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420" windowWidth="20730" windowHeight="9705" tabRatio="599"/>
  </bookViews>
  <sheets>
    <sheet name="COORDENAÇÃO" sheetId="4" r:id="rId1"/>
    <sheet name="TGP" sheetId="1" r:id="rId2"/>
    <sheet name="DEMAIS FUNCOES" sheetId="3" r:id="rId3"/>
    <sheet name="RAIO X " sheetId="6" r:id="rId4"/>
    <sheet name="ENFERMEIROS" sheetId="8" r:id="rId5"/>
    <sheet name="TEC.ENF.DIA" sheetId="9" r:id="rId6"/>
    <sheet name="TEC.EN NOITE" sheetId="10" r:id="rId7"/>
    <sheet name="ACE" sheetId="11" r:id="rId8"/>
  </sheets>
  <calcPr calcId="144525"/>
</workbook>
</file>

<file path=xl/calcChain.xml><?xml version="1.0" encoding="utf-8"?>
<calcChain xmlns="http://schemas.openxmlformats.org/spreadsheetml/2006/main">
  <c r="BO10" i="11" l="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BP10" i="11" s="1"/>
  <c r="BO9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BP9" i="11" s="1"/>
  <c r="AO9" i="11" s="1"/>
  <c r="AL9" i="11" s="1"/>
  <c r="BO8" i="11"/>
  <c r="BI8" i="11"/>
  <c r="BH8" i="11"/>
  <c r="BG8" i="11"/>
  <c r="BF8" i="11"/>
  <c r="BE8" i="11"/>
  <c r="BD8" i="11"/>
  <c r="BC8" i="11"/>
  <c r="BB8" i="11"/>
  <c r="BA8" i="11"/>
  <c r="AZ8" i="11"/>
  <c r="AY8" i="11"/>
  <c r="AX8" i="11"/>
  <c r="AW8" i="11"/>
  <c r="AV8" i="11"/>
  <c r="AU8" i="11"/>
  <c r="AT8" i="11"/>
  <c r="AS8" i="11"/>
  <c r="AR8" i="11"/>
  <c r="AQ8" i="11"/>
  <c r="BP8" i="11" s="1"/>
  <c r="BO7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BP7" i="11" s="1"/>
  <c r="BO6" i="11"/>
  <c r="BI6" i="11"/>
  <c r="BH6" i="11"/>
  <c r="BG6" i="11"/>
  <c r="BF6" i="11"/>
  <c r="BE6" i="11"/>
  <c r="BD6" i="11"/>
  <c r="BC6" i="11"/>
  <c r="BB6" i="11"/>
  <c r="BA6" i="11"/>
  <c r="AZ6" i="11"/>
  <c r="AY6" i="11"/>
  <c r="AX6" i="11"/>
  <c r="AW6" i="11"/>
  <c r="AV6" i="11"/>
  <c r="AU6" i="11"/>
  <c r="AT6" i="11"/>
  <c r="AS6" i="11"/>
  <c r="AR6" i="11"/>
  <c r="AQ6" i="11"/>
  <c r="BP6" i="11" s="1"/>
  <c r="AN2" i="11"/>
  <c r="AN9" i="11" s="1"/>
  <c r="AJ9" i="11" s="1"/>
  <c r="AO8" i="11" l="1"/>
  <c r="AL8" i="11" s="1"/>
  <c r="AK9" i="11"/>
  <c r="AN8" i="11"/>
  <c r="AJ8" i="11" s="1"/>
  <c r="AN10" i="11"/>
  <c r="AJ10" i="11" s="1"/>
  <c r="AN6" i="11"/>
  <c r="AJ6" i="11" s="1"/>
  <c r="AN7" i="11"/>
  <c r="AJ7" i="11" s="1"/>
  <c r="AO6" i="11" l="1"/>
  <c r="AL6" i="11" s="1"/>
  <c r="AK6" i="11" s="1"/>
  <c r="AK8" i="11"/>
  <c r="AO7" i="11"/>
  <c r="AL7" i="11" s="1"/>
  <c r="AK7" i="11" s="1"/>
  <c r="AO10" i="11"/>
  <c r="AL10" i="11" s="1"/>
  <c r="AK10" i="11" s="1"/>
  <c r="BS41" i="10" l="1"/>
  <c r="BR41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AX41" i="10"/>
  <c r="AW41" i="10"/>
  <c r="AV41" i="10"/>
  <c r="BT41" i="10" s="1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W40" i="10"/>
  <c r="AV40" i="10"/>
  <c r="BL39" i="10"/>
  <c r="BS38" i="10"/>
  <c r="BR38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BE38" i="10"/>
  <c r="BD38" i="10"/>
  <c r="BC38" i="10"/>
  <c r="BB38" i="10"/>
  <c r="BA38" i="10"/>
  <c r="AZ38" i="10"/>
  <c r="AY38" i="10"/>
  <c r="AX38" i="10"/>
  <c r="AW38" i="10"/>
  <c r="AV38" i="10"/>
  <c r="BT38" i="10" s="1"/>
  <c r="BS37" i="10"/>
  <c r="BR37" i="10"/>
  <c r="BQ37" i="10"/>
  <c r="BP37" i="10"/>
  <c r="BO37" i="10"/>
  <c r="BN37" i="10"/>
  <c r="BM37" i="10"/>
  <c r="BL37" i="10"/>
  <c r="BK37" i="10"/>
  <c r="BJ37" i="10"/>
  <c r="BI37" i="10"/>
  <c r="BH37" i="10"/>
  <c r="BG37" i="10"/>
  <c r="BF37" i="10"/>
  <c r="BE37" i="10"/>
  <c r="BD37" i="10"/>
  <c r="BC37" i="10"/>
  <c r="BB37" i="10"/>
  <c r="BA37" i="10"/>
  <c r="AZ37" i="10"/>
  <c r="AY37" i="10"/>
  <c r="AX37" i="10"/>
  <c r="AW37" i="10"/>
  <c r="AV37" i="10"/>
  <c r="BT37" i="10" s="1"/>
  <c r="BS36" i="10"/>
  <c r="BR36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E36" i="10"/>
  <c r="BD36" i="10"/>
  <c r="BC36" i="10"/>
  <c r="BB36" i="10"/>
  <c r="BA36" i="10"/>
  <c r="AZ36" i="10"/>
  <c r="AY36" i="10"/>
  <c r="AX36" i="10"/>
  <c r="AW36" i="10"/>
  <c r="AV36" i="10"/>
  <c r="BT36" i="10" s="1"/>
  <c r="BS35" i="10"/>
  <c r="BR35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BE35" i="10"/>
  <c r="BD35" i="10"/>
  <c r="BC35" i="10"/>
  <c r="BB35" i="10"/>
  <c r="BA35" i="10"/>
  <c r="AZ35" i="10"/>
  <c r="AY35" i="10"/>
  <c r="AX35" i="10"/>
  <c r="AW35" i="10"/>
  <c r="AV35" i="10"/>
  <c r="BT35" i="10" s="1"/>
  <c r="BS34" i="10"/>
  <c r="BR34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BE34" i="10"/>
  <c r="BD34" i="10"/>
  <c r="BC34" i="10"/>
  <c r="BB34" i="10"/>
  <c r="BA34" i="10"/>
  <c r="AZ34" i="10"/>
  <c r="AY34" i="10"/>
  <c r="AX34" i="10"/>
  <c r="AW34" i="10"/>
  <c r="AV34" i="10"/>
  <c r="BT34" i="10" s="1"/>
  <c r="BS33" i="10"/>
  <c r="BR33" i="10"/>
  <c r="BQ33" i="10"/>
  <c r="BP33" i="10"/>
  <c r="BO33" i="10"/>
  <c r="BN33" i="10"/>
  <c r="BM33" i="10"/>
  <c r="BL33" i="10"/>
  <c r="BK33" i="10"/>
  <c r="BJ33" i="10"/>
  <c r="BI33" i="10"/>
  <c r="BH33" i="10"/>
  <c r="BG33" i="10"/>
  <c r="BF33" i="10"/>
  <c r="BE33" i="10"/>
  <c r="BD33" i="10"/>
  <c r="BC33" i="10"/>
  <c r="BB33" i="10"/>
  <c r="BA33" i="10"/>
  <c r="AZ33" i="10"/>
  <c r="AY33" i="10"/>
  <c r="AX33" i="10"/>
  <c r="AW33" i="10"/>
  <c r="AV33" i="10"/>
  <c r="BT33" i="10" s="1"/>
  <c r="BS32" i="10"/>
  <c r="BR32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BE32" i="10"/>
  <c r="BD32" i="10"/>
  <c r="BC32" i="10"/>
  <c r="BB32" i="10"/>
  <c r="BA32" i="10"/>
  <c r="AZ32" i="10"/>
  <c r="AY32" i="10"/>
  <c r="AX32" i="10"/>
  <c r="AW32" i="10"/>
  <c r="AV32" i="10"/>
  <c r="BT32" i="10" s="1"/>
  <c r="BS31" i="10"/>
  <c r="BR31" i="10"/>
  <c r="BQ31" i="10"/>
  <c r="BP31" i="10"/>
  <c r="BO31" i="10"/>
  <c r="BN31" i="10"/>
  <c r="BM31" i="10"/>
  <c r="BL31" i="10"/>
  <c r="BK31" i="10"/>
  <c r="BJ31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AW31" i="10"/>
  <c r="AV31" i="10"/>
  <c r="BT31" i="10" s="1"/>
  <c r="BR30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BE30" i="10"/>
  <c r="BD30" i="10"/>
  <c r="BC30" i="10"/>
  <c r="BB30" i="10"/>
  <c r="BA30" i="10"/>
  <c r="AZ30" i="10"/>
  <c r="AY30" i="10"/>
  <c r="AX30" i="10"/>
  <c r="AW30" i="10"/>
  <c r="AV30" i="10"/>
  <c r="BS28" i="10"/>
  <c r="BR28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BT28" i="10" s="1"/>
  <c r="BS27" i="10"/>
  <c r="BR27" i="10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BE27" i="10"/>
  <c r="BD27" i="10"/>
  <c r="BC27" i="10"/>
  <c r="BB27" i="10"/>
  <c r="BA27" i="10"/>
  <c r="AZ27" i="10"/>
  <c r="AY27" i="10"/>
  <c r="AX27" i="10"/>
  <c r="AW27" i="10"/>
  <c r="AV27" i="10"/>
  <c r="BT27" i="10" s="1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BT26" i="10" s="1"/>
  <c r="BS25" i="10"/>
  <c r="BR25" i="10"/>
  <c r="BQ25" i="10"/>
  <c r="BP25" i="10"/>
  <c r="BO25" i="10"/>
  <c r="BN25" i="10"/>
  <c r="BM25" i="10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W25" i="10"/>
  <c r="AV25" i="10"/>
  <c r="BT25" i="10" s="1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BT24" i="10" s="1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BT23" i="10" s="1"/>
  <c r="BS22" i="10"/>
  <c r="BR22" i="10"/>
  <c r="BQ22" i="10"/>
  <c r="BP22" i="10"/>
  <c r="BO22" i="10"/>
  <c r="BN22" i="10"/>
  <c r="BM22" i="10"/>
  <c r="BL22" i="10"/>
  <c r="BK22" i="10"/>
  <c r="BJ22" i="10"/>
  <c r="BI22" i="10"/>
  <c r="BH22" i="10"/>
  <c r="BG22" i="10"/>
  <c r="BF22" i="10"/>
  <c r="BE22" i="10"/>
  <c r="BD22" i="10"/>
  <c r="BC22" i="10"/>
  <c r="BB22" i="10"/>
  <c r="BA22" i="10"/>
  <c r="AZ22" i="10"/>
  <c r="AY22" i="10"/>
  <c r="AX22" i="10"/>
  <c r="AW22" i="10"/>
  <c r="AV22" i="10"/>
  <c r="BT22" i="10" s="1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BT21" i="10" s="1"/>
  <c r="BS20" i="10"/>
  <c r="BR20" i="10"/>
  <c r="BQ20" i="10"/>
  <c r="BP20" i="10"/>
  <c r="BO20" i="10"/>
  <c r="BN20" i="10"/>
  <c r="BM20" i="10"/>
  <c r="BL20" i="10"/>
  <c r="BK20" i="10"/>
  <c r="BJ20" i="10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BT20" i="10" s="1"/>
  <c r="BS19" i="10"/>
  <c r="BR19" i="10"/>
  <c r="BQ19" i="10"/>
  <c r="BP19" i="10"/>
  <c r="BO19" i="10"/>
  <c r="BN19" i="10"/>
  <c r="BM19" i="10"/>
  <c r="BL19" i="10"/>
  <c r="BK19" i="10"/>
  <c r="BJ19" i="10"/>
  <c r="BI19" i="10"/>
  <c r="BH19" i="10"/>
  <c r="BG19" i="10"/>
  <c r="BF19" i="10"/>
  <c r="BE19" i="10"/>
  <c r="BD19" i="10"/>
  <c r="BC19" i="10"/>
  <c r="BB19" i="10"/>
  <c r="BA19" i="10"/>
  <c r="AZ19" i="10"/>
  <c r="AY19" i="10"/>
  <c r="AX19" i="10"/>
  <c r="AW19" i="10"/>
  <c r="AV19" i="10"/>
  <c r="BT19" i="10" s="1"/>
  <c r="BS18" i="10"/>
  <c r="BR18" i="10"/>
  <c r="BQ18" i="10"/>
  <c r="BP18" i="10"/>
  <c r="BO18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B18" i="10"/>
  <c r="BA18" i="10"/>
  <c r="AZ18" i="10"/>
  <c r="AY18" i="10"/>
  <c r="AX18" i="10"/>
  <c r="AW18" i="10"/>
  <c r="AV18" i="10"/>
  <c r="BT18" i="10" s="1"/>
  <c r="BR17" i="10"/>
  <c r="BQ17" i="10"/>
  <c r="BP17" i="10"/>
  <c r="BO17" i="10"/>
  <c r="BN17" i="10"/>
  <c r="BM17" i="10"/>
  <c r="BL17" i="10"/>
  <c r="BK17" i="10"/>
  <c r="BJ17" i="10"/>
  <c r="BI17" i="10"/>
  <c r="BH17" i="10"/>
  <c r="BG17" i="10"/>
  <c r="BF17" i="10"/>
  <c r="BE17" i="10"/>
  <c r="BD17" i="10"/>
  <c r="BC17" i="10"/>
  <c r="BB17" i="10"/>
  <c r="BA17" i="10"/>
  <c r="AZ17" i="10"/>
  <c r="AY17" i="10"/>
  <c r="AX17" i="10"/>
  <c r="AW17" i="10"/>
  <c r="AV17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BT15" i="10" s="1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BT14" i="10" s="1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BT13" i="10" s="1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BT12" i="10" s="1"/>
  <c r="BS11" i="10"/>
  <c r="BR11" i="10"/>
  <c r="BQ11" i="10"/>
  <c r="BP11" i="10"/>
  <c r="BO11" i="10"/>
  <c r="BN11" i="10"/>
  <c r="BM11" i="10"/>
  <c r="BL11" i="10"/>
  <c r="BK11" i="10"/>
  <c r="BJ11" i="10"/>
  <c r="BI11" i="10"/>
  <c r="BH11" i="10"/>
  <c r="BG11" i="10"/>
  <c r="BF11" i="10"/>
  <c r="BE11" i="10"/>
  <c r="BD11" i="10"/>
  <c r="BC11" i="10"/>
  <c r="BB11" i="10"/>
  <c r="BA11" i="10"/>
  <c r="AZ11" i="10"/>
  <c r="AY11" i="10"/>
  <c r="AX11" i="10"/>
  <c r="AW11" i="10"/>
  <c r="AV11" i="10"/>
  <c r="BT11" i="10" s="1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BT10" i="10" s="1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BT9" i="10" s="1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V8" i="10"/>
  <c r="BT8" i="10" s="1"/>
  <c r="BS7" i="10"/>
  <c r="BR7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BE7" i="10"/>
  <c r="BD7" i="10"/>
  <c r="BC7" i="10"/>
  <c r="BB7" i="10"/>
  <c r="BA7" i="10"/>
  <c r="AZ7" i="10"/>
  <c r="AY7" i="10"/>
  <c r="AX7" i="10"/>
  <c r="AW7" i="10"/>
  <c r="AV7" i="10"/>
  <c r="BT7" i="10" s="1"/>
  <c r="BS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BT6" i="10" s="1"/>
  <c r="AN2" i="10"/>
  <c r="AN38" i="10" s="1"/>
  <c r="AJ38" i="10" s="1"/>
  <c r="AO38" i="10" l="1"/>
  <c r="AL38" i="10" s="1"/>
  <c r="AK38" i="10" s="1"/>
  <c r="AN18" i="10"/>
  <c r="AJ18" i="10" s="1"/>
  <c r="AN20" i="10"/>
  <c r="AJ20" i="10" s="1"/>
  <c r="AN22" i="10"/>
  <c r="AJ22" i="10" s="1"/>
  <c r="AN24" i="10"/>
  <c r="AJ24" i="10" s="1"/>
  <c r="AN26" i="10"/>
  <c r="AJ26" i="10" s="1"/>
  <c r="AN28" i="10"/>
  <c r="AJ28" i="10" s="1"/>
  <c r="AN8" i="10"/>
  <c r="AJ8" i="10" s="1"/>
  <c r="AN10" i="10"/>
  <c r="AJ10" i="10" s="1"/>
  <c r="AN12" i="10"/>
  <c r="AJ12" i="10" s="1"/>
  <c r="AN14" i="10"/>
  <c r="AJ14" i="10" s="1"/>
  <c r="AN31" i="10"/>
  <c r="AJ31" i="10" s="1"/>
  <c r="AN33" i="10"/>
  <c r="AJ33" i="10" s="1"/>
  <c r="AN35" i="10"/>
  <c r="AJ35" i="10" s="1"/>
  <c r="AN37" i="10"/>
  <c r="AJ37" i="10" s="1"/>
  <c r="AN41" i="10"/>
  <c r="AJ41" i="10" s="1"/>
  <c r="AN19" i="10"/>
  <c r="AJ19" i="10" s="1"/>
  <c r="AN21" i="10"/>
  <c r="AJ21" i="10" s="1"/>
  <c r="AN23" i="10"/>
  <c r="AJ23" i="10" s="1"/>
  <c r="AN25" i="10"/>
  <c r="AJ25" i="10" s="1"/>
  <c r="AN27" i="10"/>
  <c r="AJ27" i="10" s="1"/>
  <c r="AN6" i="10"/>
  <c r="AJ6" i="10" s="1"/>
  <c r="AN7" i="10"/>
  <c r="AJ7" i="10" s="1"/>
  <c r="AN9" i="10"/>
  <c r="AJ9" i="10" s="1"/>
  <c r="AN11" i="10"/>
  <c r="AJ11" i="10" s="1"/>
  <c r="AN13" i="10"/>
  <c r="AJ13" i="10" s="1"/>
  <c r="AN15" i="10"/>
  <c r="AJ15" i="10" s="1"/>
  <c r="AN32" i="10"/>
  <c r="AJ32" i="10" s="1"/>
  <c r="AN34" i="10"/>
  <c r="AJ34" i="10" s="1"/>
  <c r="AN36" i="10"/>
  <c r="AJ36" i="10" s="1"/>
  <c r="AO7" i="10" l="1"/>
  <c r="AL7" i="10" s="1"/>
  <c r="AO15" i="10"/>
  <c r="AL15" i="10" s="1"/>
  <c r="AO8" i="10"/>
  <c r="AL8" i="10" s="1"/>
  <c r="AO28" i="10"/>
  <c r="AL28" i="10" s="1"/>
  <c r="AO24" i="10"/>
  <c r="AL24" i="10" s="1"/>
  <c r="AO34" i="10"/>
  <c r="AL34" i="10" s="1"/>
  <c r="AK24" i="10"/>
  <c r="AO14" i="10"/>
  <c r="AL14" i="10" s="1"/>
  <c r="AO6" i="10"/>
  <c r="AL6" i="10" s="1"/>
  <c r="AK6" i="10" s="1"/>
  <c r="AO13" i="10"/>
  <c r="AL13" i="10" s="1"/>
  <c r="AK13" i="10" s="1"/>
  <c r="AO22" i="10"/>
  <c r="AL22" i="10" s="1"/>
  <c r="AK22" i="10" s="1"/>
  <c r="AO27" i="10"/>
  <c r="AL27" i="10" s="1"/>
  <c r="AK27" i="10" s="1"/>
  <c r="AO23" i="10"/>
  <c r="AL23" i="10" s="1"/>
  <c r="AO37" i="10"/>
  <c r="AL37" i="10" s="1"/>
  <c r="AO33" i="10"/>
  <c r="AL33" i="10" s="1"/>
  <c r="AK33" i="10" s="1"/>
  <c r="AK11" i="10"/>
  <c r="AK8" i="10"/>
  <c r="AO11" i="10"/>
  <c r="AL11" i="10" s="1"/>
  <c r="AO21" i="10"/>
  <c r="AL21" i="10" s="1"/>
  <c r="AK21" i="10" s="1"/>
  <c r="AO12" i="10"/>
  <c r="AL12" i="10" s="1"/>
  <c r="AK12" i="10" s="1"/>
  <c r="AO20" i="10"/>
  <c r="AL20" i="10" s="1"/>
  <c r="AO26" i="10"/>
  <c r="AL26" i="10" s="1"/>
  <c r="AK26" i="10" s="1"/>
  <c r="AO19" i="10"/>
  <c r="AL19" i="10" s="1"/>
  <c r="AK19" i="10" s="1"/>
  <c r="AO36" i="10"/>
  <c r="AL36" i="10" s="1"/>
  <c r="AK36" i="10" s="1"/>
  <c r="AO32" i="10"/>
  <c r="AL32" i="10" s="1"/>
  <c r="AK34" i="10"/>
  <c r="AK32" i="10"/>
  <c r="AK15" i="10"/>
  <c r="AK7" i="10"/>
  <c r="AK23" i="10"/>
  <c r="AK37" i="10"/>
  <c r="AK14" i="10"/>
  <c r="AK28" i="10"/>
  <c r="AK20" i="10"/>
  <c r="AO9" i="10"/>
  <c r="AL9" i="10" s="1"/>
  <c r="AK9" i="10" s="1"/>
  <c r="AO18" i="10"/>
  <c r="AL18" i="10" s="1"/>
  <c r="AK18" i="10" s="1"/>
  <c r="AO10" i="10"/>
  <c r="AL10" i="10" s="1"/>
  <c r="AK10" i="10" s="1"/>
  <c r="AO25" i="10"/>
  <c r="AL25" i="10" s="1"/>
  <c r="AK25" i="10" s="1"/>
  <c r="AO41" i="10"/>
  <c r="AL41" i="10" s="1"/>
  <c r="AK41" i="10" s="1"/>
  <c r="AO35" i="10"/>
  <c r="AL35" i="10" s="1"/>
  <c r="AK35" i="10" s="1"/>
  <c r="AO31" i="10"/>
  <c r="AL31" i="10" s="1"/>
  <c r="AK31" i="10" s="1"/>
  <c r="BS45" i="9" l="1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BT45" i="9" s="1"/>
  <c r="BS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BT44" i="9" s="1"/>
  <c r="BS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BT43" i="9" s="1"/>
  <c r="BS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BT42" i="9" s="1"/>
  <c r="BS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BT41" i="9" s="1"/>
  <c r="BS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BT40" i="9" s="1"/>
  <c r="BS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BT39" i="9" s="1"/>
  <c r="BS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BT38" i="9" s="1"/>
  <c r="BS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BT37" i="9" s="1"/>
  <c r="BS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BT36" i="9" s="1"/>
  <c r="BS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BT35" i="9" s="1"/>
  <c r="BS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BT34" i="9" s="1"/>
  <c r="BS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BT31" i="9" s="1"/>
  <c r="BS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BT30" i="9" s="1"/>
  <c r="BS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BT29" i="9" s="1"/>
  <c r="BS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BT28" i="9" s="1"/>
  <c r="BS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BT27" i="9" s="1"/>
  <c r="BS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BT26" i="9" s="1"/>
  <c r="BS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BT25" i="9" s="1"/>
  <c r="BS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BT24" i="9" s="1"/>
  <c r="BS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BT23" i="9" s="1"/>
  <c r="BS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BT22" i="9" s="1"/>
  <c r="BS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BT21" i="9" s="1"/>
  <c r="BS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BT20" i="9" s="1"/>
  <c r="BS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BT17" i="9" s="1"/>
  <c r="BS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BT16" i="9" s="1"/>
  <c r="BS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BT15" i="9" s="1"/>
  <c r="BS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BT14" i="9" s="1"/>
  <c r="BS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BT13" i="9" s="1"/>
  <c r="BS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BT12" i="9" s="1"/>
  <c r="BS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BT11" i="9" s="1"/>
  <c r="BS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BT10" i="9" s="1"/>
  <c r="BS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BT9" i="9" s="1"/>
  <c r="BS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BT8" i="9" s="1"/>
  <c r="BS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BT7" i="9" s="1"/>
  <c r="AO7" i="9" s="1"/>
  <c r="AL7" i="9" s="1"/>
  <c r="AN7" i="9"/>
  <c r="AJ7" i="9" s="1"/>
  <c r="BS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BT6" i="9" s="1"/>
  <c r="AN2" i="9"/>
  <c r="AN44" i="9" s="1"/>
  <c r="AJ44" i="9" s="1"/>
  <c r="AO44" i="9" l="1"/>
  <c r="AL44" i="9" s="1"/>
  <c r="AK44" i="9"/>
  <c r="AK7" i="9"/>
  <c r="AN9" i="9"/>
  <c r="AJ9" i="9" s="1"/>
  <c r="AN11" i="9"/>
  <c r="AJ11" i="9" s="1"/>
  <c r="AN13" i="9"/>
  <c r="AJ13" i="9" s="1"/>
  <c r="AN15" i="9"/>
  <c r="AJ15" i="9" s="1"/>
  <c r="AN17" i="9"/>
  <c r="AJ17" i="9" s="1"/>
  <c r="AN21" i="9"/>
  <c r="AJ21" i="9" s="1"/>
  <c r="AN23" i="9"/>
  <c r="AJ23" i="9" s="1"/>
  <c r="AN25" i="9"/>
  <c r="AJ25" i="9" s="1"/>
  <c r="AN27" i="9"/>
  <c r="AJ27" i="9" s="1"/>
  <c r="AN29" i="9"/>
  <c r="AJ29" i="9" s="1"/>
  <c r="AN31" i="9"/>
  <c r="AJ31" i="9" s="1"/>
  <c r="AN35" i="9"/>
  <c r="AJ35" i="9" s="1"/>
  <c r="AN37" i="9"/>
  <c r="AJ37" i="9" s="1"/>
  <c r="AN39" i="9"/>
  <c r="AJ39" i="9" s="1"/>
  <c r="AN41" i="9"/>
  <c r="AJ41" i="9" s="1"/>
  <c r="AN43" i="9"/>
  <c r="AJ43" i="9" s="1"/>
  <c r="AN45" i="9"/>
  <c r="AJ45" i="9" s="1"/>
  <c r="AN6" i="9"/>
  <c r="AJ6" i="9" s="1"/>
  <c r="AN8" i="9"/>
  <c r="AJ8" i="9" s="1"/>
  <c r="AN10" i="9"/>
  <c r="AJ10" i="9" s="1"/>
  <c r="AN12" i="9"/>
  <c r="AJ12" i="9" s="1"/>
  <c r="AN14" i="9"/>
  <c r="AJ14" i="9" s="1"/>
  <c r="AN16" i="9"/>
  <c r="AJ16" i="9" s="1"/>
  <c r="AN20" i="9"/>
  <c r="AJ20" i="9" s="1"/>
  <c r="AN22" i="9"/>
  <c r="AJ22" i="9" s="1"/>
  <c r="AN24" i="9"/>
  <c r="AJ24" i="9" s="1"/>
  <c r="AN26" i="9"/>
  <c r="AJ26" i="9" s="1"/>
  <c r="AN28" i="9"/>
  <c r="AJ28" i="9" s="1"/>
  <c r="AN30" i="9"/>
  <c r="AJ30" i="9" s="1"/>
  <c r="AN34" i="9"/>
  <c r="AJ34" i="9" s="1"/>
  <c r="AN36" i="9"/>
  <c r="AJ36" i="9" s="1"/>
  <c r="AN38" i="9"/>
  <c r="AJ38" i="9" s="1"/>
  <c r="AN40" i="9"/>
  <c r="AJ40" i="9" s="1"/>
  <c r="AN42" i="9"/>
  <c r="AJ42" i="9" s="1"/>
  <c r="AO6" i="9" l="1"/>
  <c r="AL6" i="9" s="1"/>
  <c r="AO24" i="9"/>
  <c r="AL24" i="9" s="1"/>
  <c r="AK24" i="9" s="1"/>
  <c r="AO27" i="9"/>
  <c r="AL27" i="9" s="1"/>
  <c r="AO10" i="9"/>
  <c r="AL10" i="9" s="1"/>
  <c r="AO30" i="9"/>
  <c r="AL30" i="9" s="1"/>
  <c r="AO12" i="9"/>
  <c r="AL12" i="9" s="1"/>
  <c r="AO42" i="9"/>
  <c r="AL42" i="9" s="1"/>
  <c r="AO25" i="9"/>
  <c r="AL25" i="9" s="1"/>
  <c r="AK6" i="9"/>
  <c r="AO38" i="9"/>
  <c r="AL38" i="9" s="1"/>
  <c r="AO20" i="9"/>
  <c r="AL20" i="9" s="1"/>
  <c r="AO41" i="9"/>
  <c r="AL41" i="9" s="1"/>
  <c r="AK41" i="9" s="1"/>
  <c r="AO23" i="9"/>
  <c r="AL23" i="9" s="1"/>
  <c r="AK23" i="9" s="1"/>
  <c r="AO43" i="9"/>
  <c r="AL43" i="9" s="1"/>
  <c r="AO26" i="9"/>
  <c r="AL26" i="9" s="1"/>
  <c r="AK26" i="9" s="1"/>
  <c r="AO8" i="9"/>
  <c r="AL8" i="9" s="1"/>
  <c r="AK8" i="9" s="1"/>
  <c r="AO39" i="9"/>
  <c r="AL39" i="9" s="1"/>
  <c r="AK39" i="9" s="1"/>
  <c r="AO21" i="9"/>
  <c r="AL21" i="9" s="1"/>
  <c r="AK21" i="9" s="1"/>
  <c r="AK42" i="9"/>
  <c r="AK12" i="9"/>
  <c r="AK27" i="9"/>
  <c r="AK17" i="9"/>
  <c r="AO34" i="9"/>
  <c r="AL34" i="9" s="1"/>
  <c r="AO15" i="9"/>
  <c r="AL15" i="9" s="1"/>
  <c r="AO37" i="9"/>
  <c r="AL37" i="9" s="1"/>
  <c r="AK37" i="9" s="1"/>
  <c r="AO17" i="9"/>
  <c r="AL17" i="9" s="1"/>
  <c r="AO40" i="9"/>
  <c r="AL40" i="9" s="1"/>
  <c r="AK40" i="9" s="1"/>
  <c r="AO22" i="9"/>
  <c r="AL22" i="9" s="1"/>
  <c r="AK22" i="9" s="1"/>
  <c r="AO45" i="9"/>
  <c r="AL45" i="9" s="1"/>
  <c r="AK45" i="9" s="1"/>
  <c r="AO35" i="9"/>
  <c r="AL35" i="9" s="1"/>
  <c r="AO13" i="9"/>
  <c r="AL13" i="9" s="1"/>
  <c r="AK13" i="9" s="1"/>
  <c r="AK34" i="9"/>
  <c r="AK30" i="9"/>
  <c r="AK38" i="9"/>
  <c r="AK28" i="9"/>
  <c r="AK20" i="9"/>
  <c r="AK10" i="9"/>
  <c r="AK43" i="9"/>
  <c r="AK35" i="9"/>
  <c r="AK25" i="9"/>
  <c r="AK15" i="9"/>
  <c r="AO28" i="9"/>
  <c r="AL28" i="9" s="1"/>
  <c r="AO11" i="9"/>
  <c r="AL11" i="9" s="1"/>
  <c r="AK11" i="9" s="1"/>
  <c r="AO31" i="9"/>
  <c r="AL31" i="9" s="1"/>
  <c r="AK31" i="9" s="1"/>
  <c r="AO14" i="9"/>
  <c r="AL14" i="9" s="1"/>
  <c r="AK14" i="9" s="1"/>
  <c r="AO36" i="9"/>
  <c r="AL36" i="9" s="1"/>
  <c r="AK36" i="9" s="1"/>
  <c r="AO16" i="9"/>
  <c r="AL16" i="9" s="1"/>
  <c r="AK16" i="9" s="1"/>
  <c r="AO29" i="9"/>
  <c r="AL29" i="9" s="1"/>
  <c r="AK29" i="9" s="1"/>
  <c r="AO9" i="9"/>
  <c r="AL9" i="9" s="1"/>
  <c r="AK9" i="9" s="1"/>
  <c r="BT30" i="8" l="1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BU30" i="8" s="1"/>
  <c r="AV30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BU29" i="8" s="1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BU26" i="8" s="1"/>
  <c r="AV26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BU25" i="8" s="1"/>
  <c r="AV25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BU22" i="8" s="1"/>
  <c r="AV22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BU21" i="8" s="1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BU18" i="8" s="1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BU17" i="8" s="1"/>
  <c r="AO17" i="8" s="1"/>
  <c r="AL17" i="8" s="1"/>
  <c r="AV17" i="8"/>
  <c r="AN17" i="8"/>
  <c r="AJ17" i="8" s="1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BU14" i="8" s="1"/>
  <c r="AV14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BU13" i="8" s="1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BU10" i="8" s="1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AX9" i="8"/>
  <c r="AW9" i="8"/>
  <c r="BU9" i="8" s="1"/>
  <c r="AO9" i="8" s="1"/>
  <c r="AL9" i="8" s="1"/>
  <c r="AV9" i="8"/>
  <c r="AN9" i="8"/>
  <c r="AJ9" i="8" s="1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BU6" i="8" s="1"/>
  <c r="AV6" i="8"/>
  <c r="AN2" i="8"/>
  <c r="AN25" i="8" s="1"/>
  <c r="AJ25" i="8" s="1"/>
  <c r="AO25" i="8" l="1"/>
  <c r="AL25" i="8" s="1"/>
  <c r="AO29" i="8"/>
  <c r="AL29" i="8" s="1"/>
  <c r="AK25" i="8"/>
  <c r="AK9" i="8"/>
  <c r="AK17" i="8"/>
  <c r="AN14" i="8"/>
  <c r="AJ14" i="8" s="1"/>
  <c r="AN22" i="8"/>
  <c r="AJ22" i="8" s="1"/>
  <c r="AN30" i="8"/>
  <c r="AJ30" i="8" s="1"/>
  <c r="AN6" i="8"/>
  <c r="AJ6" i="8" s="1"/>
  <c r="AN13" i="8"/>
  <c r="AJ13" i="8" s="1"/>
  <c r="AN21" i="8"/>
  <c r="AJ21" i="8" s="1"/>
  <c r="AN29" i="8"/>
  <c r="AJ29" i="8" s="1"/>
  <c r="AN10" i="8"/>
  <c r="AJ10" i="8" s="1"/>
  <c r="AN18" i="8"/>
  <c r="AJ18" i="8" s="1"/>
  <c r="AN26" i="8"/>
  <c r="AJ26" i="8" s="1"/>
  <c r="AO21" i="8" l="1"/>
  <c r="AL21" i="8" s="1"/>
  <c r="AK21" i="8" s="1"/>
  <c r="AO18" i="8"/>
  <c r="AL18" i="8" s="1"/>
  <c r="AK18" i="8" s="1"/>
  <c r="AO26" i="8"/>
  <c r="AL26" i="8" s="1"/>
  <c r="AK26" i="8" s="1"/>
  <c r="AO30" i="8"/>
  <c r="AL30" i="8" s="1"/>
  <c r="AK30" i="8" s="1"/>
  <c r="AO13" i="8"/>
  <c r="AL13" i="8" s="1"/>
  <c r="AK13" i="8" s="1"/>
  <c r="AO6" i="8"/>
  <c r="AL6" i="8" s="1"/>
  <c r="AK6" i="8" s="1"/>
  <c r="AO22" i="8"/>
  <c r="AL22" i="8" s="1"/>
  <c r="AK22" i="8" s="1"/>
  <c r="AK29" i="8"/>
  <c r="AO14" i="8"/>
  <c r="AL14" i="8" s="1"/>
  <c r="AK14" i="8" s="1"/>
  <c r="AO10" i="8"/>
  <c r="AL10" i="8" s="1"/>
  <c r="AK10" i="8" s="1"/>
  <c r="AK21" i="1" l="1"/>
  <c r="AK8" i="6"/>
  <c r="AK13" i="6"/>
  <c r="AL13" i="6" s="1"/>
  <c r="AK18" i="1" l="1"/>
  <c r="AK7" i="6"/>
  <c r="AK11" i="1" l="1"/>
  <c r="AK23" i="1"/>
  <c r="AK22" i="1"/>
  <c r="AK6" i="6" l="1"/>
  <c r="AK12" i="6" l="1"/>
  <c r="AK10" i="1" l="1"/>
  <c r="AL10" i="1" s="1"/>
  <c r="AK24" i="1" l="1"/>
  <c r="AK16" i="6" l="1"/>
  <c r="AL16" i="6" s="1"/>
  <c r="AK11" i="6"/>
  <c r="AL11" i="6" s="1"/>
  <c r="AK19" i="6"/>
  <c r="AL19" i="6" s="1"/>
  <c r="AL12" i="6"/>
  <c r="AL8" i="6"/>
  <c r="AL7" i="6"/>
  <c r="AL6" i="6"/>
  <c r="AO36" i="1" l="1"/>
  <c r="AK30" i="1" l="1"/>
  <c r="AK29" i="1"/>
  <c r="AK27" i="1"/>
  <c r="AL6" i="1"/>
  <c r="AK14" i="1"/>
  <c r="AL14" i="1" s="1"/>
  <c r="AK9" i="1" l="1"/>
  <c r="AL9" i="1" s="1"/>
  <c r="AK12" i="3" l="1"/>
  <c r="AL12" i="3" s="1"/>
  <c r="AL13" i="3"/>
  <c r="AK28" i="1" l="1"/>
  <c r="AL24" i="1"/>
  <c r="AL23" i="1"/>
  <c r="AL22" i="1"/>
  <c r="AL21" i="1"/>
  <c r="AL18" i="1"/>
  <c r="AK15" i="1"/>
  <c r="AL15" i="1" s="1"/>
  <c r="AL11" i="1"/>
  <c r="AK6" i="1"/>
  <c r="AL54" i="1" l="1"/>
  <c r="AO12" i="4" l="1"/>
  <c r="AO9" i="4"/>
  <c r="BO18" i="3" l="1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BA10" i="3"/>
  <c r="BP10" i="3" s="1"/>
  <c r="BO9" i="3"/>
  <c r="AO9" i="3" s="1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J9" i="3"/>
  <c r="AK9" i="3" s="1"/>
  <c r="BA7" i="3"/>
  <c r="BO6" i="3"/>
  <c r="AJ6" i="3" s="1"/>
  <c r="AK6" i="3" s="1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BP17" i="3" l="1"/>
  <c r="AP17" i="3" s="1"/>
  <c r="BP16" i="3"/>
  <c r="AP16" i="3" s="1"/>
  <c r="BP9" i="3"/>
  <c r="AP9" i="3" s="1"/>
  <c r="BP18" i="3"/>
  <c r="AP18" i="3" s="1"/>
  <c r="BP6" i="3"/>
  <c r="AP6" i="3" s="1"/>
  <c r="BP13" i="3"/>
  <c r="AP13" i="3" s="1"/>
  <c r="BP14" i="3"/>
  <c r="AP14" i="3" s="1"/>
  <c r="BP15" i="3"/>
  <c r="AP15" i="3" s="1"/>
  <c r="BP12" i="3"/>
  <c r="AP12" i="3" s="1"/>
</calcChain>
</file>

<file path=xl/sharedStrings.xml><?xml version="1.0" encoding="utf-8"?>
<sst xmlns="http://schemas.openxmlformats.org/spreadsheetml/2006/main" count="4118" uniqueCount="489">
  <si>
    <t>Matricula</t>
  </si>
  <si>
    <t>NOME</t>
  </si>
  <si>
    <t>LOCAL</t>
  </si>
  <si>
    <t>TURNO</t>
  </si>
  <si>
    <t>CH</t>
  </si>
  <si>
    <t>CT</t>
  </si>
  <si>
    <t>HE</t>
  </si>
  <si>
    <t>Coordenação</t>
  </si>
  <si>
    <t>QUA</t>
  </si>
  <si>
    <t>QUI</t>
  </si>
  <si>
    <t>SEX</t>
  </si>
  <si>
    <t>DOM</t>
  </si>
  <si>
    <t>SEG</t>
  </si>
  <si>
    <t>TER</t>
  </si>
  <si>
    <t>F</t>
  </si>
  <si>
    <t>FE</t>
  </si>
  <si>
    <t>LP</t>
  </si>
  <si>
    <t>AT</t>
  </si>
  <si>
    <t>C</t>
  </si>
  <si>
    <t>M</t>
  </si>
  <si>
    <t>T</t>
  </si>
  <si>
    <t>P</t>
  </si>
  <si>
    <t>I¹</t>
  </si>
  <si>
    <t>I²</t>
  </si>
  <si>
    <t>M4</t>
  </si>
  <si>
    <t>M/SN</t>
  </si>
  <si>
    <t>T/SN</t>
  </si>
  <si>
    <t>T/I</t>
  </si>
  <si>
    <t>P/I</t>
  </si>
  <si>
    <t>M/I</t>
  </si>
  <si>
    <t>M4/T</t>
  </si>
  <si>
    <t>DCH</t>
  </si>
  <si>
    <t>THT</t>
  </si>
  <si>
    <t>FLEXÍVEL</t>
  </si>
  <si>
    <t>LIA PAIVA</t>
  </si>
  <si>
    <t>TEREZINHA NUNES</t>
  </si>
  <si>
    <t>RECEPÇÃO</t>
  </si>
  <si>
    <t>MARIA CRISTINA</t>
  </si>
  <si>
    <t>HIGINEZ ALVES</t>
  </si>
  <si>
    <t>SILVANA BRANDÃO</t>
  </si>
  <si>
    <t>DANIELE ROBERTI</t>
  </si>
  <si>
    <t>EXTERNO</t>
  </si>
  <si>
    <t>Legenda</t>
  </si>
  <si>
    <t>_________________________</t>
  </si>
  <si>
    <t>Coord. Administrativa</t>
  </si>
  <si>
    <t>Reg. Prof.</t>
  </si>
  <si>
    <t>Tec. Rx</t>
  </si>
  <si>
    <t>M1</t>
  </si>
  <si>
    <t>T1</t>
  </si>
  <si>
    <t>T2</t>
  </si>
  <si>
    <t>T3</t>
  </si>
  <si>
    <t>D1</t>
  </si>
  <si>
    <t>D2</t>
  </si>
  <si>
    <t>D3</t>
  </si>
  <si>
    <t>I</t>
  </si>
  <si>
    <t>N</t>
  </si>
  <si>
    <t>12834-1</t>
  </si>
  <si>
    <t>Jeferson Lopes</t>
  </si>
  <si>
    <t xml:space="preserve">0719 </t>
  </si>
  <si>
    <t>13586-0</t>
  </si>
  <si>
    <t>Dilcelia Arantes</t>
  </si>
  <si>
    <t>02224</t>
  </si>
  <si>
    <t>01269 T</t>
  </si>
  <si>
    <t>13590-9</t>
  </si>
  <si>
    <t>Adilson de Almeida</t>
  </si>
  <si>
    <t>03291T</t>
  </si>
  <si>
    <t>19-7h</t>
  </si>
  <si>
    <t>13583-6</t>
  </si>
  <si>
    <t xml:space="preserve">Anderson Meireles </t>
  </si>
  <si>
    <t>3201T</t>
  </si>
  <si>
    <t>13585-2</t>
  </si>
  <si>
    <t>Gustavo Albuquerque</t>
  </si>
  <si>
    <t>00858</t>
  </si>
  <si>
    <t>07H - 12H</t>
  </si>
  <si>
    <t>07H - 11H</t>
  </si>
  <si>
    <t>14H-19H</t>
  </si>
  <si>
    <t>11H - 15H</t>
  </si>
  <si>
    <t>Carolina A. F. Santini</t>
  </si>
  <si>
    <t>07H-13H</t>
  </si>
  <si>
    <t>07H-19H</t>
  </si>
  <si>
    <t>13H-19H</t>
  </si>
  <si>
    <t>19H - 07H</t>
  </si>
  <si>
    <t xml:space="preserve">               Responsável Técnico</t>
  </si>
  <si>
    <t>Coord Administrativa</t>
  </si>
  <si>
    <t>Farmacêutica</t>
  </si>
  <si>
    <t>CRF PR</t>
  </si>
  <si>
    <t>M2</t>
  </si>
  <si>
    <t>M3</t>
  </si>
  <si>
    <t>Mta</t>
  </si>
  <si>
    <t>Assistente Social</t>
  </si>
  <si>
    <t>CRESS</t>
  </si>
  <si>
    <t>M5</t>
  </si>
  <si>
    <t>T6</t>
  </si>
  <si>
    <t>13765-0</t>
  </si>
  <si>
    <t>POLIANA DE PAULA AMANCIO</t>
  </si>
  <si>
    <t>6587 PR</t>
  </si>
  <si>
    <t>07h as 13h</t>
  </si>
  <si>
    <t>Rouparia</t>
  </si>
  <si>
    <t>11910-5</t>
  </si>
  <si>
    <t>JOAO VITOR DA SILVA</t>
  </si>
  <si>
    <t>não possui</t>
  </si>
  <si>
    <t>07H30 as 13H30</t>
  </si>
  <si>
    <t>13h30-19h30</t>
  </si>
  <si>
    <t>Legendas:</t>
  </si>
  <si>
    <t>13H as 19H</t>
  </si>
  <si>
    <t>14:30 ÁS 20:30</t>
  </si>
  <si>
    <t>06h30 as 12h30</t>
  </si>
  <si>
    <t>08H AS 14H</t>
  </si>
  <si>
    <t>BH</t>
  </si>
  <si>
    <t>Banco de horas</t>
  </si>
  <si>
    <t>externo</t>
  </si>
  <si>
    <t>DULCINEIA ANDRADE</t>
  </si>
  <si>
    <t>LEGENDA</t>
  </si>
  <si>
    <t>_____________________________</t>
  </si>
  <si>
    <t>MEDICA</t>
  </si>
  <si>
    <t>Flexível</t>
  </si>
  <si>
    <t>ENFERMAGEM</t>
  </si>
  <si>
    <t>CAROLINA A.F.SANTINI</t>
  </si>
  <si>
    <t>ADMINISTRATIVA</t>
  </si>
  <si>
    <t>FL- Flexível</t>
  </si>
  <si>
    <t>06H</t>
  </si>
  <si>
    <t>ANA FREGONESE</t>
  </si>
  <si>
    <t>Carolina F. Santini</t>
  </si>
  <si>
    <t>Matrícula 15160-2</t>
  </si>
  <si>
    <t>GLAUBER GEHARD</t>
  </si>
  <si>
    <t>RUI DE MELO</t>
  </si>
  <si>
    <t>DANIEL RIBEIRO</t>
  </si>
  <si>
    <t>Matrícula 151602</t>
  </si>
  <si>
    <t>CARLOS ALBERTO DE SOUZA MARQUES</t>
  </si>
  <si>
    <t>FL1- Flexível</t>
  </si>
  <si>
    <t>SÁB</t>
  </si>
  <si>
    <t>15360-5</t>
  </si>
  <si>
    <t>APOIO ADM</t>
  </si>
  <si>
    <t>11354-9</t>
  </si>
  <si>
    <t>12062-0</t>
  </si>
  <si>
    <t>10320-9</t>
  </si>
  <si>
    <t>10970-3</t>
  </si>
  <si>
    <t>19H-7H</t>
  </si>
  <si>
    <t>12805-8</t>
  </si>
  <si>
    <t>14005-8</t>
  </si>
  <si>
    <t>13963-7</t>
  </si>
  <si>
    <t>15467-9</t>
  </si>
  <si>
    <t>Matrícula</t>
  </si>
  <si>
    <t>APOIO</t>
  </si>
  <si>
    <t>Coord. Adm</t>
  </si>
  <si>
    <t>AVISOS</t>
  </si>
  <si>
    <r>
      <rPr>
        <sz val="8"/>
        <rFont val="Arial Black"/>
        <family val="2"/>
      </rPr>
      <t>M</t>
    </r>
    <r>
      <rPr>
        <sz val="8"/>
        <rFont val="Arial Narrow"/>
        <family val="2"/>
      </rPr>
      <t>: MANHA - 7:00  ÀS 13:00</t>
    </r>
  </si>
  <si>
    <r>
      <rPr>
        <sz val="8"/>
        <rFont val="Arial Black"/>
        <family val="2"/>
      </rPr>
      <t>T</t>
    </r>
    <r>
      <rPr>
        <sz val="8"/>
        <rFont val="Arial Narrow"/>
        <family val="2"/>
      </rPr>
      <t>: TARDE - 13:00 ÀS 19:00</t>
    </r>
  </si>
  <si>
    <r>
      <rPr>
        <sz val="8"/>
        <rFont val="Arial Black"/>
        <family val="2"/>
      </rPr>
      <t>P</t>
    </r>
    <r>
      <rPr>
        <sz val="8"/>
        <rFont val="Arial Narrow"/>
        <family val="2"/>
      </rPr>
      <t xml:space="preserve"> - DIA - 07:00 ÁS 19:00</t>
    </r>
  </si>
  <si>
    <t>pedido de folga</t>
  </si>
  <si>
    <t>Gabriela Matesco</t>
  </si>
  <si>
    <t>Cobertura</t>
  </si>
  <si>
    <t>7h-11h</t>
  </si>
  <si>
    <t>11h -15h</t>
  </si>
  <si>
    <t>15h-19h</t>
  </si>
  <si>
    <r>
      <rPr>
        <sz val="8"/>
        <rFont val="Arial Black"/>
        <family val="2"/>
      </rPr>
      <t>SN</t>
    </r>
    <r>
      <rPr>
        <sz val="8"/>
        <rFont val="Arial Narrow"/>
        <family val="2"/>
      </rPr>
      <t>: NOITE - 19:00 ÀS 07:00</t>
    </r>
  </si>
  <si>
    <r>
      <rPr>
        <b/>
        <sz val="8"/>
        <rFont val="Arial Black"/>
        <family val="2"/>
      </rPr>
      <t>FL</t>
    </r>
    <r>
      <rPr>
        <sz val="8"/>
        <rFont val="Arial Black"/>
        <family val="2"/>
      </rPr>
      <t>:</t>
    </r>
    <r>
      <rPr>
        <sz val="8"/>
        <rFont val="Arial Narrow"/>
        <family val="2"/>
      </rPr>
      <t xml:space="preserve"> HORÁRIO FLEXÍVEL</t>
    </r>
  </si>
  <si>
    <t>15H-19H</t>
  </si>
  <si>
    <t>10H - 15H</t>
  </si>
  <si>
    <t xml:space="preserve">Paulo Albuquerque </t>
  </si>
  <si>
    <t>Evelyne Pereira Merlini</t>
  </si>
  <si>
    <t>Coord. Administrativa - Mat.: 15160-2</t>
  </si>
  <si>
    <t>Felipe Sambati</t>
  </si>
  <si>
    <t>19H -01H</t>
  </si>
  <si>
    <t>SN</t>
  </si>
  <si>
    <t xml:space="preserve">ATESTADO </t>
  </si>
  <si>
    <t>17:00 AS 21:00</t>
  </si>
  <si>
    <t>N1</t>
  </si>
  <si>
    <t>6 E 13- DANI - Cobertura Faturamento</t>
  </si>
  <si>
    <t>FL</t>
  </si>
  <si>
    <t>10 A 23 - Lia - Cobertura coordenação</t>
  </si>
  <si>
    <t>SAB</t>
  </si>
  <si>
    <t>FÉRIAS</t>
  </si>
  <si>
    <t>MT</t>
  </si>
  <si>
    <t>TSN</t>
  </si>
  <si>
    <t>CAMILA DA ROCHA</t>
  </si>
  <si>
    <t>10H30 as 16H30</t>
  </si>
  <si>
    <t>Lourdes Pita</t>
  </si>
  <si>
    <t>DIA</t>
  </si>
  <si>
    <t>Tarde</t>
  </si>
  <si>
    <t>Período cobertura</t>
  </si>
  <si>
    <t>Manhã</t>
  </si>
  <si>
    <t>Noite</t>
  </si>
  <si>
    <t>Noite/Noite</t>
  </si>
  <si>
    <t>Domingo</t>
  </si>
  <si>
    <t>Segunda</t>
  </si>
  <si>
    <t>Terça</t>
  </si>
  <si>
    <t>Quarta</t>
  </si>
  <si>
    <t xml:space="preserve">Quinta </t>
  </si>
  <si>
    <t>Sexta</t>
  </si>
  <si>
    <t>Sábado</t>
  </si>
  <si>
    <t>Manhã/Manhã</t>
  </si>
  <si>
    <t>Tarde/Tarde</t>
  </si>
  <si>
    <t xml:space="preserve">Dia da Semana </t>
  </si>
  <si>
    <t>n1</t>
  </si>
  <si>
    <t>FÉRIAS 09 A 29/03</t>
  </si>
  <si>
    <t>M#SN</t>
  </si>
  <si>
    <t>TN1</t>
  </si>
  <si>
    <r>
      <rPr>
        <b/>
        <sz val="16"/>
        <color theme="1"/>
        <rFont val="Arial"/>
        <family val="2"/>
      </rPr>
      <t>D2</t>
    </r>
    <r>
      <rPr>
        <sz val="16"/>
        <color theme="1"/>
        <rFont val="Arial"/>
        <family val="2"/>
      </rPr>
      <t>N</t>
    </r>
  </si>
  <si>
    <r>
      <t>D2</t>
    </r>
    <r>
      <rPr>
        <sz val="16"/>
        <color theme="1"/>
        <rFont val="Arial"/>
        <family val="2"/>
      </rPr>
      <t>N</t>
    </r>
  </si>
  <si>
    <t>Gustavo Vitorino de Albuquerque</t>
  </si>
  <si>
    <t xml:space="preserve">        Matrícula 13585-2/ Reg. Prof. 00858</t>
  </si>
  <si>
    <t>______________________________________________</t>
  </si>
  <si>
    <t>12084-7</t>
  </si>
  <si>
    <t>Edson Silvério</t>
  </si>
  <si>
    <r>
      <t>M</t>
    </r>
    <r>
      <rPr>
        <b/>
        <u/>
        <sz val="8"/>
        <rFont val="Arial"/>
        <family val="2"/>
      </rPr>
      <t>T</t>
    </r>
  </si>
  <si>
    <r>
      <t>M</t>
    </r>
    <r>
      <rPr>
        <b/>
        <sz val="8"/>
        <rFont val="Arial"/>
        <family val="2"/>
      </rPr>
      <t>T</t>
    </r>
  </si>
  <si>
    <t>AF</t>
  </si>
  <si>
    <t xml:space="preserve">Rodrigo Lima </t>
  </si>
  <si>
    <t>ATN</t>
  </si>
  <si>
    <t>TN</t>
  </si>
  <si>
    <t>OK</t>
  </si>
  <si>
    <t>M#</t>
  </si>
  <si>
    <t>MSN</t>
  </si>
  <si>
    <t>TI</t>
  </si>
  <si>
    <t>ANDRE LUIS PEREIRA</t>
  </si>
  <si>
    <t>T1N</t>
  </si>
  <si>
    <t xml:space="preserve">Reg. Prof. </t>
  </si>
  <si>
    <t>Enfermeiro</t>
  </si>
  <si>
    <t>COREN</t>
  </si>
  <si>
    <t>M/T</t>
  </si>
  <si>
    <t>I/I</t>
  </si>
  <si>
    <t>FLEX</t>
  </si>
  <si>
    <t>M/N</t>
  </si>
  <si>
    <r>
      <t>I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  <charset val="1"/>
      </rPr>
      <t>/SN</t>
    </r>
  </si>
  <si>
    <t>M6</t>
  </si>
  <si>
    <t>T5</t>
  </si>
  <si>
    <t>CUR</t>
  </si>
  <si>
    <t>M/CUR</t>
  </si>
  <si>
    <t>N/M</t>
  </si>
  <si>
    <t>I/M</t>
  </si>
  <si>
    <t>T/N</t>
  </si>
  <si>
    <t>T1/N</t>
  </si>
  <si>
    <t>P1/N</t>
  </si>
  <si>
    <t>15339-7</t>
  </si>
  <si>
    <t>ANA PAULA F PAGLEARINE</t>
  </si>
  <si>
    <t>07-13H</t>
  </si>
  <si>
    <t>15679-5</t>
  </si>
  <si>
    <t>MAITE GOMES LIMA</t>
  </si>
  <si>
    <t>07-19H</t>
  </si>
  <si>
    <r>
      <t>M/</t>
    </r>
    <r>
      <rPr>
        <b/>
        <u/>
        <sz val="11"/>
        <rFont val="Arial"/>
        <family val="2"/>
      </rPr>
      <t>T</t>
    </r>
  </si>
  <si>
    <t>13614-0</t>
  </si>
  <si>
    <t>TANIA V. P. R. T. SANTOS</t>
  </si>
  <si>
    <t>13815-0</t>
  </si>
  <si>
    <t>LUCIANA PINHEIRO</t>
  </si>
  <si>
    <t>15702-3</t>
  </si>
  <si>
    <t>MICHEL ADEMAR DA CONCEIÇÃO</t>
  </si>
  <si>
    <t>15706-6</t>
  </si>
  <si>
    <t>JOAS SOARES LAURIANO</t>
  </si>
  <si>
    <t>15695-7</t>
  </si>
  <si>
    <t>LETICIA COUTINHO DE OLIVEIRA</t>
  </si>
  <si>
    <t>FLEXIVEL</t>
  </si>
  <si>
    <t>13944-0</t>
  </si>
  <si>
    <t>MANOEL CARLOS ARANTES</t>
  </si>
  <si>
    <t>19h-7h</t>
  </si>
  <si>
    <t>15698-1</t>
  </si>
  <si>
    <t>MAIRA LENA LIMA LEITE</t>
  </si>
  <si>
    <t>13615-8</t>
  </si>
  <si>
    <t>NEIVA MEIRA T. CARMO</t>
  </si>
  <si>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>/N</t>
    </r>
  </si>
  <si>
    <t>16030-0</t>
  </si>
  <si>
    <t>ALINE FERNANDA M. DOMINGOS</t>
  </si>
  <si>
    <t>F - FRENTE (ACOLHIMENTO, POS E HIDRATAÇÃO)</t>
  </si>
  <si>
    <t>P- PLANTÃO DIURNO 07 - 19HS</t>
  </si>
  <si>
    <t>E- FUNDOS (ENFERMARIA E EMERGENCIA)</t>
  </si>
  <si>
    <t>T- TARDE - 13 - 19HS</t>
  </si>
  <si>
    <t>EH - EMERGENCIA E HIDRATAÇÃO</t>
  </si>
  <si>
    <t>TI - TARDE E INTERMEDIÁRIO - 13 - 01H</t>
  </si>
  <si>
    <t xml:space="preserve">ENF - ENFERMARIA </t>
  </si>
  <si>
    <t>SN - SERVIÇO NOTURNO - 19 - 07HS</t>
  </si>
  <si>
    <t>P2 - MANHA E NOITE - 10 - 22H</t>
  </si>
  <si>
    <r>
      <t>N</t>
    </r>
    <r>
      <rPr>
        <u/>
        <vertAlign val="superscript"/>
        <sz val="10"/>
        <rFont val="Arial"/>
        <family val="2"/>
      </rPr>
      <t xml:space="preserve">1 </t>
    </r>
    <r>
      <rPr>
        <u/>
        <sz val="10"/>
        <rFont val="Arial"/>
        <family val="2"/>
      </rPr>
      <t>= NOITE - 19 - 21H</t>
    </r>
  </si>
  <si>
    <t>M5 - MANHA - 7 -14:00H</t>
  </si>
  <si>
    <t>M5/N - MANHA/NOITE - 7 - 12H E 19 - 22H</t>
  </si>
  <si>
    <t>M5/I - MANHA E NOITE - 7 - 01H</t>
  </si>
  <si>
    <t>T5 - TARDE - 16:00 - 22:00H</t>
  </si>
  <si>
    <t>T5/N - TARDE  NOITE - 16:00 - 07:00H</t>
  </si>
  <si>
    <t>M6 - MANHA E TARDE - 10:00 - 16:00H</t>
  </si>
  <si>
    <t>M4 MANHA 7:00 - 12:30H</t>
  </si>
  <si>
    <t>T6 TARDE - 13:30 - 19:00H</t>
  </si>
  <si>
    <t xml:space="preserve">15:00 - 19:00 </t>
  </si>
  <si>
    <t>ESCALA REALIZADA DA UPA SABARÁ - MARÇO -  2026</t>
  </si>
  <si>
    <t>CARGA HORÁRIA - 22 DIAS ÚTEIS - 132 HS</t>
  </si>
  <si>
    <t>ESCALA DE PLANTÃO TÉCNICOS DE ENFERMAGEM DIURNO</t>
  </si>
  <si>
    <t>TÉCNICO ENFERMAGEM</t>
  </si>
  <si>
    <t>M4/N</t>
  </si>
  <si>
    <t>I2/M</t>
  </si>
  <si>
    <t>P2</t>
  </si>
  <si>
    <t>P/N</t>
  </si>
  <si>
    <t>M5/I</t>
  </si>
  <si>
    <t>M/AT</t>
  </si>
  <si>
    <t>CLT/T</t>
  </si>
  <si>
    <t>13649-2</t>
  </si>
  <si>
    <t>AP MARCIA SPINASSI</t>
  </si>
  <si>
    <t>235203</t>
  </si>
  <si>
    <t>7h00 às 19h00</t>
  </si>
  <si>
    <t>14190-9</t>
  </si>
  <si>
    <t>CLÓVIS E .DA COSTA</t>
  </si>
  <si>
    <t>492325</t>
  </si>
  <si>
    <t>14098-8</t>
  </si>
  <si>
    <t>JAQUELINE SOUZA DE ALMEIDA</t>
  </si>
  <si>
    <t>13715-4</t>
  </si>
  <si>
    <t>ELISÂNGELA S.S.S.PEREIRA</t>
  </si>
  <si>
    <t>263106</t>
  </si>
  <si>
    <t xml:space="preserve">M.NILZA  BORGES </t>
  </si>
  <si>
    <t>15086-0</t>
  </si>
  <si>
    <t>MARTA REGINA M. OLIVEIRA</t>
  </si>
  <si>
    <t>13164-4</t>
  </si>
  <si>
    <t xml:space="preserve">MARTA LUISA ROSA DA SILVA </t>
  </si>
  <si>
    <t>ATESTADO</t>
  </si>
  <si>
    <r>
      <t>P/</t>
    </r>
    <r>
      <rPr>
        <b/>
        <u/>
        <sz val="11"/>
        <rFont val="Arial"/>
        <family val="2"/>
      </rPr>
      <t>I</t>
    </r>
  </si>
  <si>
    <t>13026-5</t>
  </si>
  <si>
    <t>SUELY B DE O RODRIGUES</t>
  </si>
  <si>
    <t>ADIANT FÉRIAS</t>
  </si>
  <si>
    <t>13740-5</t>
  </si>
  <si>
    <t>VERA LUCIA GLOOR</t>
  </si>
  <si>
    <t>492782</t>
  </si>
  <si>
    <t>15779-1</t>
  </si>
  <si>
    <t>GIULIANO ELIDIO ARLINDO</t>
  </si>
  <si>
    <t>15803-8</t>
  </si>
  <si>
    <t>DANIELA VANESSA DE LIMA</t>
  </si>
  <si>
    <t>15778-3</t>
  </si>
  <si>
    <t>ELIANE DE SOUZA</t>
  </si>
  <si>
    <r>
      <t>M/</t>
    </r>
    <r>
      <rPr>
        <b/>
        <sz val="11"/>
        <rFont val="Arial"/>
        <family val="2"/>
      </rPr>
      <t>AT</t>
    </r>
  </si>
  <si>
    <t>13705-7</t>
  </si>
  <si>
    <t>ANA CAROLINA DA C. RAMOS</t>
  </si>
  <si>
    <t>665004</t>
  </si>
  <si>
    <t>13689-1</t>
  </si>
  <si>
    <t>ADRIANA BORBA ALVES</t>
  </si>
  <si>
    <t>15120-3</t>
  </si>
  <si>
    <t>BIANCO ZAMPARO</t>
  </si>
  <si>
    <t>710920</t>
  </si>
  <si>
    <r>
      <t>P/</t>
    </r>
    <r>
      <rPr>
        <b/>
        <u/>
        <sz val="11"/>
        <rFont val="Arial"/>
        <family val="2"/>
      </rPr>
      <t>N</t>
    </r>
  </si>
  <si>
    <t>15329-0</t>
  </si>
  <si>
    <t>J WALDECI FREITAS</t>
  </si>
  <si>
    <t>11435-9</t>
  </si>
  <si>
    <t>ROSELAINE YANES PALMIERI</t>
  </si>
  <si>
    <t>15085-1</t>
  </si>
  <si>
    <t>VERA LÚCIA SANTOS</t>
  </si>
  <si>
    <t>1034610</t>
  </si>
  <si>
    <t>12565-2</t>
  </si>
  <si>
    <t>SUZAMAR TREVISAN RODRIGUES</t>
  </si>
  <si>
    <t>13852-5</t>
  </si>
  <si>
    <t>LUCIANA SANTIAGO</t>
  </si>
  <si>
    <t>?</t>
  </si>
  <si>
    <t>15853-4</t>
  </si>
  <si>
    <t>SANDRA MARIA DELMILIO</t>
  </si>
  <si>
    <t>15788-0</t>
  </si>
  <si>
    <t>JOCELAINE DE S.B.R SANTOS</t>
  </si>
  <si>
    <t>16018-0</t>
  </si>
  <si>
    <t>CRISANGELA CONCEIÇÃO PIROLO</t>
  </si>
  <si>
    <t>12471-0</t>
  </si>
  <si>
    <t>WALDENIR GOMES BRITO</t>
  </si>
  <si>
    <t>13747-2</t>
  </si>
  <si>
    <t>AP FÁTIMA DE JESUS</t>
  </si>
  <si>
    <t>13729-4</t>
  </si>
  <si>
    <t>BENTO (ANDRE LUIS)</t>
  </si>
  <si>
    <t>541438</t>
  </si>
  <si>
    <t>7h00 às 13h00</t>
  </si>
  <si>
    <t>81507-1</t>
  </si>
  <si>
    <t>BRUNO DE ARAGÃO R0DRIGUES</t>
  </si>
  <si>
    <t>13h00 às 19h00</t>
  </si>
  <si>
    <t>14279-4</t>
  </si>
  <si>
    <t>CRISTIANE DE CASSIA P.PADILHA</t>
  </si>
  <si>
    <t>12946-1</t>
  </si>
  <si>
    <t>KARINA CARVALHO</t>
  </si>
  <si>
    <t>13865-7</t>
  </si>
  <si>
    <t>FATIMA CORDEIRO TORRES</t>
  </si>
  <si>
    <t>13859-2</t>
  </si>
  <si>
    <t>MARIA FERNANDA GALVÃO</t>
  </si>
  <si>
    <t>15105-0</t>
  </si>
  <si>
    <t>ANGELA CELESTE TELES BELTRAN</t>
  </si>
  <si>
    <t>14091-0</t>
  </si>
  <si>
    <t>REGINA L M. RABELO</t>
  </si>
  <si>
    <t>731494</t>
  </si>
  <si>
    <t>15631-0</t>
  </si>
  <si>
    <t>MARIA MADALENA BRAVO SILVA</t>
  </si>
  <si>
    <t>15800-3</t>
  </si>
  <si>
    <t>LARISSA DE ANDRADE LOPES</t>
  </si>
  <si>
    <t>12147-9</t>
  </si>
  <si>
    <t>D2 - DAS 07 AS 19HS - COM 1 HORA DE INTERVALO REGISTRADO NO PONTO</t>
  </si>
  <si>
    <t>M - DAS 07 AS 13HS</t>
  </si>
  <si>
    <t>T - DAS 13 AS 19HS</t>
  </si>
  <si>
    <t>D1 - DAS 12 AS 19HS</t>
  </si>
  <si>
    <t>I3 - DAS 18 AS 01H</t>
  </si>
  <si>
    <t>D3 -DAS 13 AS 1H-  COM 1 HORA DE INTERVALO REGISTRADO NO PONTO</t>
  </si>
  <si>
    <t>ESCALA DE PLANTÃO TÉCNICOS DE ENFERMAGEM NOTURNO</t>
  </si>
  <si>
    <t>MATRÍCULA</t>
  </si>
  <si>
    <t>,</t>
  </si>
  <si>
    <t>I2/N</t>
  </si>
  <si>
    <t>T2/N</t>
  </si>
  <si>
    <t>T5/N</t>
  </si>
  <si>
    <t>13222-5</t>
  </si>
  <si>
    <t>ANGELITA VENANCIO TRUCOLO</t>
  </si>
  <si>
    <t>11829-0</t>
  </si>
  <si>
    <t>JOSEFA IVANEIDE DA SILVA</t>
  </si>
  <si>
    <t>15492-0</t>
  </si>
  <si>
    <t>LILIAN SOARES DOS SANTOS PONCE</t>
  </si>
  <si>
    <t>12219-0</t>
  </si>
  <si>
    <t>MARCELO FABIANI SILVA</t>
  </si>
  <si>
    <t>13887-8</t>
  </si>
  <si>
    <t>MARIA APARECIDA DA SILVA</t>
  </si>
  <si>
    <t>388029</t>
  </si>
  <si>
    <t>19H - 01H</t>
  </si>
  <si>
    <t>13725-1</t>
  </si>
  <si>
    <t>ROSANGELA AP. REIS CASAGRANDE</t>
  </si>
  <si>
    <t>15740-6</t>
  </si>
  <si>
    <t>EDNA RODRIGUES BARBOSA DANIEL</t>
  </si>
  <si>
    <t>15746-5</t>
  </si>
  <si>
    <t>EUNICE MACIEL ANESIO</t>
  </si>
  <si>
    <t>O</t>
  </si>
  <si>
    <r>
      <rPr>
        <b/>
        <u/>
        <sz val="11"/>
        <rFont val="Arial"/>
        <family val="2"/>
      </rPr>
      <t>M</t>
    </r>
    <r>
      <rPr>
        <sz val="11"/>
        <rFont val="Arial"/>
        <family val="2"/>
      </rPr>
      <t>/N</t>
    </r>
  </si>
  <si>
    <t>15978-6</t>
  </si>
  <si>
    <t>LENARA DO CARMO B TRINDADE</t>
  </si>
  <si>
    <t>13180-6</t>
  </si>
  <si>
    <t>DENISE BOAVENTURA</t>
  </si>
  <si>
    <t>12389-7</t>
  </si>
  <si>
    <t>ELIANIA DA SILVA</t>
  </si>
  <si>
    <t>12172-0</t>
  </si>
  <si>
    <t>JOÃO BATISTA DE OLIVEIRA FILHO</t>
  </si>
  <si>
    <t>12926-7</t>
  </si>
  <si>
    <t>LUCILENE A SILVA MENDES</t>
  </si>
  <si>
    <t>12420-6</t>
  </si>
  <si>
    <t>MARCIO LEANDRO DE OLIVEIRA</t>
  </si>
  <si>
    <t xml:space="preserve">NILZA MOREIRA PINHO </t>
  </si>
  <si>
    <t>13268-3</t>
  </si>
  <si>
    <t>SILVIA LOPES DA SILVA</t>
  </si>
  <si>
    <t>12851-1</t>
  </si>
  <si>
    <t>ISMAR DA CRUZ REIS JUNIOR</t>
  </si>
  <si>
    <t>14262-0</t>
  </si>
  <si>
    <t>VANESSA LUIZA HONORATO FRANDINI</t>
  </si>
  <si>
    <t>13679-4</t>
  </si>
  <si>
    <t>THIAGO GONÇALVES MEDEIROS</t>
  </si>
  <si>
    <t>11128-7</t>
  </si>
  <si>
    <t>VANDERLUCIA CALDEIRA DA SILVA</t>
  </si>
  <si>
    <t>10722-0</t>
  </si>
  <si>
    <t>EDNA REGINA DA SILVA</t>
  </si>
  <si>
    <t>14169-0</t>
  </si>
  <si>
    <t>JOSÉ MARIA BARBOSA JR</t>
  </si>
  <si>
    <t>901599</t>
  </si>
  <si>
    <t>13712-0</t>
  </si>
  <si>
    <t>LISANIA PINTO</t>
  </si>
  <si>
    <t>741333</t>
  </si>
  <si>
    <t>13680-8</t>
  </si>
  <si>
    <t>MARIA REGINA RODRIGUES SILVA</t>
  </si>
  <si>
    <t>13694-8</t>
  </si>
  <si>
    <t>SIMONE PEREIRA DA SILVA</t>
  </si>
  <si>
    <t>MARIA JOSÉ DE LIMA MACHADO</t>
  </si>
  <si>
    <t>ROSILAINE MORAIS CARVALHO</t>
  </si>
  <si>
    <t>KARINA FERREIRA DE OLIVEIRA</t>
  </si>
  <si>
    <t>12422-2</t>
  </si>
  <si>
    <t>MARIA APARECIDA DA  SILVA</t>
  </si>
  <si>
    <t>P1</t>
  </si>
  <si>
    <t>P3</t>
  </si>
  <si>
    <t>TI1</t>
  </si>
  <si>
    <t>TI2</t>
  </si>
  <si>
    <t>TIF</t>
  </si>
  <si>
    <t>CUR/I</t>
  </si>
  <si>
    <t>I2</t>
  </si>
  <si>
    <t>I1</t>
  </si>
  <si>
    <t>P4</t>
  </si>
  <si>
    <t>SIRLENE CARRETI</t>
  </si>
  <si>
    <t>EDNA APARECIDA DA SILVA</t>
  </si>
  <si>
    <t>FRANCESCA A WILLY AMARAL</t>
  </si>
  <si>
    <t>EDIMARA DOS SANTOS PEREIRA</t>
  </si>
  <si>
    <t xml:space="preserve">MARCIA TOMOKO HORITA  </t>
  </si>
  <si>
    <t>M1 - DAS 07 AS 12HS</t>
  </si>
  <si>
    <t>T- DAS 13 ÀS 19HS</t>
  </si>
  <si>
    <t>I - DAS 19 À 01H</t>
  </si>
  <si>
    <t>T1 - DAS 12 AS 19HS</t>
  </si>
  <si>
    <t>TI - DAS 13 A 01H COM 1H INTERVALO REGISTRADA NO PONTO</t>
  </si>
  <si>
    <t>I2 - DAS 16 À 01H COM 1H INTERVALO REGISTRADO NO PONTO</t>
  </si>
  <si>
    <t>I1 - DAS 18 A 01H</t>
  </si>
  <si>
    <t>P1 - DAS 07 AS 16HS COM 1 H INTERVALO REGISTRADA NO PONTO</t>
  </si>
  <si>
    <t>M2 - DAS 07 AS 17HS COM 1 H INTERVALO REGISTRADA NO PONTO</t>
  </si>
  <si>
    <t>P - DAS 07 AS 19H COM 1 H INTERVALO REGISTRADA NO PONTO</t>
  </si>
  <si>
    <t>P1. - DAS 07 AS 15HS COM 1 H INTERVALO REGISTRADA NO PONTO</t>
  </si>
  <si>
    <t>P2 - DAS 10 AS 19HS COM 1 HORA DE INTERVALO REGISTRADO NO PONTO</t>
  </si>
  <si>
    <t>P3 - DAS 11 AS 23HS COM 1 H INTERVALO REGISTRADA NO PONTO</t>
  </si>
  <si>
    <t>P4 - DAS 08 ÀS 19HS COM 1 H INTERVALO REGISTRADA NO PONTO</t>
  </si>
  <si>
    <t>P4. - DAS 07 ÀS 20HS COM 1 H INTERVALO REGISTRADA NO PONTO</t>
  </si>
  <si>
    <t>P5 - DAS 10 AS 20HS COM 1 H INTERVALO REGISTRADA NO PONTO</t>
  </si>
  <si>
    <r>
      <t xml:space="preserve">ESCALA REALIZADA DA UPA SABARÁ - MARÇO - 2026
CARGA HORÁRIA -  22 DIAS ÚTEIS 176 HS
</t>
    </r>
    <r>
      <rPr>
        <b/>
        <sz val="11"/>
        <color rgb="FFFF0000"/>
        <rFont val="Calibri"/>
        <family val="2"/>
        <scheme val="minor"/>
      </rPr>
      <t>ESCALA DE PLANTÃO - ACE</t>
    </r>
  </si>
  <si>
    <r>
      <rPr>
        <b/>
        <sz val="11"/>
        <color theme="1"/>
        <rFont val="Arial"/>
        <family val="2"/>
      </rPr>
      <t>ESCALA REALIZADA DA UPA SABARÁ - MARÇO - 2026</t>
    </r>
    <r>
      <rPr>
        <b/>
        <sz val="11"/>
        <color rgb="FFFF0000"/>
        <rFont val="Arial"/>
        <family val="2"/>
      </rPr>
      <t xml:space="preserve">
</t>
    </r>
    <r>
      <rPr>
        <b/>
        <sz val="11"/>
        <rFont val="Arial"/>
        <family val="2"/>
      </rPr>
      <t>CARGA HORÁRIA -  22 DIAS ÚTEIS 132 HS</t>
    </r>
    <r>
      <rPr>
        <sz val="1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ESCALA DE PLANTÃO - ENFERMEIROS</t>
    </r>
  </si>
  <si>
    <r>
      <t xml:space="preserve">ESCALA DE TRABALHO PREVISTA DO UPA SABARÁ - MARÇO 2026
CARGA HORÁRIA – 22 DIAS ÚTEIS 105,6  HS
</t>
    </r>
    <r>
      <rPr>
        <b/>
        <sz val="16"/>
        <color rgb="FFFF0000"/>
        <rFont val="Arial"/>
        <family val="2"/>
      </rPr>
      <t>ESCALA DE PLANTÃO Técnico de Radiologia</t>
    </r>
  </si>
  <si>
    <r>
      <rPr>
        <b/>
        <sz val="9"/>
        <color theme="1"/>
        <rFont val="Arial"/>
        <family val="2"/>
      </rPr>
      <t xml:space="preserve">ESCALA DE TRABALHO PREVISTA UPA Sabará – MARÇO -  2026
</t>
    </r>
    <r>
      <rPr>
        <b/>
        <sz val="10"/>
        <color theme="1"/>
        <rFont val="Arial"/>
        <family val="2"/>
      </rPr>
      <t>CARGA HORÁRIA – 20 DIAS ÚTEIS - 132 HS</t>
    </r>
    <r>
      <rPr>
        <b/>
        <sz val="10"/>
        <color rgb="FFFF0000"/>
        <rFont val="Arial"/>
        <family val="2"/>
        <charset val="1"/>
      </rPr>
      <t xml:space="preserve">
</t>
    </r>
    <r>
      <rPr>
        <b/>
        <sz val="9"/>
        <color rgb="FFFF0000"/>
        <rFont val="Arial"/>
        <family val="2"/>
        <charset val="1"/>
      </rPr>
      <t>ESCALA DE PLANTÃO – DEMAIS FUNÇÕES</t>
    </r>
  </si>
  <si>
    <r>
      <t xml:space="preserve">
ESCALA PREVISTA OFICIAL DE TRABALHO UPA SABARÁ - MARÇO 2026
CARGA HORÁRIA - 20 DIAS ÚTEIS - 132 h
</t>
    </r>
    <r>
      <rPr>
        <b/>
        <sz val="10"/>
        <color rgb="FFFF0000"/>
        <rFont val="Arial"/>
        <family val="2"/>
      </rPr>
      <t>TÉCNICO DE GESTÃO PÚBLICA</t>
    </r>
    <r>
      <rPr>
        <b/>
        <sz val="10"/>
        <color theme="1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</si>
  <si>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 xml:space="preserve">
ESCALA DE TRABALHO PREVISTA - UPA Sabará  
COORDENAÇÃO – MARÇO – 2026 </t>
    </r>
    <r>
      <rPr>
        <b/>
        <sz val="10"/>
        <color rgb="FFFF0000"/>
        <rFont val="Arial"/>
        <family val="2"/>
        <charset val="1"/>
      </rPr>
      <t xml:space="preserve">
CARGA HORÁRIA –  DIAS 20 ÚTEIS - 120 HS
</t>
    </r>
  </si>
  <si>
    <t>C- CURSO /WORKSHOP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</si>
</sst>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9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Calibri"/>
      <family val="2"/>
      <charset val="1"/>
    </font>
    <font>
      <b/>
      <sz val="6.5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 Narrow"/>
      <family val="2"/>
      <charset val="1"/>
    </font>
    <font>
      <b/>
      <sz val="6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sz val="8"/>
      <name val="Calibri"/>
      <family val="2"/>
      <charset val="1"/>
    </font>
    <font>
      <sz val="9"/>
      <name val="Arial Narrow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</font>
    <font>
      <sz val="12"/>
      <name val="Arial"/>
      <family val="2"/>
    </font>
    <font>
      <b/>
      <sz val="9"/>
      <name val="Calibri"/>
      <family val="2"/>
      <charset val="1"/>
    </font>
    <font>
      <b/>
      <sz val="8.5"/>
      <name val="Arial"/>
      <family val="2"/>
      <charset val="1"/>
    </font>
    <font>
      <sz val="9"/>
      <name val="Arial"/>
      <family val="2"/>
      <charset val="1"/>
    </font>
    <font>
      <sz val="9"/>
      <name val="Calibr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sz val="7"/>
      <color rgb="FF000000"/>
      <name val="Albertus MT"/>
      <family val="2"/>
      <charset val="1"/>
    </font>
    <font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b/>
      <sz val="6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7"/>
      <color rgb="FF000000"/>
      <name val="Arial Narrow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0000"/>
      <name val="Arial Narrow"/>
      <family val="2"/>
    </font>
    <font>
      <b/>
      <sz val="7"/>
      <color rgb="FF000000"/>
      <name val="Calibri"/>
      <family val="2"/>
      <charset val="1"/>
    </font>
    <font>
      <sz val="9"/>
      <name val="Arial"/>
      <family val="2"/>
    </font>
    <font>
      <b/>
      <sz val="8"/>
      <name val="Calibri"/>
      <family val="2"/>
    </font>
    <font>
      <b/>
      <sz val="16"/>
      <name val="Arial"/>
      <family val="2"/>
      <charset val="1"/>
    </font>
    <font>
      <b/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b/>
      <sz val="14"/>
      <color theme="1"/>
      <name val="Arial"/>
      <family val="2"/>
    </font>
    <font>
      <b/>
      <sz val="8"/>
      <name val="Arial Black"/>
      <family val="2"/>
    </font>
    <font>
      <sz val="8"/>
      <name val="Arial"/>
      <family val="2"/>
    </font>
    <font>
      <b/>
      <sz val="8"/>
      <color theme="1"/>
      <name val="Calibri"/>
      <family val="2"/>
      <charset val="1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8"/>
      <name val="Arial Black"/>
      <family val="2"/>
    </font>
    <font>
      <sz val="6"/>
      <color indexed="8"/>
      <name val="Arial"/>
      <family val="2"/>
    </font>
    <font>
      <sz val="5"/>
      <name val="Arial"/>
      <family val="2"/>
    </font>
    <font>
      <sz val="6"/>
      <name val="Arial Narrow"/>
      <family val="2"/>
    </font>
    <font>
      <sz val="7"/>
      <name val="Arial"/>
      <family val="2"/>
    </font>
    <font>
      <sz val="5"/>
      <color indexed="8"/>
      <name val="Albertus MT"/>
      <family val="2"/>
    </font>
    <font>
      <sz val="5"/>
      <color indexed="8"/>
      <name val="Calibri"/>
      <family val="2"/>
    </font>
    <font>
      <b/>
      <sz val="6"/>
      <color indexed="10"/>
      <name val="Arial"/>
      <family val="2"/>
    </font>
    <font>
      <sz val="7"/>
      <color indexed="10"/>
      <name val="Arial"/>
      <family val="2"/>
    </font>
    <font>
      <sz val="8"/>
      <color rgb="FF212529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11"/>
      <color rgb="FFFF0000"/>
      <name val="Calibri"/>
      <family val="2"/>
    </font>
    <font>
      <b/>
      <sz val="14"/>
      <name val="Arial"/>
      <family val="2"/>
      <charset val="1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8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b/>
      <sz val="7"/>
      <name val="Arial"/>
      <family val="2"/>
      <charset val="1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2"/>
      <name val="Arial"/>
      <family val="2"/>
    </font>
    <font>
      <b/>
      <sz val="16"/>
      <color theme="0"/>
      <name val="Arial"/>
      <family val="2"/>
    </font>
    <font>
      <b/>
      <u/>
      <sz val="16"/>
      <name val="Arial"/>
      <family val="2"/>
    </font>
    <font>
      <b/>
      <u/>
      <sz val="8"/>
      <name val="Arial"/>
      <family val="2"/>
    </font>
    <font>
      <sz val="16"/>
      <name val="Arial"/>
      <family val="2"/>
    </font>
    <font>
      <b/>
      <sz val="8"/>
      <color theme="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Arial Narrow"/>
      <family val="2"/>
    </font>
    <font>
      <b/>
      <sz val="14"/>
      <name val="Arial"/>
      <family val="2"/>
    </font>
    <font>
      <sz val="16"/>
      <name val="Arial Narrow"/>
      <family val="2"/>
    </font>
    <font>
      <sz val="12"/>
      <name val="Arial Narrow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8"/>
      <color theme="3"/>
      <name val="Cambria"/>
      <family val="1"/>
      <scheme val="major"/>
    </font>
    <font>
      <b/>
      <sz val="16"/>
      <color rgb="FFFF0000"/>
      <name val="Calibri"/>
      <family val="2"/>
    </font>
    <font>
      <sz val="16"/>
      <color rgb="FF000000"/>
      <name val="Calibri"/>
      <family val="2"/>
    </font>
    <font>
      <sz val="12"/>
      <color rgb="FF000000"/>
      <name val="Calibri"/>
      <family val="2"/>
    </font>
    <font>
      <sz val="14"/>
      <color theme="1"/>
      <name val="Arial Narrow"/>
      <family val="2"/>
    </font>
    <font>
      <b/>
      <sz val="16"/>
      <color rgb="FFFF0000"/>
      <name val="Arial Narrow"/>
      <family val="2"/>
    </font>
    <font>
      <sz val="16"/>
      <color rgb="FFFF0000"/>
      <name val="Arial Narrow"/>
      <family val="2"/>
    </font>
    <font>
      <b/>
      <sz val="12"/>
      <color rgb="FF000000"/>
      <name val="Calibri"/>
      <family val="2"/>
    </font>
    <font>
      <b/>
      <sz val="8"/>
      <color theme="0"/>
      <name val="Arial"/>
      <family val="2"/>
    </font>
    <font>
      <b/>
      <sz val="6.5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name val="Arial"/>
      <family val="2"/>
    </font>
    <font>
      <sz val="14"/>
      <name val="Arial Narrow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7" tint="-0.249977111117893"/>
      <name val="Arial"/>
      <family val="2"/>
    </font>
    <font>
      <b/>
      <u/>
      <sz val="16"/>
      <color theme="1"/>
      <name val="Arial"/>
      <family val="2"/>
    </font>
    <font>
      <b/>
      <u/>
      <sz val="8"/>
      <color theme="7" tint="-0.249977111117893"/>
      <name val="Arial"/>
      <family val="2"/>
    </font>
    <font>
      <b/>
      <u/>
      <sz val="8"/>
      <color theme="2"/>
      <name val="Arial"/>
      <family val="2"/>
    </font>
    <font>
      <b/>
      <u/>
      <sz val="8"/>
      <color rgb="FF7030A0"/>
      <name val="Arial"/>
      <family val="2"/>
    </font>
    <font>
      <u/>
      <sz val="8"/>
      <color theme="1"/>
      <name val="Arial"/>
      <family val="2"/>
    </font>
    <font>
      <u/>
      <sz val="8"/>
      <name val="Arial"/>
      <family val="2"/>
    </font>
    <font>
      <b/>
      <sz val="8"/>
      <color theme="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Verdana"/>
      <family val="2"/>
      <charset val="1"/>
    </font>
    <font>
      <b/>
      <vertAlign val="superscript"/>
      <sz val="8"/>
      <name val="Arial"/>
      <family val="2"/>
    </font>
    <font>
      <sz val="10"/>
      <color rgb="FF000000"/>
      <name val="Arial"/>
      <family val="2"/>
    </font>
    <font>
      <sz val="11"/>
      <name val="Arial"/>
      <family val="2"/>
      <charset val="1"/>
    </font>
    <font>
      <b/>
      <sz val="10"/>
      <color rgb="FFFF000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8"/>
      <name val="Arial"/>
      <family val="2"/>
      <charset val="1"/>
    </font>
    <font>
      <u/>
      <sz val="10"/>
      <name val="Arial"/>
      <family val="2"/>
      <charset val="1"/>
    </font>
    <font>
      <b/>
      <u/>
      <sz val="10"/>
      <name val="Arial"/>
      <family val="2"/>
      <charset val="1"/>
    </font>
    <font>
      <u/>
      <vertAlign val="superscript"/>
      <sz val="10"/>
      <name val="Arial"/>
      <family val="2"/>
    </font>
    <font>
      <u/>
      <sz val="10"/>
      <name val="Arial"/>
      <family val="2"/>
    </font>
    <font>
      <u/>
      <sz val="11"/>
      <color rgb="FF000000"/>
      <name val="Calibri"/>
      <family val="2"/>
      <charset val="1"/>
    </font>
    <font>
      <b/>
      <sz val="13"/>
      <name val="Arial"/>
      <family val="2"/>
      <charset val="1"/>
    </font>
    <font>
      <sz val="13"/>
      <name val="Arial"/>
      <family val="2"/>
      <charset val="1"/>
    </font>
    <font>
      <sz val="13"/>
      <color rgb="FF000000"/>
      <name val="Arial"/>
      <family val="2"/>
      <charset val="1"/>
    </font>
    <font>
      <b/>
      <sz val="13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3"/>
      <color rgb="FF000000"/>
      <name val="Calibri"/>
      <family val="2"/>
      <charset val="1"/>
    </font>
    <font>
      <b/>
      <sz val="12"/>
      <color theme="1"/>
      <name val="Arial"/>
      <family val="2"/>
    </font>
    <font>
      <b/>
      <sz val="13"/>
      <name val="Arial"/>
      <family val="2"/>
    </font>
    <font>
      <sz val="7.5"/>
      <color rgb="FFFF0000"/>
      <name val="Arial"/>
      <family val="2"/>
      <charset val="1"/>
    </font>
    <font>
      <sz val="7.5"/>
      <name val="Arial"/>
      <family val="2"/>
      <charset val="1"/>
    </font>
    <font>
      <sz val="6.5"/>
      <color rgb="FFFF0000"/>
      <name val="Arial"/>
      <family val="2"/>
      <charset val="1"/>
    </font>
    <font>
      <sz val="6.5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0"/>
      <name val="Calibri"/>
      <family val="2"/>
      <scheme val="minor"/>
    </font>
    <font>
      <b/>
      <sz val="10"/>
      <name val="Arial Narrow"/>
      <family val="2"/>
      <charset val="1"/>
    </font>
    <font>
      <b/>
      <sz val="12"/>
      <name val="Arial Narrow"/>
      <family val="2"/>
      <charset val="1"/>
    </font>
    <font>
      <sz val="8"/>
      <color rgb="FFFF0000"/>
      <name val="Arial"/>
      <family val="2"/>
      <charset val="1"/>
    </font>
    <font>
      <b/>
      <sz val="12"/>
      <name val="Arial Narrow"/>
      <family val="2"/>
    </font>
    <font>
      <sz val="10.9"/>
      <name val="Arial"/>
      <family val="2"/>
    </font>
    <font>
      <sz val="10"/>
      <name val="Arial Narrow"/>
      <family val="2"/>
      <charset val="1"/>
    </font>
    <font>
      <sz val="10"/>
      <name val="Arial Narrow"/>
      <family val="2"/>
    </font>
    <font>
      <sz val="12"/>
      <color rgb="FFFF0000"/>
      <name val="Arial"/>
      <family val="2"/>
      <charset val="1"/>
    </font>
    <font>
      <sz val="11"/>
      <name val="Arial Narrow"/>
      <family val="2"/>
    </font>
    <font>
      <sz val="11"/>
      <name val="Arial "/>
    </font>
    <font>
      <sz val="10"/>
      <name val="Arial "/>
    </font>
    <font>
      <sz val="11"/>
      <color rgb="FFFF0000"/>
      <name val="Calibri"/>
      <family val="2"/>
      <charset val="1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1"/>
      <name val="Arial"/>
      <family val="2"/>
      <charset val="1"/>
    </font>
    <font>
      <b/>
      <sz val="10"/>
      <color theme="1"/>
      <name val="Arial"/>
      <family val="2"/>
    </font>
    <font>
      <sz val="12"/>
      <color theme="1"/>
      <name val="Arial Narrow"/>
      <family val="2"/>
    </font>
    <font>
      <sz val="10"/>
      <name val="Arial  "/>
    </font>
    <font>
      <sz val="10"/>
      <color theme="1"/>
      <name val="Arial  "/>
    </font>
    <font>
      <b/>
      <u/>
      <sz val="12"/>
      <name val="Arial Narrow"/>
      <family val="2"/>
    </font>
    <font>
      <sz val="7.5"/>
      <name val="Arial"/>
      <family val="2"/>
    </font>
    <font>
      <sz val="12"/>
      <color theme="1"/>
      <name val="Arial"/>
      <family val="2"/>
      <charset val="1"/>
    </font>
    <font>
      <b/>
      <sz val="13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rgb="FFFAC090"/>
      </patternFill>
    </fill>
    <fill>
      <patternFill patternType="solid">
        <fgColor rgb="FFBFBFBF"/>
        <bgColor rgb="FFB2B2B2"/>
      </patternFill>
    </fill>
    <fill>
      <patternFill patternType="solid">
        <fgColor rgb="FFFFB66C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22"/>
      </patternFill>
    </fill>
    <fill>
      <patternFill patternType="solid">
        <fgColor rgb="FFFAC090"/>
        <bgColor rgb="FFFCD5B5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FFA6A6"/>
      </patternFill>
    </fill>
    <fill>
      <patternFill patternType="solid">
        <fgColor theme="9" tint="0.39997558519241921"/>
        <bgColor rgb="FFCCFFFF"/>
      </patternFill>
    </fill>
    <fill>
      <patternFill patternType="solid">
        <fgColor theme="9" tint="0.39997558519241921"/>
        <bgColor rgb="FFFCD5B5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7D1D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AC09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AC090"/>
      </patternFill>
    </fill>
    <fill>
      <patternFill patternType="solid">
        <fgColor rgb="FFFAC090"/>
        <bgColor rgb="FFFFA6A6"/>
      </patternFill>
    </fill>
    <fill>
      <patternFill patternType="solid">
        <fgColor theme="0"/>
        <bgColor rgb="FFFFA6A6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rgb="FFF2DCDB"/>
      </patternFill>
    </fill>
    <fill>
      <patternFill patternType="solid">
        <fgColor theme="9" tint="0.39994506668294322"/>
        <bgColor rgb="FFF7D1D5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AC090"/>
        <bgColor rgb="FFD9D9D9"/>
      </patternFill>
    </fill>
    <fill>
      <patternFill patternType="solid">
        <fgColor rgb="FFBFBFBF"/>
        <bgColor rgb="FFA6A6A6"/>
      </patternFill>
    </fill>
    <fill>
      <patternFill patternType="solid">
        <fgColor rgb="FFD9D9D9"/>
        <bgColor rgb="FFBFBFBF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21" fillId="0" borderId="0"/>
    <xf numFmtId="0" fontId="117" fillId="0" borderId="0"/>
    <xf numFmtId="0" fontId="118" fillId="0" borderId="0"/>
    <xf numFmtId="0" fontId="117" fillId="0" borderId="0"/>
    <xf numFmtId="0" fontId="119" fillId="0" borderId="0"/>
    <xf numFmtId="0" fontId="120" fillId="0" borderId="0"/>
    <xf numFmtId="0" fontId="111" fillId="0" borderId="0"/>
    <xf numFmtId="0" fontId="69" fillId="0" borderId="0"/>
    <xf numFmtId="0" fontId="69" fillId="0" borderId="0"/>
    <xf numFmtId="0" fontId="119" fillId="0" borderId="0"/>
    <xf numFmtId="0" fontId="69" fillId="0" borderId="0"/>
    <xf numFmtId="0" fontId="15" fillId="0" borderId="0"/>
    <xf numFmtId="0" fontId="120" fillId="0" borderId="0"/>
    <xf numFmtId="0" fontId="12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861">
    <xf numFmtId="0" fontId="0" fillId="0" borderId="0" xfId="0"/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22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center" readingOrder="1"/>
      <protection locked="0"/>
    </xf>
    <xf numFmtId="0" fontId="1" fillId="0" borderId="1" xfId="0" applyFont="1" applyBorder="1" applyAlignment="1">
      <alignment vertical="center" readingOrder="1"/>
    </xf>
    <xf numFmtId="0" fontId="32" fillId="0" borderId="0" xfId="0" applyFont="1" applyAlignment="1">
      <alignment vertical="center"/>
    </xf>
    <xf numFmtId="0" fontId="33" fillId="0" borderId="0" xfId="0" applyFont="1"/>
    <xf numFmtId="0" fontId="5" fillId="7" borderId="1" xfId="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8" borderId="1" xfId="0" applyFont="1" applyFill="1" applyBorder="1" applyAlignment="1">
      <alignment horizontal="center" vertical="center" readingOrder="1"/>
    </xf>
    <xf numFmtId="0" fontId="1" fillId="8" borderId="1" xfId="0" applyFont="1" applyFill="1" applyBorder="1" applyAlignment="1" applyProtection="1">
      <alignment horizontal="center" vertical="center" readingOrder="1"/>
      <protection locked="0"/>
    </xf>
    <xf numFmtId="0" fontId="7" fillId="8" borderId="1" xfId="0" applyFont="1" applyFill="1" applyBorder="1" applyAlignment="1">
      <alignment horizontal="center" vertical="center" readingOrder="1"/>
    </xf>
    <xf numFmtId="0" fontId="19" fillId="7" borderId="1" xfId="3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/>
    </xf>
    <xf numFmtId="0" fontId="10" fillId="9" borderId="1" xfId="3" applyFont="1" applyFill="1" applyBorder="1" applyAlignment="1">
      <alignment horizontal="center" vertical="center" shrinkToFit="1"/>
    </xf>
    <xf numFmtId="0" fontId="10" fillId="9" borderId="8" xfId="3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right" vertical="center" readingOrder="1"/>
    </xf>
    <xf numFmtId="0" fontId="19" fillId="7" borderId="1" xfId="0" applyFont="1" applyFill="1" applyBorder="1" applyAlignment="1">
      <alignment horizontal="center" vertical="center"/>
    </xf>
    <xf numFmtId="0" fontId="34" fillId="5" borderId="1" xfId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 applyProtection="1">
      <alignment horizontal="center" vertical="center" readingOrder="1"/>
      <protection locked="0"/>
    </xf>
    <xf numFmtId="0" fontId="1" fillId="8" borderId="0" xfId="0" applyFont="1" applyFill="1" applyAlignment="1">
      <alignment horizontal="center" vertical="center" readingOrder="1"/>
    </xf>
    <xf numFmtId="0" fontId="14" fillId="8" borderId="0" xfId="0" applyFont="1" applyFill="1" applyAlignment="1">
      <alignment horizontal="right" vertical="center" readingOrder="1"/>
    </xf>
    <xf numFmtId="0" fontId="36" fillId="10" borderId="11" xfId="0" applyFont="1" applyFill="1" applyBorder="1" applyAlignment="1">
      <alignment horizontal="center" vertical="center"/>
    </xf>
    <xf numFmtId="0" fontId="36" fillId="10" borderId="3" xfId="0" applyFont="1" applyFill="1" applyBorder="1" applyAlignment="1">
      <alignment horizontal="center" vertical="center"/>
    </xf>
    <xf numFmtId="0" fontId="36" fillId="12" borderId="11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1" fillId="12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39" fillId="0" borderId="4" xfId="3" applyFont="1" applyBorder="1" applyAlignment="1">
      <alignment horizontal="center" vertical="center"/>
    </xf>
    <xf numFmtId="0" fontId="39" fillId="10" borderId="4" xfId="3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10" borderId="6" xfId="3" applyFont="1" applyFill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3" fillId="15" borderId="1" xfId="0" applyFont="1" applyFill="1" applyBorder="1" applyAlignment="1">
      <alignment horizontal="center"/>
    </xf>
    <xf numFmtId="0" fontId="42" fillId="1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46" fillId="0" borderId="27" xfId="0" applyFont="1" applyBorder="1" applyAlignment="1">
      <alignment wrapText="1"/>
    </xf>
    <xf numFmtId="0" fontId="46" fillId="0" borderId="28" xfId="0" applyFont="1" applyBorder="1" applyAlignment="1">
      <alignment wrapText="1"/>
    </xf>
    <xf numFmtId="0" fontId="46" fillId="0" borderId="0" xfId="0" applyFont="1" applyAlignment="1">
      <alignment wrapText="1"/>
    </xf>
    <xf numFmtId="0" fontId="46" fillId="0" borderId="12" xfId="0" applyFont="1" applyBorder="1" applyAlignment="1">
      <alignment wrapText="1"/>
    </xf>
    <xf numFmtId="0" fontId="46" fillId="0" borderId="2" xfId="0" applyFont="1" applyBorder="1" applyAlignment="1">
      <alignment wrapText="1"/>
    </xf>
    <xf numFmtId="0" fontId="46" fillId="0" borderId="30" xfId="0" applyFont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19" fillId="17" borderId="1" xfId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shrinkToFit="1"/>
    </xf>
    <xf numFmtId="0" fontId="10" fillId="17" borderId="8" xfId="0" applyFont="1" applyFill="1" applyBorder="1" applyAlignment="1">
      <alignment horizontal="center" vertical="center" shrinkToFit="1"/>
    </xf>
    <xf numFmtId="0" fontId="49" fillId="3" borderId="1" xfId="0" applyFont="1" applyFill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/>
    </xf>
    <xf numFmtId="0" fontId="45" fillId="1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5" borderId="0" xfId="0" applyFill="1"/>
    <xf numFmtId="0" fontId="0" fillId="0" borderId="12" xfId="0" applyBorder="1"/>
    <xf numFmtId="0" fontId="0" fillId="0" borderId="11" xfId="0" applyBorder="1"/>
    <xf numFmtId="0" fontId="53" fillId="0" borderId="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9" fillId="22" borderId="1" xfId="3" applyFont="1" applyFill="1" applyBorder="1" applyAlignment="1">
      <alignment horizontal="center" vertical="center"/>
    </xf>
    <xf numFmtId="17" fontId="33" fillId="23" borderId="19" xfId="1" applyNumberFormat="1" applyFont="1" applyFill="1" applyBorder="1" applyAlignment="1">
      <alignment horizontal="center" vertical="center"/>
    </xf>
    <xf numFmtId="17" fontId="33" fillId="23" borderId="1" xfId="1" applyNumberFormat="1" applyFont="1" applyFill="1" applyBorder="1" applyAlignment="1">
      <alignment horizontal="center" vertical="center"/>
    </xf>
    <xf numFmtId="0" fontId="54" fillId="5" borderId="1" xfId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shrinkToFit="1"/>
    </xf>
    <xf numFmtId="0" fontId="5" fillId="14" borderId="8" xfId="0" applyFont="1" applyFill="1" applyBorder="1" applyAlignment="1">
      <alignment horizontal="center" shrinkToFit="1"/>
    </xf>
    <xf numFmtId="0" fontId="23" fillId="14" borderId="7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vertical="center"/>
    </xf>
    <xf numFmtId="0" fontId="47" fillId="0" borderId="0" xfId="3" applyFont="1" applyAlignment="1">
      <alignment horizontal="center" vertical="center" wrapText="1"/>
    </xf>
    <xf numFmtId="0" fontId="5" fillId="24" borderId="0" xfId="3" applyFont="1" applyFill="1" applyAlignment="1">
      <alignment horizontal="center" vertical="center" shrinkToFit="1"/>
    </xf>
    <xf numFmtId="0" fontId="10" fillId="24" borderId="0" xfId="3" applyFont="1" applyFill="1" applyAlignment="1">
      <alignment horizontal="center" vertical="center" shrinkToFit="1"/>
    </xf>
    <xf numFmtId="0" fontId="14" fillId="10" borderId="11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35" fillId="0" borderId="0" xfId="1" applyFont="1" applyAlignment="1">
      <alignment horizontal="center" vertical="center"/>
    </xf>
    <xf numFmtId="17" fontId="33" fillId="0" borderId="0" xfId="1" applyNumberFormat="1" applyFont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0" fillId="12" borderId="0" xfId="1" applyFont="1" applyFill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5" borderId="0" xfId="3" applyFont="1" applyFill="1" applyAlignment="1">
      <alignment vertical="center"/>
    </xf>
    <xf numFmtId="0" fontId="36" fillId="0" borderId="0" xfId="3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7" fillId="0" borderId="0" xfId="3" applyFont="1" applyAlignment="1">
      <alignment vertical="center"/>
    </xf>
    <xf numFmtId="0" fontId="37" fillId="0" borderId="0" xfId="3" applyFont="1" applyAlignment="1">
      <alignment vertical="center"/>
    </xf>
    <xf numFmtId="0" fontId="44" fillId="0" borderId="0" xfId="0" applyFont="1" applyAlignment="1">
      <alignment vertical="center"/>
    </xf>
    <xf numFmtId="0" fontId="38" fillId="12" borderId="0" xfId="0" applyFont="1" applyFill="1" applyAlignment="1">
      <alignment horizontal="center" vertical="center"/>
    </xf>
    <xf numFmtId="0" fontId="39" fillId="10" borderId="0" xfId="3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36" fillId="0" borderId="20" xfId="3" applyFont="1" applyBorder="1" applyAlignment="1">
      <alignment horizontal="left" vertical="center"/>
    </xf>
    <xf numFmtId="0" fontId="35" fillId="0" borderId="21" xfId="1" applyFont="1" applyBorder="1" applyAlignment="1">
      <alignment horizontal="center" vertical="center"/>
    </xf>
    <xf numFmtId="0" fontId="8" fillId="0" borderId="1" xfId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51" fillId="5" borderId="1" xfId="1" applyFont="1" applyFill="1" applyBorder="1" applyAlignment="1">
      <alignment vertical="center"/>
    </xf>
    <xf numFmtId="0" fontId="3" fillId="25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59" fillId="26" borderId="1" xfId="0" applyFont="1" applyFill="1" applyBorder="1" applyAlignment="1">
      <alignment horizontal="left" vertical="center"/>
    </xf>
    <xf numFmtId="0" fontId="59" fillId="0" borderId="1" xfId="0" applyFont="1" applyBorder="1" applyAlignment="1">
      <alignment horizontal="center" vertical="center"/>
    </xf>
    <xf numFmtId="0" fontId="58" fillId="0" borderId="7" xfId="0" applyFont="1" applyBorder="1" applyAlignment="1">
      <alignment horizontal="left" vertical="center"/>
    </xf>
    <xf numFmtId="0" fontId="23" fillId="26" borderId="1" xfId="0" applyFont="1" applyFill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5" fillId="5" borderId="7" xfId="0" applyFont="1" applyFill="1" applyBorder="1" applyAlignment="1">
      <alignment horizontal="center" vertical="center"/>
    </xf>
    <xf numFmtId="0" fontId="63" fillId="5" borderId="1" xfId="0" applyFont="1" applyFill="1" applyBorder="1" applyAlignment="1">
      <alignment vertical="center"/>
    </xf>
    <xf numFmtId="0" fontId="66" fillId="0" borderId="1" xfId="0" applyFont="1" applyBorder="1" applyAlignment="1">
      <alignment horizontal="center" vertical="center"/>
    </xf>
    <xf numFmtId="17" fontId="65" fillId="27" borderId="1" xfId="0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5" fillId="27" borderId="1" xfId="0" applyFont="1" applyFill="1" applyBorder="1" applyAlignment="1">
      <alignment horizontal="center" vertical="center"/>
    </xf>
    <xf numFmtId="0" fontId="69" fillId="0" borderId="0" xfId="0" applyFont="1"/>
    <xf numFmtId="0" fontId="63" fillId="0" borderId="0" xfId="0" applyFont="1" applyAlignment="1">
      <alignment vertical="center"/>
    </xf>
    <xf numFmtId="0" fontId="65" fillId="29" borderId="0" xfId="0" applyFont="1" applyFill="1" applyAlignment="1">
      <alignment horizontal="center" vertical="center"/>
    </xf>
    <xf numFmtId="0" fontId="57" fillId="30" borderId="0" xfId="0" applyFont="1" applyFill="1" applyAlignment="1">
      <alignment horizontal="center" vertical="center"/>
    </xf>
    <xf numFmtId="1" fontId="67" fillId="5" borderId="0" xfId="0" applyNumberFormat="1" applyFont="1" applyFill="1" applyAlignment="1">
      <alignment horizontal="center" vertical="center"/>
    </xf>
    <xf numFmtId="1" fontId="67" fillId="5" borderId="12" xfId="0" applyNumberFormat="1" applyFont="1" applyFill="1" applyBorder="1" applyAlignment="1">
      <alignment horizontal="center" vertical="center"/>
    </xf>
    <xf numFmtId="0" fontId="65" fillId="5" borderId="11" xfId="0" applyFont="1" applyFill="1" applyBorder="1" applyAlignment="1">
      <alignment horizontal="center" vertical="center"/>
    </xf>
    <xf numFmtId="0" fontId="63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57" fillId="5" borderId="0" xfId="0" applyFont="1" applyFill="1" applyAlignment="1">
      <alignment horizontal="center"/>
    </xf>
    <xf numFmtId="0" fontId="63" fillId="0" borderId="1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70" fillId="0" borderId="1" xfId="0" applyFont="1" applyBorder="1" applyAlignment="1">
      <alignment horizontal="left" vertical="center"/>
    </xf>
    <xf numFmtId="0" fontId="72" fillId="5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shrinkToFit="1"/>
    </xf>
    <xf numFmtId="1" fontId="21" fillId="0" borderId="12" xfId="0" applyNumberFormat="1" applyFont="1" applyBorder="1" applyAlignment="1">
      <alignment horizontal="center" vertical="center" shrinkToFit="1"/>
    </xf>
    <xf numFmtId="0" fontId="62" fillId="29" borderId="11" xfId="0" applyFont="1" applyFill="1" applyBorder="1" applyAlignment="1">
      <alignment horizontal="center" vertical="center"/>
    </xf>
    <xf numFmtId="0" fontId="70" fillId="5" borderId="1" xfId="0" applyFont="1" applyFill="1" applyBorder="1" applyAlignment="1">
      <alignment horizontal="left"/>
    </xf>
    <xf numFmtId="0" fontId="74" fillId="5" borderId="0" xfId="0" applyFont="1" applyFill="1" applyAlignment="1">
      <alignment horizontal="center"/>
    </xf>
    <xf numFmtId="0" fontId="75" fillId="29" borderId="0" xfId="0" applyFont="1" applyFill="1"/>
    <xf numFmtId="0" fontId="75" fillId="29" borderId="0" xfId="0" applyFont="1" applyFill="1" applyAlignment="1">
      <alignment vertical="center"/>
    </xf>
    <xf numFmtId="0" fontId="76" fillId="29" borderId="0" xfId="0" applyFont="1" applyFill="1"/>
    <xf numFmtId="0" fontId="77" fillId="27" borderId="0" xfId="0" applyFont="1" applyFill="1"/>
    <xf numFmtId="0" fontId="77" fillId="27" borderId="12" xfId="0" applyFont="1" applyFill="1" applyBorder="1"/>
    <xf numFmtId="0" fontId="75" fillId="29" borderId="11" xfId="0" applyFont="1" applyFill="1" applyBorder="1" applyAlignment="1">
      <alignment horizontal="center" vertical="center"/>
    </xf>
    <xf numFmtId="0" fontId="70" fillId="5" borderId="1" xfId="0" applyFont="1" applyFill="1" applyBorder="1" applyAlignment="1">
      <alignment horizontal="left" vertical="center"/>
    </xf>
    <xf numFmtId="0" fontId="74" fillId="5" borderId="0" xfId="0" applyFont="1" applyFill="1" applyAlignment="1">
      <alignment horizontal="center" vertical="center"/>
    </xf>
    <xf numFmtId="0" fontId="70" fillId="5" borderId="0" xfId="0" applyFont="1" applyFill="1" applyAlignment="1">
      <alignment vertical="center"/>
    </xf>
    <xf numFmtId="0" fontId="78" fillId="29" borderId="11" xfId="0" applyFont="1" applyFill="1" applyBorder="1" applyAlignment="1">
      <alignment horizontal="center" vertical="center"/>
    </xf>
    <xf numFmtId="0" fontId="74" fillId="5" borderId="0" xfId="0" applyFont="1" applyFill="1"/>
    <xf numFmtId="0" fontId="0" fillId="29" borderId="0" xfId="0" applyFill="1"/>
    <xf numFmtId="0" fontId="0" fillId="27" borderId="14" xfId="0" applyFill="1" applyBorder="1" applyAlignment="1">
      <alignment horizontal="center"/>
    </xf>
    <xf numFmtId="0" fontId="74" fillId="5" borderId="15" xfId="0" applyFont="1" applyFill="1" applyBorder="1"/>
    <xf numFmtId="0" fontId="0" fillId="29" borderId="15" xfId="0" applyFill="1" applyBorder="1"/>
    <xf numFmtId="0" fontId="77" fillId="27" borderId="15" xfId="0" applyFont="1" applyFill="1" applyBorder="1"/>
    <xf numFmtId="0" fontId="77" fillId="27" borderId="16" xfId="0" applyFont="1" applyFill="1" applyBorder="1"/>
    <xf numFmtId="0" fontId="0" fillId="31" borderId="0" xfId="0" applyFill="1" applyAlignment="1">
      <alignment horizontal="center"/>
    </xf>
    <xf numFmtId="0" fontId="0" fillId="27" borderId="0" xfId="0" applyFill="1"/>
    <xf numFmtId="0" fontId="66" fillId="5" borderId="0" xfId="0" applyFont="1" applyFill="1" applyAlignment="1">
      <alignment horizontal="center" vertical="center"/>
    </xf>
    <xf numFmtId="17" fontId="75" fillId="29" borderId="0" xfId="0" applyNumberFormat="1" applyFont="1" applyFill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5" fillId="5" borderId="0" xfId="0" applyFont="1" applyFill="1" applyAlignment="1">
      <alignment horizontal="center"/>
    </xf>
    <xf numFmtId="0" fontId="64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1" fontId="21" fillId="0" borderId="0" xfId="0" applyNumberFormat="1" applyFont="1" applyAlignment="1">
      <alignment horizontal="center" vertical="center" shrinkToFit="1"/>
    </xf>
    <xf numFmtId="0" fontId="62" fillId="29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left"/>
    </xf>
    <xf numFmtId="0" fontId="70" fillId="5" borderId="0" xfId="0" applyFont="1" applyFill="1"/>
    <xf numFmtId="0" fontId="74" fillId="5" borderId="0" xfId="0" applyFont="1" applyFill="1" applyAlignment="1">
      <alignment horizontal="left" vertical="center"/>
    </xf>
    <xf numFmtId="0" fontId="78" fillId="29" borderId="0" xfId="0" applyFont="1" applyFill="1" applyAlignment="1">
      <alignment horizontal="center" vertical="center"/>
    </xf>
    <xf numFmtId="0" fontId="68" fillId="29" borderId="0" xfId="0" applyFont="1" applyFill="1"/>
    <xf numFmtId="0" fontId="77" fillId="29" borderId="0" xfId="0" applyFont="1" applyFill="1"/>
    <xf numFmtId="0" fontId="0" fillId="29" borderId="0" xfId="0" applyFill="1" applyAlignment="1">
      <alignment horizontal="center"/>
    </xf>
    <xf numFmtId="0" fontId="0" fillId="27" borderId="0" xfId="0" applyFill="1" applyAlignment="1">
      <alignment horizontal="center"/>
    </xf>
    <xf numFmtId="1" fontId="77" fillId="27" borderId="0" xfId="0" applyNumberFormat="1" applyFont="1" applyFill="1"/>
    <xf numFmtId="0" fontId="81" fillId="5" borderId="0" xfId="0" applyFont="1" applyFill="1" applyAlignment="1">
      <alignment horizontal="center"/>
    </xf>
    <xf numFmtId="0" fontId="82" fillId="29" borderId="0" xfId="0" applyFont="1" applyFill="1"/>
    <xf numFmtId="0" fontId="0" fillId="32" borderId="0" xfId="0" applyFill="1"/>
    <xf numFmtId="0" fontId="77" fillId="0" borderId="0" xfId="0" applyFont="1"/>
    <xf numFmtId="0" fontId="0" fillId="28" borderId="0" xfId="0" applyFill="1"/>
    <xf numFmtId="0" fontId="77" fillId="33" borderId="0" xfId="0" applyFont="1" applyFill="1"/>
    <xf numFmtId="0" fontId="57" fillId="34" borderId="10" xfId="0" applyFont="1" applyFill="1" applyBorder="1" applyAlignment="1">
      <alignment horizontal="center" vertical="center"/>
    </xf>
    <xf numFmtId="1" fontId="67" fillId="2" borderId="1" xfId="0" applyNumberFormat="1" applyFont="1" applyFill="1" applyBorder="1" applyAlignment="1">
      <alignment horizontal="center" vertical="center"/>
    </xf>
    <xf numFmtId="0" fontId="57" fillId="34" borderId="1" xfId="0" applyFont="1" applyFill="1" applyBorder="1" applyAlignment="1">
      <alignment horizontal="center" vertical="center" shrinkToFit="1"/>
    </xf>
    <xf numFmtId="0" fontId="57" fillId="34" borderId="1" xfId="0" applyFont="1" applyFill="1" applyBorder="1" applyAlignment="1">
      <alignment horizontal="center" vertical="center"/>
    </xf>
    <xf numFmtId="1" fontId="67" fillId="2" borderId="8" xfId="0" applyNumberFormat="1" applyFont="1" applyFill="1" applyBorder="1" applyAlignment="1">
      <alignment horizontal="center" vertical="center"/>
    </xf>
    <xf numFmtId="0" fontId="84" fillId="0" borderId="11" xfId="0" applyFont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86" fillId="0" borderId="0" xfId="0" applyFont="1" applyAlignment="1">
      <alignment horizontal="left" vertical="center"/>
    </xf>
    <xf numFmtId="0" fontId="87" fillId="0" borderId="0" xfId="0" applyFont="1"/>
    <xf numFmtId="0" fontId="83" fillId="30" borderId="0" xfId="0" applyFont="1" applyFill="1" applyAlignment="1">
      <alignment horizontal="center" vertical="center"/>
    </xf>
    <xf numFmtId="1" fontId="85" fillId="5" borderId="0" xfId="0" applyNumberFormat="1" applyFont="1" applyFill="1" applyAlignment="1">
      <alignment horizontal="center" vertical="center"/>
    </xf>
    <xf numFmtId="1" fontId="85" fillId="5" borderId="12" xfId="0" applyNumberFormat="1" applyFont="1" applyFill="1" applyBorder="1" applyAlignment="1">
      <alignment horizontal="center" vertical="center"/>
    </xf>
    <xf numFmtId="0" fontId="57" fillId="5" borderId="1" xfId="1" applyFont="1" applyFill="1" applyBorder="1" applyAlignment="1">
      <alignment horizontal="center" vertical="center"/>
    </xf>
    <xf numFmtId="0" fontId="81" fillId="5" borderId="1" xfId="1" applyFont="1" applyFill="1" applyBorder="1" applyAlignment="1">
      <alignment horizontal="center" vertical="center"/>
    </xf>
    <xf numFmtId="0" fontId="92" fillId="0" borderId="0" xfId="0" applyFont="1"/>
    <xf numFmtId="0" fontId="93" fillId="5" borderId="1" xfId="1" applyFont="1" applyFill="1" applyBorder="1" applyAlignment="1">
      <alignment horizontal="center" vertical="center"/>
    </xf>
    <xf numFmtId="0" fontId="77" fillId="0" borderId="15" xfId="0" applyFont="1" applyBorder="1"/>
    <xf numFmtId="0" fontId="76" fillId="29" borderId="15" xfId="0" applyFont="1" applyFill="1" applyBorder="1"/>
    <xf numFmtId="0" fontId="70" fillId="5" borderId="35" xfId="0" applyFont="1" applyFill="1" applyBorder="1"/>
    <xf numFmtId="0" fontId="0" fillId="5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77" fillId="5" borderId="0" xfId="0" applyFont="1" applyFill="1"/>
    <xf numFmtId="0" fontId="94" fillId="5" borderId="20" xfId="0" applyFont="1" applyFill="1" applyBorder="1" applyAlignment="1">
      <alignment vertical="center"/>
    </xf>
    <xf numFmtId="0" fontId="50" fillId="5" borderId="9" xfId="0" applyFont="1" applyFill="1" applyBorder="1" applyAlignment="1">
      <alignment horizontal="center" vertical="center"/>
    </xf>
    <xf numFmtId="0" fontId="95" fillId="5" borderId="9" xfId="0" applyFont="1" applyFill="1" applyBorder="1" applyAlignment="1">
      <alignment horizontal="center" vertical="center"/>
    </xf>
    <xf numFmtId="0" fontId="95" fillId="5" borderId="21" xfId="0" applyFont="1" applyFill="1" applyBorder="1" applyAlignment="1">
      <alignment horizontal="center" vertical="center"/>
    </xf>
    <xf numFmtId="0" fontId="96" fillId="0" borderId="0" xfId="0" applyFont="1" applyAlignment="1">
      <alignment horizontal="left"/>
    </xf>
    <xf numFmtId="0" fontId="50" fillId="5" borderId="3" xfId="0" applyFont="1" applyFill="1" applyBorder="1" applyAlignment="1">
      <alignment horizontal="left" vertical="center"/>
    </xf>
    <xf numFmtId="0" fontId="50" fillId="5" borderId="0" xfId="0" applyFont="1" applyFill="1" applyAlignment="1">
      <alignment horizontal="left" vertical="center"/>
    </xf>
    <xf numFmtId="0" fontId="50" fillId="5" borderId="4" xfId="0" applyFont="1" applyFill="1" applyBorder="1" applyAlignment="1">
      <alignment horizontal="left" vertical="center"/>
    </xf>
    <xf numFmtId="0" fontId="96" fillId="0" borderId="3" xfId="0" applyFont="1" applyBorder="1" applyAlignment="1">
      <alignment horizontal="left"/>
    </xf>
    <xf numFmtId="0" fontId="96" fillId="0" borderId="4" xfId="0" applyFont="1" applyBorder="1" applyAlignment="1">
      <alignment horizontal="left"/>
    </xf>
    <xf numFmtId="0" fontId="97" fillId="5" borderId="5" xfId="0" applyFont="1" applyFill="1" applyBorder="1"/>
    <xf numFmtId="0" fontId="98" fillId="29" borderId="2" xfId="0" applyFont="1" applyFill="1" applyBorder="1"/>
    <xf numFmtId="0" fontId="98" fillId="29" borderId="6" xfId="0" applyFont="1" applyFill="1" applyBorder="1"/>
    <xf numFmtId="0" fontId="0" fillId="5" borderId="15" xfId="0" applyFill="1" applyBorder="1"/>
    <xf numFmtId="0" fontId="63" fillId="5" borderId="0" xfId="0" applyFont="1" applyFill="1" applyAlignment="1">
      <alignment vertical="top"/>
    </xf>
    <xf numFmtId="0" fontId="17" fillId="7" borderId="7" xfId="3" applyFont="1" applyFill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1" fillId="13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3" fillId="5" borderId="0" xfId="0" applyFont="1" applyFill="1" applyAlignment="1">
      <alignment horizontal="center" vertical="center"/>
    </xf>
    <xf numFmtId="0" fontId="63" fillId="34" borderId="10" xfId="0" applyFont="1" applyFill="1" applyBorder="1" applyAlignment="1">
      <alignment horizontal="center" vertical="center"/>
    </xf>
    <xf numFmtId="0" fontId="63" fillId="34" borderId="1" xfId="0" applyFont="1" applyFill="1" applyBorder="1" applyAlignment="1">
      <alignment horizontal="center" vertical="center" shrinkToFit="1"/>
    </xf>
    <xf numFmtId="0" fontId="62" fillId="34" borderId="13" xfId="0" applyFont="1" applyFill="1" applyBorder="1" applyAlignment="1">
      <alignment horizontal="center" vertical="center"/>
    </xf>
    <xf numFmtId="0" fontId="62" fillId="34" borderId="1" xfId="0" applyFont="1" applyFill="1" applyBorder="1" applyAlignment="1">
      <alignment horizontal="center" vertical="center"/>
    </xf>
    <xf numFmtId="0" fontId="75" fillId="29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/>
    </xf>
    <xf numFmtId="0" fontId="57" fillId="5" borderId="1" xfId="0" applyFont="1" applyFill="1" applyBorder="1" applyAlignment="1">
      <alignment vertical="center"/>
    </xf>
    <xf numFmtId="0" fontId="7" fillId="25" borderId="1" xfId="0" applyFont="1" applyFill="1" applyBorder="1" applyAlignment="1">
      <alignment horizontal="center"/>
    </xf>
    <xf numFmtId="0" fontId="100" fillId="25" borderId="1" xfId="0" applyFont="1" applyFill="1" applyBorder="1" applyAlignment="1">
      <alignment horizontal="center"/>
    </xf>
    <xf numFmtId="0" fontId="109" fillId="5" borderId="1" xfId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/>
    </xf>
    <xf numFmtId="0" fontId="63" fillId="0" borderId="1" xfId="0" applyFont="1" applyBorder="1" applyAlignment="1">
      <alignment horizontal="left" vertical="center"/>
    </xf>
    <xf numFmtId="0" fontId="57" fillId="0" borderId="7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86" fillId="0" borderId="1" xfId="0" applyFont="1" applyBorder="1" applyAlignment="1">
      <alignment horizontal="left" vertical="center"/>
    </xf>
    <xf numFmtId="0" fontId="87" fillId="0" borderId="1" xfId="0" applyFont="1" applyBorder="1"/>
    <xf numFmtId="0" fontId="83" fillId="34" borderId="1" xfId="0" applyFont="1" applyFill="1" applyBorder="1" applyAlignment="1">
      <alignment horizontal="center" vertical="center"/>
    </xf>
    <xf numFmtId="1" fontId="85" fillId="2" borderId="1" xfId="0" applyNumberFormat="1" applyFont="1" applyFill="1" applyBorder="1" applyAlignment="1">
      <alignment horizontal="center" vertical="center"/>
    </xf>
    <xf numFmtId="0" fontId="20" fillId="36" borderId="1" xfId="1" applyFont="1" applyFill="1" applyBorder="1" applyAlignment="1">
      <alignment horizontal="center" vertical="center"/>
    </xf>
    <xf numFmtId="0" fontId="54" fillId="36" borderId="1" xfId="1" applyFont="1" applyFill="1" applyBorder="1" applyAlignment="1">
      <alignment horizontal="center" vertical="center"/>
    </xf>
    <xf numFmtId="0" fontId="34" fillId="36" borderId="1" xfId="1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103" fillId="0" borderId="0" xfId="0" applyFont="1"/>
    <xf numFmtId="0" fontId="91" fillId="0" borderId="0" xfId="0" applyFont="1" applyAlignment="1">
      <alignment horizontal="center"/>
    </xf>
    <xf numFmtId="0" fontId="124" fillId="5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49" fontId="16" fillId="5" borderId="0" xfId="0" applyNumberFormat="1" applyFont="1" applyFill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18" fillId="6" borderId="0" xfId="13" applyFont="1" applyFill="1" applyAlignment="1">
      <alignment horizontal="center" vertical="center"/>
    </xf>
    <xf numFmtId="0" fontId="118" fillId="5" borderId="0" xfId="13" applyFont="1" applyFill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15" xfId="0" applyFont="1" applyBorder="1" applyAlignment="1">
      <alignment vertical="center"/>
    </xf>
    <xf numFmtId="0" fontId="16" fillId="0" borderId="0" xfId="4" applyFont="1" applyAlignment="1">
      <alignment vertical="center" readingOrder="1"/>
    </xf>
    <xf numFmtId="0" fontId="99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20" borderId="0" xfId="0" applyFont="1" applyFill="1" applyAlignment="1">
      <alignment horizontal="center" vertical="center"/>
    </xf>
    <xf numFmtId="2" fontId="116" fillId="20" borderId="0" xfId="0" applyNumberFormat="1" applyFont="1" applyFill="1" applyAlignment="1">
      <alignment horizontal="center" vertical="center" shrinkToFit="1"/>
    </xf>
    <xf numFmtId="2" fontId="116" fillId="20" borderId="12" xfId="0" applyNumberFormat="1" applyFont="1" applyFill="1" applyBorder="1" applyAlignment="1">
      <alignment horizontal="center" vertical="center" shrinkToFit="1"/>
    </xf>
    <xf numFmtId="0" fontId="31" fillId="0" borderId="1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30" fillId="25" borderId="1" xfId="0" applyFont="1" applyFill="1" applyBorder="1" applyAlignment="1">
      <alignment horizontal="center"/>
    </xf>
    <xf numFmtId="0" fontId="85" fillId="5" borderId="1" xfId="0" applyFont="1" applyFill="1" applyBorder="1" applyAlignment="1">
      <alignment horizontal="center" vertical="center"/>
    </xf>
    <xf numFmtId="0" fontId="57" fillId="38" borderId="1" xfId="1" applyFont="1" applyFill="1" applyBorder="1" applyAlignment="1">
      <alignment horizontal="center" vertical="center"/>
    </xf>
    <xf numFmtId="0" fontId="63" fillId="38" borderId="1" xfId="1" applyFont="1" applyFill="1" applyBorder="1" applyAlignment="1">
      <alignment horizontal="center" vertical="center"/>
    </xf>
    <xf numFmtId="0" fontId="107" fillId="38" borderId="1" xfId="1" applyFont="1" applyFill="1" applyBorder="1" applyAlignment="1">
      <alignment horizontal="center" vertical="center"/>
    </xf>
    <xf numFmtId="0" fontId="93" fillId="38" borderId="1" xfId="1" applyFont="1" applyFill="1" applyBorder="1" applyAlignment="1">
      <alignment horizontal="center" vertical="center"/>
    </xf>
    <xf numFmtId="0" fontId="81" fillId="38" borderId="1" xfId="1" applyFont="1" applyFill="1" applyBorder="1" applyAlignment="1">
      <alignment horizontal="center" vertical="center"/>
    </xf>
    <xf numFmtId="0" fontId="57" fillId="38" borderId="1" xfId="0" applyFont="1" applyFill="1" applyBorder="1" applyAlignment="1">
      <alignment horizontal="center" vertical="center"/>
    </xf>
    <xf numFmtId="0" fontId="57" fillId="38" borderId="1" xfId="0" applyFont="1" applyFill="1" applyBorder="1" applyAlignment="1">
      <alignment vertical="center"/>
    </xf>
    <xf numFmtId="0" fontId="104" fillId="38" borderId="1" xfId="1" applyFont="1" applyFill="1" applyBorder="1" applyAlignment="1">
      <alignment horizontal="center" vertical="center"/>
    </xf>
    <xf numFmtId="0" fontId="109" fillId="38" borderId="1" xfId="1" applyFont="1" applyFill="1" applyBorder="1" applyAlignment="1">
      <alignment horizontal="center" vertical="center"/>
    </xf>
    <xf numFmtId="0" fontId="85" fillId="38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9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26" borderId="1" xfId="0" applyFont="1" applyFill="1" applyBorder="1" applyAlignment="1">
      <alignment horizontal="center" vertical="center"/>
    </xf>
    <xf numFmtId="0" fontId="58" fillId="26" borderId="1" xfId="0" applyFont="1" applyFill="1" applyBorder="1" applyAlignment="1">
      <alignment horizontal="left" vertical="center"/>
    </xf>
    <xf numFmtId="0" fontId="0" fillId="0" borderId="0" xfId="0" applyFont="1"/>
    <xf numFmtId="0" fontId="59" fillId="0" borderId="7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/>
    </xf>
    <xf numFmtId="0" fontId="131" fillId="0" borderId="0" xfId="0" applyFont="1"/>
    <xf numFmtId="1" fontId="109" fillId="2" borderId="1" xfId="0" applyNumberFormat="1" applyFont="1" applyFill="1" applyBorder="1" applyAlignment="1">
      <alignment horizontal="center" vertical="center"/>
    </xf>
    <xf numFmtId="1" fontId="109" fillId="2" borderId="8" xfId="0" applyNumberFormat="1" applyFont="1" applyFill="1" applyBorder="1" applyAlignment="1">
      <alignment horizontal="center" vertical="center"/>
    </xf>
    <xf numFmtId="0" fontId="83" fillId="38" borderId="1" xfId="0" applyFont="1" applyFill="1" applyBorder="1" applyAlignment="1">
      <alignment horizontal="center" vertical="center"/>
    </xf>
    <xf numFmtId="0" fontId="83" fillId="5" borderId="1" xfId="0" applyFont="1" applyFill="1" applyBorder="1" applyAlignment="1">
      <alignment horizontal="center" vertical="center"/>
    </xf>
    <xf numFmtId="0" fontId="69" fillId="38" borderId="0" xfId="0" applyFont="1" applyFill="1"/>
    <xf numFmtId="0" fontId="22" fillId="0" borderId="1" xfId="0" applyFont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8" borderId="1" xfId="0" applyFont="1" applyFill="1" applyBorder="1" applyAlignment="1">
      <alignment horizontal="center"/>
    </xf>
    <xf numFmtId="0" fontId="132" fillId="0" borderId="1" xfId="0" applyFont="1" applyBorder="1" applyAlignment="1">
      <alignment horizontal="center"/>
    </xf>
    <xf numFmtId="0" fontId="69" fillId="38" borderId="1" xfId="0" applyFont="1" applyFill="1" applyBorder="1" applyAlignment="1">
      <alignment horizontal="center"/>
    </xf>
    <xf numFmtId="0" fontId="87" fillId="38" borderId="1" xfId="0" applyFont="1" applyFill="1" applyBorder="1" applyAlignment="1">
      <alignment horizontal="center"/>
    </xf>
    <xf numFmtId="0" fontId="87" fillId="0" borderId="1" xfId="0" applyFont="1" applyBorder="1" applyAlignment="1">
      <alignment horizontal="center"/>
    </xf>
    <xf numFmtId="0" fontId="113" fillId="39" borderId="48" xfId="0" applyFont="1" applyFill="1" applyBorder="1" applyAlignment="1">
      <alignment horizontal="center" vertical="center"/>
    </xf>
    <xf numFmtId="0" fontId="114" fillId="25" borderId="48" xfId="0" applyFont="1" applyFill="1" applyBorder="1" applyAlignment="1">
      <alignment horizontal="center"/>
    </xf>
    <xf numFmtId="0" fontId="133" fillId="0" borderId="0" xfId="0" applyFont="1" applyAlignment="1">
      <alignment vertical="center"/>
    </xf>
    <xf numFmtId="0" fontId="134" fillId="25" borderId="48" xfId="0" applyFont="1" applyFill="1" applyBorder="1" applyAlignment="1">
      <alignment horizontal="center"/>
    </xf>
    <xf numFmtId="0" fontId="108" fillId="4" borderId="47" xfId="0" applyFont="1" applyFill="1" applyBorder="1" applyAlignment="1">
      <alignment horizontal="left" vertical="center"/>
    </xf>
    <xf numFmtId="0" fontId="108" fillId="4" borderId="48" xfId="0" applyFont="1" applyFill="1" applyBorder="1" applyAlignment="1">
      <alignment horizontal="left" vertical="center"/>
    </xf>
    <xf numFmtId="49" fontId="108" fillId="4" borderId="48" xfId="0" applyNumberFormat="1" applyFont="1" applyFill="1" applyBorder="1" applyAlignment="1">
      <alignment horizontal="center" vertical="center"/>
    </xf>
    <xf numFmtId="0" fontId="108" fillId="4" borderId="48" xfId="0" applyFont="1" applyFill="1" applyBorder="1" applyAlignment="1">
      <alignment horizontal="center" vertical="center"/>
    </xf>
    <xf numFmtId="0" fontId="108" fillId="35" borderId="48" xfId="13" applyFont="1" applyFill="1" applyBorder="1" applyAlignment="1">
      <alignment horizontal="center" vertical="center"/>
    </xf>
    <xf numFmtId="0" fontId="108" fillId="6" borderId="48" xfId="13" applyFont="1" applyFill="1" applyBorder="1" applyAlignment="1">
      <alignment horizontal="center" vertical="center"/>
    </xf>
    <xf numFmtId="0" fontId="108" fillId="40" borderId="48" xfId="0" applyFont="1" applyFill="1" applyBorder="1" applyAlignment="1">
      <alignment horizontal="center" vertical="center"/>
    </xf>
    <xf numFmtId="2" fontId="135" fillId="40" borderId="48" xfId="0" applyNumberFormat="1" applyFont="1" applyFill="1" applyBorder="1" applyAlignment="1">
      <alignment horizontal="center" vertical="center" shrinkToFit="1"/>
    </xf>
    <xf numFmtId="2" fontId="135" fillId="40" borderId="49" xfId="0" applyNumberFormat="1" applyFont="1" applyFill="1" applyBorder="1" applyAlignment="1">
      <alignment horizontal="center" vertical="center" shrinkToFit="1"/>
    </xf>
    <xf numFmtId="0" fontId="136" fillId="0" borderId="0" xfId="0" applyFont="1" applyAlignment="1">
      <alignment vertical="center"/>
    </xf>
    <xf numFmtId="0" fontId="90" fillId="0" borderId="47" xfId="0" applyFont="1" applyBorder="1" applyAlignment="1">
      <alignment horizontal="left" vertical="center"/>
    </xf>
    <xf numFmtId="0" fontId="90" fillId="0" borderId="48" xfId="0" applyFont="1" applyBorder="1" applyAlignment="1">
      <alignment horizontal="left" vertical="center"/>
    </xf>
    <xf numFmtId="49" fontId="90" fillId="0" borderId="48" xfId="0" applyNumberFormat="1" applyFont="1" applyBorder="1" applyAlignment="1">
      <alignment horizontal="center" vertical="center"/>
    </xf>
    <xf numFmtId="0" fontId="90" fillId="4" borderId="48" xfId="0" applyFont="1" applyFill="1" applyBorder="1" applyAlignment="1">
      <alignment horizontal="center" vertical="center"/>
    </xf>
    <xf numFmtId="0" fontId="90" fillId="35" borderId="48" xfId="13" applyFont="1" applyFill="1" applyBorder="1" applyAlignment="1">
      <alignment horizontal="center" vertical="center"/>
    </xf>
    <xf numFmtId="0" fontId="90" fillId="6" borderId="48" xfId="13" applyFont="1" applyFill="1" applyBorder="1" applyAlignment="1">
      <alignment horizontal="center" vertical="center"/>
    </xf>
    <xf numFmtId="2" fontId="125" fillId="40" borderId="48" xfId="0" applyNumberFormat="1" applyFont="1" applyFill="1" applyBorder="1" applyAlignment="1">
      <alignment horizontal="center" vertical="center" shrinkToFit="1"/>
    </xf>
    <xf numFmtId="0" fontId="137" fillId="0" borderId="0" xfId="0" applyFont="1" applyAlignment="1">
      <alignment vertical="center"/>
    </xf>
    <xf numFmtId="0" fontId="108" fillId="0" borderId="47" xfId="0" applyFont="1" applyBorder="1" applyAlignment="1">
      <alignment horizontal="left" vertical="center"/>
    </xf>
    <xf numFmtId="0" fontId="108" fillId="0" borderId="48" xfId="0" applyFont="1" applyBorder="1" applyAlignment="1">
      <alignment horizontal="left" vertical="center"/>
    </xf>
    <xf numFmtId="49" fontId="108" fillId="0" borderId="48" xfId="0" applyNumberFormat="1" applyFont="1" applyBorder="1" applyAlignment="1">
      <alignment horizontal="center" vertical="center"/>
    </xf>
    <xf numFmtId="0" fontId="91" fillId="35" borderId="48" xfId="13" applyFont="1" applyFill="1" applyBorder="1" applyAlignment="1">
      <alignment horizontal="center" vertical="center"/>
    </xf>
    <xf numFmtId="0" fontId="91" fillId="6" borderId="48" xfId="13" applyFont="1" applyFill="1" applyBorder="1" applyAlignment="1">
      <alignment horizontal="center" vertical="center"/>
    </xf>
    <xf numFmtId="0" fontId="110" fillId="35" borderId="48" xfId="13" applyFont="1" applyFill="1" applyBorder="1" applyAlignment="1">
      <alignment horizontal="center" vertical="center"/>
    </xf>
    <xf numFmtId="0" fontId="105" fillId="35" borderId="48" xfId="13" applyFont="1" applyFill="1" applyBorder="1" applyAlignment="1">
      <alignment horizontal="center" vertical="center"/>
    </xf>
    <xf numFmtId="0" fontId="112" fillId="39" borderId="47" xfId="0" applyFont="1" applyFill="1" applyBorder="1" applyAlignment="1">
      <alignment horizontal="left" vertical="center"/>
    </xf>
    <xf numFmtId="0" fontId="108" fillId="0" borderId="47" xfId="0" applyFont="1" applyBorder="1" applyAlignment="1">
      <alignment horizontal="center" vertical="center"/>
    </xf>
    <xf numFmtId="0" fontId="108" fillId="37" borderId="48" xfId="13" applyFont="1" applyFill="1" applyBorder="1" applyAlignment="1">
      <alignment vertical="center"/>
    </xf>
    <xf numFmtId="0" fontId="108" fillId="6" borderId="48" xfId="13" applyFont="1" applyFill="1" applyBorder="1" applyAlignment="1">
      <alignment vertical="center"/>
    </xf>
    <xf numFmtId="0" fontId="108" fillId="35" borderId="48" xfId="13" applyFont="1" applyFill="1" applyBorder="1" applyAlignment="1">
      <alignment vertical="center"/>
    </xf>
    <xf numFmtId="0" fontId="110" fillId="6" borderId="48" xfId="13" applyFont="1" applyFill="1" applyBorder="1" applyAlignment="1">
      <alignment vertical="center"/>
    </xf>
    <xf numFmtId="2" fontId="115" fillId="40" borderId="48" xfId="0" applyNumberFormat="1" applyFont="1" applyFill="1" applyBorder="1" applyAlignment="1">
      <alignment horizontal="center" vertical="center" shrinkToFit="1"/>
    </xf>
    <xf numFmtId="0" fontId="106" fillId="35" borderId="48" xfId="13" applyFont="1" applyFill="1" applyBorder="1" applyAlignment="1">
      <alignment vertical="center"/>
    </xf>
    <xf numFmtId="0" fontId="108" fillId="0" borderId="0" xfId="0" applyFont="1" applyAlignment="1">
      <alignment horizontal="center"/>
    </xf>
    <xf numFmtId="0" fontId="108" fillId="41" borderId="48" xfId="13" applyFont="1" applyFill="1" applyBorder="1" applyAlignment="1">
      <alignment horizontal="center" vertical="center"/>
    </xf>
    <xf numFmtId="0" fontId="112" fillId="39" borderId="47" xfId="0" applyFont="1" applyFill="1" applyBorder="1" applyAlignment="1">
      <alignment horizontal="center" vertical="center"/>
    </xf>
    <xf numFmtId="2" fontId="125" fillId="40" borderId="49" xfId="0" applyNumberFormat="1" applyFont="1" applyFill="1" applyBorder="1" applyAlignment="1">
      <alignment horizontal="center" vertical="center" shrinkToFit="1"/>
    </xf>
    <xf numFmtId="2" fontId="115" fillId="40" borderId="49" xfId="0" applyNumberFormat="1" applyFont="1" applyFill="1" applyBorder="1" applyAlignment="1">
      <alignment horizontal="center" vertical="center" shrinkToFit="1"/>
    </xf>
    <xf numFmtId="0" fontId="122" fillId="0" borderId="48" xfId="0" applyFont="1" applyBorder="1" applyAlignment="1">
      <alignment vertical="center"/>
    </xf>
    <xf numFmtId="0" fontId="102" fillId="0" borderId="52" xfId="0" applyFont="1" applyBorder="1" applyAlignment="1">
      <alignment horizontal="left" vertical="center"/>
    </xf>
    <xf numFmtId="49" fontId="102" fillId="0" borderId="48" xfId="0" applyNumberFormat="1" applyFont="1" applyBorder="1" applyAlignment="1">
      <alignment horizontal="center" vertical="center"/>
    </xf>
    <xf numFmtId="0" fontId="102" fillId="4" borderId="48" xfId="0" applyFont="1" applyFill="1" applyBorder="1" applyAlignment="1">
      <alignment horizontal="center" vertical="center"/>
    </xf>
    <xf numFmtId="0" fontId="102" fillId="6" borderId="48" xfId="13" applyFont="1" applyFill="1" applyBorder="1" applyAlignment="1">
      <alignment horizontal="center" vertical="center"/>
    </xf>
    <xf numFmtId="0" fontId="102" fillId="5" borderId="48" xfId="13" applyFont="1" applyFill="1" applyBorder="1" applyAlignment="1">
      <alignment horizontal="center" vertical="center"/>
    </xf>
    <xf numFmtId="0" fontId="102" fillId="40" borderId="48" xfId="0" applyFont="1" applyFill="1" applyBorder="1" applyAlignment="1">
      <alignment horizontal="center" vertical="center"/>
    </xf>
    <xf numFmtId="2" fontId="126" fillId="40" borderId="48" xfId="0" applyNumberFormat="1" applyFont="1" applyFill="1" applyBorder="1" applyAlignment="1">
      <alignment horizontal="center" vertical="center" shrinkToFit="1"/>
    </xf>
    <xf numFmtId="2" fontId="126" fillId="40" borderId="49" xfId="0" applyNumberFormat="1" applyFont="1" applyFill="1" applyBorder="1" applyAlignment="1">
      <alignment horizontal="center" vertical="center" shrinkToFit="1"/>
    </xf>
    <xf numFmtId="0" fontId="123" fillId="0" borderId="48" xfId="0" applyFont="1" applyBorder="1" applyAlignment="1">
      <alignment vertical="center"/>
    </xf>
    <xf numFmtId="0" fontId="108" fillId="0" borderId="52" xfId="0" applyFont="1" applyBorder="1" applyAlignment="1">
      <alignment horizontal="left" vertical="center"/>
    </xf>
    <xf numFmtId="0" fontId="91" fillId="5" borderId="48" xfId="13" applyFont="1" applyFill="1" applyBorder="1" applyAlignment="1">
      <alignment horizontal="center" vertical="center"/>
    </xf>
    <xf numFmtId="0" fontId="101" fillId="40" borderId="48" xfId="0" applyFont="1" applyFill="1" applyBorder="1" applyAlignment="1">
      <alignment horizontal="center" vertical="center"/>
    </xf>
    <xf numFmtId="2" fontId="127" fillId="40" borderId="48" xfId="0" applyNumberFormat="1" applyFont="1" applyFill="1" applyBorder="1" applyAlignment="1">
      <alignment horizontal="center" vertical="center" shrinkToFit="1"/>
    </xf>
    <xf numFmtId="2" fontId="127" fillId="40" borderId="49" xfId="0" applyNumberFormat="1" applyFont="1" applyFill="1" applyBorder="1" applyAlignment="1">
      <alignment horizontal="center" vertical="center" shrinkToFit="1"/>
    </xf>
    <xf numFmtId="0" fontId="99" fillId="0" borderId="48" xfId="0" applyFont="1" applyBorder="1" applyAlignment="1">
      <alignment horizontal="center" vertical="center"/>
    </xf>
    <xf numFmtId="0" fontId="99" fillId="4" borderId="48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57" fillId="4" borderId="48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61" fillId="4" borderId="48" xfId="0" applyFont="1" applyFill="1" applyBorder="1" applyAlignment="1">
      <alignment horizontal="center" vertical="center"/>
    </xf>
    <xf numFmtId="0" fontId="102" fillId="35" borderId="48" xfId="13" applyFont="1" applyFill="1" applyBorder="1" applyAlignment="1">
      <alignment horizontal="center" vertical="center"/>
    </xf>
    <xf numFmtId="0" fontId="138" fillId="5" borderId="1" xfId="1" applyFont="1" applyFill="1" applyBorder="1" applyAlignment="1">
      <alignment horizontal="center" vertical="center"/>
    </xf>
    <xf numFmtId="0" fontId="138" fillId="38" borderId="1" xfId="1" applyFont="1" applyFill="1" applyBorder="1" applyAlignment="1">
      <alignment horizontal="center" vertical="center"/>
    </xf>
    <xf numFmtId="0" fontId="138" fillId="38" borderId="1" xfId="0" applyFont="1" applyFill="1" applyBorder="1" applyAlignment="1">
      <alignment horizontal="center" vertical="center"/>
    </xf>
    <xf numFmtId="0" fontId="138" fillId="5" borderId="1" xfId="0" applyFont="1" applyFill="1" applyBorder="1" applyAlignment="1">
      <alignment horizontal="center" vertical="center"/>
    </xf>
    <xf numFmtId="0" fontId="102" fillId="36" borderId="48" xfId="13" applyFont="1" applyFill="1" applyBorder="1" applyAlignment="1">
      <alignment horizontal="center" vertical="center"/>
    </xf>
    <xf numFmtId="0" fontId="91" fillId="36" borderId="48" xfId="13" applyFont="1" applyFill="1" applyBorder="1" applyAlignment="1">
      <alignment horizontal="center" vertical="center"/>
    </xf>
    <xf numFmtId="0" fontId="139" fillId="35" borderId="48" xfId="13" applyFont="1" applyFill="1" applyBorder="1" applyAlignment="1">
      <alignment horizontal="center" vertical="center"/>
    </xf>
    <xf numFmtId="0" fontId="89" fillId="6" borderId="48" xfId="13" applyFont="1" applyFill="1" applyBorder="1" applyAlignment="1">
      <alignment vertical="center"/>
    </xf>
    <xf numFmtId="0" fontId="90" fillId="6" borderId="48" xfId="13" applyFont="1" applyFill="1" applyBorder="1" applyAlignment="1">
      <alignment vertical="center"/>
    </xf>
    <xf numFmtId="0" fontId="89" fillId="35" borderId="48" xfId="13" applyFont="1" applyFill="1" applyBorder="1" applyAlignment="1">
      <alignment vertical="center"/>
    </xf>
    <xf numFmtId="0" fontId="90" fillId="35" borderId="48" xfId="13" applyFont="1" applyFill="1" applyBorder="1" applyAlignment="1">
      <alignment vertical="center"/>
    </xf>
    <xf numFmtId="0" fontId="109" fillId="38" borderId="1" xfId="0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vertical="center"/>
    </xf>
    <xf numFmtId="0" fontId="140" fillId="38" borderId="1" xfId="1" applyFont="1" applyFill="1" applyBorder="1" applyAlignment="1">
      <alignment horizontal="center" vertical="center"/>
    </xf>
    <xf numFmtId="0" fontId="141" fillId="38" borderId="1" xfId="1" applyFont="1" applyFill="1" applyBorder="1" applyAlignment="1">
      <alignment horizontal="center" vertical="center"/>
    </xf>
    <xf numFmtId="0" fontId="142" fillId="38" borderId="1" xfId="1" applyFont="1" applyFill="1" applyBorder="1" applyAlignment="1">
      <alignment horizontal="center" vertical="center"/>
    </xf>
    <xf numFmtId="0" fontId="143" fillId="38" borderId="1" xfId="1" applyFont="1" applyFill="1" applyBorder="1" applyAlignment="1">
      <alignment horizontal="center" vertical="center"/>
    </xf>
    <xf numFmtId="0" fontId="144" fillId="38" borderId="1" xfId="1" applyFont="1" applyFill="1" applyBorder="1" applyAlignment="1">
      <alignment horizontal="center" vertical="center"/>
    </xf>
    <xf numFmtId="0" fontId="51" fillId="38" borderId="1" xfId="1" applyFont="1" applyFill="1" applyBorder="1" applyAlignment="1">
      <alignment vertical="center"/>
    </xf>
    <xf numFmtId="0" fontId="9" fillId="38" borderId="1" xfId="1" applyFont="1" applyFill="1" applyBorder="1" applyAlignment="1">
      <alignment horizontal="center" vertical="center"/>
    </xf>
    <xf numFmtId="0" fontId="146" fillId="0" borderId="0" xfId="0" applyFont="1" applyAlignment="1">
      <alignment vertical="center"/>
    </xf>
    <xf numFmtId="0" fontId="103" fillId="5" borderId="0" xfId="0" applyFont="1" applyFill="1"/>
    <xf numFmtId="0" fontId="103" fillId="0" borderId="0" xfId="0" applyFont="1" applyAlignment="1">
      <alignment vertical="center"/>
    </xf>
    <xf numFmtId="0" fontId="147" fillId="0" borderId="0" xfId="0" applyFont="1"/>
    <xf numFmtId="0" fontId="63" fillId="5" borderId="1" xfId="1" applyFont="1" applyFill="1" applyBorder="1" applyAlignment="1">
      <alignment horizontal="center" vertical="center"/>
    </xf>
    <xf numFmtId="0" fontId="57" fillId="42" borderId="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6" fillId="0" borderId="27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23" fillId="14" borderId="7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45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45" fillId="21" borderId="22" xfId="1" applyFont="1" applyFill="1" applyBorder="1" applyAlignment="1">
      <alignment horizontal="center" vertical="center"/>
    </xf>
    <xf numFmtId="0" fontId="145" fillId="21" borderId="51" xfId="1" applyFont="1" applyFill="1" applyBorder="1" applyAlignment="1">
      <alignment horizontal="center" vertical="center"/>
    </xf>
    <xf numFmtId="0" fontId="145" fillId="21" borderId="10" xfId="1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8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 shrinkToFit="1"/>
    </xf>
    <xf numFmtId="0" fontId="5" fillId="18" borderId="8" xfId="0" applyFont="1" applyFill="1" applyBorder="1" applyAlignment="1">
      <alignment horizontal="center" shrinkToFit="1"/>
    </xf>
    <xf numFmtId="0" fontId="4" fillId="14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shrinkToFit="1"/>
    </xf>
    <xf numFmtId="0" fontId="5" fillId="14" borderId="8" xfId="0" applyFont="1" applyFill="1" applyBorder="1" applyAlignment="1">
      <alignment horizontal="center" shrinkToFit="1"/>
    </xf>
    <xf numFmtId="0" fontId="0" fillId="27" borderId="0" xfId="0" applyFill="1" applyAlignment="1">
      <alignment horizontal="center"/>
    </xf>
    <xf numFmtId="0" fontId="22" fillId="0" borderId="1" xfId="0" applyFont="1" applyBorder="1" applyAlignment="1">
      <alignment horizontal="center"/>
    </xf>
    <xf numFmtId="0" fontId="129" fillId="21" borderId="22" xfId="1" applyFont="1" applyFill="1" applyBorder="1" applyAlignment="1">
      <alignment horizontal="center" vertical="center"/>
    </xf>
    <xf numFmtId="0" fontId="81" fillId="21" borderId="23" xfId="1" applyFont="1" applyFill="1" applyBorder="1" applyAlignment="1">
      <alignment horizontal="center" vertical="center"/>
    </xf>
    <xf numFmtId="0" fontId="81" fillId="21" borderId="10" xfId="1" applyFont="1" applyFill="1" applyBorder="1" applyAlignment="1">
      <alignment horizontal="center" vertical="center"/>
    </xf>
    <xf numFmtId="0" fontId="62" fillId="34" borderId="45" xfId="0" applyFont="1" applyFill="1" applyBorder="1" applyAlignment="1">
      <alignment horizontal="center" vertical="center"/>
    </xf>
    <xf numFmtId="0" fontId="62" fillId="34" borderId="34" xfId="0" applyFont="1" applyFill="1" applyBorder="1" applyAlignment="1">
      <alignment horizontal="center" vertical="center"/>
    </xf>
    <xf numFmtId="0" fontId="62" fillId="34" borderId="19" xfId="0" applyFont="1" applyFill="1" applyBorder="1" applyAlignment="1">
      <alignment horizontal="center" vertical="center"/>
    </xf>
    <xf numFmtId="0" fontId="62" fillId="34" borderId="13" xfId="0" applyFont="1" applyFill="1" applyBorder="1" applyAlignment="1">
      <alignment horizontal="center" vertical="center"/>
    </xf>
    <xf numFmtId="0" fontId="62" fillId="34" borderId="1" xfId="0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 vertical="top"/>
    </xf>
    <xf numFmtId="0" fontId="75" fillId="29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/>
    </xf>
    <xf numFmtId="0" fontId="70" fillId="5" borderId="0" xfId="0" applyFont="1" applyFill="1" applyAlignment="1">
      <alignment horizontal="center" vertical="center"/>
    </xf>
    <xf numFmtId="0" fontId="63" fillId="34" borderId="8" xfId="0" applyFont="1" applyFill="1" applyBorder="1" applyAlignment="1">
      <alignment horizontal="center" vertical="center" shrinkToFit="1"/>
    </xf>
    <xf numFmtId="0" fontId="62" fillId="34" borderId="7" xfId="0" applyFont="1" applyFill="1" applyBorder="1" applyAlignment="1">
      <alignment horizontal="center" vertical="center"/>
    </xf>
    <xf numFmtId="0" fontId="63" fillId="34" borderId="10" xfId="0" applyFont="1" applyFill="1" applyBorder="1" applyAlignment="1">
      <alignment horizontal="center" vertical="center"/>
    </xf>
    <xf numFmtId="0" fontId="63" fillId="34" borderId="1" xfId="0" applyFont="1" applyFill="1" applyBorder="1" applyAlignment="1">
      <alignment horizontal="center" vertical="center" shrinkToFit="1"/>
    </xf>
    <xf numFmtId="0" fontId="69" fillId="0" borderId="15" xfId="0" applyFont="1" applyBorder="1" applyAlignment="1">
      <alignment horizontal="center"/>
    </xf>
    <xf numFmtId="0" fontId="97" fillId="5" borderId="3" xfId="0" applyFont="1" applyFill="1" applyBorder="1" applyAlignment="1">
      <alignment horizontal="left" vertical="center"/>
    </xf>
    <xf numFmtId="0" fontId="97" fillId="5" borderId="0" xfId="0" applyFont="1" applyFill="1" applyAlignment="1">
      <alignment horizontal="left" vertical="center"/>
    </xf>
    <xf numFmtId="0" fontId="97" fillId="5" borderId="4" xfId="0" applyFont="1" applyFill="1" applyBorder="1" applyAlignment="1">
      <alignment horizontal="left" vertical="center"/>
    </xf>
    <xf numFmtId="0" fontId="63" fillId="5" borderId="27" xfId="0" applyFont="1" applyFill="1" applyBorder="1" applyAlignment="1">
      <alignment horizontal="center" vertical="top"/>
    </xf>
    <xf numFmtId="0" fontId="5" fillId="7" borderId="19" xfId="3" applyFont="1" applyFill="1" applyBorder="1" applyAlignment="1">
      <alignment horizontal="center" vertical="center"/>
    </xf>
    <xf numFmtId="0" fontId="5" fillId="7" borderId="13" xfId="3" applyFont="1" applyFill="1" applyBorder="1" applyAlignment="1">
      <alignment horizontal="center" vertical="center"/>
    </xf>
    <xf numFmtId="0" fontId="4" fillId="9" borderId="19" xfId="3" applyFont="1" applyFill="1" applyBorder="1" applyAlignment="1">
      <alignment horizontal="center" vertical="center"/>
    </xf>
    <xf numFmtId="0" fontId="4" fillId="9" borderId="13" xfId="3" applyFont="1" applyFill="1" applyBorder="1" applyAlignment="1">
      <alignment horizontal="center" vertical="center"/>
    </xf>
    <xf numFmtId="0" fontId="5" fillId="9" borderId="24" xfId="3" applyFont="1" applyFill="1" applyBorder="1" applyAlignment="1">
      <alignment horizontal="center" vertical="center" shrinkToFit="1"/>
    </xf>
    <xf numFmtId="0" fontId="5" fillId="9" borderId="25" xfId="3" applyFont="1" applyFill="1" applyBorder="1" applyAlignment="1">
      <alignment horizontal="center" vertical="center" shrinkToFit="1"/>
    </xf>
    <xf numFmtId="0" fontId="47" fillId="0" borderId="27" xfId="3" applyFont="1" applyBorder="1" applyAlignment="1">
      <alignment horizontal="center" vertical="center" wrapText="1"/>
    </xf>
    <xf numFmtId="0" fontId="47" fillId="0" borderId="28" xfId="3" applyFont="1" applyBorder="1" applyAlignment="1">
      <alignment horizontal="center" vertical="center" wrapText="1"/>
    </xf>
    <xf numFmtId="0" fontId="47" fillId="0" borderId="11" xfId="3" applyFont="1" applyBorder="1" applyAlignment="1">
      <alignment horizontal="center" vertical="center" wrapText="1"/>
    </xf>
    <xf numFmtId="0" fontId="47" fillId="0" borderId="0" xfId="3" applyFont="1" applyAlignment="1">
      <alignment horizontal="center" vertical="center" wrapText="1"/>
    </xf>
    <xf numFmtId="0" fontId="47" fillId="0" borderId="12" xfId="3" applyFont="1" applyBorder="1" applyAlignment="1">
      <alignment horizontal="center" vertical="center" wrapText="1"/>
    </xf>
    <xf numFmtId="0" fontId="47" fillId="0" borderId="29" xfId="3" applyFont="1" applyBorder="1" applyAlignment="1">
      <alignment horizontal="center" vertical="center" wrapText="1"/>
    </xf>
    <xf numFmtId="0" fontId="47" fillId="0" borderId="2" xfId="3" applyFont="1" applyBorder="1" applyAlignment="1">
      <alignment horizontal="center" vertical="center" wrapText="1"/>
    </xf>
    <xf numFmtId="0" fontId="47" fillId="0" borderId="30" xfId="3" applyFont="1" applyBorder="1" applyAlignment="1">
      <alignment horizontal="center" vertical="center" wrapText="1"/>
    </xf>
    <xf numFmtId="0" fontId="5" fillId="9" borderId="19" xfId="3" applyFont="1" applyFill="1" applyBorder="1" applyAlignment="1">
      <alignment horizontal="center" vertical="center" shrinkToFit="1"/>
    </xf>
    <xf numFmtId="0" fontId="5" fillId="9" borderId="13" xfId="3" applyFont="1" applyFill="1" applyBorder="1" applyAlignment="1">
      <alignment horizontal="center" vertical="center" shrinkToFit="1"/>
    </xf>
    <xf numFmtId="0" fontId="55" fillId="0" borderId="46" xfId="0" applyFont="1" applyBorder="1" applyAlignment="1">
      <alignment horizontal="center" vertical="center" wrapText="1"/>
    </xf>
    <xf numFmtId="0" fontId="113" fillId="40" borderId="48" xfId="0" applyFont="1" applyFill="1" applyBorder="1" applyAlignment="1">
      <alignment horizontal="center" vertical="center" shrinkToFit="1"/>
    </xf>
    <xf numFmtId="0" fontId="113" fillId="39" borderId="48" xfId="0" applyFont="1" applyFill="1" applyBorder="1" applyAlignment="1">
      <alignment horizontal="center" vertical="center"/>
    </xf>
    <xf numFmtId="0" fontId="113" fillId="39" borderId="48" xfId="0" applyFont="1" applyFill="1" applyBorder="1" applyAlignment="1">
      <alignment horizontal="center" vertical="center" wrapText="1"/>
    </xf>
    <xf numFmtId="0" fontId="112" fillId="39" borderId="47" xfId="0" applyFont="1" applyFill="1" applyBorder="1" applyAlignment="1">
      <alignment horizontal="center" vertical="center"/>
    </xf>
    <xf numFmtId="0" fontId="110" fillId="40" borderId="48" xfId="0" applyFont="1" applyFill="1" applyBorder="1" applyAlignment="1">
      <alignment horizontal="center" vertical="center"/>
    </xf>
    <xf numFmtId="0" fontId="113" fillId="40" borderId="49" xfId="0" applyFont="1" applyFill="1" applyBorder="1" applyAlignment="1">
      <alignment horizontal="center" vertical="center" shrinkToFit="1"/>
    </xf>
    <xf numFmtId="0" fontId="105" fillId="37" borderId="50" xfId="13" applyFont="1" applyFill="1" applyBorder="1" applyAlignment="1">
      <alignment horizontal="center" vertical="center"/>
    </xf>
    <xf numFmtId="0" fontId="105" fillId="37" borderId="51" xfId="13" applyFont="1" applyFill="1" applyBorder="1" applyAlignment="1">
      <alignment horizontal="center" vertical="center"/>
    </xf>
    <xf numFmtId="0" fontId="105" fillId="37" borderId="52" xfId="13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top"/>
    </xf>
    <xf numFmtId="0" fontId="21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22" fillId="0" borderId="50" xfId="0" applyFont="1" applyBorder="1" applyAlignment="1">
      <alignment horizontal="center" vertical="center"/>
    </xf>
    <xf numFmtId="0" fontId="122" fillId="0" borderId="52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31" fillId="5" borderId="0" xfId="0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" fillId="0" borderId="53" xfId="0" applyFont="1" applyBorder="1" applyAlignment="1">
      <alignment wrapText="1"/>
    </xf>
    <xf numFmtId="0" fontId="14" fillId="0" borderId="0" xfId="0" applyFont="1"/>
    <xf numFmtId="0" fontId="1" fillId="0" borderId="4" xfId="0" applyFont="1" applyBorder="1" applyAlignment="1">
      <alignment wrapText="1"/>
    </xf>
    <xf numFmtId="0" fontId="14" fillId="0" borderId="0" xfId="0" applyFont="1" applyAlignment="1">
      <alignment vertical="center"/>
    </xf>
    <xf numFmtId="0" fontId="61" fillId="43" borderId="48" xfId="3" applyFont="1" applyFill="1" applyBorder="1" applyAlignment="1">
      <alignment horizontal="center" vertical="center"/>
    </xf>
    <xf numFmtId="0" fontId="61" fillId="43" borderId="48" xfId="3" applyFont="1" applyFill="1" applyBorder="1" applyAlignment="1">
      <alignment horizontal="left" vertical="center"/>
    </xf>
    <xf numFmtId="0" fontId="61" fillId="43" borderId="48" xfId="3" applyFont="1" applyFill="1" applyBorder="1" applyAlignment="1">
      <alignment horizontal="center" vertical="center"/>
    </xf>
    <xf numFmtId="0" fontId="148" fillId="25" borderId="48" xfId="0" applyFont="1" applyFill="1" applyBorder="1" applyAlignment="1">
      <alignment horizontal="center"/>
    </xf>
    <xf numFmtId="0" fontId="61" fillId="43" borderId="48" xfId="3" applyFont="1" applyFill="1" applyBorder="1" applyAlignment="1">
      <alignment horizontal="center" vertical="center" shrinkToFit="1"/>
    </xf>
    <xf numFmtId="0" fontId="149" fillId="0" borderId="0" xfId="0" applyFont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 readingOrder="1"/>
      <protection locked="0"/>
    </xf>
    <xf numFmtId="0" fontId="150" fillId="0" borderId="0" xfId="0" applyFont="1" applyAlignment="1">
      <alignment horizontal="center"/>
    </xf>
    <xf numFmtId="0" fontId="88" fillId="0" borderId="48" xfId="0" applyFont="1" applyBorder="1" applyAlignment="1" applyProtection="1">
      <alignment horizontal="center" vertical="center" readingOrder="1"/>
      <protection locked="0"/>
    </xf>
    <xf numFmtId="0" fontId="7" fillId="44" borderId="48" xfId="0" applyFont="1" applyFill="1" applyBorder="1" applyAlignment="1" applyProtection="1">
      <alignment horizontal="center" vertical="center" readingOrder="1"/>
    </xf>
    <xf numFmtId="0" fontId="7" fillId="44" borderId="48" xfId="0" applyFont="1" applyFill="1" applyBorder="1" applyAlignment="1" applyProtection="1">
      <alignment horizontal="center" vertical="center" readingOrder="1"/>
      <protection locked="0"/>
    </xf>
    <xf numFmtId="1" fontId="21" fillId="0" borderId="48" xfId="5" applyNumberFormat="1" applyFont="1" applyBorder="1" applyAlignment="1">
      <alignment horizontal="left" vertical="center" shrinkToFit="1"/>
    </xf>
    <xf numFmtId="0" fontId="152" fillId="0" borderId="0" xfId="5" applyFont="1" applyAlignment="1">
      <alignment horizontal="left" vertical="center" wrapText="1"/>
    </xf>
    <xf numFmtId="0" fontId="21" fillId="0" borderId="48" xfId="5" applyBorder="1" applyAlignment="1">
      <alignment horizontal="left" vertical="center"/>
    </xf>
    <xf numFmtId="0" fontId="14" fillId="43" borderId="48" xfId="3" applyFont="1" applyFill="1" applyBorder="1" applyAlignment="1">
      <alignment horizontal="center" vertical="center"/>
    </xf>
    <xf numFmtId="0" fontId="153" fillId="36" borderId="48" xfId="1" applyFont="1" applyFill="1" applyBorder="1" applyAlignment="1">
      <alignment horizontal="center" vertical="center"/>
    </xf>
    <xf numFmtId="0" fontId="153" fillId="0" borderId="48" xfId="1" applyFont="1" applyFill="1" applyBorder="1" applyAlignment="1">
      <alignment horizontal="center" vertical="center"/>
    </xf>
    <xf numFmtId="0" fontId="14" fillId="45" borderId="48" xfId="3" applyFont="1" applyFill="1" applyBorder="1" applyAlignment="1">
      <alignment horizontal="center" vertical="center" shrinkToFit="1"/>
    </xf>
    <xf numFmtId="0" fontId="154" fillId="0" borderId="0" xfId="0" applyFont="1" applyAlignment="1">
      <alignment horizontal="center" vertical="center"/>
    </xf>
    <xf numFmtId="0" fontId="88" fillId="0" borderId="48" xfId="0" applyFont="1" applyBorder="1" applyAlignment="1" applyProtection="1">
      <alignment vertical="center" readingOrder="1"/>
    </xf>
    <xf numFmtId="0" fontId="52" fillId="0" borderId="48" xfId="0" applyFont="1" applyBorder="1" applyAlignment="1" applyProtection="1">
      <alignment horizontal="center" vertical="center" readingOrder="1"/>
      <protection locked="0"/>
    </xf>
    <xf numFmtId="0" fontId="11" fillId="44" borderId="48" xfId="0" applyFont="1" applyFill="1" applyBorder="1" applyAlignment="1" applyProtection="1">
      <alignment horizontal="right" vertical="center" readingOrder="1"/>
    </xf>
    <xf numFmtId="0" fontId="14" fillId="0" borderId="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readingOrder="1"/>
    </xf>
    <xf numFmtId="0" fontId="11" fillId="0" borderId="0" xfId="0" applyFont="1" applyFill="1" applyBorder="1" applyAlignment="1" applyProtection="1">
      <alignment horizontal="right" vertical="center" readingOrder="1"/>
    </xf>
    <xf numFmtId="0" fontId="33" fillId="0" borderId="0" xfId="0" applyFont="1" applyFill="1" applyBorder="1" applyAlignment="1">
      <alignment horizontal="center" vertical="center"/>
    </xf>
    <xf numFmtId="0" fontId="21" fillId="0" borderId="48" xfId="5" applyFont="1" applyBorder="1" applyAlignment="1">
      <alignment horizontal="left" vertical="center" wrapText="1"/>
    </xf>
    <xf numFmtId="1" fontId="21" fillId="0" borderId="5" xfId="5" applyNumberFormat="1" applyFont="1" applyBorder="1" applyAlignment="1">
      <alignment horizontal="left" vertical="center" shrinkToFit="1"/>
    </xf>
    <xf numFmtId="0" fontId="155" fillId="36" borderId="48" xfId="1" applyFont="1" applyFill="1" applyBorder="1" applyAlignment="1">
      <alignment horizontal="center" vertical="center"/>
    </xf>
    <xf numFmtId="0" fontId="155" fillId="0" borderId="48" xfId="1" applyFont="1" applyFill="1" applyBorder="1" applyAlignment="1">
      <alignment horizontal="center" vertical="center"/>
    </xf>
    <xf numFmtId="0" fontId="156" fillId="0" borderId="48" xfId="1" applyFont="1" applyFill="1" applyBorder="1" applyAlignment="1">
      <alignment horizontal="center" vertical="center"/>
    </xf>
    <xf numFmtId="0" fontId="157" fillId="0" borderId="48" xfId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2" fillId="0" borderId="48" xfId="0" applyFont="1" applyBorder="1" applyAlignment="1" applyProtection="1">
      <alignment vertical="center" readingOrder="1"/>
    </xf>
    <xf numFmtId="0" fontId="134" fillId="0" borderId="50" xfId="1" applyFont="1" applyFill="1" applyBorder="1" applyAlignment="1">
      <alignment vertical="center"/>
    </xf>
    <xf numFmtId="0" fontId="134" fillId="46" borderId="51" xfId="1" applyFont="1" applyFill="1" applyBorder="1" applyAlignment="1">
      <alignment horizontal="center" vertical="center"/>
    </xf>
    <xf numFmtId="0" fontId="134" fillId="46" borderId="52" xfId="1" applyFont="1" applyFill="1" applyBorder="1" applyAlignment="1">
      <alignment horizontal="center" vertical="center"/>
    </xf>
    <xf numFmtId="0" fontId="134" fillId="0" borderId="48" xfId="1" applyFont="1" applyFill="1" applyBorder="1" applyAlignment="1">
      <alignment horizontal="center" vertical="center"/>
    </xf>
    <xf numFmtId="1" fontId="14" fillId="0" borderId="48" xfId="5" applyNumberFormat="1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readingOrder="1"/>
    </xf>
    <xf numFmtId="0" fontId="156" fillId="36" borderId="48" xfId="1" applyFont="1" applyFill="1" applyBorder="1" applyAlignment="1">
      <alignment horizontal="center" vertical="center"/>
    </xf>
    <xf numFmtId="0" fontId="158" fillId="0" borderId="48" xfId="0" applyFont="1" applyBorder="1" applyAlignment="1" applyProtection="1">
      <alignment vertical="center" readingOrder="1"/>
    </xf>
    <xf numFmtId="0" fontId="14" fillId="0" borderId="48" xfId="3" applyFont="1" applyBorder="1" applyAlignment="1">
      <alignment horizontal="left" vertical="center"/>
    </xf>
    <xf numFmtId="2" fontId="14" fillId="0" borderId="48" xfId="3" applyNumberFormat="1" applyFont="1" applyBorder="1" applyAlignment="1">
      <alignment horizontal="left" vertical="center"/>
    </xf>
    <xf numFmtId="1" fontId="14" fillId="0" borderId="5" xfId="5" applyNumberFormat="1" applyFont="1" applyBorder="1" applyAlignment="1">
      <alignment horizontal="left" vertical="center" shrinkToFit="1" readingOrder="1"/>
    </xf>
    <xf numFmtId="0" fontId="14" fillId="0" borderId="48" xfId="0" applyFont="1" applyBorder="1" applyAlignment="1">
      <alignment horizontal="left" vertical="center" readingOrder="1"/>
    </xf>
    <xf numFmtId="1" fontId="14" fillId="0" borderId="5" xfId="5" applyNumberFormat="1" applyFont="1" applyBorder="1" applyAlignment="1">
      <alignment horizontal="left" vertical="center" shrinkToFit="1"/>
    </xf>
    <xf numFmtId="1" fontId="14" fillId="0" borderId="48" xfId="5" applyNumberFormat="1" applyFont="1" applyBorder="1" applyAlignment="1">
      <alignment horizontal="center" vertical="center" shrinkToFit="1"/>
    </xf>
    <xf numFmtId="0" fontId="14" fillId="0" borderId="48" xfId="3" applyFont="1" applyBorder="1" applyAlignment="1">
      <alignment horizontal="left" vertical="center" wrapText="1"/>
    </xf>
    <xf numFmtId="1" fontId="14" fillId="0" borderId="5" xfId="5" applyNumberFormat="1" applyFont="1" applyBorder="1" applyAlignment="1">
      <alignment horizontal="center" vertical="center" shrinkToFit="1"/>
    </xf>
    <xf numFmtId="0" fontId="134" fillId="36" borderId="48" xfId="1" applyFont="1" applyFill="1" applyBorder="1" applyAlignment="1">
      <alignment horizontal="center" vertical="center"/>
    </xf>
    <xf numFmtId="1" fontId="159" fillId="0" borderId="0" xfId="5" applyNumberFormat="1" applyFont="1" applyBorder="1" applyAlignment="1">
      <alignment horizontal="center" vertical="center" shrinkToFit="1"/>
    </xf>
    <xf numFmtId="0" fontId="159" fillId="0" borderId="0" xfId="3" applyFont="1" applyBorder="1" applyAlignment="1">
      <alignment horizontal="left" vertical="center"/>
    </xf>
    <xf numFmtId="0" fontId="159" fillId="0" borderId="0" xfId="0" applyFont="1"/>
    <xf numFmtId="0" fontId="159" fillId="0" borderId="0" xfId="0" applyFont="1" applyAlignment="1">
      <alignment horizontal="center"/>
    </xf>
    <xf numFmtId="0" fontId="154" fillId="0" borderId="0" xfId="0" applyFont="1"/>
    <xf numFmtId="0" fontId="14" fillId="0" borderId="0" xfId="0" applyFont="1" applyFill="1" applyBorder="1"/>
    <xf numFmtId="0" fontId="14" fillId="0" borderId="0" xfId="0" applyFont="1" applyBorder="1"/>
    <xf numFmtId="0" fontId="7" fillId="0" borderId="0" xfId="0" applyFont="1" applyBorder="1" applyAlignment="1" applyProtection="1">
      <alignment horizontal="center" vertical="center" readingOrder="1"/>
    </xf>
    <xf numFmtId="0" fontId="11" fillId="0" borderId="0" xfId="0" applyFont="1" applyBorder="1" applyAlignment="1" applyProtection="1">
      <alignment horizontal="right" vertical="center" readingOrder="1"/>
    </xf>
    <xf numFmtId="0" fontId="159" fillId="0" borderId="0" xfId="0" applyFont="1" applyBorder="1" applyAlignment="1"/>
    <xf numFmtId="0" fontId="159" fillId="0" borderId="0" xfId="0" applyFont="1" applyBorder="1" applyAlignment="1">
      <alignment horizontal="left"/>
    </xf>
    <xf numFmtId="0" fontId="61" fillId="0" borderId="0" xfId="0" applyFont="1"/>
    <xf numFmtId="0" fontId="29" fillId="0" borderId="0" xfId="0" applyFont="1"/>
    <xf numFmtId="0" fontId="159" fillId="0" borderId="0" xfId="0" applyFont="1" applyBorder="1"/>
    <xf numFmtId="0" fontId="159" fillId="0" borderId="0" xfId="3" applyFont="1" applyFill="1" applyBorder="1" applyAlignment="1">
      <alignment vertical="center"/>
    </xf>
    <xf numFmtId="0" fontId="159" fillId="0" borderId="0" xfId="3" applyFont="1" applyFill="1" applyBorder="1" applyAlignment="1">
      <alignment horizontal="left" vertical="center"/>
    </xf>
    <xf numFmtId="0" fontId="159" fillId="0" borderId="0" xfId="3" applyFont="1" applyFill="1" applyBorder="1" applyAlignment="1">
      <alignment horizontal="center" vertical="center"/>
    </xf>
    <xf numFmtId="0" fontId="15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 shrinkToFit="1"/>
    </xf>
    <xf numFmtId="0" fontId="154" fillId="0" borderId="0" xfId="0" applyFont="1" applyFill="1" applyBorder="1" applyAlignment="1">
      <alignment horizontal="center" vertical="center"/>
    </xf>
    <xf numFmtId="1" fontId="159" fillId="0" borderId="0" xfId="5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160" fillId="0" borderId="0" xfId="0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 shrinkToFit="1"/>
    </xf>
    <xf numFmtId="0" fontId="52" fillId="0" borderId="0" xfId="0" applyFont="1" applyFill="1" applyBorder="1" applyAlignment="1" applyProtection="1">
      <alignment vertical="center" readingOrder="1"/>
    </xf>
    <xf numFmtId="0" fontId="52" fillId="0" borderId="0" xfId="0" applyFont="1" applyFill="1" applyBorder="1" applyAlignment="1" applyProtection="1">
      <alignment horizontal="center" vertical="center" readingOrder="1"/>
      <protection locked="0"/>
    </xf>
    <xf numFmtId="0" fontId="159" fillId="0" borderId="0" xfId="0" applyFont="1" applyAlignment="1">
      <alignment horizontal="left"/>
    </xf>
    <xf numFmtId="0" fontId="159" fillId="0" borderId="0" xfId="0" applyFont="1" applyAlignment="1">
      <alignment horizontal="left"/>
    </xf>
    <xf numFmtId="0" fontId="159" fillId="0" borderId="0" xfId="0" applyFont="1" applyAlignment="1"/>
    <xf numFmtId="0" fontId="163" fillId="0" borderId="0" xfId="0" applyFont="1"/>
    <xf numFmtId="20" fontId="159" fillId="0" borderId="0" xfId="0" applyNumberFormat="1" applyFont="1" applyAlignment="1"/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left" vertical="center" wrapText="1"/>
    </xf>
    <xf numFmtId="0" fontId="164" fillId="0" borderId="54" xfId="0" applyFont="1" applyBorder="1" applyAlignment="1">
      <alignment horizontal="center"/>
    </xf>
    <xf numFmtId="0" fontId="164" fillId="0" borderId="55" xfId="0" applyFont="1" applyBorder="1" applyAlignment="1"/>
    <xf numFmtId="0" fontId="164" fillId="0" borderId="53" xfId="0" applyFont="1" applyBorder="1" applyAlignment="1"/>
    <xf numFmtId="0" fontId="165" fillId="0" borderId="0" xfId="0" applyFont="1" applyAlignment="1">
      <alignment horizontal="center"/>
    </xf>
    <xf numFmtId="0" fontId="166" fillId="0" borderId="0" xfId="0" applyFont="1" applyAlignment="1">
      <alignment horizontal="center"/>
    </xf>
    <xf numFmtId="0" fontId="167" fillId="0" borderId="56" xfId="0" applyFont="1" applyBorder="1" applyAlignment="1">
      <alignment horizontal="center" vertical="center" wrapText="1"/>
    </xf>
    <xf numFmtId="0" fontId="164" fillId="0" borderId="0" xfId="0" applyFont="1" applyBorder="1" applyAlignment="1">
      <alignment vertical="center" wrapText="1"/>
    </xf>
    <xf numFmtId="0" fontId="164" fillId="0" borderId="4" xfId="0" applyFont="1" applyBorder="1" applyAlignment="1">
      <alignment vertical="center" wrapText="1"/>
    </xf>
    <xf numFmtId="0" fontId="164" fillId="0" borderId="13" xfId="0" applyFont="1" applyBorder="1" applyAlignment="1">
      <alignment horizontal="center" vertical="center"/>
    </xf>
    <xf numFmtId="0" fontId="164" fillId="0" borderId="2" xfId="0" applyFont="1" applyBorder="1" applyAlignment="1">
      <alignment vertical="center"/>
    </xf>
    <xf numFmtId="0" fontId="164" fillId="0" borderId="6" xfId="0" applyFont="1" applyBorder="1" applyAlignment="1">
      <alignment vertical="center"/>
    </xf>
    <xf numFmtId="0" fontId="164" fillId="43" borderId="48" xfId="0" applyFont="1" applyFill="1" applyBorder="1" applyAlignment="1">
      <alignment vertical="center"/>
    </xf>
    <xf numFmtId="0" fontId="164" fillId="43" borderId="48" xfId="0" applyFont="1" applyFill="1" applyBorder="1" applyAlignment="1">
      <alignment horizontal="center" vertical="center"/>
    </xf>
    <xf numFmtId="0" fontId="164" fillId="43" borderId="48" xfId="0" applyFont="1" applyFill="1" applyBorder="1" applyAlignment="1">
      <alignment horizontal="center" vertical="center"/>
    </xf>
    <xf numFmtId="0" fontId="148" fillId="43" borderId="48" xfId="0" applyFont="1" applyFill="1" applyBorder="1" applyAlignment="1">
      <alignment horizontal="center" vertical="center"/>
    </xf>
    <xf numFmtId="0" fontId="148" fillId="43" borderId="48" xfId="0" applyFont="1" applyFill="1" applyBorder="1" applyAlignment="1">
      <alignment horizontal="center" vertical="center" shrinkToFit="1"/>
    </xf>
    <xf numFmtId="0" fontId="168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0" fontId="165" fillId="0" borderId="0" xfId="0" applyFont="1" applyAlignment="1">
      <alignment vertical="center"/>
    </xf>
    <xf numFmtId="0" fontId="169" fillId="0" borderId="0" xfId="0" applyFont="1" applyAlignment="1">
      <alignment vertical="center"/>
    </xf>
    <xf numFmtId="0" fontId="148" fillId="0" borderId="48" xfId="0" applyFont="1" applyBorder="1" applyAlignment="1" applyProtection="1">
      <alignment horizontal="center" vertical="center" readingOrder="1"/>
      <protection locked="0"/>
    </xf>
    <xf numFmtId="0" fontId="153" fillId="0" borderId="0" xfId="0" applyFont="1" applyAlignment="1">
      <alignment horizontal="center"/>
    </xf>
    <xf numFmtId="0" fontId="148" fillId="44" borderId="48" xfId="0" applyFont="1" applyFill="1" applyBorder="1" applyAlignment="1" applyProtection="1">
      <alignment horizontal="center" vertical="center" readingOrder="1"/>
    </xf>
    <xf numFmtId="0" fontId="148" fillId="44" borderId="48" xfId="0" applyFont="1" applyFill="1" applyBorder="1" applyAlignment="1" applyProtection="1">
      <alignment horizontal="center" vertical="center" readingOrder="1"/>
      <protection locked="0"/>
    </xf>
    <xf numFmtId="0" fontId="135" fillId="10" borderId="48" xfId="0" applyFont="1" applyFill="1" applyBorder="1" applyAlignment="1">
      <alignment horizontal="left" vertical="center"/>
    </xf>
    <xf numFmtId="0" fontId="135" fillId="10" borderId="48" xfId="0" applyFont="1" applyFill="1" applyBorder="1" applyAlignment="1">
      <alignment horizontal="center" vertical="center"/>
    </xf>
    <xf numFmtId="0" fontId="165" fillId="43" borderId="48" xfId="0" applyFont="1" applyFill="1" applyBorder="1" applyAlignment="1">
      <alignment horizontal="center" vertical="center"/>
    </xf>
    <xf numFmtId="0" fontId="170" fillId="43" borderId="48" xfId="0" applyFont="1" applyFill="1" applyBorder="1" applyAlignment="1">
      <alignment horizontal="center" vertical="center"/>
    </xf>
    <xf numFmtId="0" fontId="171" fillId="43" borderId="48" xfId="0" applyFont="1" applyFill="1" applyBorder="1" applyAlignment="1">
      <alignment horizontal="center" vertical="center" shrinkToFit="1"/>
    </xf>
    <xf numFmtId="0" fontId="169" fillId="0" borderId="0" xfId="0" applyFont="1" applyAlignment="1">
      <alignment horizontal="left" vertical="center"/>
    </xf>
    <xf numFmtId="0" fontId="172" fillId="0" borderId="48" xfId="0" applyFont="1" applyBorder="1" applyAlignment="1" applyProtection="1">
      <alignment vertical="center" readingOrder="1"/>
    </xf>
    <xf numFmtId="0" fontId="171" fillId="0" borderId="0" xfId="0" applyFont="1" applyAlignment="1">
      <alignment horizontal="center"/>
    </xf>
    <xf numFmtId="0" fontId="172" fillId="44" borderId="48" xfId="0" applyFont="1" applyFill="1" applyBorder="1" applyAlignment="1" applyProtection="1">
      <alignment horizontal="center" vertical="center" readingOrder="1"/>
    </xf>
    <xf numFmtId="0" fontId="172" fillId="0" borderId="48" xfId="0" applyFont="1" applyFill="1" applyBorder="1" applyAlignment="1" applyProtection="1">
      <alignment horizontal="center" vertical="center" readingOrder="1"/>
    </xf>
    <xf numFmtId="0" fontId="171" fillId="44" borderId="48" xfId="0" applyFont="1" applyFill="1" applyBorder="1" applyAlignment="1" applyProtection="1">
      <alignment horizontal="right" vertical="center" readingOrder="1"/>
    </xf>
    <xf numFmtId="0" fontId="171" fillId="0" borderId="0" xfId="0" applyFont="1" applyAlignment="1">
      <alignment vertical="center"/>
    </xf>
    <xf numFmtId="0" fontId="172" fillId="0" borderId="48" xfId="0" applyFont="1" applyBorder="1" applyAlignment="1" applyProtection="1">
      <alignment horizontal="center" vertical="center" readingOrder="1"/>
      <protection locked="0"/>
    </xf>
    <xf numFmtId="0" fontId="171" fillId="0" borderId="48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153" fillId="0" borderId="48" xfId="0" applyFont="1" applyBorder="1" applyAlignment="1">
      <alignment horizontal="center" vertical="center"/>
    </xf>
    <xf numFmtId="0" fontId="135" fillId="5" borderId="48" xfId="0" applyFont="1" applyFill="1" applyBorder="1" applyAlignment="1">
      <alignment horizontal="left" vertical="center"/>
    </xf>
    <xf numFmtId="0" fontId="135" fillId="5" borderId="48" xfId="0" applyFont="1" applyFill="1" applyBorder="1" applyAlignment="1">
      <alignment horizontal="center" vertical="center"/>
    </xf>
    <xf numFmtId="0" fontId="134" fillId="46" borderId="50" xfId="1" applyFont="1" applyFill="1" applyBorder="1" applyAlignment="1">
      <alignment horizontal="center" vertical="center"/>
    </xf>
    <xf numFmtId="0" fontId="134" fillId="5" borderId="51" xfId="1" applyFont="1" applyFill="1" applyBorder="1" applyAlignment="1">
      <alignment vertical="center"/>
    </xf>
    <xf numFmtId="0" fontId="172" fillId="43" borderId="48" xfId="0" applyFont="1" applyFill="1" applyBorder="1" applyAlignment="1">
      <alignment horizontal="center" vertical="center"/>
    </xf>
    <xf numFmtId="0" fontId="172" fillId="43" borderId="48" xfId="0" applyFont="1" applyFill="1" applyBorder="1" applyAlignment="1">
      <alignment horizontal="center" vertical="center" shrinkToFit="1"/>
    </xf>
    <xf numFmtId="0" fontId="171" fillId="0" borderId="0" xfId="0" applyFont="1"/>
    <xf numFmtId="0" fontId="171" fillId="0" borderId="0" xfId="0" applyFont="1" applyFill="1" applyBorder="1" applyAlignment="1">
      <alignment vertical="center"/>
    </xf>
    <xf numFmtId="0" fontId="172" fillId="0" borderId="0" xfId="0" applyFont="1" applyFill="1" applyBorder="1" applyAlignment="1" applyProtection="1">
      <alignment horizontal="center" vertical="center" readingOrder="1"/>
    </xf>
    <xf numFmtId="0" fontId="171" fillId="0" borderId="0" xfId="0" applyFont="1" applyFill="1" applyBorder="1" applyAlignment="1" applyProtection="1">
      <alignment horizontal="right" vertical="center" readingOrder="1"/>
    </xf>
    <xf numFmtId="0" fontId="13" fillId="10" borderId="48" xfId="0" applyFont="1" applyFill="1" applyBorder="1" applyAlignment="1">
      <alignment horizontal="left" vertical="center" wrapText="1"/>
    </xf>
    <xf numFmtId="0" fontId="13" fillId="10" borderId="50" xfId="0" applyFont="1" applyFill="1" applyBorder="1" applyAlignment="1">
      <alignment horizontal="left" vertical="center" wrapText="1"/>
    </xf>
    <xf numFmtId="0" fontId="13" fillId="10" borderId="48" xfId="0" applyFont="1" applyFill="1" applyBorder="1" applyAlignment="1">
      <alignment horizontal="left" vertical="center"/>
    </xf>
    <xf numFmtId="0" fontId="13" fillId="10" borderId="50" xfId="0" applyFont="1" applyFill="1" applyBorder="1" applyAlignment="1">
      <alignment horizontal="left" vertical="center"/>
    </xf>
    <xf numFmtId="0" fontId="164" fillId="43" borderId="54" xfId="0" applyFont="1" applyFill="1" applyBorder="1" applyAlignment="1">
      <alignment horizontal="center" vertical="center"/>
    </xf>
    <xf numFmtId="0" fontId="171" fillId="0" borderId="0" xfId="0" applyFont="1" applyBorder="1" applyAlignment="1">
      <alignment vertical="center"/>
    </xf>
    <xf numFmtId="0" fontId="164" fillId="43" borderId="13" xfId="0" applyFont="1" applyFill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0" fontId="153" fillId="0" borderId="0" xfId="0" applyFont="1"/>
    <xf numFmtId="0" fontId="165" fillId="0" borderId="0" xfId="0" applyFont="1"/>
    <xf numFmtId="0" fontId="116" fillId="10" borderId="48" xfId="0" applyFont="1" applyFill="1" applyBorder="1" applyAlignment="1">
      <alignment horizontal="left" vertical="center"/>
    </xf>
    <xf numFmtId="0" fontId="164" fillId="0" borderId="0" xfId="0" applyFont="1" applyFill="1" applyBorder="1" applyAlignment="1">
      <alignment horizontal="center" vertical="center"/>
    </xf>
    <xf numFmtId="0" fontId="165" fillId="0" borderId="0" xfId="0" applyFont="1" applyFill="1" applyBorder="1" applyAlignment="1">
      <alignment horizontal="center" vertical="center"/>
    </xf>
    <xf numFmtId="0" fontId="155" fillId="0" borderId="0" xfId="1" applyFont="1" applyFill="1" applyBorder="1" applyAlignment="1">
      <alignment horizontal="center" vertical="center"/>
    </xf>
    <xf numFmtId="0" fontId="170" fillId="0" borderId="0" xfId="0" applyFont="1" applyFill="1" applyBorder="1" applyAlignment="1">
      <alignment horizontal="center" vertical="center"/>
    </xf>
    <xf numFmtId="0" fontId="171" fillId="0" borderId="0" xfId="0" applyFont="1" applyFill="1" applyBorder="1" applyAlignment="1">
      <alignment horizontal="center" vertical="center" shrinkToFit="1"/>
    </xf>
    <xf numFmtId="0" fontId="169" fillId="0" borderId="0" xfId="0" applyFont="1" applyFill="1" applyBorder="1" applyAlignment="1">
      <alignment horizontal="left" vertical="center"/>
    </xf>
    <xf numFmtId="0" fontId="172" fillId="0" borderId="0" xfId="0" applyFont="1" applyFill="1" applyBorder="1" applyAlignment="1" applyProtection="1">
      <alignment vertical="center" readingOrder="1"/>
    </xf>
    <xf numFmtId="0" fontId="171" fillId="0" borderId="0" xfId="0" applyFont="1" applyFill="1" applyBorder="1" applyAlignment="1">
      <alignment horizontal="center"/>
    </xf>
    <xf numFmtId="0" fontId="172" fillId="0" borderId="0" xfId="0" applyFont="1" applyFill="1" applyBorder="1" applyAlignment="1" applyProtection="1">
      <alignment horizontal="center" vertical="center" readingOrder="1"/>
      <protection locked="0"/>
    </xf>
    <xf numFmtId="0" fontId="153" fillId="0" borderId="0" xfId="0" applyFont="1" applyFill="1" applyBorder="1" applyAlignment="1">
      <alignment vertical="center"/>
    </xf>
    <xf numFmtId="0" fontId="16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7" fillId="0" borderId="0" xfId="0" applyFont="1" applyFill="1" applyBorder="1" applyAlignment="1">
      <alignment horizontal="center" vertical="center"/>
    </xf>
    <xf numFmtId="0" fontId="164" fillId="0" borderId="0" xfId="0" applyFont="1" applyFill="1" applyBorder="1" applyAlignment="1">
      <alignment horizontal="center" vertical="center"/>
    </xf>
    <xf numFmtId="0" fontId="172" fillId="0" borderId="0" xfId="0" applyFont="1" applyFill="1" applyBorder="1" applyAlignment="1">
      <alignment horizontal="center" vertical="center"/>
    </xf>
    <xf numFmtId="0" fontId="172" fillId="0" borderId="0" xfId="0" applyFont="1" applyFill="1" applyBorder="1" applyAlignment="1">
      <alignment horizontal="center" vertical="center" shrinkToFit="1"/>
    </xf>
    <xf numFmtId="0" fontId="169" fillId="0" borderId="0" xfId="0" applyFont="1" applyFill="1" applyBorder="1"/>
    <xf numFmtId="0" fontId="171" fillId="0" borderId="0" xfId="0" applyFont="1" applyFill="1" applyBorder="1"/>
    <xf numFmtId="0" fontId="153" fillId="0" borderId="0" xfId="0" applyFont="1" applyFill="1" applyBorder="1"/>
    <xf numFmtId="0" fontId="165" fillId="0" borderId="0" xfId="0" applyFont="1" applyFill="1" applyBorder="1"/>
    <xf numFmtId="0" fontId="0" fillId="0" borderId="0" xfId="0" applyFill="1" applyBorder="1"/>
    <xf numFmtId="0" fontId="172" fillId="0" borderId="0" xfId="0" applyFont="1" applyFill="1" applyBorder="1" applyAlignment="1">
      <alignment horizontal="center" vertical="center"/>
    </xf>
    <xf numFmtId="0" fontId="16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7" fillId="0" borderId="0" xfId="0" applyFont="1" applyFill="1" applyBorder="1" applyAlignment="1" applyProtection="1">
      <alignment horizontal="center" vertical="center"/>
    </xf>
    <xf numFmtId="0" fontId="166" fillId="0" borderId="0" xfId="0" applyFont="1" applyFill="1" applyBorder="1"/>
    <xf numFmtId="0" fontId="166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173" fillId="0" borderId="0" xfId="0" applyFont="1" applyFill="1" applyBorder="1" applyAlignment="1">
      <alignment horizontal="center"/>
    </xf>
    <xf numFmtId="0" fontId="174" fillId="0" borderId="0" xfId="0" applyFont="1" applyFill="1" applyBorder="1" applyAlignment="1" applyProtection="1">
      <alignment horizontal="center" vertical="center"/>
    </xf>
    <xf numFmtId="0" fontId="174" fillId="0" borderId="0" xfId="0" applyFont="1" applyFill="1" applyBorder="1" applyAlignment="1">
      <alignment horizontal="center" vertical="center"/>
    </xf>
    <xf numFmtId="0" fontId="166" fillId="0" borderId="0" xfId="0" applyFont="1"/>
    <xf numFmtId="0" fontId="175" fillId="0" borderId="50" xfId="0" applyFont="1" applyBorder="1"/>
    <xf numFmtId="0" fontId="175" fillId="0" borderId="51" xfId="0" applyFont="1" applyBorder="1" applyAlignment="1">
      <alignment horizontal="center"/>
    </xf>
    <xf numFmtId="0" fontId="175" fillId="0" borderId="51" xfId="0" applyFont="1" applyBorder="1"/>
    <xf numFmtId="0" fontId="175" fillId="0" borderId="52" xfId="0" applyFont="1" applyBorder="1"/>
    <xf numFmtId="0" fontId="175" fillId="0" borderId="5" xfId="0" applyFont="1" applyBorder="1"/>
    <xf numFmtId="0" fontId="175" fillId="0" borderId="2" xfId="0" applyFont="1" applyBorder="1" applyAlignment="1">
      <alignment horizontal="center"/>
    </xf>
    <xf numFmtId="0" fontId="175" fillId="0" borderId="2" xfId="0" applyFont="1" applyBorder="1"/>
    <xf numFmtId="0" fontId="175" fillId="0" borderId="6" xfId="0" applyFont="1" applyBorder="1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5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76" fillId="0" borderId="0" xfId="0" applyFont="1" applyAlignment="1">
      <alignment horizontal="center"/>
    </xf>
    <xf numFmtId="0" fontId="177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7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9" fillId="0" borderId="0" xfId="0" applyFont="1" applyAlignment="1">
      <alignment horizontal="center"/>
    </xf>
    <xf numFmtId="0" fontId="180" fillId="0" borderId="14" xfId="0" applyFont="1" applyBorder="1" applyAlignment="1">
      <alignment horizontal="center" vertical="center" wrapText="1"/>
    </xf>
    <xf numFmtId="0" fontId="180" fillId="0" borderId="15" xfId="0" applyFont="1" applyBorder="1" applyAlignment="1">
      <alignment horizontal="center" vertical="center" wrapText="1"/>
    </xf>
    <xf numFmtId="0" fontId="180" fillId="0" borderId="2" xfId="0" applyFont="1" applyBorder="1" applyAlignment="1">
      <alignment vertical="center" wrapText="1"/>
    </xf>
    <xf numFmtId="0" fontId="180" fillId="0" borderId="6" xfId="0" applyFont="1" applyBorder="1" applyAlignment="1">
      <alignment vertical="center" wrapText="1"/>
    </xf>
    <xf numFmtId="0" fontId="38" fillId="43" borderId="34" xfId="0" applyFont="1" applyFill="1" applyBorder="1" applyAlignment="1">
      <alignment horizontal="left" vertical="center"/>
    </xf>
    <xf numFmtId="0" fontId="181" fillId="43" borderId="13" xfId="0" applyFont="1" applyFill="1" applyBorder="1" applyAlignment="1">
      <alignment horizontal="center" vertical="center"/>
    </xf>
    <xf numFmtId="0" fontId="182" fillId="43" borderId="13" xfId="0" applyFont="1" applyFill="1" applyBorder="1" applyAlignment="1">
      <alignment horizontal="center" vertical="center"/>
    </xf>
    <xf numFmtId="0" fontId="182" fillId="43" borderId="13" xfId="0" applyFont="1" applyFill="1" applyBorder="1" applyAlignment="1">
      <alignment horizontal="center" vertical="center"/>
    </xf>
    <xf numFmtId="0" fontId="1" fillId="25" borderId="48" xfId="0" applyFont="1" applyFill="1" applyBorder="1" applyAlignment="1">
      <alignment horizontal="center"/>
    </xf>
    <xf numFmtId="0" fontId="12" fillId="43" borderId="52" xfId="0" applyFont="1" applyFill="1" applyBorder="1" applyAlignment="1">
      <alignment horizontal="center" vertical="center"/>
    </xf>
    <xf numFmtId="0" fontId="183" fillId="43" borderId="48" xfId="0" applyFont="1" applyFill="1" applyBorder="1" applyAlignment="1">
      <alignment horizontal="center" vertical="center" shrinkToFit="1"/>
    </xf>
    <xf numFmtId="0" fontId="18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5" fillId="43" borderId="47" xfId="0" applyFont="1" applyFill="1" applyBorder="1" applyAlignment="1">
      <alignment horizontal="center" vertical="center"/>
    </xf>
    <xf numFmtId="0" fontId="38" fillId="43" borderId="48" xfId="0" applyFont="1" applyFill="1" applyBorder="1" applyAlignment="1">
      <alignment horizontal="left" vertical="center"/>
    </xf>
    <xf numFmtId="0" fontId="182" fillId="43" borderId="48" xfId="0" applyFont="1" applyFill="1" applyBorder="1" applyAlignment="1">
      <alignment horizontal="center" vertical="center"/>
    </xf>
    <xf numFmtId="0" fontId="182" fillId="43" borderId="48" xfId="0" applyFont="1" applyFill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/>
      <protection locked="0"/>
    </xf>
    <xf numFmtId="0" fontId="148" fillId="0" borderId="48" xfId="0" applyFont="1" applyBorder="1" applyAlignment="1" applyProtection="1">
      <alignment horizontal="center" vertical="center"/>
      <protection locked="0"/>
    </xf>
    <xf numFmtId="0" fontId="148" fillId="44" borderId="48" xfId="0" applyFont="1" applyFill="1" applyBorder="1" applyAlignment="1" applyProtection="1">
      <alignment horizontal="center" vertical="center"/>
      <protection locked="0"/>
    </xf>
    <xf numFmtId="0" fontId="186" fillId="5" borderId="48" xfId="0" applyFont="1" applyFill="1" applyBorder="1" applyAlignment="1">
      <alignment horizontal="left" vertical="top"/>
    </xf>
    <xf numFmtId="0" fontId="186" fillId="0" borderId="48" xfId="0" applyFont="1" applyFill="1" applyBorder="1" applyAlignment="1">
      <alignment horizontal="left" vertical="center"/>
    </xf>
    <xf numFmtId="0" fontId="21" fillId="5" borderId="48" xfId="0" applyFont="1" applyFill="1" applyBorder="1" applyAlignment="1">
      <alignment horizontal="center" vertical="center"/>
    </xf>
    <xf numFmtId="0" fontId="14" fillId="43" borderId="50" xfId="0" applyFont="1" applyFill="1" applyBorder="1" applyAlignment="1">
      <alignment horizontal="center" vertical="center"/>
    </xf>
    <xf numFmtId="0" fontId="14" fillId="43" borderId="52" xfId="0" applyFont="1" applyFill="1" applyBorder="1" applyAlignment="1">
      <alignment horizontal="center" vertical="center"/>
    </xf>
    <xf numFmtId="0" fontId="187" fillId="43" borderId="48" xfId="0" applyFont="1" applyFill="1" applyBorder="1" applyAlignment="1">
      <alignment horizontal="center" vertical="center" shrinkToFit="1"/>
    </xf>
    <xf numFmtId="0" fontId="180" fillId="0" borderId="0" xfId="0" applyFont="1" applyAlignment="1">
      <alignment horizontal="left" vertical="center"/>
    </xf>
    <xf numFmtId="0" fontId="7" fillId="0" borderId="48" xfId="0" applyFont="1" applyBorder="1" applyAlignment="1" applyProtection="1">
      <alignment horizontal="center" vertical="center"/>
    </xf>
    <xf numFmtId="0" fontId="148" fillId="44" borderId="48" xfId="0" applyFont="1" applyFill="1" applyBorder="1" applyAlignment="1" applyProtection="1">
      <alignment horizontal="center" vertical="center"/>
    </xf>
    <xf numFmtId="0" fontId="153" fillId="44" borderId="48" xfId="0" applyFont="1" applyFill="1" applyBorder="1" applyAlignment="1" applyProtection="1">
      <alignment horizontal="center" vertical="center"/>
    </xf>
    <xf numFmtId="0" fontId="150" fillId="0" borderId="0" xfId="0" applyFont="1" applyBorder="1" applyAlignment="1">
      <alignment horizontal="center"/>
    </xf>
    <xf numFmtId="0" fontId="186" fillId="10" borderId="48" xfId="0" applyFont="1" applyFill="1" applyBorder="1" applyAlignment="1">
      <alignment horizontal="left" vertical="top"/>
    </xf>
    <xf numFmtId="0" fontId="186" fillId="10" borderId="48" xfId="0" applyFont="1" applyFill="1" applyBorder="1" applyAlignment="1">
      <alignment horizontal="left" vertical="center"/>
    </xf>
    <xf numFmtId="0" fontId="21" fillId="10" borderId="50" xfId="0" applyFont="1" applyFill="1" applyBorder="1" applyAlignment="1">
      <alignment horizontal="center" vertical="center"/>
    </xf>
    <xf numFmtId="0" fontId="21" fillId="10" borderId="48" xfId="0" applyFont="1" applyFill="1" applyBorder="1" applyAlignment="1">
      <alignment horizontal="center" vertical="center"/>
    </xf>
    <xf numFmtId="0" fontId="155" fillId="5" borderId="48" xfId="0" applyFont="1" applyFill="1" applyBorder="1" applyAlignment="1">
      <alignment horizontal="left" vertical="center"/>
    </xf>
    <xf numFmtId="0" fontId="21" fillId="5" borderId="48" xfId="0" applyFont="1" applyFill="1" applyBorder="1" applyAlignment="1">
      <alignment horizontal="left" vertical="center"/>
    </xf>
    <xf numFmtId="0" fontId="188" fillId="43" borderId="48" xfId="0" applyFont="1" applyFill="1" applyBorder="1" applyAlignment="1">
      <alignment horizontal="center" vertical="center"/>
    </xf>
    <xf numFmtId="0" fontId="189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48" fillId="0" borderId="0" xfId="0" applyFont="1" applyBorder="1" applyAlignment="1" applyProtection="1">
      <alignment horizontal="center" vertical="center"/>
      <protection locked="0"/>
    </xf>
    <xf numFmtId="0" fontId="148" fillId="0" borderId="0" xfId="0" applyFont="1" applyFill="1" applyBorder="1" applyAlignment="1" applyProtection="1">
      <alignment horizontal="center" vertical="center"/>
      <protection locked="0"/>
    </xf>
    <xf numFmtId="0" fontId="148" fillId="0" borderId="0" xfId="0" applyFont="1" applyFill="1" applyBorder="1" applyAlignment="1" applyProtection="1">
      <alignment horizontal="center" vertical="center"/>
    </xf>
    <xf numFmtId="0" fontId="153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1" fillId="43" borderId="48" xfId="0" applyFont="1" applyFill="1" applyBorder="1" applyAlignment="1">
      <alignment horizontal="center" vertical="center"/>
    </xf>
    <xf numFmtId="0" fontId="21" fillId="43" borderId="48" xfId="0" applyFont="1" applyFill="1" applyBorder="1" applyAlignment="1">
      <alignment horizontal="center" vertical="center" shrinkToFit="1"/>
    </xf>
    <xf numFmtId="0" fontId="14" fillId="43" borderId="48" xfId="0" applyFont="1" applyFill="1" applyBorder="1" applyAlignment="1">
      <alignment horizontal="center" vertical="center" shrinkToFit="1"/>
    </xf>
    <xf numFmtId="0" fontId="150" fillId="0" borderId="48" xfId="0" applyFont="1" applyBorder="1" applyAlignment="1">
      <alignment horizontal="center"/>
    </xf>
    <xf numFmtId="0" fontId="21" fillId="43" borderId="48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90" fillId="10" borderId="48" xfId="0" applyFont="1" applyFill="1" applyBorder="1" applyAlignment="1">
      <alignment horizontal="left" vertical="center"/>
    </xf>
    <xf numFmtId="0" fontId="155" fillId="10" borderId="48" xfId="0" applyFont="1" applyFill="1" applyBorder="1" applyAlignment="1">
      <alignment horizontal="left" vertical="center"/>
    </xf>
    <xf numFmtId="0" fontId="188" fillId="10" borderId="48" xfId="0" applyFont="1" applyFill="1" applyBorder="1" applyAlignment="1">
      <alignment horizontal="left" vertical="center"/>
    </xf>
    <xf numFmtId="0" fontId="148" fillId="0" borderId="54" xfId="0" applyFont="1" applyBorder="1" applyAlignment="1" applyProtection="1">
      <alignment horizontal="center" vertical="center"/>
      <protection locked="0"/>
    </xf>
    <xf numFmtId="0" fontId="155" fillId="0" borderId="48" xfId="0" applyFont="1" applyFill="1" applyBorder="1" applyAlignment="1">
      <alignment horizontal="left" vertical="center"/>
    </xf>
    <xf numFmtId="0" fontId="188" fillId="5" borderId="48" xfId="0" applyFont="1" applyFill="1" applyBorder="1" applyAlignment="1">
      <alignment horizontal="left" vertical="center"/>
    </xf>
    <xf numFmtId="0" fontId="14" fillId="43" borderId="53" xfId="0" applyFont="1" applyFill="1" applyBorder="1" applyAlignment="1">
      <alignment horizontal="center" vertical="center"/>
    </xf>
    <xf numFmtId="0" fontId="187" fillId="43" borderId="54" xfId="0" applyFont="1" applyFill="1" applyBorder="1" applyAlignment="1">
      <alignment horizontal="center" vertical="center" shrinkToFit="1"/>
    </xf>
    <xf numFmtId="0" fontId="148" fillId="44" borderId="54" xfId="0" applyFont="1" applyFill="1" applyBorder="1" applyAlignment="1" applyProtection="1">
      <alignment horizontal="center" vertical="center"/>
    </xf>
    <xf numFmtId="0" fontId="21" fillId="43" borderId="54" xfId="0" applyFont="1" applyFill="1" applyBorder="1" applyAlignment="1">
      <alignment horizontal="center" vertical="center"/>
    </xf>
    <xf numFmtId="0" fontId="18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1" fillId="43" borderId="13" xfId="0" applyFont="1" applyFill="1" applyBorder="1" applyAlignment="1">
      <alignment horizontal="center" vertical="center"/>
    </xf>
    <xf numFmtId="0" fontId="191" fillId="10" borderId="48" xfId="0" applyFont="1" applyFill="1" applyBorder="1" applyAlignment="1">
      <alignment horizontal="left" vertical="top"/>
    </xf>
    <xf numFmtId="0" fontId="191" fillId="10" borderId="48" xfId="0" applyFont="1" applyFill="1" applyBorder="1" applyAlignment="1">
      <alignment horizontal="left" vertical="center"/>
    </xf>
    <xf numFmtId="0" fontId="192" fillId="10" borderId="48" xfId="0" applyFont="1" applyFill="1" applyBorder="1" applyAlignment="1">
      <alignment horizontal="center" vertical="center"/>
    </xf>
    <xf numFmtId="0" fontId="14" fillId="43" borderId="4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3" fillId="0" borderId="0" xfId="0" applyFont="1"/>
    <xf numFmtId="0" fontId="185" fillId="43" borderId="54" xfId="10" applyFont="1" applyFill="1" applyBorder="1" applyAlignment="1">
      <alignment horizontal="center" vertical="center"/>
    </xf>
    <xf numFmtId="0" fontId="194" fillId="2" borderId="57" xfId="0" applyFont="1" applyFill="1" applyBorder="1" applyAlignment="1">
      <alignment horizontal="center" vertical="center"/>
    </xf>
    <xf numFmtId="0" fontId="194" fillId="2" borderId="53" xfId="0" applyFont="1" applyFill="1" applyBorder="1" applyAlignment="1">
      <alignment horizontal="center" vertical="center"/>
    </xf>
    <xf numFmtId="0" fontId="185" fillId="43" borderId="48" xfId="10" applyFont="1" applyFill="1" applyBorder="1" applyAlignment="1">
      <alignment horizontal="center" vertical="center"/>
    </xf>
    <xf numFmtId="0" fontId="195" fillId="43" borderId="48" xfId="10" applyFont="1" applyFill="1" applyBorder="1" applyAlignment="1">
      <alignment horizontal="center" vertical="center"/>
    </xf>
    <xf numFmtId="0" fontId="172" fillId="43" borderId="48" xfId="10" applyFont="1" applyFill="1" applyBorder="1" applyAlignment="1">
      <alignment horizontal="center" vertical="center"/>
    </xf>
    <xf numFmtId="0" fontId="172" fillId="43" borderId="48" xfId="10" applyFont="1" applyFill="1" applyBorder="1" applyAlignment="1">
      <alignment horizontal="center" vertical="center" shrinkToFit="1"/>
    </xf>
    <xf numFmtId="0" fontId="196" fillId="43" borderId="48" xfId="10" applyFont="1" applyFill="1" applyBorder="1" applyAlignment="1">
      <alignment horizontal="center" vertical="center" shrinkToFit="1"/>
    </xf>
    <xf numFmtId="0" fontId="185" fillId="43" borderId="13" xfId="10" applyFont="1" applyFill="1" applyBorder="1" applyAlignment="1">
      <alignment vertical="center"/>
    </xf>
    <xf numFmtId="0" fontId="31" fillId="2" borderId="5" xfId="0" applyFont="1" applyFill="1" applyBorder="1" applyAlignment="1">
      <alignment vertical="center"/>
    </xf>
    <xf numFmtId="0" fontId="31" fillId="2" borderId="6" xfId="0" applyFont="1" applyFill="1" applyBorder="1" applyAlignment="1">
      <alignment vertical="center"/>
    </xf>
    <xf numFmtId="0" fontId="197" fillId="0" borderId="48" xfId="10" applyFont="1" applyBorder="1" applyAlignment="1">
      <alignment horizontal="center" vertical="center"/>
    </xf>
    <xf numFmtId="0" fontId="172" fillId="36" borderId="48" xfId="10" applyFont="1" applyFill="1" applyBorder="1" applyAlignment="1" applyProtection="1">
      <alignment horizontal="center" vertical="center" readingOrder="1"/>
    </xf>
    <xf numFmtId="0" fontId="61" fillId="44" borderId="48" xfId="10" applyFont="1" applyFill="1" applyBorder="1" applyAlignment="1" applyProtection="1">
      <alignment horizontal="center" vertical="center" readingOrder="1"/>
    </xf>
    <xf numFmtId="0" fontId="61" fillId="36" borderId="48" xfId="10" applyFont="1" applyFill="1" applyBorder="1" applyAlignment="1">
      <alignment horizontal="center" vertical="center" readingOrder="1"/>
    </xf>
    <xf numFmtId="0" fontId="197" fillId="36" borderId="48" xfId="10" applyFont="1" applyFill="1" applyBorder="1" applyAlignment="1">
      <alignment horizontal="center" vertical="center" readingOrder="1"/>
    </xf>
    <xf numFmtId="0" fontId="197" fillId="36" borderId="48" xfId="10" applyFont="1" applyFill="1" applyBorder="1" applyAlignment="1" applyProtection="1">
      <alignment horizontal="center" vertical="center" readingOrder="1"/>
    </xf>
    <xf numFmtId="0" fontId="61" fillId="36" borderId="48" xfId="10" applyFont="1" applyFill="1" applyBorder="1" applyAlignment="1">
      <alignment horizontal="center" vertical="center"/>
    </xf>
    <xf numFmtId="0" fontId="116" fillId="0" borderId="50" xfId="3" applyFont="1" applyFill="1" applyBorder="1" applyAlignment="1">
      <alignment horizontal="center" vertical="center"/>
    </xf>
    <xf numFmtId="0" fontId="198" fillId="0" borderId="50" xfId="0" applyFont="1" applyBorder="1" applyAlignment="1">
      <alignment horizontal="left" vertical="center"/>
    </xf>
    <xf numFmtId="0" fontId="198" fillId="0" borderId="52" xfId="0" applyFont="1" applyBorder="1" applyAlignment="1">
      <alignment horizontal="left" vertical="center"/>
    </xf>
    <xf numFmtId="0" fontId="116" fillId="43" borderId="48" xfId="10" applyFont="1" applyFill="1" applyBorder="1" applyAlignment="1">
      <alignment horizontal="center" vertical="center"/>
    </xf>
    <xf numFmtId="0" fontId="116" fillId="36" borderId="48" xfId="1" applyFont="1" applyFill="1" applyBorder="1" applyAlignment="1">
      <alignment horizontal="center" vertical="center"/>
    </xf>
    <xf numFmtId="0" fontId="116" fillId="0" borderId="48" xfId="1" applyFont="1" applyFill="1" applyBorder="1" applyAlignment="1">
      <alignment horizontal="center" vertical="center"/>
    </xf>
    <xf numFmtId="0" fontId="185" fillId="0" borderId="48" xfId="1" applyFont="1" applyFill="1" applyBorder="1" applyAlignment="1">
      <alignment horizontal="center" vertical="center"/>
    </xf>
    <xf numFmtId="0" fontId="185" fillId="36" borderId="48" xfId="1" applyFont="1" applyFill="1" applyBorder="1" applyAlignment="1">
      <alignment horizontal="center" vertical="center"/>
    </xf>
    <xf numFmtId="0" fontId="198" fillId="43" borderId="48" xfId="10" applyFont="1" applyFill="1" applyBorder="1" applyAlignment="1">
      <alignment horizontal="center" vertical="center"/>
    </xf>
    <xf numFmtId="0" fontId="198" fillId="43" borderId="48" xfId="10" applyFont="1" applyFill="1" applyBorder="1" applyAlignment="1">
      <alignment horizontal="center" vertical="center" shrinkToFit="1"/>
    </xf>
    <xf numFmtId="0" fontId="172" fillId="0" borderId="48" xfId="10" applyFont="1" applyBorder="1" applyAlignment="1" applyProtection="1">
      <alignment vertical="center" readingOrder="1"/>
    </xf>
    <xf numFmtId="0" fontId="0" fillId="0" borderId="48" xfId="0" applyBorder="1" applyAlignment="1">
      <alignment horizontal="center" vertical="center"/>
    </xf>
    <xf numFmtId="0" fontId="0" fillId="0" borderId="48" xfId="0" applyBorder="1"/>
    <xf numFmtId="1" fontId="116" fillId="0" borderId="58" xfId="5" applyNumberFormat="1" applyFont="1" applyFill="1" applyBorder="1" applyAlignment="1">
      <alignment horizontal="center" vertical="center" shrinkToFit="1"/>
    </xf>
    <xf numFmtId="0" fontId="116" fillId="0" borderId="50" xfId="3" applyFont="1" applyFill="1" applyBorder="1" applyAlignment="1">
      <alignment horizontal="left" vertical="center"/>
    </xf>
    <xf numFmtId="0" fontId="116" fillId="0" borderId="52" xfId="3" applyFont="1" applyFill="1" applyBorder="1" applyAlignment="1">
      <alignment horizontal="left" vertical="center"/>
    </xf>
    <xf numFmtId="0" fontId="116" fillId="46" borderId="50" xfId="1" applyFont="1" applyFill="1" applyBorder="1" applyAlignment="1">
      <alignment horizontal="center" vertical="center"/>
    </xf>
    <xf numFmtId="0" fontId="116" fillId="46" borderId="51" xfId="1" applyFont="1" applyFill="1" applyBorder="1" applyAlignment="1">
      <alignment horizontal="center" vertical="center"/>
    </xf>
    <xf numFmtId="0" fontId="116" fillId="46" borderId="52" xfId="1" applyFont="1" applyFill="1" applyBorder="1" applyAlignment="1">
      <alignment horizontal="center" vertical="center"/>
    </xf>
    <xf numFmtId="0" fontId="185" fillId="46" borderId="50" xfId="1" applyFont="1" applyFill="1" applyBorder="1" applyAlignment="1">
      <alignment horizontal="center" vertical="center"/>
    </xf>
    <xf numFmtId="0" fontId="185" fillId="46" borderId="51" xfId="1" applyFont="1" applyFill="1" applyBorder="1" applyAlignment="1">
      <alignment horizontal="center" vertical="center"/>
    </xf>
    <xf numFmtId="0" fontId="185" fillId="46" borderId="52" xfId="1" applyFont="1" applyFill="1" applyBorder="1" applyAlignment="1">
      <alignment horizontal="center" vertical="center"/>
    </xf>
    <xf numFmtId="1" fontId="199" fillId="0" borderId="0" xfId="5" applyNumberFormat="1" applyFont="1" applyFill="1" applyBorder="1" applyAlignment="1">
      <alignment horizontal="center" vertical="center" shrinkToFit="1"/>
    </xf>
    <xf numFmtId="0" fontId="199" fillId="0" borderId="0" xfId="3" applyFont="1" applyFill="1" applyBorder="1" applyAlignment="1">
      <alignment horizontal="left" vertical="center"/>
    </xf>
    <xf numFmtId="0" fontId="199" fillId="0" borderId="0" xfId="3" applyFont="1" applyFill="1" applyBorder="1" applyAlignment="1">
      <alignment horizontal="center" vertical="center"/>
    </xf>
    <xf numFmtId="0" fontId="199" fillId="0" borderId="0" xfId="17" applyFont="1" applyFill="1" applyBorder="1" applyAlignment="1">
      <alignment horizontal="center" vertical="center"/>
    </xf>
    <xf numFmtId="0" fontId="200" fillId="0" borderId="0" xfId="17" applyFont="1" applyFill="1" applyBorder="1" applyAlignment="1">
      <alignment horizontal="center" vertical="center"/>
    </xf>
    <xf numFmtId="0" fontId="200" fillId="0" borderId="0" xfId="17" applyFont="1" applyFill="1" applyBorder="1" applyAlignment="1">
      <alignment horizontal="center" vertical="center" shrinkToFit="1"/>
    </xf>
    <xf numFmtId="0" fontId="108" fillId="0" borderId="0" xfId="0" applyFont="1"/>
    <xf numFmtId="0" fontId="108" fillId="0" borderId="0" xfId="0" applyFont="1" applyAlignment="1"/>
    <xf numFmtId="0" fontId="16" fillId="0" borderId="0" xfId="0" applyFont="1" applyAlignment="1"/>
    <xf numFmtId="0" fontId="201" fillId="0" borderId="0" xfId="0" applyFont="1" applyFill="1" applyBorder="1" applyAlignment="1">
      <alignment horizontal="center" vertical="center"/>
    </xf>
    <xf numFmtId="0" fontId="116" fillId="0" borderId="0" xfId="0" applyFont="1" applyFill="1" applyBorder="1" applyAlignment="1">
      <alignment horizontal="center" vertical="center"/>
    </xf>
    <xf numFmtId="0" fontId="202" fillId="0" borderId="0" xfId="0" applyFont="1"/>
    <xf numFmtId="0" fontId="185" fillId="0" borderId="0" xfId="10" applyFont="1" applyFill="1" applyBorder="1" applyAlignment="1">
      <alignment horizontal="center" vertical="center"/>
    </xf>
    <xf numFmtId="0" fontId="196" fillId="0" borderId="0" xfId="10" applyFont="1" applyFill="1" applyBorder="1" applyAlignment="1">
      <alignment horizontal="center" vertical="center"/>
    </xf>
    <xf numFmtId="0" fontId="196" fillId="0" borderId="0" xfId="10" applyFont="1" applyFill="1" applyBorder="1" applyAlignment="1">
      <alignment horizontal="center" vertical="center" shrinkToFit="1"/>
    </xf>
    <xf numFmtId="0" fontId="108" fillId="0" borderId="0" xfId="0" applyFont="1" applyAlignment="1">
      <alignment horizontal="left"/>
    </xf>
    <xf numFmtId="0" fontId="185" fillId="0" borderId="0" xfId="0" applyFont="1" applyFill="1" applyBorder="1" applyAlignment="1">
      <alignment horizontal="center" vertical="center"/>
    </xf>
    <xf numFmtId="0" fontId="116" fillId="0" borderId="0" xfId="10" applyFont="1" applyFill="1" applyBorder="1" applyAlignment="1">
      <alignment horizontal="center" vertical="center"/>
    </xf>
    <xf numFmtId="0" fontId="117" fillId="0" borderId="0" xfId="10" applyFont="1" applyFill="1" applyBorder="1" applyAlignment="1">
      <alignment horizontal="center" vertical="center"/>
    </xf>
    <xf numFmtId="0" fontId="203" fillId="0" borderId="0" xfId="1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04" fillId="0" borderId="13" xfId="0" applyFont="1" applyBorder="1" applyAlignment="1">
      <alignment horizontal="center" vertical="center"/>
    </xf>
    <xf numFmtId="0" fontId="206" fillId="0" borderId="48" xfId="0" applyFont="1" applyBorder="1" applyAlignment="1">
      <alignment horizontal="center" vertical="center" wrapText="1"/>
    </xf>
    <xf numFmtId="0" fontId="205" fillId="0" borderId="26" xfId="3" applyFont="1" applyBorder="1" applyAlignment="1">
      <alignment horizontal="center" vertical="center" wrapText="1"/>
    </xf>
    <xf numFmtId="0" fontId="197" fillId="0" borderId="36" xfId="0" applyFont="1" applyBorder="1" applyAlignment="1">
      <alignment horizontal="center" vertical="center" wrapText="1"/>
    </xf>
    <xf numFmtId="0" fontId="197" fillId="0" borderId="37" xfId="0" applyFont="1" applyBorder="1" applyAlignment="1">
      <alignment horizontal="center" vertical="center" wrapText="1"/>
    </xf>
    <xf numFmtId="0" fontId="197" fillId="0" borderId="38" xfId="0" applyFont="1" applyBorder="1" applyAlignment="1">
      <alignment horizontal="center" vertical="center" wrapText="1"/>
    </xf>
    <xf numFmtId="0" fontId="197" fillId="0" borderId="39" xfId="0" applyFont="1" applyBorder="1" applyAlignment="1">
      <alignment horizontal="center" vertical="center" wrapText="1"/>
    </xf>
    <xf numFmtId="0" fontId="197" fillId="0" borderId="40" xfId="0" applyFont="1" applyBorder="1" applyAlignment="1">
      <alignment horizontal="center" vertical="center" wrapText="1"/>
    </xf>
    <xf numFmtId="0" fontId="197" fillId="0" borderId="41" xfId="0" applyFont="1" applyBorder="1" applyAlignment="1">
      <alignment horizontal="center" vertical="center" wrapText="1"/>
    </xf>
    <xf numFmtId="0" fontId="197" fillId="0" borderId="42" xfId="0" applyFont="1" applyBorder="1" applyAlignment="1">
      <alignment horizontal="center" vertical="center" wrapText="1"/>
    </xf>
    <xf numFmtId="0" fontId="197" fillId="0" borderId="43" xfId="0" applyFont="1" applyBorder="1" applyAlignment="1">
      <alignment horizontal="center" vertical="center" wrapText="1"/>
    </xf>
    <xf numFmtId="0" fontId="197" fillId="0" borderId="44" xfId="0" applyFont="1" applyBorder="1" applyAlignment="1">
      <alignment horizontal="center" vertical="center" wrapText="1"/>
    </xf>
    <xf numFmtId="0" fontId="154" fillId="0" borderId="26" xfId="0" applyFont="1" applyBorder="1" applyAlignment="1">
      <alignment horizontal="center" vertical="center" wrapText="1"/>
    </xf>
  </cellXfs>
  <cellStyles count="22">
    <cellStyle name="Normal" xfId="0" builtinId="0"/>
    <cellStyle name="Normal 2" xfId="5"/>
    <cellStyle name="Normal 2 2" xfId="6"/>
    <cellStyle name="Normal 2 3" xfId="7"/>
    <cellStyle name="Normal 2 3 2" xfId="8"/>
    <cellStyle name="Normal 2 4" xfId="9"/>
    <cellStyle name="Normal 3" xfId="10"/>
    <cellStyle name="Normal 3 2" xfId="11"/>
    <cellStyle name="Normal 4" xfId="1"/>
    <cellStyle name="Normal 4 2" xfId="2"/>
    <cellStyle name="Normal 4 2 2" xfId="20"/>
    <cellStyle name="Normal 4 2 3" xfId="13"/>
    <cellStyle name="Normal 4 3" xfId="14"/>
    <cellStyle name="Normal 4 4" xfId="19"/>
    <cellStyle name="Normal 4 5" xfId="12"/>
    <cellStyle name="Normal 5" xfId="3"/>
    <cellStyle name="Normal 5 2" xfId="16"/>
    <cellStyle name="Normal 5 3" xfId="21"/>
    <cellStyle name="Normal 5 4" xfId="15"/>
    <cellStyle name="Normal 6" xfId="4"/>
    <cellStyle name="Normal 7" xfId="17"/>
    <cellStyle name="Título 5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270840</xdr:colOff>
      <xdr:row>1</xdr:row>
      <xdr:rowOff>2900</xdr:rowOff>
    </xdr:from>
    <xdr:to>
      <xdr:col>1</xdr:col>
      <xdr:colOff>670891</xdr:colOff>
      <xdr:row>2</xdr:row>
      <xdr:rowOff>231914</xdr:rowOff>
    </xdr:to>
    <xdr:pic>
      <xdr:nvPicPr>
        <xdr:cNvPr id="3" name="Imagem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40" y="69161"/>
          <a:ext cx="954986" cy="41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83343</xdr:colOff>
      <xdr:row>0</xdr:row>
      <xdr:rowOff>59532</xdr:rowOff>
    </xdr:from>
    <xdr:to>
      <xdr:col>36</xdr:col>
      <xdr:colOff>330993</xdr:colOff>
      <xdr:row>2</xdr:row>
      <xdr:rowOff>315011</xdr:rowOff>
    </xdr:to>
    <xdr:pic>
      <xdr:nvPicPr>
        <xdr:cNvPr id="10" name="Imagem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0718" y="59532"/>
          <a:ext cx="1654969" cy="517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638175</xdr:colOff>
      <xdr:row>2</xdr:row>
      <xdr:rowOff>161925</xdr:rowOff>
    </xdr:to>
    <xdr:pic>
      <xdr:nvPicPr>
        <xdr:cNvPr id="3131" name="Imagem 1">
          <a:extLst>
            <a:ext uri="{FF2B5EF4-FFF2-40B4-BE49-F238E27FC236}">
              <a16:creationId xmlns="" xmlns:a16="http://schemas.microsoft.com/office/drawing/2014/main" id="{00000000-0008-0000-05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25400</xdr:rowOff>
    </xdr:from>
    <xdr:to>
      <xdr:col>1</xdr:col>
      <xdr:colOff>701675</xdr:colOff>
      <xdr:row>2</xdr:row>
      <xdr:rowOff>385233</xdr:rowOff>
    </xdr:to>
    <xdr:pic>
      <xdr:nvPicPr>
        <xdr:cNvPr id="12" name="Imagem 1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5400"/>
          <a:ext cx="1476375" cy="766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0</xdr:row>
      <xdr:rowOff>165100</xdr:rowOff>
    </xdr:from>
    <xdr:to>
      <xdr:col>36</xdr:col>
      <xdr:colOff>142875</xdr:colOff>
      <xdr:row>2</xdr:row>
      <xdr:rowOff>271354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5100"/>
          <a:ext cx="1666875" cy="512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abSelected="1" workbookViewId="0">
      <selection activeCell="P21" sqref="P21"/>
    </sheetView>
  </sheetViews>
  <sheetFormatPr defaultRowHeight="15"/>
  <cols>
    <col min="2" max="2" width="28.7109375" customWidth="1"/>
    <col min="3" max="3" width="10" customWidth="1"/>
    <col min="5" max="35" width="3.7109375" customWidth="1"/>
    <col min="36" max="38" width="3.7109375" hidden="1" customWidth="1"/>
    <col min="39" max="41" width="3.7109375" customWidth="1"/>
  </cols>
  <sheetData>
    <row r="1" spans="1:41">
      <c r="A1" s="860" t="s">
        <v>487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60"/>
      <c r="AN1" s="60"/>
      <c r="AO1" s="61"/>
    </row>
    <row r="2" spans="1:41">
      <c r="A2" s="418"/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62"/>
      <c r="AN2" s="62"/>
      <c r="AO2" s="63"/>
    </row>
    <row r="3" spans="1:41">
      <c r="A3" s="420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64"/>
      <c r="AN3" s="64"/>
      <c r="AO3" s="65"/>
    </row>
    <row r="4" spans="1:41">
      <c r="A4" s="422" t="s">
        <v>0</v>
      </c>
      <c r="B4" s="425" t="s">
        <v>1</v>
      </c>
      <c r="C4" s="91" t="s">
        <v>2</v>
      </c>
      <c r="D4" s="424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66">
        <v>31</v>
      </c>
      <c r="AJ4" s="66">
        <v>29</v>
      </c>
      <c r="AK4" s="66">
        <v>30</v>
      </c>
      <c r="AL4" s="66">
        <v>31</v>
      </c>
      <c r="AM4" s="442" t="s">
        <v>4</v>
      </c>
      <c r="AN4" s="443" t="s">
        <v>5</v>
      </c>
      <c r="AO4" s="444" t="s">
        <v>6</v>
      </c>
    </row>
    <row r="5" spans="1:41">
      <c r="A5" s="422"/>
      <c r="B5" s="425"/>
      <c r="C5" s="91" t="s">
        <v>7</v>
      </c>
      <c r="D5" s="424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67" t="s">
        <v>8</v>
      </c>
      <c r="AK5" s="67" t="s">
        <v>9</v>
      </c>
      <c r="AL5" s="67" t="s">
        <v>10</v>
      </c>
      <c r="AM5" s="442"/>
      <c r="AN5" s="443"/>
      <c r="AO5" s="444"/>
    </row>
    <row r="6" spans="1:41">
      <c r="A6" s="117">
        <v>129038</v>
      </c>
      <c r="B6" s="118" t="s">
        <v>128</v>
      </c>
      <c r="C6" s="56" t="s">
        <v>114</v>
      </c>
      <c r="D6" s="68" t="s">
        <v>115</v>
      </c>
      <c r="E6" s="408"/>
      <c r="F6" s="119"/>
      <c r="G6" s="119" t="s">
        <v>169</v>
      </c>
      <c r="H6" s="119" t="s">
        <v>169</v>
      </c>
      <c r="I6" s="119" t="s">
        <v>169</v>
      </c>
      <c r="J6" s="119"/>
      <c r="K6" s="408"/>
      <c r="L6" s="408"/>
      <c r="M6" s="119"/>
      <c r="N6" s="119" t="s">
        <v>169</v>
      </c>
      <c r="O6" s="119" t="s">
        <v>169</v>
      </c>
      <c r="P6" s="119" t="s">
        <v>169</v>
      </c>
      <c r="Q6" s="119"/>
      <c r="R6" s="408"/>
      <c r="S6" s="408"/>
      <c r="T6" s="119"/>
      <c r="U6" s="426" t="s">
        <v>172</v>
      </c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8"/>
      <c r="AJ6" s="59"/>
      <c r="AK6" s="59"/>
      <c r="AL6" s="59"/>
      <c r="AM6" s="69">
        <v>96</v>
      </c>
      <c r="AN6" s="70">
        <v>96</v>
      </c>
      <c r="AO6" s="71">
        <v>96</v>
      </c>
    </row>
    <row r="7" spans="1:41">
      <c r="A7" s="422" t="s">
        <v>0</v>
      </c>
      <c r="B7" s="423" t="s">
        <v>1</v>
      </c>
      <c r="C7" s="93" t="s">
        <v>2</v>
      </c>
      <c r="D7" s="424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66">
        <v>31</v>
      </c>
      <c r="AJ7" s="66">
        <v>29</v>
      </c>
      <c r="AK7" s="66">
        <v>30</v>
      </c>
      <c r="AL7" s="66">
        <v>31</v>
      </c>
      <c r="AM7" s="439"/>
      <c r="AN7" s="440"/>
      <c r="AO7" s="441"/>
    </row>
    <row r="8" spans="1:41">
      <c r="A8" s="422"/>
      <c r="B8" s="423"/>
      <c r="C8" s="54" t="s">
        <v>36</v>
      </c>
      <c r="D8" s="424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11</v>
      </c>
      <c r="AH8" s="120" t="s">
        <v>12</v>
      </c>
      <c r="AI8" s="253" t="s">
        <v>13</v>
      </c>
      <c r="AJ8" s="67" t="s">
        <v>8</v>
      </c>
      <c r="AK8" s="67" t="s">
        <v>9</v>
      </c>
      <c r="AL8" s="67" t="s">
        <v>10</v>
      </c>
      <c r="AM8" s="439"/>
      <c r="AN8" s="440"/>
      <c r="AO8" s="441"/>
    </row>
    <row r="9" spans="1:41">
      <c r="A9" s="57">
        <v>153397</v>
      </c>
      <c r="B9" s="55" t="s">
        <v>121</v>
      </c>
      <c r="C9" s="72" t="s">
        <v>116</v>
      </c>
      <c r="D9" s="68" t="s">
        <v>115</v>
      </c>
      <c r="E9" s="408"/>
      <c r="F9" s="119" t="s">
        <v>169</v>
      </c>
      <c r="G9" s="119" t="s">
        <v>169</v>
      </c>
      <c r="H9" s="119" t="s">
        <v>169</v>
      </c>
      <c r="I9" s="119" t="s">
        <v>169</v>
      </c>
      <c r="J9" s="119" t="s">
        <v>169</v>
      </c>
      <c r="K9" s="408"/>
      <c r="L9" s="408"/>
      <c r="M9" s="119" t="s">
        <v>169</v>
      </c>
      <c r="N9" s="119" t="s">
        <v>169</v>
      </c>
      <c r="O9" s="119" t="s">
        <v>169</v>
      </c>
      <c r="P9" s="119" t="s">
        <v>169</v>
      </c>
      <c r="Q9" s="119" t="s">
        <v>108</v>
      </c>
      <c r="R9" s="408"/>
      <c r="S9" s="408"/>
      <c r="T9" s="119" t="s">
        <v>169</v>
      </c>
      <c r="U9" s="119" t="s">
        <v>169</v>
      </c>
      <c r="V9" s="119" t="s">
        <v>18</v>
      </c>
      <c r="W9" s="119" t="s">
        <v>169</v>
      </c>
      <c r="X9" s="119" t="s">
        <v>169</v>
      </c>
      <c r="Y9" s="409"/>
      <c r="Z9" s="408"/>
      <c r="AA9" s="119" t="s">
        <v>169</v>
      </c>
      <c r="AB9" s="119" t="s">
        <v>169</v>
      </c>
      <c r="AC9" s="119" t="s">
        <v>169</v>
      </c>
      <c r="AD9" s="119" t="s">
        <v>18</v>
      </c>
      <c r="AE9" s="119" t="s">
        <v>169</v>
      </c>
      <c r="AF9" s="408"/>
      <c r="AG9" s="408"/>
      <c r="AH9" s="119" t="s">
        <v>169</v>
      </c>
      <c r="AI9" s="119" t="s">
        <v>108</v>
      </c>
      <c r="AJ9" s="119" t="s">
        <v>169</v>
      </c>
      <c r="AK9" s="119" t="s">
        <v>169</v>
      </c>
      <c r="AL9" s="119" t="s">
        <v>169</v>
      </c>
      <c r="AM9" s="69">
        <v>132</v>
      </c>
      <c r="AN9" s="70">
        <v>132</v>
      </c>
      <c r="AO9" s="71">
        <f>AN9-AM9</f>
        <v>0</v>
      </c>
    </row>
    <row r="10" spans="1:41">
      <c r="A10" s="422" t="s">
        <v>0</v>
      </c>
      <c r="B10" s="423" t="s">
        <v>1</v>
      </c>
      <c r="C10" s="93" t="s">
        <v>2</v>
      </c>
      <c r="D10" s="424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66">
        <v>31</v>
      </c>
      <c r="AJ10" s="66">
        <v>29</v>
      </c>
      <c r="AK10" s="66">
        <v>30</v>
      </c>
      <c r="AL10" s="66">
        <v>31</v>
      </c>
      <c r="AM10" s="439"/>
      <c r="AN10" s="440"/>
      <c r="AO10" s="441"/>
    </row>
    <row r="11" spans="1:41">
      <c r="A11" s="422"/>
      <c r="B11" s="423"/>
      <c r="C11" s="54" t="s">
        <v>36</v>
      </c>
      <c r="D11" s="424"/>
      <c r="E11" s="292" t="s">
        <v>11</v>
      </c>
      <c r="F11" s="292" t="s">
        <v>12</v>
      </c>
      <c r="G11" s="292" t="s">
        <v>13</v>
      </c>
      <c r="H11" s="292" t="s">
        <v>8</v>
      </c>
      <c r="I11" s="292" t="s">
        <v>9</v>
      </c>
      <c r="J11" s="292" t="s">
        <v>10</v>
      </c>
      <c r="K11" s="292" t="s">
        <v>130</v>
      </c>
      <c r="L11" s="292" t="s">
        <v>11</v>
      </c>
      <c r="M11" s="292" t="s">
        <v>12</v>
      </c>
      <c r="N11" s="292" t="s">
        <v>13</v>
      </c>
      <c r="O11" s="292" t="s">
        <v>8</v>
      </c>
      <c r="P11" s="292" t="s">
        <v>9</v>
      </c>
      <c r="Q11" s="292" t="s">
        <v>10</v>
      </c>
      <c r="R11" s="292" t="s">
        <v>130</v>
      </c>
      <c r="S11" s="292" t="s">
        <v>11</v>
      </c>
      <c r="T11" s="292" t="s">
        <v>12</v>
      </c>
      <c r="U11" s="292" t="s">
        <v>13</v>
      </c>
      <c r="V11" s="292" t="s">
        <v>8</v>
      </c>
      <c r="W11" s="292" t="s">
        <v>9</v>
      </c>
      <c r="X11" s="292" t="s">
        <v>10</v>
      </c>
      <c r="Y11" s="292" t="s">
        <v>130</v>
      </c>
      <c r="Z11" s="292" t="s">
        <v>11</v>
      </c>
      <c r="AA11" s="292" t="s">
        <v>12</v>
      </c>
      <c r="AB11" s="292" t="s">
        <v>13</v>
      </c>
      <c r="AC11" s="292" t="s">
        <v>8</v>
      </c>
      <c r="AD11" s="292" t="s">
        <v>9</v>
      </c>
      <c r="AE11" s="292" t="s">
        <v>10</v>
      </c>
      <c r="AF11" s="292" t="s">
        <v>130</v>
      </c>
      <c r="AG11" s="120" t="s">
        <v>11</v>
      </c>
      <c r="AH11" s="120" t="s">
        <v>12</v>
      </c>
      <c r="AI11" s="253" t="s">
        <v>13</v>
      </c>
      <c r="AJ11" s="67" t="s">
        <v>8</v>
      </c>
      <c r="AK11" s="67" t="s">
        <v>9</v>
      </c>
      <c r="AL11" s="67" t="s">
        <v>10</v>
      </c>
      <c r="AM11" s="439"/>
      <c r="AN11" s="440"/>
      <c r="AO11" s="441"/>
    </row>
    <row r="12" spans="1:41">
      <c r="A12" s="58">
        <v>151602</v>
      </c>
      <c r="B12" s="55" t="s">
        <v>117</v>
      </c>
      <c r="C12" s="72" t="s">
        <v>118</v>
      </c>
      <c r="D12" s="68" t="s">
        <v>115</v>
      </c>
      <c r="E12" s="408"/>
      <c r="F12" s="119" t="s">
        <v>169</v>
      </c>
      <c r="G12" s="119" t="s">
        <v>169</v>
      </c>
      <c r="H12" s="119" t="s">
        <v>169</v>
      </c>
      <c r="I12" s="119" t="s">
        <v>169</v>
      </c>
      <c r="J12" s="119" t="s">
        <v>169</v>
      </c>
      <c r="K12" s="408"/>
      <c r="L12" s="408"/>
      <c r="M12" s="119" t="s">
        <v>169</v>
      </c>
      <c r="N12" s="119" t="s">
        <v>169</v>
      </c>
      <c r="O12" s="119" t="s">
        <v>169</v>
      </c>
      <c r="P12" s="119" t="s">
        <v>169</v>
      </c>
      <c r="Q12" s="119" t="s">
        <v>169</v>
      </c>
      <c r="R12" s="408"/>
      <c r="S12" s="408"/>
      <c r="T12" s="119" t="s">
        <v>169</v>
      </c>
      <c r="U12" s="119" t="s">
        <v>169</v>
      </c>
      <c r="V12" s="119" t="s">
        <v>18</v>
      </c>
      <c r="W12" s="119" t="s">
        <v>169</v>
      </c>
      <c r="X12" s="119" t="s">
        <v>169</v>
      </c>
      <c r="Y12" s="409"/>
      <c r="Z12" s="408"/>
      <c r="AA12" s="119" t="s">
        <v>18</v>
      </c>
      <c r="AB12" s="119" t="s">
        <v>169</v>
      </c>
      <c r="AC12" s="119" t="s">
        <v>169</v>
      </c>
      <c r="AD12" s="119" t="s">
        <v>18</v>
      </c>
      <c r="AE12" s="119" t="s">
        <v>169</v>
      </c>
      <c r="AF12" s="408"/>
      <c r="AG12" s="408"/>
      <c r="AH12" s="119" t="s">
        <v>169</v>
      </c>
      <c r="AI12" s="119" t="s">
        <v>169</v>
      </c>
      <c r="AJ12" s="59"/>
      <c r="AK12" s="59"/>
      <c r="AL12" s="59"/>
      <c r="AM12" s="69">
        <v>132</v>
      </c>
      <c r="AN12" s="70">
        <v>132</v>
      </c>
      <c r="AO12" s="71">
        <f>AN12-AM12</f>
        <v>0</v>
      </c>
    </row>
    <row r="13" spans="1:41">
      <c r="A13" s="90"/>
      <c r="B13" s="73"/>
      <c r="C13" s="73"/>
      <c r="D13" s="74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92"/>
      <c r="AN13" s="88"/>
      <c r="AO13" s="89"/>
    </row>
    <row r="15" spans="1:41">
      <c r="AL15" s="438"/>
      <c r="AM15" s="438"/>
    </row>
    <row r="16" spans="1:41">
      <c r="AL16" s="438"/>
      <c r="AM16" s="438"/>
    </row>
    <row r="17" spans="2:39" ht="15.75" thickBot="1"/>
    <row r="18" spans="2:39">
      <c r="B18" s="431" t="s">
        <v>42</v>
      </c>
      <c r="C18" s="432"/>
      <c r="D18" s="432"/>
      <c r="E18" s="432"/>
      <c r="F18" s="432"/>
      <c r="G18" s="432"/>
      <c r="H18" s="432"/>
      <c r="I18" s="433"/>
      <c r="J18" s="4"/>
      <c r="K18" s="434"/>
      <c r="L18" s="434"/>
      <c r="M18" s="434"/>
      <c r="N18" s="434"/>
      <c r="O18" s="434"/>
      <c r="P18" s="4"/>
      <c r="Q18" s="4"/>
      <c r="R18" s="4"/>
      <c r="S18" s="3"/>
      <c r="T18" s="3"/>
      <c r="U18" s="3"/>
      <c r="V18" s="4"/>
      <c r="W18" s="4"/>
      <c r="X18" s="4"/>
      <c r="Y18" s="4"/>
      <c r="Z18" s="4"/>
    </row>
    <row r="19" spans="2:39">
      <c r="B19" s="75" t="s">
        <v>119</v>
      </c>
      <c r="C19" s="435" t="s">
        <v>120</v>
      </c>
      <c r="D19" s="436"/>
      <c r="E19" s="436"/>
      <c r="F19" s="436"/>
      <c r="G19" s="436"/>
      <c r="H19" s="436"/>
      <c r="I19" s="437"/>
      <c r="J19" s="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2:39">
      <c r="B20" s="75" t="s">
        <v>129</v>
      </c>
      <c r="C20" s="435" t="s">
        <v>120</v>
      </c>
      <c r="D20" s="436"/>
      <c r="E20" s="436"/>
      <c r="F20" s="436"/>
      <c r="G20" s="436"/>
      <c r="H20" s="436"/>
      <c r="I20" s="437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</row>
    <row r="21" spans="2:39">
      <c r="B21" s="76" t="s">
        <v>488</v>
      </c>
      <c r="C21" s="6"/>
      <c r="D21" s="7"/>
      <c r="E21" s="9"/>
      <c r="F21" s="9"/>
      <c r="G21" s="9"/>
      <c r="H21" s="9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</row>
    <row r="22" spans="2:39">
      <c r="B22" s="77"/>
      <c r="C22" s="9"/>
      <c r="D22" s="9"/>
      <c r="E22" s="9"/>
      <c r="F22" s="9"/>
      <c r="G22" s="9"/>
      <c r="H22" s="9"/>
      <c r="I22" s="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430"/>
      <c r="AB22" s="430"/>
      <c r="AC22" s="430"/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</row>
    <row r="23" spans="2:39">
      <c r="B23" s="77"/>
      <c r="C23" s="9"/>
      <c r="D23" s="9"/>
      <c r="E23" s="9"/>
      <c r="F23" s="9"/>
      <c r="G23" s="9"/>
      <c r="H23" s="9"/>
      <c r="I23" s="9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430"/>
      <c r="AB23" s="430"/>
      <c r="AC23" s="430"/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</row>
  </sheetData>
  <mergeCells count="30">
    <mergeCell ref="AN10:AN11"/>
    <mergeCell ref="AO10:AO11"/>
    <mergeCell ref="AL15:AM15"/>
    <mergeCell ref="AM4:AM5"/>
    <mergeCell ref="AN4:AN5"/>
    <mergeCell ref="AO4:AO5"/>
    <mergeCell ref="AM7:AM8"/>
    <mergeCell ref="AN7:AN8"/>
    <mergeCell ref="AO7:AO8"/>
    <mergeCell ref="AA21:AM21"/>
    <mergeCell ref="AA22:AM22"/>
    <mergeCell ref="AA23:AM23"/>
    <mergeCell ref="A10:A11"/>
    <mergeCell ref="B10:B11"/>
    <mergeCell ref="D10:D11"/>
    <mergeCell ref="B18:I18"/>
    <mergeCell ref="K18:O18"/>
    <mergeCell ref="C19:I19"/>
    <mergeCell ref="AL16:AM16"/>
    <mergeCell ref="C20:I20"/>
    <mergeCell ref="AA20:AM20"/>
    <mergeCell ref="AM10:AM11"/>
    <mergeCell ref="A1:AL3"/>
    <mergeCell ref="A7:A8"/>
    <mergeCell ref="B7:B8"/>
    <mergeCell ref="D7:D8"/>
    <mergeCell ref="A4:A5"/>
    <mergeCell ref="B4:B5"/>
    <mergeCell ref="D4:D5"/>
    <mergeCell ref="U6:AI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9"/>
  <sheetViews>
    <sheetView zoomScaleNormal="100" workbookViewId="0">
      <selection sqref="A1:AL3"/>
    </sheetView>
  </sheetViews>
  <sheetFormatPr defaultColWidth="11.5703125" defaultRowHeight="15"/>
  <cols>
    <col min="1" max="1" width="8.28515625" style="243" customWidth="1"/>
    <col min="2" max="2" width="21.28515625" customWidth="1"/>
    <col min="3" max="3" width="9.85546875" style="243" customWidth="1"/>
    <col min="4" max="4" width="8" customWidth="1"/>
    <col min="5" max="5" width="5.42578125" style="195" customWidth="1"/>
    <col min="6" max="6" width="3.28515625" customWidth="1"/>
    <col min="7" max="7" width="3.7109375" customWidth="1"/>
    <col min="8" max="8" width="4" customWidth="1"/>
    <col min="9" max="9" width="5" customWidth="1"/>
    <col min="10" max="10" width="3.5703125" customWidth="1"/>
    <col min="11" max="11" width="3.28515625" customWidth="1"/>
    <col min="12" max="12" width="5.7109375" style="196" customWidth="1"/>
    <col min="13" max="13" width="4.7109375" customWidth="1"/>
    <col min="14" max="17" width="3.28515625" customWidth="1"/>
    <col min="18" max="18" width="5.42578125" customWidth="1"/>
    <col min="19" max="19" width="3.28515625" customWidth="1"/>
    <col min="20" max="20" width="3.28515625" style="196" customWidth="1"/>
    <col min="21" max="21" width="3.28515625" customWidth="1"/>
    <col min="22" max="22" width="4.5703125" customWidth="1"/>
    <col min="23" max="25" width="3.28515625" customWidth="1"/>
    <col min="26" max="26" width="5.42578125" customWidth="1"/>
    <col min="27" max="33" width="3.28515625" customWidth="1"/>
    <col min="34" max="35" width="4.5703125" customWidth="1"/>
    <col min="36" max="36" width="5.5703125" style="197" customWidth="1"/>
    <col min="37" max="37" width="5.42578125" style="197" customWidth="1"/>
    <col min="38" max="38" width="5.140625" style="197" customWidth="1"/>
    <col min="39" max="39" width="9.140625" customWidth="1"/>
    <col min="40" max="40" width="5.85546875" customWidth="1"/>
    <col min="41" max="41" width="14.85546875" customWidth="1"/>
    <col min="42" max="42" width="14.7109375" customWidth="1"/>
    <col min="43" max="43" width="16.140625" customWidth="1"/>
    <col min="44" max="44" width="13" customWidth="1"/>
    <col min="45" max="223" width="9.140625" customWidth="1"/>
    <col min="247" max="247" width="8.28515625" customWidth="1"/>
    <col min="248" max="248" width="21.28515625" customWidth="1"/>
    <col min="249" max="249" width="9.85546875" customWidth="1"/>
    <col min="250" max="250" width="6.140625" customWidth="1"/>
    <col min="251" max="280" width="3.28515625" customWidth="1"/>
    <col min="281" max="281" width="0" hidden="1" customWidth="1"/>
    <col min="282" max="283" width="3.28515625" customWidth="1"/>
    <col min="284" max="284" width="5.140625" customWidth="1"/>
    <col min="285" max="285" width="3.28515625" customWidth="1"/>
    <col min="286" max="286" width="3.140625" customWidth="1"/>
    <col min="287" max="287" width="14.7109375" customWidth="1"/>
    <col min="288" max="288" width="12.28515625" customWidth="1"/>
    <col min="289" max="289" width="4" customWidth="1"/>
    <col min="290" max="290" width="14.7109375" customWidth="1"/>
    <col min="291" max="291" width="12.7109375" customWidth="1"/>
    <col min="292" max="479" width="9.140625" customWidth="1"/>
    <col min="503" max="503" width="8.28515625" customWidth="1"/>
    <col min="504" max="504" width="21.28515625" customWidth="1"/>
    <col min="505" max="505" width="9.85546875" customWidth="1"/>
    <col min="506" max="506" width="6.140625" customWidth="1"/>
    <col min="507" max="536" width="3.28515625" customWidth="1"/>
    <col min="537" max="537" width="0" hidden="1" customWidth="1"/>
    <col min="538" max="539" width="3.28515625" customWidth="1"/>
    <col min="540" max="540" width="5.140625" customWidth="1"/>
    <col min="541" max="541" width="3.28515625" customWidth="1"/>
    <col min="542" max="542" width="3.140625" customWidth="1"/>
    <col min="543" max="543" width="14.7109375" customWidth="1"/>
    <col min="544" max="544" width="12.28515625" customWidth="1"/>
    <col min="545" max="545" width="4" customWidth="1"/>
    <col min="546" max="546" width="14.7109375" customWidth="1"/>
    <col min="547" max="547" width="12.7109375" customWidth="1"/>
    <col min="548" max="735" width="9.140625" customWidth="1"/>
    <col min="759" max="759" width="8.28515625" customWidth="1"/>
    <col min="760" max="760" width="21.28515625" customWidth="1"/>
    <col min="761" max="761" width="9.85546875" customWidth="1"/>
    <col min="762" max="762" width="6.140625" customWidth="1"/>
    <col min="763" max="792" width="3.28515625" customWidth="1"/>
    <col min="793" max="793" width="0" hidden="1" customWidth="1"/>
    <col min="794" max="795" width="3.28515625" customWidth="1"/>
    <col min="796" max="796" width="5.140625" customWidth="1"/>
    <col min="797" max="797" width="3.28515625" customWidth="1"/>
    <col min="798" max="798" width="3.140625" customWidth="1"/>
    <col min="799" max="799" width="14.7109375" customWidth="1"/>
    <col min="800" max="800" width="12.28515625" customWidth="1"/>
    <col min="801" max="801" width="4" customWidth="1"/>
    <col min="802" max="802" width="14.7109375" customWidth="1"/>
    <col min="803" max="803" width="12.7109375" customWidth="1"/>
    <col min="804" max="991" width="9.140625" customWidth="1"/>
    <col min="1015" max="1015" width="8.28515625" customWidth="1"/>
    <col min="1016" max="1016" width="21.28515625" customWidth="1"/>
    <col min="1017" max="1017" width="9.85546875" customWidth="1"/>
    <col min="1018" max="1018" width="6.140625" customWidth="1"/>
    <col min="1019" max="1048" width="3.28515625" customWidth="1"/>
    <col min="1049" max="1049" width="0" hidden="1" customWidth="1"/>
    <col min="1050" max="1051" width="3.28515625" customWidth="1"/>
    <col min="1052" max="1052" width="5.140625" customWidth="1"/>
    <col min="1053" max="1053" width="3.28515625" customWidth="1"/>
    <col min="1054" max="1054" width="3.140625" customWidth="1"/>
    <col min="1055" max="1055" width="14.7109375" customWidth="1"/>
    <col min="1056" max="1056" width="12.28515625" customWidth="1"/>
    <col min="1057" max="1057" width="4" customWidth="1"/>
    <col min="1058" max="1058" width="14.7109375" customWidth="1"/>
    <col min="1059" max="1059" width="12.7109375" customWidth="1"/>
    <col min="1060" max="1247" width="9.140625" customWidth="1"/>
    <col min="1271" max="1271" width="8.28515625" customWidth="1"/>
    <col min="1272" max="1272" width="21.28515625" customWidth="1"/>
    <col min="1273" max="1273" width="9.85546875" customWidth="1"/>
    <col min="1274" max="1274" width="6.140625" customWidth="1"/>
    <col min="1275" max="1304" width="3.28515625" customWidth="1"/>
    <col min="1305" max="1305" width="0" hidden="1" customWidth="1"/>
    <col min="1306" max="1307" width="3.28515625" customWidth="1"/>
    <col min="1308" max="1308" width="5.140625" customWidth="1"/>
    <col min="1309" max="1309" width="3.28515625" customWidth="1"/>
    <col min="1310" max="1310" width="3.140625" customWidth="1"/>
    <col min="1311" max="1311" width="14.7109375" customWidth="1"/>
    <col min="1312" max="1312" width="12.28515625" customWidth="1"/>
    <col min="1313" max="1313" width="4" customWidth="1"/>
    <col min="1314" max="1314" width="14.7109375" customWidth="1"/>
    <col min="1315" max="1315" width="12.7109375" customWidth="1"/>
    <col min="1316" max="1503" width="9.140625" customWidth="1"/>
    <col min="1527" max="1527" width="8.28515625" customWidth="1"/>
    <col min="1528" max="1528" width="21.28515625" customWidth="1"/>
    <col min="1529" max="1529" width="9.85546875" customWidth="1"/>
    <col min="1530" max="1530" width="6.140625" customWidth="1"/>
    <col min="1531" max="1560" width="3.28515625" customWidth="1"/>
    <col min="1561" max="1561" width="0" hidden="1" customWidth="1"/>
    <col min="1562" max="1563" width="3.28515625" customWidth="1"/>
    <col min="1564" max="1564" width="5.140625" customWidth="1"/>
    <col min="1565" max="1565" width="3.28515625" customWidth="1"/>
    <col min="1566" max="1566" width="3.140625" customWidth="1"/>
    <col min="1567" max="1567" width="14.7109375" customWidth="1"/>
    <col min="1568" max="1568" width="12.28515625" customWidth="1"/>
    <col min="1569" max="1569" width="4" customWidth="1"/>
    <col min="1570" max="1570" width="14.7109375" customWidth="1"/>
    <col min="1571" max="1571" width="12.7109375" customWidth="1"/>
    <col min="1572" max="1759" width="9.140625" customWidth="1"/>
    <col min="1783" max="1783" width="8.28515625" customWidth="1"/>
    <col min="1784" max="1784" width="21.28515625" customWidth="1"/>
    <col min="1785" max="1785" width="9.85546875" customWidth="1"/>
    <col min="1786" max="1786" width="6.140625" customWidth="1"/>
    <col min="1787" max="1816" width="3.28515625" customWidth="1"/>
    <col min="1817" max="1817" width="0" hidden="1" customWidth="1"/>
    <col min="1818" max="1819" width="3.28515625" customWidth="1"/>
    <col min="1820" max="1820" width="5.140625" customWidth="1"/>
    <col min="1821" max="1821" width="3.28515625" customWidth="1"/>
    <col min="1822" max="1822" width="3.140625" customWidth="1"/>
    <col min="1823" max="1823" width="14.7109375" customWidth="1"/>
    <col min="1824" max="1824" width="12.28515625" customWidth="1"/>
    <col min="1825" max="1825" width="4" customWidth="1"/>
    <col min="1826" max="1826" width="14.7109375" customWidth="1"/>
    <col min="1827" max="1827" width="12.7109375" customWidth="1"/>
    <col min="1828" max="2015" width="9.140625" customWidth="1"/>
    <col min="2039" max="2039" width="8.28515625" customWidth="1"/>
    <col min="2040" max="2040" width="21.28515625" customWidth="1"/>
    <col min="2041" max="2041" width="9.85546875" customWidth="1"/>
    <col min="2042" max="2042" width="6.140625" customWidth="1"/>
    <col min="2043" max="2072" width="3.28515625" customWidth="1"/>
    <col min="2073" max="2073" width="0" hidden="1" customWidth="1"/>
    <col min="2074" max="2075" width="3.28515625" customWidth="1"/>
    <col min="2076" max="2076" width="5.140625" customWidth="1"/>
    <col min="2077" max="2077" width="3.28515625" customWidth="1"/>
    <col min="2078" max="2078" width="3.140625" customWidth="1"/>
    <col min="2079" max="2079" width="14.7109375" customWidth="1"/>
    <col min="2080" max="2080" width="12.28515625" customWidth="1"/>
    <col min="2081" max="2081" width="4" customWidth="1"/>
    <col min="2082" max="2082" width="14.7109375" customWidth="1"/>
    <col min="2083" max="2083" width="12.7109375" customWidth="1"/>
    <col min="2084" max="2271" width="9.140625" customWidth="1"/>
    <col min="2295" max="2295" width="8.28515625" customWidth="1"/>
    <col min="2296" max="2296" width="21.28515625" customWidth="1"/>
    <col min="2297" max="2297" width="9.85546875" customWidth="1"/>
    <col min="2298" max="2298" width="6.140625" customWidth="1"/>
    <col min="2299" max="2328" width="3.28515625" customWidth="1"/>
    <col min="2329" max="2329" width="0" hidden="1" customWidth="1"/>
    <col min="2330" max="2331" width="3.28515625" customWidth="1"/>
    <col min="2332" max="2332" width="5.140625" customWidth="1"/>
    <col min="2333" max="2333" width="3.28515625" customWidth="1"/>
    <col min="2334" max="2334" width="3.140625" customWidth="1"/>
    <col min="2335" max="2335" width="14.7109375" customWidth="1"/>
    <col min="2336" max="2336" width="12.28515625" customWidth="1"/>
    <col min="2337" max="2337" width="4" customWidth="1"/>
    <col min="2338" max="2338" width="14.7109375" customWidth="1"/>
    <col min="2339" max="2339" width="12.7109375" customWidth="1"/>
    <col min="2340" max="2527" width="9.140625" customWidth="1"/>
    <col min="2551" max="2551" width="8.28515625" customWidth="1"/>
    <col min="2552" max="2552" width="21.28515625" customWidth="1"/>
    <col min="2553" max="2553" width="9.85546875" customWidth="1"/>
    <col min="2554" max="2554" width="6.140625" customWidth="1"/>
    <col min="2555" max="2584" width="3.28515625" customWidth="1"/>
    <col min="2585" max="2585" width="0" hidden="1" customWidth="1"/>
    <col min="2586" max="2587" width="3.28515625" customWidth="1"/>
    <col min="2588" max="2588" width="5.140625" customWidth="1"/>
    <col min="2589" max="2589" width="3.28515625" customWidth="1"/>
    <col min="2590" max="2590" width="3.140625" customWidth="1"/>
    <col min="2591" max="2591" width="14.7109375" customWidth="1"/>
    <col min="2592" max="2592" width="12.28515625" customWidth="1"/>
    <col min="2593" max="2593" width="4" customWidth="1"/>
    <col min="2594" max="2594" width="14.7109375" customWidth="1"/>
    <col min="2595" max="2595" width="12.7109375" customWidth="1"/>
    <col min="2596" max="2783" width="9.140625" customWidth="1"/>
    <col min="2807" max="2807" width="8.28515625" customWidth="1"/>
    <col min="2808" max="2808" width="21.28515625" customWidth="1"/>
    <col min="2809" max="2809" width="9.85546875" customWidth="1"/>
    <col min="2810" max="2810" width="6.140625" customWidth="1"/>
    <col min="2811" max="2840" width="3.28515625" customWidth="1"/>
    <col min="2841" max="2841" width="0" hidden="1" customWidth="1"/>
    <col min="2842" max="2843" width="3.28515625" customWidth="1"/>
    <col min="2844" max="2844" width="5.140625" customWidth="1"/>
    <col min="2845" max="2845" width="3.28515625" customWidth="1"/>
    <col min="2846" max="2846" width="3.140625" customWidth="1"/>
    <col min="2847" max="2847" width="14.7109375" customWidth="1"/>
    <col min="2848" max="2848" width="12.28515625" customWidth="1"/>
    <col min="2849" max="2849" width="4" customWidth="1"/>
    <col min="2850" max="2850" width="14.7109375" customWidth="1"/>
    <col min="2851" max="2851" width="12.7109375" customWidth="1"/>
    <col min="2852" max="3039" width="9.140625" customWidth="1"/>
    <col min="3063" max="3063" width="8.28515625" customWidth="1"/>
    <col min="3064" max="3064" width="21.28515625" customWidth="1"/>
    <col min="3065" max="3065" width="9.85546875" customWidth="1"/>
    <col min="3066" max="3066" width="6.140625" customWidth="1"/>
    <col min="3067" max="3096" width="3.28515625" customWidth="1"/>
    <col min="3097" max="3097" width="0" hidden="1" customWidth="1"/>
    <col min="3098" max="3099" width="3.28515625" customWidth="1"/>
    <col min="3100" max="3100" width="5.140625" customWidth="1"/>
    <col min="3101" max="3101" width="3.28515625" customWidth="1"/>
    <col min="3102" max="3102" width="3.140625" customWidth="1"/>
    <col min="3103" max="3103" width="14.7109375" customWidth="1"/>
    <col min="3104" max="3104" width="12.28515625" customWidth="1"/>
    <col min="3105" max="3105" width="4" customWidth="1"/>
    <col min="3106" max="3106" width="14.7109375" customWidth="1"/>
    <col min="3107" max="3107" width="12.7109375" customWidth="1"/>
    <col min="3108" max="3295" width="9.140625" customWidth="1"/>
    <col min="3319" max="3319" width="8.28515625" customWidth="1"/>
    <col min="3320" max="3320" width="21.28515625" customWidth="1"/>
    <col min="3321" max="3321" width="9.85546875" customWidth="1"/>
    <col min="3322" max="3322" width="6.140625" customWidth="1"/>
    <col min="3323" max="3352" width="3.28515625" customWidth="1"/>
    <col min="3353" max="3353" width="0" hidden="1" customWidth="1"/>
    <col min="3354" max="3355" width="3.28515625" customWidth="1"/>
    <col min="3356" max="3356" width="5.140625" customWidth="1"/>
    <col min="3357" max="3357" width="3.28515625" customWidth="1"/>
    <col min="3358" max="3358" width="3.140625" customWidth="1"/>
    <col min="3359" max="3359" width="14.7109375" customWidth="1"/>
    <col min="3360" max="3360" width="12.28515625" customWidth="1"/>
    <col min="3361" max="3361" width="4" customWidth="1"/>
    <col min="3362" max="3362" width="14.7109375" customWidth="1"/>
    <col min="3363" max="3363" width="12.7109375" customWidth="1"/>
    <col min="3364" max="3551" width="9.140625" customWidth="1"/>
    <col min="3575" max="3575" width="8.28515625" customWidth="1"/>
    <col min="3576" max="3576" width="21.28515625" customWidth="1"/>
    <col min="3577" max="3577" width="9.85546875" customWidth="1"/>
    <col min="3578" max="3578" width="6.140625" customWidth="1"/>
    <col min="3579" max="3608" width="3.28515625" customWidth="1"/>
    <col min="3609" max="3609" width="0" hidden="1" customWidth="1"/>
    <col min="3610" max="3611" width="3.28515625" customWidth="1"/>
    <col min="3612" max="3612" width="5.140625" customWidth="1"/>
    <col min="3613" max="3613" width="3.28515625" customWidth="1"/>
    <col min="3614" max="3614" width="3.140625" customWidth="1"/>
    <col min="3615" max="3615" width="14.7109375" customWidth="1"/>
    <col min="3616" max="3616" width="12.28515625" customWidth="1"/>
    <col min="3617" max="3617" width="4" customWidth="1"/>
    <col min="3618" max="3618" width="14.7109375" customWidth="1"/>
    <col min="3619" max="3619" width="12.7109375" customWidth="1"/>
    <col min="3620" max="3807" width="9.140625" customWidth="1"/>
    <col min="3831" max="3831" width="8.28515625" customWidth="1"/>
    <col min="3832" max="3832" width="21.28515625" customWidth="1"/>
    <col min="3833" max="3833" width="9.85546875" customWidth="1"/>
    <col min="3834" max="3834" width="6.140625" customWidth="1"/>
    <col min="3835" max="3864" width="3.28515625" customWidth="1"/>
    <col min="3865" max="3865" width="0" hidden="1" customWidth="1"/>
    <col min="3866" max="3867" width="3.28515625" customWidth="1"/>
    <col min="3868" max="3868" width="5.140625" customWidth="1"/>
    <col min="3869" max="3869" width="3.28515625" customWidth="1"/>
    <col min="3870" max="3870" width="3.140625" customWidth="1"/>
    <col min="3871" max="3871" width="14.7109375" customWidth="1"/>
    <col min="3872" max="3872" width="12.28515625" customWidth="1"/>
    <col min="3873" max="3873" width="4" customWidth="1"/>
    <col min="3874" max="3874" width="14.7109375" customWidth="1"/>
    <col min="3875" max="3875" width="12.7109375" customWidth="1"/>
    <col min="3876" max="4063" width="9.140625" customWidth="1"/>
    <col min="4087" max="4087" width="8.28515625" customWidth="1"/>
    <col min="4088" max="4088" width="21.28515625" customWidth="1"/>
    <col min="4089" max="4089" width="9.85546875" customWidth="1"/>
    <col min="4090" max="4090" width="6.140625" customWidth="1"/>
    <col min="4091" max="4120" width="3.28515625" customWidth="1"/>
    <col min="4121" max="4121" width="0" hidden="1" customWidth="1"/>
    <col min="4122" max="4123" width="3.28515625" customWidth="1"/>
    <col min="4124" max="4124" width="5.140625" customWidth="1"/>
    <col min="4125" max="4125" width="3.28515625" customWidth="1"/>
    <col min="4126" max="4126" width="3.140625" customWidth="1"/>
    <col min="4127" max="4127" width="14.7109375" customWidth="1"/>
    <col min="4128" max="4128" width="12.28515625" customWidth="1"/>
    <col min="4129" max="4129" width="4" customWidth="1"/>
    <col min="4130" max="4130" width="14.7109375" customWidth="1"/>
    <col min="4131" max="4131" width="12.7109375" customWidth="1"/>
    <col min="4132" max="4319" width="9.140625" customWidth="1"/>
    <col min="4343" max="4343" width="8.28515625" customWidth="1"/>
    <col min="4344" max="4344" width="21.28515625" customWidth="1"/>
    <col min="4345" max="4345" width="9.85546875" customWidth="1"/>
    <col min="4346" max="4346" width="6.140625" customWidth="1"/>
    <col min="4347" max="4376" width="3.28515625" customWidth="1"/>
    <col min="4377" max="4377" width="0" hidden="1" customWidth="1"/>
    <col min="4378" max="4379" width="3.28515625" customWidth="1"/>
    <col min="4380" max="4380" width="5.140625" customWidth="1"/>
    <col min="4381" max="4381" width="3.28515625" customWidth="1"/>
    <col min="4382" max="4382" width="3.140625" customWidth="1"/>
    <col min="4383" max="4383" width="14.7109375" customWidth="1"/>
    <col min="4384" max="4384" width="12.28515625" customWidth="1"/>
    <col min="4385" max="4385" width="4" customWidth="1"/>
    <col min="4386" max="4386" width="14.7109375" customWidth="1"/>
    <col min="4387" max="4387" width="12.7109375" customWidth="1"/>
    <col min="4388" max="4575" width="9.140625" customWidth="1"/>
    <col min="4599" max="4599" width="8.28515625" customWidth="1"/>
    <col min="4600" max="4600" width="21.28515625" customWidth="1"/>
    <col min="4601" max="4601" width="9.85546875" customWidth="1"/>
    <col min="4602" max="4602" width="6.140625" customWidth="1"/>
    <col min="4603" max="4632" width="3.28515625" customWidth="1"/>
    <col min="4633" max="4633" width="0" hidden="1" customWidth="1"/>
    <col min="4634" max="4635" width="3.28515625" customWidth="1"/>
    <col min="4636" max="4636" width="5.140625" customWidth="1"/>
    <col min="4637" max="4637" width="3.28515625" customWidth="1"/>
    <col min="4638" max="4638" width="3.140625" customWidth="1"/>
    <col min="4639" max="4639" width="14.7109375" customWidth="1"/>
    <col min="4640" max="4640" width="12.28515625" customWidth="1"/>
    <col min="4641" max="4641" width="4" customWidth="1"/>
    <col min="4642" max="4642" width="14.7109375" customWidth="1"/>
    <col min="4643" max="4643" width="12.7109375" customWidth="1"/>
    <col min="4644" max="4831" width="9.140625" customWidth="1"/>
    <col min="4855" max="4855" width="8.28515625" customWidth="1"/>
    <col min="4856" max="4856" width="21.28515625" customWidth="1"/>
    <col min="4857" max="4857" width="9.85546875" customWidth="1"/>
    <col min="4858" max="4858" width="6.140625" customWidth="1"/>
    <col min="4859" max="4888" width="3.28515625" customWidth="1"/>
    <col min="4889" max="4889" width="0" hidden="1" customWidth="1"/>
    <col min="4890" max="4891" width="3.28515625" customWidth="1"/>
    <col min="4892" max="4892" width="5.140625" customWidth="1"/>
    <col min="4893" max="4893" width="3.28515625" customWidth="1"/>
    <col min="4894" max="4894" width="3.140625" customWidth="1"/>
    <col min="4895" max="4895" width="14.7109375" customWidth="1"/>
    <col min="4896" max="4896" width="12.28515625" customWidth="1"/>
    <col min="4897" max="4897" width="4" customWidth="1"/>
    <col min="4898" max="4898" width="14.7109375" customWidth="1"/>
    <col min="4899" max="4899" width="12.7109375" customWidth="1"/>
    <col min="4900" max="5087" width="9.140625" customWidth="1"/>
    <col min="5111" max="5111" width="8.28515625" customWidth="1"/>
    <col min="5112" max="5112" width="21.28515625" customWidth="1"/>
    <col min="5113" max="5113" width="9.85546875" customWidth="1"/>
    <col min="5114" max="5114" width="6.140625" customWidth="1"/>
    <col min="5115" max="5144" width="3.28515625" customWidth="1"/>
    <col min="5145" max="5145" width="0" hidden="1" customWidth="1"/>
    <col min="5146" max="5147" width="3.28515625" customWidth="1"/>
    <col min="5148" max="5148" width="5.140625" customWidth="1"/>
    <col min="5149" max="5149" width="3.28515625" customWidth="1"/>
    <col min="5150" max="5150" width="3.140625" customWidth="1"/>
    <col min="5151" max="5151" width="14.7109375" customWidth="1"/>
    <col min="5152" max="5152" width="12.28515625" customWidth="1"/>
    <col min="5153" max="5153" width="4" customWidth="1"/>
    <col min="5154" max="5154" width="14.7109375" customWidth="1"/>
    <col min="5155" max="5155" width="12.7109375" customWidth="1"/>
    <col min="5156" max="5343" width="9.140625" customWidth="1"/>
    <col min="5367" max="5367" width="8.28515625" customWidth="1"/>
    <col min="5368" max="5368" width="21.28515625" customWidth="1"/>
    <col min="5369" max="5369" width="9.85546875" customWidth="1"/>
    <col min="5370" max="5370" width="6.140625" customWidth="1"/>
    <col min="5371" max="5400" width="3.28515625" customWidth="1"/>
    <col min="5401" max="5401" width="0" hidden="1" customWidth="1"/>
    <col min="5402" max="5403" width="3.28515625" customWidth="1"/>
    <col min="5404" max="5404" width="5.140625" customWidth="1"/>
    <col min="5405" max="5405" width="3.28515625" customWidth="1"/>
    <col min="5406" max="5406" width="3.140625" customWidth="1"/>
    <col min="5407" max="5407" width="14.7109375" customWidth="1"/>
    <col min="5408" max="5408" width="12.28515625" customWidth="1"/>
    <col min="5409" max="5409" width="4" customWidth="1"/>
    <col min="5410" max="5410" width="14.7109375" customWidth="1"/>
    <col min="5411" max="5411" width="12.7109375" customWidth="1"/>
    <col min="5412" max="5599" width="9.140625" customWidth="1"/>
    <col min="5623" max="5623" width="8.28515625" customWidth="1"/>
    <col min="5624" max="5624" width="21.28515625" customWidth="1"/>
    <col min="5625" max="5625" width="9.85546875" customWidth="1"/>
    <col min="5626" max="5626" width="6.140625" customWidth="1"/>
    <col min="5627" max="5656" width="3.28515625" customWidth="1"/>
    <col min="5657" max="5657" width="0" hidden="1" customWidth="1"/>
    <col min="5658" max="5659" width="3.28515625" customWidth="1"/>
    <col min="5660" max="5660" width="5.140625" customWidth="1"/>
    <col min="5661" max="5661" width="3.28515625" customWidth="1"/>
    <col min="5662" max="5662" width="3.140625" customWidth="1"/>
    <col min="5663" max="5663" width="14.7109375" customWidth="1"/>
    <col min="5664" max="5664" width="12.28515625" customWidth="1"/>
    <col min="5665" max="5665" width="4" customWidth="1"/>
    <col min="5666" max="5666" width="14.7109375" customWidth="1"/>
    <col min="5667" max="5667" width="12.7109375" customWidth="1"/>
    <col min="5668" max="5855" width="9.140625" customWidth="1"/>
    <col min="5879" max="5879" width="8.28515625" customWidth="1"/>
    <col min="5880" max="5880" width="21.28515625" customWidth="1"/>
    <col min="5881" max="5881" width="9.85546875" customWidth="1"/>
    <col min="5882" max="5882" width="6.140625" customWidth="1"/>
    <col min="5883" max="5912" width="3.28515625" customWidth="1"/>
    <col min="5913" max="5913" width="0" hidden="1" customWidth="1"/>
    <col min="5914" max="5915" width="3.28515625" customWidth="1"/>
    <col min="5916" max="5916" width="5.140625" customWidth="1"/>
    <col min="5917" max="5917" width="3.28515625" customWidth="1"/>
    <col min="5918" max="5918" width="3.140625" customWidth="1"/>
    <col min="5919" max="5919" width="14.7109375" customWidth="1"/>
    <col min="5920" max="5920" width="12.28515625" customWidth="1"/>
    <col min="5921" max="5921" width="4" customWidth="1"/>
    <col min="5922" max="5922" width="14.7109375" customWidth="1"/>
    <col min="5923" max="5923" width="12.7109375" customWidth="1"/>
    <col min="5924" max="6111" width="9.140625" customWidth="1"/>
    <col min="6135" max="6135" width="8.28515625" customWidth="1"/>
    <col min="6136" max="6136" width="21.28515625" customWidth="1"/>
    <col min="6137" max="6137" width="9.85546875" customWidth="1"/>
    <col min="6138" max="6138" width="6.140625" customWidth="1"/>
    <col min="6139" max="6168" width="3.28515625" customWidth="1"/>
    <col min="6169" max="6169" width="0" hidden="1" customWidth="1"/>
    <col min="6170" max="6171" width="3.28515625" customWidth="1"/>
    <col min="6172" max="6172" width="5.140625" customWidth="1"/>
    <col min="6173" max="6173" width="3.28515625" customWidth="1"/>
    <col min="6174" max="6174" width="3.140625" customWidth="1"/>
    <col min="6175" max="6175" width="14.7109375" customWidth="1"/>
    <col min="6176" max="6176" width="12.28515625" customWidth="1"/>
    <col min="6177" max="6177" width="4" customWidth="1"/>
    <col min="6178" max="6178" width="14.7109375" customWidth="1"/>
    <col min="6179" max="6179" width="12.7109375" customWidth="1"/>
    <col min="6180" max="6367" width="9.140625" customWidth="1"/>
    <col min="6391" max="6391" width="8.28515625" customWidth="1"/>
    <col min="6392" max="6392" width="21.28515625" customWidth="1"/>
    <col min="6393" max="6393" width="9.85546875" customWidth="1"/>
    <col min="6394" max="6394" width="6.140625" customWidth="1"/>
    <col min="6395" max="6424" width="3.28515625" customWidth="1"/>
    <col min="6425" max="6425" width="0" hidden="1" customWidth="1"/>
    <col min="6426" max="6427" width="3.28515625" customWidth="1"/>
    <col min="6428" max="6428" width="5.140625" customWidth="1"/>
    <col min="6429" max="6429" width="3.28515625" customWidth="1"/>
    <col min="6430" max="6430" width="3.140625" customWidth="1"/>
    <col min="6431" max="6431" width="14.7109375" customWidth="1"/>
    <col min="6432" max="6432" width="12.28515625" customWidth="1"/>
    <col min="6433" max="6433" width="4" customWidth="1"/>
    <col min="6434" max="6434" width="14.7109375" customWidth="1"/>
    <col min="6435" max="6435" width="12.7109375" customWidth="1"/>
    <col min="6436" max="6623" width="9.140625" customWidth="1"/>
    <col min="6647" max="6647" width="8.28515625" customWidth="1"/>
    <col min="6648" max="6648" width="21.28515625" customWidth="1"/>
    <col min="6649" max="6649" width="9.85546875" customWidth="1"/>
    <col min="6650" max="6650" width="6.140625" customWidth="1"/>
    <col min="6651" max="6680" width="3.28515625" customWidth="1"/>
    <col min="6681" max="6681" width="0" hidden="1" customWidth="1"/>
    <col min="6682" max="6683" width="3.28515625" customWidth="1"/>
    <col min="6684" max="6684" width="5.140625" customWidth="1"/>
    <col min="6685" max="6685" width="3.28515625" customWidth="1"/>
    <col min="6686" max="6686" width="3.140625" customWidth="1"/>
    <col min="6687" max="6687" width="14.7109375" customWidth="1"/>
    <col min="6688" max="6688" width="12.28515625" customWidth="1"/>
    <col min="6689" max="6689" width="4" customWidth="1"/>
    <col min="6690" max="6690" width="14.7109375" customWidth="1"/>
    <col min="6691" max="6691" width="12.7109375" customWidth="1"/>
    <col min="6692" max="6879" width="9.140625" customWidth="1"/>
    <col min="6903" max="6903" width="8.28515625" customWidth="1"/>
    <col min="6904" max="6904" width="21.28515625" customWidth="1"/>
    <col min="6905" max="6905" width="9.85546875" customWidth="1"/>
    <col min="6906" max="6906" width="6.140625" customWidth="1"/>
    <col min="6907" max="6936" width="3.28515625" customWidth="1"/>
    <col min="6937" max="6937" width="0" hidden="1" customWidth="1"/>
    <col min="6938" max="6939" width="3.28515625" customWidth="1"/>
    <col min="6940" max="6940" width="5.140625" customWidth="1"/>
    <col min="6941" max="6941" width="3.28515625" customWidth="1"/>
    <col min="6942" max="6942" width="3.140625" customWidth="1"/>
    <col min="6943" max="6943" width="14.7109375" customWidth="1"/>
    <col min="6944" max="6944" width="12.28515625" customWidth="1"/>
    <col min="6945" max="6945" width="4" customWidth="1"/>
    <col min="6946" max="6946" width="14.7109375" customWidth="1"/>
    <col min="6947" max="6947" width="12.7109375" customWidth="1"/>
    <col min="6948" max="7135" width="9.140625" customWidth="1"/>
    <col min="7159" max="7159" width="8.28515625" customWidth="1"/>
    <col min="7160" max="7160" width="21.28515625" customWidth="1"/>
    <col min="7161" max="7161" width="9.85546875" customWidth="1"/>
    <col min="7162" max="7162" width="6.140625" customWidth="1"/>
    <col min="7163" max="7192" width="3.28515625" customWidth="1"/>
    <col min="7193" max="7193" width="0" hidden="1" customWidth="1"/>
    <col min="7194" max="7195" width="3.28515625" customWidth="1"/>
    <col min="7196" max="7196" width="5.140625" customWidth="1"/>
    <col min="7197" max="7197" width="3.28515625" customWidth="1"/>
    <col min="7198" max="7198" width="3.140625" customWidth="1"/>
    <col min="7199" max="7199" width="14.7109375" customWidth="1"/>
    <col min="7200" max="7200" width="12.28515625" customWidth="1"/>
    <col min="7201" max="7201" width="4" customWidth="1"/>
    <col min="7202" max="7202" width="14.7109375" customWidth="1"/>
    <col min="7203" max="7203" width="12.7109375" customWidth="1"/>
    <col min="7204" max="7391" width="9.140625" customWidth="1"/>
    <col min="7415" max="7415" width="8.28515625" customWidth="1"/>
    <col min="7416" max="7416" width="21.28515625" customWidth="1"/>
    <col min="7417" max="7417" width="9.85546875" customWidth="1"/>
    <col min="7418" max="7418" width="6.140625" customWidth="1"/>
    <col min="7419" max="7448" width="3.28515625" customWidth="1"/>
    <col min="7449" max="7449" width="0" hidden="1" customWidth="1"/>
    <col min="7450" max="7451" width="3.28515625" customWidth="1"/>
    <col min="7452" max="7452" width="5.140625" customWidth="1"/>
    <col min="7453" max="7453" width="3.28515625" customWidth="1"/>
    <col min="7454" max="7454" width="3.140625" customWidth="1"/>
    <col min="7455" max="7455" width="14.7109375" customWidth="1"/>
    <col min="7456" max="7456" width="12.28515625" customWidth="1"/>
    <col min="7457" max="7457" width="4" customWidth="1"/>
    <col min="7458" max="7458" width="14.7109375" customWidth="1"/>
    <col min="7459" max="7459" width="12.7109375" customWidth="1"/>
    <col min="7460" max="7647" width="9.140625" customWidth="1"/>
    <col min="7671" max="7671" width="8.28515625" customWidth="1"/>
    <col min="7672" max="7672" width="21.28515625" customWidth="1"/>
    <col min="7673" max="7673" width="9.85546875" customWidth="1"/>
    <col min="7674" max="7674" width="6.140625" customWidth="1"/>
    <col min="7675" max="7704" width="3.28515625" customWidth="1"/>
    <col min="7705" max="7705" width="0" hidden="1" customWidth="1"/>
    <col min="7706" max="7707" width="3.28515625" customWidth="1"/>
    <col min="7708" max="7708" width="5.140625" customWidth="1"/>
    <col min="7709" max="7709" width="3.28515625" customWidth="1"/>
    <col min="7710" max="7710" width="3.140625" customWidth="1"/>
    <col min="7711" max="7711" width="14.7109375" customWidth="1"/>
    <col min="7712" max="7712" width="12.28515625" customWidth="1"/>
    <col min="7713" max="7713" width="4" customWidth="1"/>
    <col min="7714" max="7714" width="14.7109375" customWidth="1"/>
    <col min="7715" max="7715" width="12.7109375" customWidth="1"/>
    <col min="7716" max="7903" width="9.140625" customWidth="1"/>
    <col min="7927" max="7927" width="8.28515625" customWidth="1"/>
    <col min="7928" max="7928" width="21.28515625" customWidth="1"/>
    <col min="7929" max="7929" width="9.85546875" customWidth="1"/>
    <col min="7930" max="7930" width="6.140625" customWidth="1"/>
    <col min="7931" max="7960" width="3.28515625" customWidth="1"/>
    <col min="7961" max="7961" width="0" hidden="1" customWidth="1"/>
    <col min="7962" max="7963" width="3.28515625" customWidth="1"/>
    <col min="7964" max="7964" width="5.140625" customWidth="1"/>
    <col min="7965" max="7965" width="3.28515625" customWidth="1"/>
    <col min="7966" max="7966" width="3.140625" customWidth="1"/>
    <col min="7967" max="7967" width="14.7109375" customWidth="1"/>
    <col min="7968" max="7968" width="12.28515625" customWidth="1"/>
    <col min="7969" max="7969" width="4" customWidth="1"/>
    <col min="7970" max="7970" width="14.7109375" customWidth="1"/>
    <col min="7971" max="7971" width="12.7109375" customWidth="1"/>
    <col min="7972" max="8159" width="9.140625" customWidth="1"/>
    <col min="8183" max="8183" width="8.28515625" customWidth="1"/>
    <col min="8184" max="8184" width="21.28515625" customWidth="1"/>
    <col min="8185" max="8185" width="9.85546875" customWidth="1"/>
    <col min="8186" max="8186" width="6.140625" customWidth="1"/>
    <col min="8187" max="8216" width="3.28515625" customWidth="1"/>
    <col min="8217" max="8217" width="0" hidden="1" customWidth="1"/>
    <col min="8218" max="8219" width="3.28515625" customWidth="1"/>
    <col min="8220" max="8220" width="5.140625" customWidth="1"/>
    <col min="8221" max="8221" width="3.28515625" customWidth="1"/>
    <col min="8222" max="8222" width="3.140625" customWidth="1"/>
    <col min="8223" max="8223" width="14.7109375" customWidth="1"/>
    <col min="8224" max="8224" width="12.28515625" customWidth="1"/>
    <col min="8225" max="8225" width="4" customWidth="1"/>
    <col min="8226" max="8226" width="14.7109375" customWidth="1"/>
    <col min="8227" max="8227" width="12.7109375" customWidth="1"/>
    <col min="8228" max="8415" width="9.140625" customWidth="1"/>
    <col min="8439" max="8439" width="8.28515625" customWidth="1"/>
    <col min="8440" max="8440" width="21.28515625" customWidth="1"/>
    <col min="8441" max="8441" width="9.85546875" customWidth="1"/>
    <col min="8442" max="8442" width="6.140625" customWidth="1"/>
    <col min="8443" max="8472" width="3.28515625" customWidth="1"/>
    <col min="8473" max="8473" width="0" hidden="1" customWidth="1"/>
    <col min="8474" max="8475" width="3.28515625" customWidth="1"/>
    <col min="8476" max="8476" width="5.140625" customWidth="1"/>
    <col min="8477" max="8477" width="3.28515625" customWidth="1"/>
    <col min="8478" max="8478" width="3.140625" customWidth="1"/>
    <col min="8479" max="8479" width="14.7109375" customWidth="1"/>
    <col min="8480" max="8480" width="12.28515625" customWidth="1"/>
    <col min="8481" max="8481" width="4" customWidth="1"/>
    <col min="8482" max="8482" width="14.7109375" customWidth="1"/>
    <col min="8483" max="8483" width="12.7109375" customWidth="1"/>
    <col min="8484" max="8671" width="9.140625" customWidth="1"/>
    <col min="8695" max="8695" width="8.28515625" customWidth="1"/>
    <col min="8696" max="8696" width="21.28515625" customWidth="1"/>
    <col min="8697" max="8697" width="9.85546875" customWidth="1"/>
    <col min="8698" max="8698" width="6.140625" customWidth="1"/>
    <col min="8699" max="8728" width="3.28515625" customWidth="1"/>
    <col min="8729" max="8729" width="0" hidden="1" customWidth="1"/>
    <col min="8730" max="8731" width="3.28515625" customWidth="1"/>
    <col min="8732" max="8732" width="5.140625" customWidth="1"/>
    <col min="8733" max="8733" width="3.28515625" customWidth="1"/>
    <col min="8734" max="8734" width="3.140625" customWidth="1"/>
    <col min="8735" max="8735" width="14.7109375" customWidth="1"/>
    <col min="8736" max="8736" width="12.28515625" customWidth="1"/>
    <col min="8737" max="8737" width="4" customWidth="1"/>
    <col min="8738" max="8738" width="14.7109375" customWidth="1"/>
    <col min="8739" max="8739" width="12.7109375" customWidth="1"/>
    <col min="8740" max="8927" width="9.140625" customWidth="1"/>
    <col min="8951" max="8951" width="8.28515625" customWidth="1"/>
    <col min="8952" max="8952" width="21.28515625" customWidth="1"/>
    <col min="8953" max="8953" width="9.85546875" customWidth="1"/>
    <col min="8954" max="8954" width="6.140625" customWidth="1"/>
    <col min="8955" max="8984" width="3.28515625" customWidth="1"/>
    <col min="8985" max="8985" width="0" hidden="1" customWidth="1"/>
    <col min="8986" max="8987" width="3.28515625" customWidth="1"/>
    <col min="8988" max="8988" width="5.140625" customWidth="1"/>
    <col min="8989" max="8989" width="3.28515625" customWidth="1"/>
    <col min="8990" max="8990" width="3.140625" customWidth="1"/>
    <col min="8991" max="8991" width="14.7109375" customWidth="1"/>
    <col min="8992" max="8992" width="12.28515625" customWidth="1"/>
    <col min="8993" max="8993" width="4" customWidth="1"/>
    <col min="8994" max="8994" width="14.7109375" customWidth="1"/>
    <col min="8995" max="8995" width="12.7109375" customWidth="1"/>
    <col min="8996" max="9183" width="9.140625" customWidth="1"/>
    <col min="9207" max="9207" width="8.28515625" customWidth="1"/>
    <col min="9208" max="9208" width="21.28515625" customWidth="1"/>
    <col min="9209" max="9209" width="9.85546875" customWidth="1"/>
    <col min="9210" max="9210" width="6.140625" customWidth="1"/>
    <col min="9211" max="9240" width="3.28515625" customWidth="1"/>
    <col min="9241" max="9241" width="0" hidden="1" customWidth="1"/>
    <col min="9242" max="9243" width="3.28515625" customWidth="1"/>
    <col min="9244" max="9244" width="5.140625" customWidth="1"/>
    <col min="9245" max="9245" width="3.28515625" customWidth="1"/>
    <col min="9246" max="9246" width="3.140625" customWidth="1"/>
    <col min="9247" max="9247" width="14.7109375" customWidth="1"/>
    <col min="9248" max="9248" width="12.28515625" customWidth="1"/>
    <col min="9249" max="9249" width="4" customWidth="1"/>
    <col min="9250" max="9250" width="14.7109375" customWidth="1"/>
    <col min="9251" max="9251" width="12.7109375" customWidth="1"/>
    <col min="9252" max="9439" width="9.140625" customWidth="1"/>
    <col min="9463" max="9463" width="8.28515625" customWidth="1"/>
    <col min="9464" max="9464" width="21.28515625" customWidth="1"/>
    <col min="9465" max="9465" width="9.85546875" customWidth="1"/>
    <col min="9466" max="9466" width="6.140625" customWidth="1"/>
    <col min="9467" max="9496" width="3.28515625" customWidth="1"/>
    <col min="9497" max="9497" width="0" hidden="1" customWidth="1"/>
    <col min="9498" max="9499" width="3.28515625" customWidth="1"/>
    <col min="9500" max="9500" width="5.140625" customWidth="1"/>
    <col min="9501" max="9501" width="3.28515625" customWidth="1"/>
    <col min="9502" max="9502" width="3.140625" customWidth="1"/>
    <col min="9503" max="9503" width="14.7109375" customWidth="1"/>
    <col min="9504" max="9504" width="12.28515625" customWidth="1"/>
    <col min="9505" max="9505" width="4" customWidth="1"/>
    <col min="9506" max="9506" width="14.7109375" customWidth="1"/>
    <col min="9507" max="9507" width="12.7109375" customWidth="1"/>
    <col min="9508" max="9695" width="9.140625" customWidth="1"/>
    <col min="9719" max="9719" width="8.28515625" customWidth="1"/>
    <col min="9720" max="9720" width="21.28515625" customWidth="1"/>
    <col min="9721" max="9721" width="9.85546875" customWidth="1"/>
    <col min="9722" max="9722" width="6.140625" customWidth="1"/>
    <col min="9723" max="9752" width="3.28515625" customWidth="1"/>
    <col min="9753" max="9753" width="0" hidden="1" customWidth="1"/>
    <col min="9754" max="9755" width="3.28515625" customWidth="1"/>
    <col min="9756" max="9756" width="5.140625" customWidth="1"/>
    <col min="9757" max="9757" width="3.28515625" customWidth="1"/>
    <col min="9758" max="9758" width="3.140625" customWidth="1"/>
    <col min="9759" max="9759" width="14.7109375" customWidth="1"/>
    <col min="9760" max="9760" width="12.28515625" customWidth="1"/>
    <col min="9761" max="9761" width="4" customWidth="1"/>
    <col min="9762" max="9762" width="14.7109375" customWidth="1"/>
    <col min="9763" max="9763" width="12.7109375" customWidth="1"/>
    <col min="9764" max="9951" width="9.140625" customWidth="1"/>
    <col min="9975" max="9975" width="8.28515625" customWidth="1"/>
    <col min="9976" max="9976" width="21.28515625" customWidth="1"/>
    <col min="9977" max="9977" width="9.85546875" customWidth="1"/>
    <col min="9978" max="9978" width="6.140625" customWidth="1"/>
    <col min="9979" max="10008" width="3.28515625" customWidth="1"/>
    <col min="10009" max="10009" width="0" hidden="1" customWidth="1"/>
    <col min="10010" max="10011" width="3.28515625" customWidth="1"/>
    <col min="10012" max="10012" width="5.140625" customWidth="1"/>
    <col min="10013" max="10013" width="3.28515625" customWidth="1"/>
    <col min="10014" max="10014" width="3.140625" customWidth="1"/>
    <col min="10015" max="10015" width="14.7109375" customWidth="1"/>
    <col min="10016" max="10016" width="12.28515625" customWidth="1"/>
    <col min="10017" max="10017" width="4" customWidth="1"/>
    <col min="10018" max="10018" width="14.7109375" customWidth="1"/>
    <col min="10019" max="10019" width="12.7109375" customWidth="1"/>
    <col min="10020" max="10207" width="9.140625" customWidth="1"/>
    <col min="10231" max="10231" width="8.28515625" customWidth="1"/>
    <col min="10232" max="10232" width="21.28515625" customWidth="1"/>
    <col min="10233" max="10233" width="9.85546875" customWidth="1"/>
    <col min="10234" max="10234" width="6.140625" customWidth="1"/>
    <col min="10235" max="10264" width="3.28515625" customWidth="1"/>
    <col min="10265" max="10265" width="0" hidden="1" customWidth="1"/>
    <col min="10266" max="10267" width="3.28515625" customWidth="1"/>
    <col min="10268" max="10268" width="5.140625" customWidth="1"/>
    <col min="10269" max="10269" width="3.28515625" customWidth="1"/>
    <col min="10270" max="10270" width="3.140625" customWidth="1"/>
    <col min="10271" max="10271" width="14.7109375" customWidth="1"/>
    <col min="10272" max="10272" width="12.28515625" customWidth="1"/>
    <col min="10273" max="10273" width="4" customWidth="1"/>
    <col min="10274" max="10274" width="14.7109375" customWidth="1"/>
    <col min="10275" max="10275" width="12.7109375" customWidth="1"/>
    <col min="10276" max="10463" width="9.140625" customWidth="1"/>
    <col min="10487" max="10487" width="8.28515625" customWidth="1"/>
    <col min="10488" max="10488" width="21.28515625" customWidth="1"/>
    <col min="10489" max="10489" width="9.85546875" customWidth="1"/>
    <col min="10490" max="10490" width="6.140625" customWidth="1"/>
    <col min="10491" max="10520" width="3.28515625" customWidth="1"/>
    <col min="10521" max="10521" width="0" hidden="1" customWidth="1"/>
    <col min="10522" max="10523" width="3.28515625" customWidth="1"/>
    <col min="10524" max="10524" width="5.140625" customWidth="1"/>
    <col min="10525" max="10525" width="3.28515625" customWidth="1"/>
    <col min="10526" max="10526" width="3.140625" customWidth="1"/>
    <col min="10527" max="10527" width="14.7109375" customWidth="1"/>
    <col min="10528" max="10528" width="12.28515625" customWidth="1"/>
    <col min="10529" max="10529" width="4" customWidth="1"/>
    <col min="10530" max="10530" width="14.7109375" customWidth="1"/>
    <col min="10531" max="10531" width="12.7109375" customWidth="1"/>
    <col min="10532" max="10719" width="9.140625" customWidth="1"/>
    <col min="10743" max="10743" width="8.28515625" customWidth="1"/>
    <col min="10744" max="10744" width="21.28515625" customWidth="1"/>
    <col min="10745" max="10745" width="9.85546875" customWidth="1"/>
    <col min="10746" max="10746" width="6.140625" customWidth="1"/>
    <col min="10747" max="10776" width="3.28515625" customWidth="1"/>
    <col min="10777" max="10777" width="0" hidden="1" customWidth="1"/>
    <col min="10778" max="10779" width="3.28515625" customWidth="1"/>
    <col min="10780" max="10780" width="5.140625" customWidth="1"/>
    <col min="10781" max="10781" width="3.28515625" customWidth="1"/>
    <col min="10782" max="10782" width="3.140625" customWidth="1"/>
    <col min="10783" max="10783" width="14.7109375" customWidth="1"/>
    <col min="10784" max="10784" width="12.28515625" customWidth="1"/>
    <col min="10785" max="10785" width="4" customWidth="1"/>
    <col min="10786" max="10786" width="14.7109375" customWidth="1"/>
    <col min="10787" max="10787" width="12.7109375" customWidth="1"/>
    <col min="10788" max="10975" width="9.140625" customWidth="1"/>
    <col min="10999" max="10999" width="8.28515625" customWidth="1"/>
    <col min="11000" max="11000" width="21.28515625" customWidth="1"/>
    <col min="11001" max="11001" width="9.85546875" customWidth="1"/>
    <col min="11002" max="11002" width="6.140625" customWidth="1"/>
    <col min="11003" max="11032" width="3.28515625" customWidth="1"/>
    <col min="11033" max="11033" width="0" hidden="1" customWidth="1"/>
    <col min="11034" max="11035" width="3.28515625" customWidth="1"/>
    <col min="11036" max="11036" width="5.140625" customWidth="1"/>
    <col min="11037" max="11037" width="3.28515625" customWidth="1"/>
    <col min="11038" max="11038" width="3.140625" customWidth="1"/>
    <col min="11039" max="11039" width="14.7109375" customWidth="1"/>
    <col min="11040" max="11040" width="12.28515625" customWidth="1"/>
    <col min="11041" max="11041" width="4" customWidth="1"/>
    <col min="11042" max="11042" width="14.7109375" customWidth="1"/>
    <col min="11043" max="11043" width="12.7109375" customWidth="1"/>
    <col min="11044" max="11231" width="9.140625" customWidth="1"/>
    <col min="11255" max="11255" width="8.28515625" customWidth="1"/>
    <col min="11256" max="11256" width="21.28515625" customWidth="1"/>
    <col min="11257" max="11257" width="9.85546875" customWidth="1"/>
    <col min="11258" max="11258" width="6.140625" customWidth="1"/>
    <col min="11259" max="11288" width="3.28515625" customWidth="1"/>
    <col min="11289" max="11289" width="0" hidden="1" customWidth="1"/>
    <col min="11290" max="11291" width="3.28515625" customWidth="1"/>
    <col min="11292" max="11292" width="5.140625" customWidth="1"/>
    <col min="11293" max="11293" width="3.28515625" customWidth="1"/>
    <col min="11294" max="11294" width="3.140625" customWidth="1"/>
    <col min="11295" max="11295" width="14.7109375" customWidth="1"/>
    <col min="11296" max="11296" width="12.28515625" customWidth="1"/>
    <col min="11297" max="11297" width="4" customWidth="1"/>
    <col min="11298" max="11298" width="14.7109375" customWidth="1"/>
    <col min="11299" max="11299" width="12.7109375" customWidth="1"/>
    <col min="11300" max="11487" width="9.140625" customWidth="1"/>
    <col min="11511" max="11511" width="8.28515625" customWidth="1"/>
    <col min="11512" max="11512" width="21.28515625" customWidth="1"/>
    <col min="11513" max="11513" width="9.85546875" customWidth="1"/>
    <col min="11514" max="11514" width="6.140625" customWidth="1"/>
    <col min="11515" max="11544" width="3.28515625" customWidth="1"/>
    <col min="11545" max="11545" width="0" hidden="1" customWidth="1"/>
    <col min="11546" max="11547" width="3.28515625" customWidth="1"/>
    <col min="11548" max="11548" width="5.140625" customWidth="1"/>
    <col min="11549" max="11549" width="3.28515625" customWidth="1"/>
    <col min="11550" max="11550" width="3.140625" customWidth="1"/>
    <col min="11551" max="11551" width="14.7109375" customWidth="1"/>
    <col min="11552" max="11552" width="12.28515625" customWidth="1"/>
    <col min="11553" max="11553" width="4" customWidth="1"/>
    <col min="11554" max="11554" width="14.7109375" customWidth="1"/>
    <col min="11555" max="11555" width="12.7109375" customWidth="1"/>
    <col min="11556" max="11743" width="9.140625" customWidth="1"/>
    <col min="11767" max="11767" width="8.28515625" customWidth="1"/>
    <col min="11768" max="11768" width="21.28515625" customWidth="1"/>
    <col min="11769" max="11769" width="9.85546875" customWidth="1"/>
    <col min="11770" max="11770" width="6.140625" customWidth="1"/>
    <col min="11771" max="11800" width="3.28515625" customWidth="1"/>
    <col min="11801" max="11801" width="0" hidden="1" customWidth="1"/>
    <col min="11802" max="11803" width="3.28515625" customWidth="1"/>
    <col min="11804" max="11804" width="5.140625" customWidth="1"/>
    <col min="11805" max="11805" width="3.28515625" customWidth="1"/>
    <col min="11806" max="11806" width="3.140625" customWidth="1"/>
    <col min="11807" max="11807" width="14.7109375" customWidth="1"/>
    <col min="11808" max="11808" width="12.28515625" customWidth="1"/>
    <col min="11809" max="11809" width="4" customWidth="1"/>
    <col min="11810" max="11810" width="14.7109375" customWidth="1"/>
    <col min="11811" max="11811" width="12.7109375" customWidth="1"/>
    <col min="11812" max="11999" width="9.140625" customWidth="1"/>
    <col min="12023" max="12023" width="8.28515625" customWidth="1"/>
    <col min="12024" max="12024" width="21.28515625" customWidth="1"/>
    <col min="12025" max="12025" width="9.85546875" customWidth="1"/>
    <col min="12026" max="12026" width="6.140625" customWidth="1"/>
    <col min="12027" max="12056" width="3.28515625" customWidth="1"/>
    <col min="12057" max="12057" width="0" hidden="1" customWidth="1"/>
    <col min="12058" max="12059" width="3.28515625" customWidth="1"/>
    <col min="12060" max="12060" width="5.140625" customWidth="1"/>
    <col min="12061" max="12061" width="3.28515625" customWidth="1"/>
    <col min="12062" max="12062" width="3.140625" customWidth="1"/>
    <col min="12063" max="12063" width="14.7109375" customWidth="1"/>
    <col min="12064" max="12064" width="12.28515625" customWidth="1"/>
    <col min="12065" max="12065" width="4" customWidth="1"/>
    <col min="12066" max="12066" width="14.7109375" customWidth="1"/>
    <col min="12067" max="12067" width="12.7109375" customWidth="1"/>
    <col min="12068" max="12255" width="9.140625" customWidth="1"/>
    <col min="12279" max="12279" width="8.28515625" customWidth="1"/>
    <col min="12280" max="12280" width="21.28515625" customWidth="1"/>
    <col min="12281" max="12281" width="9.85546875" customWidth="1"/>
    <col min="12282" max="12282" width="6.140625" customWidth="1"/>
    <col min="12283" max="12312" width="3.28515625" customWidth="1"/>
    <col min="12313" max="12313" width="0" hidden="1" customWidth="1"/>
    <col min="12314" max="12315" width="3.28515625" customWidth="1"/>
    <col min="12316" max="12316" width="5.140625" customWidth="1"/>
    <col min="12317" max="12317" width="3.28515625" customWidth="1"/>
    <col min="12318" max="12318" width="3.140625" customWidth="1"/>
    <col min="12319" max="12319" width="14.7109375" customWidth="1"/>
    <col min="12320" max="12320" width="12.28515625" customWidth="1"/>
    <col min="12321" max="12321" width="4" customWidth="1"/>
    <col min="12322" max="12322" width="14.7109375" customWidth="1"/>
    <col min="12323" max="12323" width="12.7109375" customWidth="1"/>
    <col min="12324" max="12511" width="9.140625" customWidth="1"/>
    <col min="12535" max="12535" width="8.28515625" customWidth="1"/>
    <col min="12536" max="12536" width="21.28515625" customWidth="1"/>
    <col min="12537" max="12537" width="9.85546875" customWidth="1"/>
    <col min="12538" max="12538" width="6.140625" customWidth="1"/>
    <col min="12539" max="12568" width="3.28515625" customWidth="1"/>
    <col min="12569" max="12569" width="0" hidden="1" customWidth="1"/>
    <col min="12570" max="12571" width="3.28515625" customWidth="1"/>
    <col min="12572" max="12572" width="5.140625" customWidth="1"/>
    <col min="12573" max="12573" width="3.28515625" customWidth="1"/>
    <col min="12574" max="12574" width="3.140625" customWidth="1"/>
    <col min="12575" max="12575" width="14.7109375" customWidth="1"/>
    <col min="12576" max="12576" width="12.28515625" customWidth="1"/>
    <col min="12577" max="12577" width="4" customWidth="1"/>
    <col min="12578" max="12578" width="14.7109375" customWidth="1"/>
    <col min="12579" max="12579" width="12.7109375" customWidth="1"/>
    <col min="12580" max="12767" width="9.140625" customWidth="1"/>
    <col min="12791" max="12791" width="8.28515625" customWidth="1"/>
    <col min="12792" max="12792" width="21.28515625" customWidth="1"/>
    <col min="12793" max="12793" width="9.85546875" customWidth="1"/>
    <col min="12794" max="12794" width="6.140625" customWidth="1"/>
    <col min="12795" max="12824" width="3.28515625" customWidth="1"/>
    <col min="12825" max="12825" width="0" hidden="1" customWidth="1"/>
    <col min="12826" max="12827" width="3.28515625" customWidth="1"/>
    <col min="12828" max="12828" width="5.140625" customWidth="1"/>
    <col min="12829" max="12829" width="3.28515625" customWidth="1"/>
    <col min="12830" max="12830" width="3.140625" customWidth="1"/>
    <col min="12831" max="12831" width="14.7109375" customWidth="1"/>
    <col min="12832" max="12832" width="12.28515625" customWidth="1"/>
    <col min="12833" max="12833" width="4" customWidth="1"/>
    <col min="12834" max="12834" width="14.7109375" customWidth="1"/>
    <col min="12835" max="12835" width="12.7109375" customWidth="1"/>
    <col min="12836" max="13023" width="9.140625" customWidth="1"/>
    <col min="13047" max="13047" width="8.28515625" customWidth="1"/>
    <col min="13048" max="13048" width="21.28515625" customWidth="1"/>
    <col min="13049" max="13049" width="9.85546875" customWidth="1"/>
    <col min="13050" max="13050" width="6.140625" customWidth="1"/>
    <col min="13051" max="13080" width="3.28515625" customWidth="1"/>
    <col min="13081" max="13081" width="0" hidden="1" customWidth="1"/>
    <col min="13082" max="13083" width="3.28515625" customWidth="1"/>
    <col min="13084" max="13084" width="5.140625" customWidth="1"/>
    <col min="13085" max="13085" width="3.28515625" customWidth="1"/>
    <col min="13086" max="13086" width="3.140625" customWidth="1"/>
    <col min="13087" max="13087" width="14.7109375" customWidth="1"/>
    <col min="13088" max="13088" width="12.28515625" customWidth="1"/>
    <col min="13089" max="13089" width="4" customWidth="1"/>
    <col min="13090" max="13090" width="14.7109375" customWidth="1"/>
    <col min="13091" max="13091" width="12.7109375" customWidth="1"/>
    <col min="13092" max="13279" width="9.140625" customWidth="1"/>
    <col min="13303" max="13303" width="8.28515625" customWidth="1"/>
    <col min="13304" max="13304" width="21.28515625" customWidth="1"/>
    <col min="13305" max="13305" width="9.85546875" customWidth="1"/>
    <col min="13306" max="13306" width="6.140625" customWidth="1"/>
    <col min="13307" max="13336" width="3.28515625" customWidth="1"/>
    <col min="13337" max="13337" width="0" hidden="1" customWidth="1"/>
    <col min="13338" max="13339" width="3.28515625" customWidth="1"/>
    <col min="13340" max="13340" width="5.140625" customWidth="1"/>
    <col min="13341" max="13341" width="3.28515625" customWidth="1"/>
    <col min="13342" max="13342" width="3.140625" customWidth="1"/>
    <col min="13343" max="13343" width="14.7109375" customWidth="1"/>
    <col min="13344" max="13344" width="12.28515625" customWidth="1"/>
    <col min="13345" max="13345" width="4" customWidth="1"/>
    <col min="13346" max="13346" width="14.7109375" customWidth="1"/>
    <col min="13347" max="13347" width="12.7109375" customWidth="1"/>
    <col min="13348" max="13535" width="9.140625" customWidth="1"/>
    <col min="13559" max="13559" width="8.28515625" customWidth="1"/>
    <col min="13560" max="13560" width="21.28515625" customWidth="1"/>
    <col min="13561" max="13561" width="9.85546875" customWidth="1"/>
    <col min="13562" max="13562" width="6.140625" customWidth="1"/>
    <col min="13563" max="13592" width="3.28515625" customWidth="1"/>
    <col min="13593" max="13593" width="0" hidden="1" customWidth="1"/>
    <col min="13594" max="13595" width="3.28515625" customWidth="1"/>
    <col min="13596" max="13596" width="5.140625" customWidth="1"/>
    <col min="13597" max="13597" width="3.28515625" customWidth="1"/>
    <col min="13598" max="13598" width="3.140625" customWidth="1"/>
    <col min="13599" max="13599" width="14.7109375" customWidth="1"/>
    <col min="13600" max="13600" width="12.28515625" customWidth="1"/>
    <col min="13601" max="13601" width="4" customWidth="1"/>
    <col min="13602" max="13602" width="14.7109375" customWidth="1"/>
    <col min="13603" max="13603" width="12.7109375" customWidth="1"/>
    <col min="13604" max="13791" width="9.140625" customWidth="1"/>
    <col min="13815" max="13815" width="8.28515625" customWidth="1"/>
    <col min="13816" max="13816" width="21.28515625" customWidth="1"/>
    <col min="13817" max="13817" width="9.85546875" customWidth="1"/>
    <col min="13818" max="13818" width="6.140625" customWidth="1"/>
    <col min="13819" max="13848" width="3.28515625" customWidth="1"/>
    <col min="13849" max="13849" width="0" hidden="1" customWidth="1"/>
    <col min="13850" max="13851" width="3.28515625" customWidth="1"/>
    <col min="13852" max="13852" width="5.140625" customWidth="1"/>
    <col min="13853" max="13853" width="3.28515625" customWidth="1"/>
    <col min="13854" max="13854" width="3.140625" customWidth="1"/>
    <col min="13855" max="13855" width="14.7109375" customWidth="1"/>
    <col min="13856" max="13856" width="12.28515625" customWidth="1"/>
    <col min="13857" max="13857" width="4" customWidth="1"/>
    <col min="13858" max="13858" width="14.7109375" customWidth="1"/>
    <col min="13859" max="13859" width="12.7109375" customWidth="1"/>
    <col min="13860" max="14047" width="9.140625" customWidth="1"/>
    <col min="14071" max="14071" width="8.28515625" customWidth="1"/>
    <col min="14072" max="14072" width="21.28515625" customWidth="1"/>
    <col min="14073" max="14073" width="9.85546875" customWidth="1"/>
    <col min="14074" max="14074" width="6.140625" customWidth="1"/>
    <col min="14075" max="14104" width="3.28515625" customWidth="1"/>
    <col min="14105" max="14105" width="0" hidden="1" customWidth="1"/>
    <col min="14106" max="14107" width="3.28515625" customWidth="1"/>
    <col min="14108" max="14108" width="5.140625" customWidth="1"/>
    <col min="14109" max="14109" width="3.28515625" customWidth="1"/>
    <col min="14110" max="14110" width="3.140625" customWidth="1"/>
    <col min="14111" max="14111" width="14.7109375" customWidth="1"/>
    <col min="14112" max="14112" width="12.28515625" customWidth="1"/>
    <col min="14113" max="14113" width="4" customWidth="1"/>
    <col min="14114" max="14114" width="14.7109375" customWidth="1"/>
    <col min="14115" max="14115" width="12.7109375" customWidth="1"/>
    <col min="14116" max="14303" width="9.140625" customWidth="1"/>
    <col min="14327" max="14327" width="8.28515625" customWidth="1"/>
    <col min="14328" max="14328" width="21.28515625" customWidth="1"/>
    <col min="14329" max="14329" width="9.85546875" customWidth="1"/>
    <col min="14330" max="14330" width="6.140625" customWidth="1"/>
    <col min="14331" max="14360" width="3.28515625" customWidth="1"/>
    <col min="14361" max="14361" width="0" hidden="1" customWidth="1"/>
    <col min="14362" max="14363" width="3.28515625" customWidth="1"/>
    <col min="14364" max="14364" width="5.140625" customWidth="1"/>
    <col min="14365" max="14365" width="3.28515625" customWidth="1"/>
    <col min="14366" max="14366" width="3.140625" customWidth="1"/>
    <col min="14367" max="14367" width="14.7109375" customWidth="1"/>
    <col min="14368" max="14368" width="12.28515625" customWidth="1"/>
    <col min="14369" max="14369" width="4" customWidth="1"/>
    <col min="14370" max="14370" width="14.7109375" customWidth="1"/>
    <col min="14371" max="14371" width="12.7109375" customWidth="1"/>
    <col min="14372" max="14559" width="9.140625" customWidth="1"/>
    <col min="14583" max="14583" width="8.28515625" customWidth="1"/>
    <col min="14584" max="14584" width="21.28515625" customWidth="1"/>
    <col min="14585" max="14585" width="9.85546875" customWidth="1"/>
    <col min="14586" max="14586" width="6.140625" customWidth="1"/>
    <col min="14587" max="14616" width="3.28515625" customWidth="1"/>
    <col min="14617" max="14617" width="0" hidden="1" customWidth="1"/>
    <col min="14618" max="14619" width="3.28515625" customWidth="1"/>
    <col min="14620" max="14620" width="5.140625" customWidth="1"/>
    <col min="14621" max="14621" width="3.28515625" customWidth="1"/>
    <col min="14622" max="14622" width="3.140625" customWidth="1"/>
    <col min="14623" max="14623" width="14.7109375" customWidth="1"/>
    <col min="14624" max="14624" width="12.28515625" customWidth="1"/>
    <col min="14625" max="14625" width="4" customWidth="1"/>
    <col min="14626" max="14626" width="14.7109375" customWidth="1"/>
    <col min="14627" max="14627" width="12.7109375" customWidth="1"/>
    <col min="14628" max="14815" width="9.140625" customWidth="1"/>
    <col min="14839" max="14839" width="8.28515625" customWidth="1"/>
    <col min="14840" max="14840" width="21.28515625" customWidth="1"/>
    <col min="14841" max="14841" width="9.85546875" customWidth="1"/>
    <col min="14842" max="14842" width="6.140625" customWidth="1"/>
    <col min="14843" max="14872" width="3.28515625" customWidth="1"/>
    <col min="14873" max="14873" width="0" hidden="1" customWidth="1"/>
    <col min="14874" max="14875" width="3.28515625" customWidth="1"/>
    <col min="14876" max="14876" width="5.140625" customWidth="1"/>
    <col min="14877" max="14877" width="3.28515625" customWidth="1"/>
    <col min="14878" max="14878" width="3.140625" customWidth="1"/>
    <col min="14879" max="14879" width="14.7109375" customWidth="1"/>
    <col min="14880" max="14880" width="12.28515625" customWidth="1"/>
    <col min="14881" max="14881" width="4" customWidth="1"/>
    <col min="14882" max="14882" width="14.7109375" customWidth="1"/>
    <col min="14883" max="14883" width="12.7109375" customWidth="1"/>
    <col min="14884" max="15071" width="9.140625" customWidth="1"/>
    <col min="15095" max="15095" width="8.28515625" customWidth="1"/>
    <col min="15096" max="15096" width="21.28515625" customWidth="1"/>
    <col min="15097" max="15097" width="9.85546875" customWidth="1"/>
    <col min="15098" max="15098" width="6.140625" customWidth="1"/>
    <col min="15099" max="15128" width="3.28515625" customWidth="1"/>
    <col min="15129" max="15129" width="0" hidden="1" customWidth="1"/>
    <col min="15130" max="15131" width="3.28515625" customWidth="1"/>
    <col min="15132" max="15132" width="5.140625" customWidth="1"/>
    <col min="15133" max="15133" width="3.28515625" customWidth="1"/>
    <col min="15134" max="15134" width="3.140625" customWidth="1"/>
    <col min="15135" max="15135" width="14.7109375" customWidth="1"/>
    <col min="15136" max="15136" width="12.28515625" customWidth="1"/>
    <col min="15137" max="15137" width="4" customWidth="1"/>
    <col min="15138" max="15138" width="14.7109375" customWidth="1"/>
    <col min="15139" max="15139" width="12.7109375" customWidth="1"/>
    <col min="15140" max="15327" width="9.140625" customWidth="1"/>
    <col min="15351" max="15351" width="8.28515625" customWidth="1"/>
    <col min="15352" max="15352" width="21.28515625" customWidth="1"/>
    <col min="15353" max="15353" width="9.85546875" customWidth="1"/>
    <col min="15354" max="15354" width="6.140625" customWidth="1"/>
    <col min="15355" max="15384" width="3.28515625" customWidth="1"/>
    <col min="15385" max="15385" width="0" hidden="1" customWidth="1"/>
    <col min="15386" max="15387" width="3.28515625" customWidth="1"/>
    <col min="15388" max="15388" width="5.140625" customWidth="1"/>
    <col min="15389" max="15389" width="3.28515625" customWidth="1"/>
    <col min="15390" max="15390" width="3.140625" customWidth="1"/>
    <col min="15391" max="15391" width="14.7109375" customWidth="1"/>
    <col min="15392" max="15392" width="12.28515625" customWidth="1"/>
    <col min="15393" max="15393" width="4" customWidth="1"/>
    <col min="15394" max="15394" width="14.7109375" customWidth="1"/>
    <col min="15395" max="15395" width="12.7109375" customWidth="1"/>
    <col min="15396" max="15583" width="9.140625" customWidth="1"/>
    <col min="15607" max="15607" width="8.28515625" customWidth="1"/>
    <col min="15608" max="15608" width="21.28515625" customWidth="1"/>
    <col min="15609" max="15609" width="9.85546875" customWidth="1"/>
    <col min="15610" max="15610" width="6.140625" customWidth="1"/>
    <col min="15611" max="15640" width="3.28515625" customWidth="1"/>
    <col min="15641" max="15641" width="0" hidden="1" customWidth="1"/>
    <col min="15642" max="15643" width="3.28515625" customWidth="1"/>
    <col min="15644" max="15644" width="5.140625" customWidth="1"/>
    <col min="15645" max="15645" width="3.28515625" customWidth="1"/>
    <col min="15646" max="15646" width="3.140625" customWidth="1"/>
    <col min="15647" max="15647" width="14.7109375" customWidth="1"/>
    <col min="15648" max="15648" width="12.28515625" customWidth="1"/>
    <col min="15649" max="15649" width="4" customWidth="1"/>
    <col min="15650" max="15650" width="14.7109375" customWidth="1"/>
    <col min="15651" max="15651" width="12.7109375" customWidth="1"/>
    <col min="15652" max="15839" width="9.140625" customWidth="1"/>
    <col min="15863" max="15863" width="8.28515625" customWidth="1"/>
    <col min="15864" max="15864" width="21.28515625" customWidth="1"/>
    <col min="15865" max="15865" width="9.85546875" customWidth="1"/>
    <col min="15866" max="15866" width="6.140625" customWidth="1"/>
    <col min="15867" max="15896" width="3.28515625" customWidth="1"/>
    <col min="15897" max="15897" width="0" hidden="1" customWidth="1"/>
    <col min="15898" max="15899" width="3.28515625" customWidth="1"/>
    <col min="15900" max="15900" width="5.140625" customWidth="1"/>
    <col min="15901" max="15901" width="3.28515625" customWidth="1"/>
    <col min="15902" max="15902" width="3.140625" customWidth="1"/>
    <col min="15903" max="15903" width="14.7109375" customWidth="1"/>
    <col min="15904" max="15904" width="12.28515625" customWidth="1"/>
    <col min="15905" max="15905" width="4" customWidth="1"/>
    <col min="15906" max="15906" width="14.7109375" customWidth="1"/>
    <col min="15907" max="15907" width="12.7109375" customWidth="1"/>
    <col min="15908" max="16095" width="9.140625" customWidth="1"/>
    <col min="16119" max="16119" width="8.28515625" customWidth="1"/>
    <col min="16120" max="16120" width="21.28515625" customWidth="1"/>
    <col min="16121" max="16121" width="9.85546875" customWidth="1"/>
    <col min="16122" max="16122" width="6.140625" customWidth="1"/>
    <col min="16123" max="16152" width="3.28515625" customWidth="1"/>
    <col min="16153" max="16153" width="0" hidden="1" customWidth="1"/>
    <col min="16154" max="16155" width="3.28515625" customWidth="1"/>
    <col min="16156" max="16156" width="5.140625" customWidth="1"/>
    <col min="16157" max="16157" width="3.28515625" customWidth="1"/>
    <col min="16158" max="16158" width="3.140625" customWidth="1"/>
    <col min="16159" max="16159" width="14.7109375" customWidth="1"/>
    <col min="16160" max="16160" width="12.28515625" customWidth="1"/>
    <col min="16161" max="16161" width="4" customWidth="1"/>
    <col min="16162" max="16162" width="14.7109375" customWidth="1"/>
    <col min="16163" max="16163" width="12.7109375" customWidth="1"/>
    <col min="16164" max="16351" width="9.140625" customWidth="1"/>
  </cols>
  <sheetData>
    <row r="1" spans="1:44" ht="5.25" customHeight="1">
      <c r="A1" s="851" t="s">
        <v>486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2"/>
      <c r="X1" s="852"/>
      <c r="Y1" s="852"/>
      <c r="Z1" s="852"/>
      <c r="AA1" s="852"/>
      <c r="AB1" s="852"/>
      <c r="AC1" s="852"/>
      <c r="AD1" s="852"/>
      <c r="AE1" s="852"/>
      <c r="AF1" s="852"/>
      <c r="AG1" s="852"/>
      <c r="AH1" s="852"/>
      <c r="AI1" s="852"/>
      <c r="AJ1" s="852"/>
      <c r="AK1" s="852"/>
      <c r="AL1" s="853"/>
    </row>
    <row r="2" spans="1:44" ht="15" customHeight="1">
      <c r="A2" s="854"/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55"/>
      <c r="Y2" s="855"/>
      <c r="Z2" s="855"/>
      <c r="AA2" s="855"/>
      <c r="AB2" s="855"/>
      <c r="AC2" s="855"/>
      <c r="AD2" s="855"/>
      <c r="AE2" s="855"/>
      <c r="AF2" s="855"/>
      <c r="AG2" s="855"/>
      <c r="AH2" s="855"/>
      <c r="AI2" s="855"/>
      <c r="AJ2" s="855"/>
      <c r="AK2" s="855"/>
      <c r="AL2" s="856"/>
    </row>
    <row r="3" spans="1:44" ht="26.25" customHeight="1">
      <c r="A3" s="857"/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858"/>
      <c r="AK3" s="858"/>
      <c r="AL3" s="859"/>
      <c r="AN3" s="318" t="s">
        <v>178</v>
      </c>
      <c r="AO3" s="318" t="s">
        <v>193</v>
      </c>
      <c r="AP3" s="446" t="s">
        <v>180</v>
      </c>
      <c r="AQ3" s="446"/>
      <c r="AR3" s="446"/>
    </row>
    <row r="4" spans="1:44" ht="15" customHeight="1">
      <c r="A4" s="451" t="s">
        <v>142</v>
      </c>
      <c r="B4" s="453" t="s">
        <v>1</v>
      </c>
      <c r="C4" s="247" t="s">
        <v>2</v>
      </c>
      <c r="D4" s="454" t="s">
        <v>3</v>
      </c>
      <c r="E4" s="252">
        <v>1</v>
      </c>
      <c r="F4" s="252">
        <v>2</v>
      </c>
      <c r="G4" s="252">
        <v>3</v>
      </c>
      <c r="H4" s="252">
        <v>4</v>
      </c>
      <c r="I4" s="252">
        <v>5</v>
      </c>
      <c r="J4" s="252">
        <v>6</v>
      </c>
      <c r="K4" s="252">
        <v>7</v>
      </c>
      <c r="L4" s="252">
        <v>8</v>
      </c>
      <c r="M4" s="252">
        <v>9</v>
      </c>
      <c r="N4" s="252">
        <v>10</v>
      </c>
      <c r="O4" s="252">
        <v>11</v>
      </c>
      <c r="P4" s="252">
        <v>12</v>
      </c>
      <c r="Q4" s="252">
        <v>13</v>
      </c>
      <c r="R4" s="252">
        <v>14</v>
      </c>
      <c r="S4" s="252">
        <v>15</v>
      </c>
      <c r="T4" s="252">
        <v>16</v>
      </c>
      <c r="U4" s="252">
        <v>17</v>
      </c>
      <c r="V4" s="252">
        <v>18</v>
      </c>
      <c r="W4" s="252">
        <v>19</v>
      </c>
      <c r="X4" s="252">
        <v>20</v>
      </c>
      <c r="Y4" s="252">
        <v>21</v>
      </c>
      <c r="Z4" s="252">
        <v>22</v>
      </c>
      <c r="AA4" s="252">
        <v>23</v>
      </c>
      <c r="AB4" s="252">
        <v>24</v>
      </c>
      <c r="AC4" s="252">
        <v>25</v>
      </c>
      <c r="AD4" s="252">
        <v>26</v>
      </c>
      <c r="AE4" s="252">
        <v>27</v>
      </c>
      <c r="AF4" s="252">
        <v>28</v>
      </c>
      <c r="AG4" s="252">
        <v>29</v>
      </c>
      <c r="AH4" s="252">
        <v>30</v>
      </c>
      <c r="AI4" s="252">
        <v>31</v>
      </c>
      <c r="AJ4" s="463" t="s">
        <v>4</v>
      </c>
      <c r="AK4" s="464" t="s">
        <v>5</v>
      </c>
      <c r="AL4" s="461" t="s">
        <v>6</v>
      </c>
      <c r="AN4" s="318">
        <v>1</v>
      </c>
      <c r="AO4" s="318" t="s">
        <v>184</v>
      </c>
      <c r="AP4" s="291" t="s">
        <v>181</v>
      </c>
      <c r="AQ4" s="291" t="s">
        <v>179</v>
      </c>
      <c r="AR4" s="291" t="s">
        <v>182</v>
      </c>
    </row>
    <row r="5" spans="1:44" ht="15" customHeight="1">
      <c r="A5" s="462"/>
      <c r="B5" s="454"/>
      <c r="C5" s="248" t="s">
        <v>143</v>
      </c>
      <c r="D5" s="454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463"/>
      <c r="AK5" s="464"/>
      <c r="AL5" s="461"/>
      <c r="AN5" s="318">
        <v>2</v>
      </c>
      <c r="AO5" s="318" t="s">
        <v>185</v>
      </c>
      <c r="AP5" s="319"/>
      <c r="AQ5" s="291" t="s">
        <v>179</v>
      </c>
      <c r="AR5" s="291" t="s">
        <v>182</v>
      </c>
    </row>
    <row r="6" spans="1:44" ht="16.5" customHeight="1">
      <c r="A6" s="129">
        <v>151602</v>
      </c>
      <c r="B6" s="130" t="s">
        <v>77</v>
      </c>
      <c r="C6" s="131" t="s">
        <v>144</v>
      </c>
      <c r="D6" s="132" t="s">
        <v>33</v>
      </c>
      <c r="E6" s="294"/>
      <c r="F6" s="251" t="s">
        <v>169</v>
      </c>
      <c r="G6" s="251" t="s">
        <v>169</v>
      </c>
      <c r="H6" s="251" t="s">
        <v>169</v>
      </c>
      <c r="I6" s="251" t="s">
        <v>169</v>
      </c>
      <c r="J6" s="251" t="s">
        <v>169</v>
      </c>
      <c r="K6" s="300"/>
      <c r="L6" s="300"/>
      <c r="M6" s="251" t="s">
        <v>169</v>
      </c>
      <c r="N6" s="251" t="s">
        <v>169</v>
      </c>
      <c r="O6" s="251" t="s">
        <v>169</v>
      </c>
      <c r="P6" s="251" t="s">
        <v>169</v>
      </c>
      <c r="Q6" s="251" t="s">
        <v>169</v>
      </c>
      <c r="R6" s="300"/>
      <c r="S6" s="300"/>
      <c r="T6" s="251" t="s">
        <v>169</v>
      </c>
      <c r="U6" s="251" t="s">
        <v>169</v>
      </c>
      <c r="V6" s="251" t="s">
        <v>169</v>
      </c>
      <c r="W6" s="251" t="s">
        <v>169</v>
      </c>
      <c r="X6" s="251" t="s">
        <v>169</v>
      </c>
      <c r="Y6" s="299"/>
      <c r="Z6" s="299"/>
      <c r="AA6" s="251" t="s">
        <v>169</v>
      </c>
      <c r="AB6" s="251" t="s">
        <v>169</v>
      </c>
      <c r="AC6" s="251" t="s">
        <v>169</v>
      </c>
      <c r="AD6" s="251" t="s">
        <v>169</v>
      </c>
      <c r="AE6" s="251" t="s">
        <v>169</v>
      </c>
      <c r="AF6" s="299"/>
      <c r="AG6" s="299"/>
      <c r="AH6" s="251" t="s">
        <v>169</v>
      </c>
      <c r="AI6" s="251" t="s">
        <v>169</v>
      </c>
      <c r="AJ6" s="198">
        <v>60</v>
      </c>
      <c r="AK6" s="199">
        <f>COUNTIF(C6:AJ6,"T")*6+COUNTIF(C6:AJ6,"P")*12+COUNTIF(C6:AJ6,"M")*6+COUNTIF(C6:AJ6,"I")*6+COUNTIF(C6:AJ6,"N")*12+COUNTIF(C6:AJ6,"FL")*6+COUNTIF(C6:AJ6,"MT")*12+COUNTIF(C6:AJ6,"MN")*18+COUNTIF(C6:AJ6,"PI")*17+COUNTIF(C6:AJ6,"C")*6+COUNTIF(C6:AJ6,"NB")*6+COUNTIF(C6:AJ6,"AF")*6</f>
        <v>132</v>
      </c>
      <c r="AL6" s="314">
        <f t="shared" ref="AL6" si="0">SUM(AK6-132)</f>
        <v>0</v>
      </c>
      <c r="AN6" s="318">
        <v>3</v>
      </c>
      <c r="AO6" s="318" t="s">
        <v>186</v>
      </c>
      <c r="AP6" s="319"/>
      <c r="AQ6" s="291" t="s">
        <v>179</v>
      </c>
      <c r="AR6" s="291" t="s">
        <v>182</v>
      </c>
    </row>
    <row r="7" spans="1:44" ht="16.5" customHeight="1">
      <c r="A7" s="451" t="s">
        <v>142</v>
      </c>
      <c r="B7" s="453" t="s">
        <v>1</v>
      </c>
      <c r="C7" s="247" t="s">
        <v>2</v>
      </c>
      <c r="D7" s="454" t="s">
        <v>3</v>
      </c>
      <c r="E7" s="252">
        <v>1</v>
      </c>
      <c r="F7" s="252">
        <v>2</v>
      </c>
      <c r="G7" s="255">
        <v>3</v>
      </c>
      <c r="H7" s="255">
        <v>4</v>
      </c>
      <c r="I7" s="252">
        <v>5</v>
      </c>
      <c r="J7" s="252">
        <v>6</v>
      </c>
      <c r="K7" s="252">
        <v>7</v>
      </c>
      <c r="L7" s="252">
        <v>8</v>
      </c>
      <c r="M7" s="252">
        <v>9</v>
      </c>
      <c r="N7" s="252">
        <v>10</v>
      </c>
      <c r="O7" s="252">
        <v>11</v>
      </c>
      <c r="P7" s="252">
        <v>12</v>
      </c>
      <c r="Q7" s="252">
        <v>13</v>
      </c>
      <c r="R7" s="252">
        <v>14</v>
      </c>
      <c r="S7" s="252">
        <v>15</v>
      </c>
      <c r="T7" s="252">
        <v>16</v>
      </c>
      <c r="U7" s="252">
        <v>17</v>
      </c>
      <c r="V7" s="252">
        <v>18</v>
      </c>
      <c r="W7" s="252">
        <v>19</v>
      </c>
      <c r="X7" s="252">
        <v>20</v>
      </c>
      <c r="Y7" s="252">
        <v>21</v>
      </c>
      <c r="Z7" s="252">
        <v>22</v>
      </c>
      <c r="AA7" s="252">
        <v>23</v>
      </c>
      <c r="AB7" s="252">
        <v>24</v>
      </c>
      <c r="AC7" s="252">
        <v>25</v>
      </c>
      <c r="AD7" s="252">
        <v>26</v>
      </c>
      <c r="AE7" s="252">
        <v>27</v>
      </c>
      <c r="AF7" s="252">
        <v>28</v>
      </c>
      <c r="AG7" s="252">
        <v>29</v>
      </c>
      <c r="AH7" s="252">
        <v>30</v>
      </c>
      <c r="AI7" s="252">
        <v>31</v>
      </c>
      <c r="AJ7" s="463" t="s">
        <v>4</v>
      </c>
      <c r="AK7" s="464" t="s">
        <v>5</v>
      </c>
      <c r="AL7" s="461" t="s">
        <v>6</v>
      </c>
      <c r="AN7" s="318">
        <v>4</v>
      </c>
      <c r="AO7" s="318" t="s">
        <v>187</v>
      </c>
      <c r="AP7" s="319"/>
      <c r="AQ7" s="291" t="s">
        <v>179</v>
      </c>
      <c r="AR7" s="291" t="s">
        <v>182</v>
      </c>
    </row>
    <row r="8" spans="1:44" ht="16.5" customHeight="1">
      <c r="A8" s="462"/>
      <c r="B8" s="454"/>
      <c r="C8" s="248" t="s">
        <v>143</v>
      </c>
      <c r="D8" s="454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9</v>
      </c>
      <c r="AH8" s="120" t="s">
        <v>10</v>
      </c>
      <c r="AI8" s="253" t="s">
        <v>171</v>
      </c>
      <c r="AJ8" s="463"/>
      <c r="AK8" s="464"/>
      <c r="AL8" s="461"/>
      <c r="AN8" s="318">
        <v>5</v>
      </c>
      <c r="AO8" s="318" t="s">
        <v>188</v>
      </c>
      <c r="AP8" s="319"/>
      <c r="AQ8" s="291" t="s">
        <v>179</v>
      </c>
      <c r="AR8" s="291" t="s">
        <v>182</v>
      </c>
    </row>
    <row r="9" spans="1:44" ht="16.5" customHeight="1">
      <c r="A9" s="125" t="s">
        <v>131</v>
      </c>
      <c r="B9" s="122" t="s">
        <v>111</v>
      </c>
      <c r="C9" s="123" t="s">
        <v>132</v>
      </c>
      <c r="D9" s="124" t="s">
        <v>78</v>
      </c>
      <c r="E9" s="302" t="s">
        <v>19</v>
      </c>
      <c r="F9" s="213" t="s">
        <v>21</v>
      </c>
      <c r="G9" s="402" t="s">
        <v>19</v>
      </c>
      <c r="H9" s="402" t="s">
        <v>19</v>
      </c>
      <c r="I9" s="211" t="s">
        <v>19</v>
      </c>
      <c r="J9" s="211" t="s">
        <v>19</v>
      </c>
      <c r="K9" s="297"/>
      <c r="L9" s="405"/>
      <c r="M9" s="210" t="s">
        <v>24</v>
      </c>
      <c r="N9" s="251" t="s">
        <v>19</v>
      </c>
      <c r="O9" s="251" t="s">
        <v>19</v>
      </c>
      <c r="P9" s="210" t="s">
        <v>19</v>
      </c>
      <c r="Q9" s="210" t="s">
        <v>19</v>
      </c>
      <c r="R9" s="296"/>
      <c r="S9" s="405"/>
      <c r="T9" s="210" t="s">
        <v>19</v>
      </c>
      <c r="U9" s="251" t="s">
        <v>173</v>
      </c>
      <c r="V9" s="251" t="s">
        <v>19</v>
      </c>
      <c r="W9" s="210" t="s">
        <v>19</v>
      </c>
      <c r="X9" s="210" t="s">
        <v>19</v>
      </c>
      <c r="Y9" s="296" t="s">
        <v>19</v>
      </c>
      <c r="Z9" s="406"/>
      <c r="AA9" s="210" t="s">
        <v>24</v>
      </c>
      <c r="AB9" s="251" t="s">
        <v>19</v>
      </c>
      <c r="AC9" s="251" t="s">
        <v>19</v>
      </c>
      <c r="AD9" s="210" t="s">
        <v>19</v>
      </c>
      <c r="AE9" s="414" t="s">
        <v>19</v>
      </c>
      <c r="AF9" s="294"/>
      <c r="AG9" s="294"/>
      <c r="AH9" s="210" t="s">
        <v>19</v>
      </c>
      <c r="AI9" s="210" t="s">
        <v>19</v>
      </c>
      <c r="AJ9" s="198">
        <v>132</v>
      </c>
      <c r="AK9" s="199">
        <f>COUNTIF(C9:AJ9,"T")*6+COUNTIF(C9:AJ9,"P")*12+COUNTIF(C9:AJ9,"M")*6+COUNTIF(C9:AJ9,"M4")*9+COUNTIF(C9:AJ9,"N")*12+COUNTIF(C9:AJ9,"TI")*11+COUNTIF(C9:AJ9,"MT")*12+COUNTIF(C9:AJ9,"MN")*18+COUNTIF(C9:AJ9,"PI")*17+COUNTIF(C9:AJ9,"NA")*6+COUNTIF(C9:AJ9,"NB")*6+COUNTIF(C9:AJ9,"AF")*0</f>
        <v>162</v>
      </c>
      <c r="AL9" s="314">
        <f t="shared" ref="AL9:AL11" si="1">SUM(AK9-132)</f>
        <v>30</v>
      </c>
      <c r="AM9" s="270" t="s">
        <v>211</v>
      </c>
      <c r="AN9" s="318">
        <v>6</v>
      </c>
      <c r="AO9" s="318" t="s">
        <v>189</v>
      </c>
      <c r="AP9" s="319"/>
      <c r="AQ9" s="291" t="s">
        <v>179</v>
      </c>
      <c r="AR9" s="291" t="s">
        <v>182</v>
      </c>
    </row>
    <row r="10" spans="1:44" ht="16.5" customHeight="1">
      <c r="A10" s="125" t="s">
        <v>133</v>
      </c>
      <c r="B10" s="122" t="s">
        <v>34</v>
      </c>
      <c r="C10" s="123" t="s">
        <v>132</v>
      </c>
      <c r="D10" s="124" t="s">
        <v>78</v>
      </c>
      <c r="E10" s="294"/>
      <c r="F10" s="210" t="s">
        <v>19</v>
      </c>
      <c r="G10" s="251" t="s">
        <v>19</v>
      </c>
      <c r="H10" s="251" t="s">
        <v>19</v>
      </c>
      <c r="I10" s="210" t="s">
        <v>207</v>
      </c>
      <c r="J10" s="210" t="s">
        <v>108</v>
      </c>
      <c r="K10" s="296"/>
      <c r="L10" s="296"/>
      <c r="M10" s="210" t="s">
        <v>207</v>
      </c>
      <c r="N10" s="251" t="s">
        <v>19</v>
      </c>
      <c r="O10" s="251" t="s">
        <v>19</v>
      </c>
      <c r="P10" s="210" t="s">
        <v>19</v>
      </c>
      <c r="Q10" s="210" t="s">
        <v>19</v>
      </c>
      <c r="R10" s="296" t="s">
        <v>19</v>
      </c>
      <c r="S10" s="296"/>
      <c r="T10" s="210" t="s">
        <v>19</v>
      </c>
      <c r="U10" s="251" t="s">
        <v>19</v>
      </c>
      <c r="V10" s="251" t="s">
        <v>19</v>
      </c>
      <c r="W10" s="210" t="s">
        <v>19</v>
      </c>
      <c r="X10" s="210" t="s">
        <v>19</v>
      </c>
      <c r="Y10" s="407"/>
      <c r="Z10" s="407" t="s">
        <v>19</v>
      </c>
      <c r="AA10" s="210" t="s">
        <v>19</v>
      </c>
      <c r="AB10" s="251" t="s">
        <v>19</v>
      </c>
      <c r="AC10" s="251" t="s">
        <v>19</v>
      </c>
      <c r="AD10" s="210" t="s">
        <v>19</v>
      </c>
      <c r="AE10" s="210" t="s">
        <v>19</v>
      </c>
      <c r="AF10" s="294"/>
      <c r="AG10" s="294"/>
      <c r="AH10" s="210" t="s">
        <v>19</v>
      </c>
      <c r="AI10" s="210" t="s">
        <v>19</v>
      </c>
      <c r="AJ10" s="198">
        <v>114</v>
      </c>
      <c r="AK10" s="199">
        <f>COUNTIF(C10:AJ10,"T")*6+COUNTIF(C10:AJ10,"P")*12+COUNTIF(C10:AJ10,"M")*6+COUNTIF(C10:AJ10,"I")*6+COUNTIF(C10:AJ10,"N")*12+COUNTIF(C10:AJ10,"FL")*6+COUNTIF(C10:AJ10,"MT")*12+COUNTIF(C10:AJ10,"MN")*18+COUNTIF(C10:AJ10,"PI")*17+COUNTIF(C10:AJ10,"NA")*6+COUNTIF(C10:AJ10,"NB")*6+COUNTIF(C10:AJ10,"AF")*0</f>
        <v>126</v>
      </c>
      <c r="AL10" s="314">
        <f>SUM(AK10-114)</f>
        <v>12</v>
      </c>
      <c r="AN10" s="318">
        <v>7</v>
      </c>
      <c r="AO10" s="318" t="s">
        <v>190</v>
      </c>
      <c r="AP10" s="291" t="s">
        <v>181</v>
      </c>
      <c r="AQ10" s="291" t="s">
        <v>179</v>
      </c>
      <c r="AR10" s="291" t="s">
        <v>182</v>
      </c>
    </row>
    <row r="11" spans="1:44" ht="16.5" customHeight="1">
      <c r="A11" s="125" t="s">
        <v>134</v>
      </c>
      <c r="B11" s="122" t="s">
        <v>35</v>
      </c>
      <c r="C11" s="123" t="s">
        <v>132</v>
      </c>
      <c r="D11" s="124" t="s">
        <v>78</v>
      </c>
      <c r="E11" s="294"/>
      <c r="F11" s="210" t="s">
        <v>19</v>
      </c>
      <c r="G11" s="251" t="s">
        <v>19</v>
      </c>
      <c r="H11" s="251" t="s">
        <v>19</v>
      </c>
      <c r="I11" s="210" t="s">
        <v>19</v>
      </c>
      <c r="J11" s="210" t="s">
        <v>19</v>
      </c>
      <c r="K11" s="296"/>
      <c r="L11" s="296"/>
      <c r="M11" s="210" t="s">
        <v>19</v>
      </c>
      <c r="N11" s="251" t="s">
        <v>19</v>
      </c>
      <c r="O11" s="251" t="s">
        <v>19</v>
      </c>
      <c r="P11" s="210" t="s">
        <v>19</v>
      </c>
      <c r="Q11" s="210" t="s">
        <v>19</v>
      </c>
      <c r="R11" s="296"/>
      <c r="S11" s="296"/>
      <c r="T11" s="210" t="s">
        <v>19</v>
      </c>
      <c r="U11" s="251" t="s">
        <v>19</v>
      </c>
      <c r="V11" s="251" t="s">
        <v>19</v>
      </c>
      <c r="W11" s="210" t="s">
        <v>19</v>
      </c>
      <c r="X11" s="210" t="s">
        <v>19</v>
      </c>
      <c r="Y11" s="407"/>
      <c r="Z11" s="407"/>
      <c r="AA11" s="210" t="s">
        <v>19</v>
      </c>
      <c r="AB11" s="251" t="s">
        <v>19</v>
      </c>
      <c r="AC11" s="251" t="s">
        <v>19</v>
      </c>
      <c r="AD11" s="210" t="s">
        <v>17</v>
      </c>
      <c r="AE11" s="210" t="s">
        <v>19</v>
      </c>
      <c r="AF11" s="294"/>
      <c r="AG11" s="294"/>
      <c r="AH11" s="210" t="s">
        <v>19</v>
      </c>
      <c r="AI11" s="210" t="s">
        <v>19</v>
      </c>
      <c r="AJ11" s="198">
        <v>132</v>
      </c>
      <c r="AK11" s="199">
        <f>COUNTIF(C11:AJ11,"T")*6+COUNTIF(C11:AJ11,"P")*12+COUNTIF(C11:AJ11,"M")*6+COUNTIF(C11:AJ11,"I")*6+COUNTIF(C11:AJ11,"N")*12+COUNTIF(C11:AJ11,"TI")*11+COUNTIF(C11:AJ11,"MT")*12+COUNTIF(C11:AJ11,"AT")*6+COUNTIF(C11:AJ11,"PI")*17+COUNTIF(C11:AJ11,"NA")*6+COUNTIF(C11:AJ11,"NB")*6+COUNTIF(C11:AJ11,"AF")*0</f>
        <v>132</v>
      </c>
      <c r="AL11" s="314">
        <f t="shared" si="1"/>
        <v>0</v>
      </c>
      <c r="AM11" t="s">
        <v>211</v>
      </c>
      <c r="AN11" s="318">
        <v>8</v>
      </c>
      <c r="AO11" s="318" t="s">
        <v>184</v>
      </c>
      <c r="AP11" s="291" t="s">
        <v>191</v>
      </c>
      <c r="AQ11" s="291" t="s">
        <v>192</v>
      </c>
      <c r="AR11" s="291" t="s">
        <v>183</v>
      </c>
    </row>
    <row r="12" spans="1:44" ht="16.5" customHeight="1">
      <c r="A12" s="462" t="s">
        <v>142</v>
      </c>
      <c r="B12" s="454" t="s">
        <v>1</v>
      </c>
      <c r="C12" s="248"/>
      <c r="D12" s="454" t="s">
        <v>3</v>
      </c>
      <c r="E12" s="255">
        <v>1</v>
      </c>
      <c r="F12" s="255">
        <v>2</v>
      </c>
      <c r="G12" s="255">
        <v>3</v>
      </c>
      <c r="H12" s="255">
        <v>4</v>
      </c>
      <c r="I12" s="255">
        <v>5</v>
      </c>
      <c r="J12" s="255">
        <v>6</v>
      </c>
      <c r="K12" s="255">
        <v>7</v>
      </c>
      <c r="L12" s="255">
        <v>8</v>
      </c>
      <c r="M12" s="255">
        <v>9</v>
      </c>
      <c r="N12" s="255">
        <v>10</v>
      </c>
      <c r="O12" s="255">
        <v>11</v>
      </c>
      <c r="P12" s="255">
        <v>12</v>
      </c>
      <c r="Q12" s="255">
        <v>13</v>
      </c>
      <c r="R12" s="255">
        <v>14</v>
      </c>
      <c r="S12" s="255">
        <v>15</v>
      </c>
      <c r="T12" s="255">
        <v>16</v>
      </c>
      <c r="U12" s="255">
        <v>17</v>
      </c>
      <c r="V12" s="255">
        <v>18</v>
      </c>
      <c r="W12" s="255">
        <v>19</v>
      </c>
      <c r="X12" s="255">
        <v>20</v>
      </c>
      <c r="Y12" s="255">
        <v>21</v>
      </c>
      <c r="Z12" s="255">
        <v>22</v>
      </c>
      <c r="AA12" s="255">
        <v>23</v>
      </c>
      <c r="AB12" s="255">
        <v>24</v>
      </c>
      <c r="AC12" s="255">
        <v>25</v>
      </c>
      <c r="AD12" s="255">
        <v>26</v>
      </c>
      <c r="AE12" s="255">
        <v>27</v>
      </c>
      <c r="AF12" s="255">
        <v>28</v>
      </c>
      <c r="AG12" s="255">
        <v>29</v>
      </c>
      <c r="AH12" s="255">
        <v>30</v>
      </c>
      <c r="AI12" s="252">
        <v>31</v>
      </c>
      <c r="AJ12" s="245"/>
      <c r="AK12" s="246"/>
      <c r="AL12" s="202"/>
      <c r="AN12" s="318">
        <v>9</v>
      </c>
      <c r="AO12" s="318" t="s">
        <v>185</v>
      </c>
      <c r="AP12" s="319"/>
      <c r="AQ12" s="291" t="s">
        <v>179</v>
      </c>
      <c r="AR12" s="319"/>
    </row>
    <row r="13" spans="1:44" ht="16.5" customHeight="1">
      <c r="A13" s="462"/>
      <c r="B13" s="454"/>
      <c r="C13" s="248"/>
      <c r="D13" s="454"/>
      <c r="E13" s="292" t="s">
        <v>11</v>
      </c>
      <c r="F13" s="292" t="s">
        <v>12</v>
      </c>
      <c r="G13" s="292" t="s">
        <v>13</v>
      </c>
      <c r="H13" s="292" t="s">
        <v>8</v>
      </c>
      <c r="I13" s="292" t="s">
        <v>9</v>
      </c>
      <c r="J13" s="292" t="s">
        <v>10</v>
      </c>
      <c r="K13" s="292" t="s">
        <v>130</v>
      </c>
      <c r="L13" s="292" t="s">
        <v>11</v>
      </c>
      <c r="M13" s="292" t="s">
        <v>12</v>
      </c>
      <c r="N13" s="292" t="s">
        <v>13</v>
      </c>
      <c r="O13" s="292" t="s">
        <v>8</v>
      </c>
      <c r="P13" s="292" t="s">
        <v>9</v>
      </c>
      <c r="Q13" s="292" t="s">
        <v>10</v>
      </c>
      <c r="R13" s="292" t="s">
        <v>130</v>
      </c>
      <c r="S13" s="292" t="s">
        <v>11</v>
      </c>
      <c r="T13" s="292" t="s">
        <v>12</v>
      </c>
      <c r="U13" s="292" t="s">
        <v>13</v>
      </c>
      <c r="V13" s="292" t="s">
        <v>8</v>
      </c>
      <c r="W13" s="292" t="s">
        <v>9</v>
      </c>
      <c r="X13" s="292" t="s">
        <v>10</v>
      </c>
      <c r="Y13" s="292" t="s">
        <v>130</v>
      </c>
      <c r="Z13" s="292" t="s">
        <v>11</v>
      </c>
      <c r="AA13" s="292" t="s">
        <v>12</v>
      </c>
      <c r="AB13" s="292" t="s">
        <v>13</v>
      </c>
      <c r="AC13" s="292" t="s">
        <v>8</v>
      </c>
      <c r="AD13" s="292" t="s">
        <v>9</v>
      </c>
      <c r="AE13" s="292" t="s">
        <v>10</v>
      </c>
      <c r="AF13" s="292" t="s">
        <v>130</v>
      </c>
      <c r="AG13" s="120" t="s">
        <v>11</v>
      </c>
      <c r="AH13" s="120" t="s">
        <v>12</v>
      </c>
      <c r="AI13" s="253" t="s">
        <v>13</v>
      </c>
      <c r="AJ13" s="198"/>
      <c r="AK13" s="200"/>
      <c r="AL13" s="202"/>
      <c r="AN13" s="318">
        <v>10</v>
      </c>
      <c r="AO13" s="318" t="s">
        <v>186</v>
      </c>
      <c r="AP13" s="319"/>
      <c r="AQ13" s="291" t="s">
        <v>179</v>
      </c>
      <c r="AR13" s="291" t="s">
        <v>182</v>
      </c>
    </row>
    <row r="14" spans="1:44" ht="16.5" customHeight="1">
      <c r="A14" s="57" t="s">
        <v>136</v>
      </c>
      <c r="B14" s="55" t="s">
        <v>124</v>
      </c>
      <c r="C14" s="307" t="s">
        <v>36</v>
      </c>
      <c r="D14" s="124" t="s">
        <v>78</v>
      </c>
      <c r="E14" s="295"/>
      <c r="F14" s="210" t="s">
        <v>19</v>
      </c>
      <c r="G14" s="210" t="s">
        <v>205</v>
      </c>
      <c r="H14" s="210" t="s">
        <v>19</v>
      </c>
      <c r="I14" s="210" t="s">
        <v>206</v>
      </c>
      <c r="J14" s="210" t="s">
        <v>19</v>
      </c>
      <c r="K14" s="296" t="s">
        <v>21</v>
      </c>
      <c r="L14" s="296"/>
      <c r="M14" s="210" t="s">
        <v>173</v>
      </c>
      <c r="N14" s="210" t="s">
        <v>19</v>
      </c>
      <c r="O14" s="210" t="s">
        <v>19</v>
      </c>
      <c r="P14" s="210" t="s">
        <v>19</v>
      </c>
      <c r="Q14" s="210" t="s">
        <v>173</v>
      </c>
      <c r="R14" s="296"/>
      <c r="S14" s="296" t="s">
        <v>21</v>
      </c>
      <c r="T14" s="210" t="s">
        <v>173</v>
      </c>
      <c r="U14" s="210" t="s">
        <v>19</v>
      </c>
      <c r="V14" s="210" t="s">
        <v>173</v>
      </c>
      <c r="W14" s="210" t="s">
        <v>173</v>
      </c>
      <c r="X14" s="210" t="s">
        <v>173</v>
      </c>
      <c r="Y14" s="294"/>
      <c r="Z14" s="296"/>
      <c r="AA14" s="210" t="s">
        <v>19</v>
      </c>
      <c r="AB14" s="210" t="s">
        <v>173</v>
      </c>
      <c r="AC14" s="210" t="s">
        <v>19</v>
      </c>
      <c r="AD14" s="210" t="s">
        <v>19</v>
      </c>
      <c r="AE14" s="210" t="s">
        <v>19</v>
      </c>
      <c r="AF14" s="296"/>
      <c r="AG14" s="296" t="s">
        <v>20</v>
      </c>
      <c r="AH14" s="210" t="s">
        <v>19</v>
      </c>
      <c r="AI14" s="210" t="s">
        <v>19</v>
      </c>
      <c r="AJ14" s="198">
        <v>132</v>
      </c>
      <c r="AK14" s="199">
        <f>COUNTIF(C14:AJ14,"T")*6+COUNTIF(C14:AJ14,"P")*12+COUNTIF(C14:AJ14,"M")*6+COUNTIF(C14:AJ14,"I")*6+COUNTIF(C14:AJ14,"N")*12+COUNTIF(C14:AJ14,"TI")*11+COUNTIF(C14:AJ14,"MT")*12+COUNTIF(C14:AJ14,"MN")*18+COUNTIF(C14:AJ14,"PI")*17+COUNTIF(C14:AJ14,"NA")*6+COUNTIF(C14:AJ14,"NB")*6+COUNTIF(C14:AJ14,"AF")*0</f>
        <v>216</v>
      </c>
      <c r="AL14" s="314">
        <f t="shared" ref="AL14:AL15" si="2">SUM(AK14-132)</f>
        <v>84</v>
      </c>
      <c r="AM14" t="s">
        <v>211</v>
      </c>
      <c r="AN14" s="318">
        <v>11</v>
      </c>
      <c r="AO14" s="318" t="s">
        <v>187</v>
      </c>
      <c r="AP14" s="319"/>
      <c r="AQ14" s="291" t="s">
        <v>179</v>
      </c>
      <c r="AR14" s="291" t="s">
        <v>182</v>
      </c>
    </row>
    <row r="15" spans="1:44" ht="16.5" customHeight="1">
      <c r="A15" s="57">
        <v>154237</v>
      </c>
      <c r="B15" s="55" t="s">
        <v>37</v>
      </c>
      <c r="C15" s="126" t="s">
        <v>36</v>
      </c>
      <c r="D15" s="124" t="s">
        <v>78</v>
      </c>
      <c r="E15" s="296"/>
      <c r="F15" s="210" t="s">
        <v>173</v>
      </c>
      <c r="G15" s="210" t="s">
        <v>19</v>
      </c>
      <c r="H15" s="210" t="s">
        <v>173</v>
      </c>
      <c r="I15" s="210" t="s">
        <v>19</v>
      </c>
      <c r="J15" s="210" t="s">
        <v>19</v>
      </c>
      <c r="K15" s="404"/>
      <c r="L15" s="403"/>
      <c r="M15" s="415" t="s">
        <v>19</v>
      </c>
      <c r="N15" s="210" t="s">
        <v>173</v>
      </c>
      <c r="O15" s="210" t="s">
        <v>19</v>
      </c>
      <c r="P15" s="210" t="s">
        <v>173</v>
      </c>
      <c r="Q15" s="210" t="s">
        <v>19</v>
      </c>
      <c r="R15" s="403" t="s">
        <v>21</v>
      </c>
      <c r="S15" s="296"/>
      <c r="T15" s="210" t="s">
        <v>19</v>
      </c>
      <c r="U15" s="210" t="s">
        <v>19</v>
      </c>
      <c r="V15" s="210" t="s">
        <v>19</v>
      </c>
      <c r="W15" s="415" t="s">
        <v>17</v>
      </c>
      <c r="X15" s="210" t="s">
        <v>19</v>
      </c>
      <c r="Y15" s="301"/>
      <c r="Z15" s="301"/>
      <c r="AA15" s="210" t="s">
        <v>173</v>
      </c>
      <c r="AB15" s="210" t="s">
        <v>19</v>
      </c>
      <c r="AC15" s="210" t="s">
        <v>19</v>
      </c>
      <c r="AD15" s="210" t="s">
        <v>173</v>
      </c>
      <c r="AE15" s="210" t="s">
        <v>19</v>
      </c>
      <c r="AF15" s="296" t="s">
        <v>21</v>
      </c>
      <c r="AG15" s="296"/>
      <c r="AH15" s="210" t="s">
        <v>19</v>
      </c>
      <c r="AI15" s="210" t="s">
        <v>19</v>
      </c>
      <c r="AJ15" s="198">
        <v>132</v>
      </c>
      <c r="AK15" s="199">
        <f>COUNTIF(C15:AJ15,"T")*6+COUNTIF(C15:AJ15,"P")*12+COUNTIF(C15:AJ15,"M")*6+COUNTIF(C15:AJ15,"I")*6+COUNTIF(C15:AJ15,"N")*12+COUNTIF(C15:AJ15,"TI")*11+COUNTIF(C15:AJ15,"MT")*12+COUNTIF(C15:AJ15,"MN")*18+COUNTIF(C15:AJ15,"PI")*17+COUNTIF(C15:AJ15,"NA")*6+COUNTIF(C15:AJ15,"NB")*6+COUNTIF(C15:AJ15,"AF")*0</f>
        <v>186</v>
      </c>
      <c r="AL15" s="314">
        <f t="shared" si="2"/>
        <v>54</v>
      </c>
      <c r="AM15" t="s">
        <v>211</v>
      </c>
      <c r="AN15" s="318">
        <v>12</v>
      </c>
      <c r="AO15" s="318" t="s">
        <v>188</v>
      </c>
      <c r="AP15" s="319"/>
      <c r="AQ15" s="291" t="s">
        <v>179</v>
      </c>
      <c r="AR15" s="291" t="s">
        <v>182</v>
      </c>
    </row>
    <row r="16" spans="1:44" ht="16.5" customHeight="1">
      <c r="A16" s="462" t="s">
        <v>142</v>
      </c>
      <c r="B16" s="454" t="s">
        <v>1</v>
      </c>
      <c r="C16" s="248"/>
      <c r="D16" s="454" t="s">
        <v>3</v>
      </c>
      <c r="E16" s="67">
        <v>1</v>
      </c>
      <c r="F16" s="67">
        <v>2</v>
      </c>
      <c r="G16" s="67">
        <v>3</v>
      </c>
      <c r="H16" s="67">
        <v>4</v>
      </c>
      <c r="I16" s="67">
        <v>5</v>
      </c>
      <c r="J16" s="67">
        <v>6</v>
      </c>
      <c r="K16" s="67">
        <v>7</v>
      </c>
      <c r="L16" s="67">
        <v>8</v>
      </c>
      <c r="M16" s="67">
        <v>9</v>
      </c>
      <c r="N16" s="67">
        <v>10</v>
      </c>
      <c r="O16" s="67">
        <v>11</v>
      </c>
      <c r="P16" s="67">
        <v>12</v>
      </c>
      <c r="Q16" s="67">
        <v>13</v>
      </c>
      <c r="R16" s="67">
        <v>14</v>
      </c>
      <c r="S16" s="67">
        <v>15</v>
      </c>
      <c r="T16" s="67">
        <v>16</v>
      </c>
      <c r="U16" s="67">
        <v>17</v>
      </c>
      <c r="V16" s="67">
        <v>18</v>
      </c>
      <c r="W16" s="67">
        <v>19</v>
      </c>
      <c r="X16" s="67">
        <v>20</v>
      </c>
      <c r="Y16" s="67">
        <v>21</v>
      </c>
      <c r="Z16" s="67">
        <v>22</v>
      </c>
      <c r="AA16" s="67">
        <v>23</v>
      </c>
      <c r="AB16" s="67">
        <v>24</v>
      </c>
      <c r="AC16" s="67">
        <v>25</v>
      </c>
      <c r="AD16" s="67">
        <v>26</v>
      </c>
      <c r="AE16" s="67">
        <v>27</v>
      </c>
      <c r="AF16" s="67">
        <v>28</v>
      </c>
      <c r="AG16" s="67">
        <v>29</v>
      </c>
      <c r="AH16" s="67">
        <v>30</v>
      </c>
      <c r="AI16" s="120">
        <v>31</v>
      </c>
      <c r="AJ16" s="245"/>
      <c r="AK16" s="246"/>
      <c r="AL16" s="202"/>
      <c r="AN16" s="318">
        <v>13</v>
      </c>
      <c r="AO16" s="318" t="s">
        <v>189</v>
      </c>
      <c r="AP16" s="319"/>
      <c r="AQ16" s="291" t="s">
        <v>179</v>
      </c>
      <c r="AR16" s="291" t="s">
        <v>182</v>
      </c>
    </row>
    <row r="17" spans="1:44" ht="16.5" customHeight="1">
      <c r="A17" s="462"/>
      <c r="B17" s="454"/>
      <c r="C17" s="248"/>
      <c r="D17" s="454"/>
      <c r="E17" s="292" t="s">
        <v>11</v>
      </c>
      <c r="F17" s="292" t="s">
        <v>12</v>
      </c>
      <c r="G17" s="292" t="s">
        <v>13</v>
      </c>
      <c r="H17" s="292" t="s">
        <v>8</v>
      </c>
      <c r="I17" s="292" t="s">
        <v>9</v>
      </c>
      <c r="J17" s="292" t="s">
        <v>10</v>
      </c>
      <c r="K17" s="292" t="s">
        <v>130</v>
      </c>
      <c r="L17" s="292" t="s">
        <v>11</v>
      </c>
      <c r="M17" s="292" t="s">
        <v>12</v>
      </c>
      <c r="N17" s="292" t="s">
        <v>13</v>
      </c>
      <c r="O17" s="292" t="s">
        <v>8</v>
      </c>
      <c r="P17" s="292" t="s">
        <v>9</v>
      </c>
      <c r="Q17" s="292" t="s">
        <v>10</v>
      </c>
      <c r="R17" s="292" t="s">
        <v>130</v>
      </c>
      <c r="S17" s="292" t="s">
        <v>11</v>
      </c>
      <c r="T17" s="292" t="s">
        <v>12</v>
      </c>
      <c r="U17" s="292" t="s">
        <v>13</v>
      </c>
      <c r="V17" s="292" t="s">
        <v>8</v>
      </c>
      <c r="W17" s="292" t="s">
        <v>9</v>
      </c>
      <c r="X17" s="292" t="s">
        <v>10</v>
      </c>
      <c r="Y17" s="292" t="s">
        <v>130</v>
      </c>
      <c r="Z17" s="292" t="s">
        <v>11</v>
      </c>
      <c r="AA17" s="292" t="s">
        <v>12</v>
      </c>
      <c r="AB17" s="292" t="s">
        <v>13</v>
      </c>
      <c r="AC17" s="292" t="s">
        <v>8</v>
      </c>
      <c r="AD17" s="292" t="s">
        <v>9</v>
      </c>
      <c r="AE17" s="292" t="s">
        <v>10</v>
      </c>
      <c r="AF17" s="292" t="s">
        <v>130</v>
      </c>
      <c r="AG17" s="120" t="s">
        <v>11</v>
      </c>
      <c r="AH17" s="120" t="s">
        <v>12</v>
      </c>
      <c r="AI17" s="253" t="s">
        <v>13</v>
      </c>
      <c r="AJ17" s="198"/>
      <c r="AK17" s="200"/>
      <c r="AL17" s="202"/>
      <c r="AN17" s="318">
        <v>14</v>
      </c>
      <c r="AO17" s="318" t="s">
        <v>190</v>
      </c>
      <c r="AP17" s="291" t="s">
        <v>191</v>
      </c>
      <c r="AQ17" s="291" t="s">
        <v>192</v>
      </c>
      <c r="AR17" s="291" t="s">
        <v>183</v>
      </c>
    </row>
    <row r="18" spans="1:44" ht="16.5" customHeight="1">
      <c r="A18" s="127" t="s">
        <v>135</v>
      </c>
      <c r="B18" s="121" t="s">
        <v>38</v>
      </c>
      <c r="C18" s="126" t="s">
        <v>36</v>
      </c>
      <c r="D18" s="81" t="s">
        <v>80</v>
      </c>
      <c r="E18" s="296" t="s">
        <v>21</v>
      </c>
      <c r="F18" s="210" t="s">
        <v>20</v>
      </c>
      <c r="G18" s="210" t="s">
        <v>20</v>
      </c>
      <c r="H18" s="210" t="s">
        <v>20</v>
      </c>
      <c r="I18" s="210" t="s">
        <v>20</v>
      </c>
      <c r="J18" s="210" t="s">
        <v>17</v>
      </c>
      <c r="K18" s="300"/>
      <c r="L18" s="296" t="s">
        <v>21</v>
      </c>
      <c r="M18" s="210" t="s">
        <v>20</v>
      </c>
      <c r="N18" s="210" t="s">
        <v>20</v>
      </c>
      <c r="O18" s="210" t="s">
        <v>20</v>
      </c>
      <c r="P18" s="210" t="s">
        <v>21</v>
      </c>
      <c r="Q18" s="210" t="s">
        <v>20</v>
      </c>
      <c r="R18" s="294"/>
      <c r="S18" s="296" t="s">
        <v>21</v>
      </c>
      <c r="T18" s="210" t="s">
        <v>20</v>
      </c>
      <c r="U18" s="210" t="s">
        <v>21</v>
      </c>
      <c r="V18" s="210" t="s">
        <v>20</v>
      </c>
      <c r="W18" s="210" t="s">
        <v>17</v>
      </c>
      <c r="X18" s="210" t="s">
        <v>20</v>
      </c>
      <c r="Y18" s="296" t="s">
        <v>21</v>
      </c>
      <c r="Z18" s="294"/>
      <c r="AA18" s="210" t="s">
        <v>20</v>
      </c>
      <c r="AB18" s="210" t="s">
        <v>21</v>
      </c>
      <c r="AC18" s="210" t="s">
        <v>20</v>
      </c>
      <c r="AD18" s="210" t="s">
        <v>21</v>
      </c>
      <c r="AE18" s="210" t="s">
        <v>20</v>
      </c>
      <c r="AF18" s="294"/>
      <c r="AG18" s="296" t="s">
        <v>21</v>
      </c>
      <c r="AH18" s="210" t="s">
        <v>20</v>
      </c>
      <c r="AI18" s="210" t="s">
        <v>20</v>
      </c>
      <c r="AJ18" s="198">
        <v>132</v>
      </c>
      <c r="AK18" s="199">
        <f>COUNTIF(C18:AJ18,"T")*6+COUNTIF(C18:AJ18,"P")*12+COUNTIF(C18:AJ18,"M")*6+COUNTIF(C18:AJ18,"I")*6+COUNTIF(C18:AJ18,"N")*12+COUNTIF(C18:AJ18,"TI")*11+COUNTIF(C18:AJ18,"MT")*12+COUNTIF(C18:AJ18,"AT")*6+COUNTIF(C18:AJ18,"PI")*17+COUNTIF(C18:AJ18,"NA")*6+COUNTIF(C18:AJ18,"NB")*6+COUNTIF(C18:AJ18,"AF")*0</f>
        <v>216</v>
      </c>
      <c r="AL18" s="314">
        <f t="shared" ref="AL18" si="3">SUM(AK18-132)</f>
        <v>84</v>
      </c>
      <c r="AM18" t="s">
        <v>211</v>
      </c>
      <c r="AN18" s="318">
        <v>15</v>
      </c>
      <c r="AO18" s="318" t="s">
        <v>184</v>
      </c>
      <c r="AP18" s="291" t="s">
        <v>191</v>
      </c>
      <c r="AQ18" s="291" t="s">
        <v>192</v>
      </c>
      <c r="AR18" s="291" t="s">
        <v>182</v>
      </c>
    </row>
    <row r="19" spans="1:44" ht="16.5" customHeight="1">
      <c r="A19" s="450" t="s">
        <v>142</v>
      </c>
      <c r="B19" s="452" t="s">
        <v>1</v>
      </c>
      <c r="C19" s="452" t="s">
        <v>2</v>
      </c>
      <c r="D19" s="454" t="s">
        <v>3</v>
      </c>
      <c r="E19" s="255">
        <v>1</v>
      </c>
      <c r="F19" s="255">
        <v>2</v>
      </c>
      <c r="G19" s="255">
        <v>3</v>
      </c>
      <c r="H19" s="255">
        <v>4</v>
      </c>
      <c r="I19" s="255">
        <v>5</v>
      </c>
      <c r="J19" s="255">
        <v>6</v>
      </c>
      <c r="K19" s="255">
        <v>7</v>
      </c>
      <c r="L19" s="255">
        <v>8</v>
      </c>
      <c r="M19" s="255">
        <v>9</v>
      </c>
      <c r="N19" s="255">
        <v>10</v>
      </c>
      <c r="O19" s="255">
        <v>11</v>
      </c>
      <c r="P19" s="255">
        <v>12</v>
      </c>
      <c r="Q19" s="255">
        <v>13</v>
      </c>
      <c r="R19" s="255">
        <v>14</v>
      </c>
      <c r="S19" s="255">
        <v>15</v>
      </c>
      <c r="T19" s="255">
        <v>16</v>
      </c>
      <c r="U19" s="255">
        <v>17</v>
      </c>
      <c r="V19" s="255">
        <v>18</v>
      </c>
      <c r="W19" s="255">
        <v>19</v>
      </c>
      <c r="X19" s="255">
        <v>20</v>
      </c>
      <c r="Y19" s="255">
        <v>21</v>
      </c>
      <c r="Z19" s="255">
        <v>22</v>
      </c>
      <c r="AA19" s="255">
        <v>23</v>
      </c>
      <c r="AB19" s="255">
        <v>24</v>
      </c>
      <c r="AC19" s="255">
        <v>25</v>
      </c>
      <c r="AD19" s="255">
        <v>26</v>
      </c>
      <c r="AE19" s="255">
        <v>27</v>
      </c>
      <c r="AF19" s="255">
        <v>28</v>
      </c>
      <c r="AG19" s="255">
        <v>29</v>
      </c>
      <c r="AH19" s="255">
        <v>30</v>
      </c>
      <c r="AI19" s="252">
        <v>31</v>
      </c>
      <c r="AJ19" s="245"/>
      <c r="AK19" s="246"/>
      <c r="AL19" s="202"/>
      <c r="AN19" s="318">
        <v>16</v>
      </c>
      <c r="AO19" s="318" t="s">
        <v>185</v>
      </c>
      <c r="AP19" s="319"/>
      <c r="AQ19" s="291" t="s">
        <v>179</v>
      </c>
      <c r="AR19" s="291" t="s">
        <v>182</v>
      </c>
    </row>
    <row r="20" spans="1:44" ht="16.5" customHeight="1">
      <c r="A20" s="451"/>
      <c r="B20" s="453"/>
      <c r="C20" s="453"/>
      <c r="D20" s="454"/>
      <c r="E20" s="292" t="s">
        <v>11</v>
      </c>
      <c r="F20" s="292" t="s">
        <v>12</v>
      </c>
      <c r="G20" s="292" t="s">
        <v>13</v>
      </c>
      <c r="H20" s="292" t="s">
        <v>8</v>
      </c>
      <c r="I20" s="292" t="s">
        <v>9</v>
      </c>
      <c r="J20" s="292" t="s">
        <v>10</v>
      </c>
      <c r="K20" s="292" t="s">
        <v>130</v>
      </c>
      <c r="L20" s="292" t="s">
        <v>11</v>
      </c>
      <c r="M20" s="292" t="s">
        <v>12</v>
      </c>
      <c r="N20" s="292" t="s">
        <v>13</v>
      </c>
      <c r="O20" s="292" t="s">
        <v>8</v>
      </c>
      <c r="P20" s="292" t="s">
        <v>9</v>
      </c>
      <c r="Q20" s="292" t="s">
        <v>10</v>
      </c>
      <c r="R20" s="292" t="s">
        <v>130</v>
      </c>
      <c r="S20" s="292" t="s">
        <v>11</v>
      </c>
      <c r="T20" s="292" t="s">
        <v>12</v>
      </c>
      <c r="U20" s="292" t="s">
        <v>13</v>
      </c>
      <c r="V20" s="292" t="s">
        <v>8</v>
      </c>
      <c r="W20" s="292" t="s">
        <v>9</v>
      </c>
      <c r="X20" s="292" t="s">
        <v>10</v>
      </c>
      <c r="Y20" s="292" t="s">
        <v>130</v>
      </c>
      <c r="Z20" s="292" t="s">
        <v>11</v>
      </c>
      <c r="AA20" s="292" t="s">
        <v>12</v>
      </c>
      <c r="AB20" s="292" t="s">
        <v>13</v>
      </c>
      <c r="AC20" s="292" t="s">
        <v>8</v>
      </c>
      <c r="AD20" s="292" t="s">
        <v>9</v>
      </c>
      <c r="AE20" s="292" t="s">
        <v>10</v>
      </c>
      <c r="AF20" s="292" t="s">
        <v>130</v>
      </c>
      <c r="AG20" s="120" t="s">
        <v>11</v>
      </c>
      <c r="AH20" s="120" t="s">
        <v>12</v>
      </c>
      <c r="AI20" s="253" t="s">
        <v>13</v>
      </c>
      <c r="AJ20" s="198"/>
      <c r="AK20" s="200"/>
      <c r="AL20" s="202"/>
      <c r="AN20" s="318">
        <v>17</v>
      </c>
      <c r="AO20" s="318" t="s">
        <v>186</v>
      </c>
      <c r="AP20" s="319"/>
      <c r="AQ20" s="291" t="s">
        <v>179</v>
      </c>
      <c r="AR20" s="291" t="s">
        <v>182</v>
      </c>
    </row>
    <row r="21" spans="1:44" s="309" customFormat="1" ht="16.5" customHeight="1">
      <c r="A21" s="125" t="s">
        <v>138</v>
      </c>
      <c r="B21" s="122" t="s">
        <v>125</v>
      </c>
      <c r="C21" s="308" t="s">
        <v>36</v>
      </c>
      <c r="D21" s="124" t="s">
        <v>137</v>
      </c>
      <c r="E21" s="297"/>
      <c r="F21" s="211" t="s">
        <v>164</v>
      </c>
      <c r="G21" s="211" t="s">
        <v>164</v>
      </c>
      <c r="H21" s="213" t="s">
        <v>164</v>
      </c>
      <c r="I21" s="211"/>
      <c r="J21" s="213" t="s">
        <v>174</v>
      </c>
      <c r="K21" s="297" t="s">
        <v>20</v>
      </c>
      <c r="L21" s="298" t="s">
        <v>14</v>
      </c>
      <c r="M21" s="211" t="s">
        <v>164</v>
      </c>
      <c r="N21" s="213" t="s">
        <v>164</v>
      </c>
      <c r="O21" s="211" t="s">
        <v>164</v>
      </c>
      <c r="P21" s="213"/>
      <c r="Q21" s="213" t="s">
        <v>164</v>
      </c>
      <c r="R21" s="298" t="s">
        <v>164</v>
      </c>
      <c r="S21" s="297" t="s">
        <v>14</v>
      </c>
      <c r="T21" s="211" t="s">
        <v>164</v>
      </c>
      <c r="U21" s="211" t="s">
        <v>164</v>
      </c>
      <c r="V21" s="213"/>
      <c r="W21" s="213" t="s">
        <v>18</v>
      </c>
      <c r="X21" s="211" t="s">
        <v>164</v>
      </c>
      <c r="Y21" s="298" t="s">
        <v>164</v>
      </c>
      <c r="Z21" s="298" t="s">
        <v>20</v>
      </c>
      <c r="AA21" s="211" t="s">
        <v>164</v>
      </c>
      <c r="AB21" s="213" t="s">
        <v>164</v>
      </c>
      <c r="AC21" s="211"/>
      <c r="AD21" s="211"/>
      <c r="AE21" s="213" t="s">
        <v>164</v>
      </c>
      <c r="AF21" s="297" t="s">
        <v>19</v>
      </c>
      <c r="AG21" s="298" t="s">
        <v>164</v>
      </c>
      <c r="AH21" s="213"/>
      <c r="AI21" s="211"/>
      <c r="AJ21" s="198">
        <v>132</v>
      </c>
      <c r="AK21" s="313">
        <f>COUNTIF(C21:AJ21,"T")*6+COUNTIF(C21:AJ21,"P")*12+COUNTIF(C21:AJ21,"M")*6+COUNTIF(C21:AJ21,"I")*6+COUNTIF(C21:AJ21,"SN")*12+COUNTIF(C21:AJ21,"TI")*11+COUNTIF(C21:AJ21,"MT")*12+COUNTIF(C21:AJ21,"MSN")*18+COUNTIF(C21:AJ21,"C")*6+COUNTIF(C21:AJ21,"TSN")*18+COUNTIF(C21:AJ21,"NB")*6+COUNTIF(C21:AJ21,"AF")*0</f>
        <v>234</v>
      </c>
      <c r="AL21" s="314">
        <f t="shared" ref="AL21:AL23" si="4">SUM(AK21-132)</f>
        <v>102</v>
      </c>
      <c r="AM21" s="309" t="s">
        <v>211</v>
      </c>
      <c r="AN21" s="318">
        <v>18</v>
      </c>
      <c r="AO21" s="318" t="s">
        <v>187</v>
      </c>
      <c r="AP21" s="320"/>
      <c r="AQ21" s="291" t="s">
        <v>179</v>
      </c>
      <c r="AR21" s="291" t="s">
        <v>182</v>
      </c>
    </row>
    <row r="22" spans="1:44" s="309" customFormat="1" ht="16.5" customHeight="1">
      <c r="A22" s="125" t="s">
        <v>139</v>
      </c>
      <c r="B22" s="122" t="s">
        <v>126</v>
      </c>
      <c r="C22" s="308" t="s">
        <v>36</v>
      </c>
      <c r="D22" s="124" t="s">
        <v>137</v>
      </c>
      <c r="E22" s="297" t="s">
        <v>174</v>
      </c>
      <c r="F22" s="213" t="s">
        <v>164</v>
      </c>
      <c r="G22" s="211"/>
      <c r="H22" s="213"/>
      <c r="I22" s="211" t="s">
        <v>164</v>
      </c>
      <c r="J22" s="211" t="s">
        <v>164</v>
      </c>
      <c r="K22" s="297" t="s">
        <v>19</v>
      </c>
      <c r="L22" s="298" t="s">
        <v>164</v>
      </c>
      <c r="M22" s="211" t="s">
        <v>164</v>
      </c>
      <c r="N22" s="213"/>
      <c r="O22" s="213" t="s">
        <v>174</v>
      </c>
      <c r="P22" s="211" t="s">
        <v>164</v>
      </c>
      <c r="Q22" s="211"/>
      <c r="R22" s="297" t="s">
        <v>174</v>
      </c>
      <c r="S22" s="298" t="s">
        <v>164</v>
      </c>
      <c r="T22" s="213"/>
      <c r="U22" s="213"/>
      <c r="V22" s="211" t="s">
        <v>164</v>
      </c>
      <c r="W22" s="213"/>
      <c r="X22" s="213" t="s">
        <v>164</v>
      </c>
      <c r="Y22" s="298" t="s">
        <v>164</v>
      </c>
      <c r="Z22" s="297"/>
      <c r="AA22" s="213" t="s">
        <v>164</v>
      </c>
      <c r="AB22" s="211"/>
      <c r="AC22" s="254" t="s">
        <v>20</v>
      </c>
      <c r="AD22" s="211" t="s">
        <v>164</v>
      </c>
      <c r="AE22" s="211" t="s">
        <v>164</v>
      </c>
      <c r="AF22" s="297"/>
      <c r="AG22" s="297" t="s">
        <v>164</v>
      </c>
      <c r="AH22" s="211" t="s">
        <v>164</v>
      </c>
      <c r="AI22" s="213"/>
      <c r="AJ22" s="198">
        <v>132</v>
      </c>
      <c r="AK22" s="313">
        <f>COUNTIF(C22:AJ22,"T")*6+COUNTIF(C22:AJ22,"P")*12+COUNTIF(C22:AJ22,"M")*6+COUNTIF(C22:AJ22,"I")*6+COUNTIF(C22:AJ22,"SN")*12+COUNTIF(C22:AJ22,"TI")*11+COUNTIF(C22:AJ22,"MT")*12+COUNTIF(C22:AJ22,"MSN")*18+COUNTIF(C22:AJ22,"PI")*17+COUNTIF(C22:AJ22,"TSN")*18+COUNTIF(C22:AJ22,"NB")*6+COUNTIF(C22:AJ22,"AF")*0</f>
        <v>246</v>
      </c>
      <c r="AL22" s="314">
        <f t="shared" si="4"/>
        <v>114</v>
      </c>
      <c r="AM22" s="270" t="s">
        <v>211</v>
      </c>
      <c r="AN22" s="318">
        <v>19</v>
      </c>
      <c r="AO22" s="318" t="s">
        <v>188</v>
      </c>
      <c r="AP22" s="320"/>
      <c r="AQ22" s="291" t="s">
        <v>179</v>
      </c>
      <c r="AR22" s="320"/>
    </row>
    <row r="23" spans="1:44" s="309" customFormat="1" ht="16.5" customHeight="1">
      <c r="A23" s="125" t="s">
        <v>140</v>
      </c>
      <c r="B23" s="122" t="s">
        <v>39</v>
      </c>
      <c r="C23" s="308" t="s">
        <v>36</v>
      </c>
      <c r="D23" s="124" t="s">
        <v>137</v>
      </c>
      <c r="E23" s="298" t="s">
        <v>213</v>
      </c>
      <c r="F23" s="211"/>
      <c r="G23" s="254" t="s">
        <v>164</v>
      </c>
      <c r="H23" s="211" t="s">
        <v>164</v>
      </c>
      <c r="I23" s="254" t="s">
        <v>164</v>
      </c>
      <c r="J23" s="254"/>
      <c r="K23" s="298" t="s">
        <v>164</v>
      </c>
      <c r="L23" s="302" t="s">
        <v>164</v>
      </c>
      <c r="M23" s="254"/>
      <c r="N23" s="211" t="s">
        <v>164</v>
      </c>
      <c r="O23" s="211"/>
      <c r="P23" s="254" t="s">
        <v>164</v>
      </c>
      <c r="Q23" s="211" t="s">
        <v>164</v>
      </c>
      <c r="R23" s="298" t="s">
        <v>14</v>
      </c>
      <c r="S23" s="302" t="s">
        <v>164</v>
      </c>
      <c r="T23" s="211" t="s">
        <v>164</v>
      </c>
      <c r="U23" s="254" t="s">
        <v>164</v>
      </c>
      <c r="V23" s="254"/>
      <c r="W23" s="211" t="s">
        <v>214</v>
      </c>
      <c r="X23" s="211"/>
      <c r="Y23" s="302"/>
      <c r="Z23" s="298" t="s">
        <v>164</v>
      </c>
      <c r="AA23" s="254"/>
      <c r="AB23" s="254"/>
      <c r="AC23" s="211" t="s">
        <v>164</v>
      </c>
      <c r="AD23" s="254" t="s">
        <v>213</v>
      </c>
      <c r="AE23" s="254"/>
      <c r="AF23" s="298" t="s">
        <v>164</v>
      </c>
      <c r="AG23" s="302"/>
      <c r="AH23" s="254" t="s">
        <v>20</v>
      </c>
      <c r="AI23" s="211" t="s">
        <v>214</v>
      </c>
      <c r="AJ23" s="198">
        <v>132</v>
      </c>
      <c r="AK23" s="313">
        <f>COUNTIF(C23:AJ23,"T")*6+COUNTIF(C23:AJ23,"P")*12+COUNTIF(C23:AJ23,"M")*6+COUNTIF(C23:AJ23,"I")*6+COUNTIF(C23:AJ23,"SN")*12+COUNTIF(C23:AJ23,"MT")*12+COUNTIF(C23:AJ23,"MSN")*18+COUNTIF(C23:AJ23,"TI")*12+COUNTIF(C23:AJ23,"TSN")*18+COUNTIF(C23:AJ23,"NB")*6+COUNTIF(C23:AJ23,"AF")*0</f>
        <v>234</v>
      </c>
      <c r="AL23" s="314">
        <f t="shared" si="4"/>
        <v>102</v>
      </c>
      <c r="AM23" s="270" t="s">
        <v>211</v>
      </c>
      <c r="AN23" s="318">
        <v>20</v>
      </c>
      <c r="AO23" s="318" t="s">
        <v>189</v>
      </c>
      <c r="AP23" s="320"/>
      <c r="AQ23" s="291" t="s">
        <v>179</v>
      </c>
      <c r="AR23" s="291" t="s">
        <v>182</v>
      </c>
    </row>
    <row r="24" spans="1:44" s="312" customFormat="1" ht="16.5" customHeight="1">
      <c r="A24" s="310" t="s">
        <v>141</v>
      </c>
      <c r="B24" s="311" t="s">
        <v>40</v>
      </c>
      <c r="C24" s="308" t="s">
        <v>36</v>
      </c>
      <c r="D24" s="124" t="s">
        <v>137</v>
      </c>
      <c r="E24" s="447" t="s">
        <v>172</v>
      </c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9"/>
      <c r="V24" s="390" t="s">
        <v>196</v>
      </c>
      <c r="W24" s="211" t="s">
        <v>164</v>
      </c>
      <c r="X24" s="211"/>
      <c r="Y24" s="391" t="s">
        <v>20</v>
      </c>
      <c r="Z24" s="298" t="s">
        <v>164</v>
      </c>
      <c r="AA24" s="211" t="s">
        <v>212</v>
      </c>
      <c r="AB24" s="211" t="s">
        <v>164</v>
      </c>
      <c r="AC24" s="211" t="s">
        <v>164</v>
      </c>
      <c r="AD24" s="211"/>
      <c r="AE24" s="211" t="s">
        <v>20</v>
      </c>
      <c r="AF24" s="298" t="s">
        <v>164</v>
      </c>
      <c r="AG24" s="391" t="s">
        <v>19</v>
      </c>
      <c r="AH24" s="390" t="s">
        <v>164</v>
      </c>
      <c r="AI24" s="211" t="s">
        <v>164</v>
      </c>
      <c r="AJ24" s="198">
        <v>60</v>
      </c>
      <c r="AK24" s="313">
        <f>COUNTIF(C24:AJ24,"T")*6+COUNTIF(C24:AJ24,"P")*12+COUNTIF(C24:AJ24,"M")*6+COUNTIF(C24:AJ24,"I")*6+COUNTIF(C24:AJ24,"SN")*12+COUNTIF(C24:AJ24,"TI")*11+COUNTIF(C24:AJ24,"MT")*12+COUNTIF(C24:AJ24,"MSN")*18+COUNTIF(C24:AJ24,"M#SN")*18+COUNTIF(C24:AJ24,"TSN")*18+COUNTIF(C24:AJ24,"M#")*6+COUNTIF(C24:AJ24,"AF")*0+COUNTIF(C24:AJ24,"T#")*6</f>
        <v>126</v>
      </c>
      <c r="AL24" s="314">
        <f>SUM(AK24-60)</f>
        <v>66</v>
      </c>
      <c r="AM24" s="413" t="s">
        <v>211</v>
      </c>
      <c r="AN24" s="318">
        <v>21</v>
      </c>
      <c r="AO24" s="318" t="s">
        <v>190</v>
      </c>
      <c r="AP24" s="291" t="s">
        <v>191</v>
      </c>
      <c r="AQ24" s="291" t="s">
        <v>192</v>
      </c>
      <c r="AR24" s="291" t="s">
        <v>182</v>
      </c>
    </row>
    <row r="25" spans="1:44" s="135" customFormat="1" ht="16.5" customHeight="1">
      <c r="A25" s="450" t="s">
        <v>142</v>
      </c>
      <c r="B25" s="452" t="s">
        <v>1</v>
      </c>
      <c r="C25" s="452" t="s">
        <v>2</v>
      </c>
      <c r="D25" s="454" t="s">
        <v>3</v>
      </c>
      <c r="E25" s="67">
        <v>1</v>
      </c>
      <c r="F25" s="67">
        <v>2</v>
      </c>
      <c r="G25" s="67">
        <v>3</v>
      </c>
      <c r="H25" s="67">
        <v>4</v>
      </c>
      <c r="I25" s="67">
        <v>5</v>
      </c>
      <c r="J25" s="67">
        <v>6</v>
      </c>
      <c r="K25" s="67">
        <v>7</v>
      </c>
      <c r="L25" s="67">
        <v>8</v>
      </c>
      <c r="M25" s="67">
        <v>9</v>
      </c>
      <c r="N25" s="67">
        <v>10</v>
      </c>
      <c r="O25" s="67">
        <v>11</v>
      </c>
      <c r="P25" s="67">
        <v>12</v>
      </c>
      <c r="Q25" s="67">
        <v>13</v>
      </c>
      <c r="R25" s="67">
        <v>14</v>
      </c>
      <c r="S25" s="67">
        <v>15</v>
      </c>
      <c r="T25" s="67">
        <v>16</v>
      </c>
      <c r="U25" s="67">
        <v>17</v>
      </c>
      <c r="V25" s="67">
        <v>18</v>
      </c>
      <c r="W25" s="67">
        <v>19</v>
      </c>
      <c r="X25" s="67">
        <v>20</v>
      </c>
      <c r="Y25" s="67">
        <v>21</v>
      </c>
      <c r="Z25" s="67">
        <v>22</v>
      </c>
      <c r="AA25" s="67">
        <v>23</v>
      </c>
      <c r="AB25" s="67">
        <v>24</v>
      </c>
      <c r="AC25" s="67">
        <v>25</v>
      </c>
      <c r="AD25" s="67">
        <v>26</v>
      </c>
      <c r="AE25" s="67">
        <v>27</v>
      </c>
      <c r="AF25" s="67">
        <v>28</v>
      </c>
      <c r="AG25" s="67">
        <v>29</v>
      </c>
      <c r="AH25" s="67">
        <v>30</v>
      </c>
      <c r="AI25" s="67">
        <v>30</v>
      </c>
      <c r="AJ25" s="245"/>
      <c r="AK25" s="246"/>
      <c r="AL25" s="202"/>
      <c r="AN25" s="321">
        <v>22</v>
      </c>
      <c r="AO25" s="318" t="s">
        <v>184</v>
      </c>
      <c r="AP25" s="291" t="s">
        <v>191</v>
      </c>
      <c r="AQ25" s="291" t="s">
        <v>192</v>
      </c>
      <c r="AR25" s="291" t="s">
        <v>182</v>
      </c>
    </row>
    <row r="26" spans="1:44" s="135" customFormat="1" ht="16.5" customHeight="1">
      <c r="A26" s="451"/>
      <c r="B26" s="453"/>
      <c r="C26" s="453"/>
      <c r="D26" s="454"/>
      <c r="E26" s="292" t="s">
        <v>11</v>
      </c>
      <c r="F26" s="292" t="s">
        <v>12</v>
      </c>
      <c r="G26" s="292" t="s">
        <v>13</v>
      </c>
      <c r="H26" s="292" t="s">
        <v>8</v>
      </c>
      <c r="I26" s="292" t="s">
        <v>9</v>
      </c>
      <c r="J26" s="292" t="s">
        <v>10</v>
      </c>
      <c r="K26" s="292" t="s">
        <v>130</v>
      </c>
      <c r="L26" s="292" t="s">
        <v>11</v>
      </c>
      <c r="M26" s="292" t="s">
        <v>12</v>
      </c>
      <c r="N26" s="292" t="s">
        <v>13</v>
      </c>
      <c r="O26" s="292" t="s">
        <v>8</v>
      </c>
      <c r="P26" s="292" t="s">
        <v>9</v>
      </c>
      <c r="Q26" s="292" t="s">
        <v>10</v>
      </c>
      <c r="R26" s="292" t="s">
        <v>130</v>
      </c>
      <c r="S26" s="292" t="s">
        <v>11</v>
      </c>
      <c r="T26" s="292" t="s">
        <v>12</v>
      </c>
      <c r="U26" s="292" t="s">
        <v>13</v>
      </c>
      <c r="V26" s="292" t="s">
        <v>8</v>
      </c>
      <c r="W26" s="292" t="s">
        <v>9</v>
      </c>
      <c r="X26" s="292" t="s">
        <v>10</v>
      </c>
      <c r="Y26" s="292" t="s">
        <v>130</v>
      </c>
      <c r="Z26" s="292" t="s">
        <v>11</v>
      </c>
      <c r="AA26" s="292" t="s">
        <v>12</v>
      </c>
      <c r="AB26" s="292" t="s">
        <v>13</v>
      </c>
      <c r="AC26" s="292" t="s">
        <v>8</v>
      </c>
      <c r="AD26" s="292" t="s">
        <v>9</v>
      </c>
      <c r="AE26" s="292" t="s">
        <v>10</v>
      </c>
      <c r="AF26" s="292" t="s">
        <v>130</v>
      </c>
      <c r="AG26" s="120" t="s">
        <v>11</v>
      </c>
      <c r="AH26" s="120" t="s">
        <v>12</v>
      </c>
      <c r="AI26" s="253" t="s">
        <v>13</v>
      </c>
      <c r="AJ26" s="198"/>
      <c r="AK26" s="200"/>
      <c r="AL26" s="202"/>
      <c r="AN26" s="321">
        <v>23</v>
      </c>
      <c r="AO26" s="318" t="s">
        <v>185</v>
      </c>
      <c r="AP26" s="322"/>
      <c r="AQ26" s="291" t="s">
        <v>179</v>
      </c>
      <c r="AR26" s="291" t="s">
        <v>182</v>
      </c>
    </row>
    <row r="27" spans="1:44" s="135" customFormat="1" ht="16.5" customHeight="1">
      <c r="A27" s="257" t="s">
        <v>203</v>
      </c>
      <c r="B27" s="133" t="s">
        <v>204</v>
      </c>
      <c r="C27" s="256"/>
      <c r="D27" s="134" t="s">
        <v>41</v>
      </c>
      <c r="E27" s="303"/>
      <c r="F27" s="293"/>
      <c r="G27" s="293"/>
      <c r="H27" s="293"/>
      <c r="I27" s="293"/>
      <c r="J27" s="293"/>
      <c r="K27" s="401" t="s">
        <v>164</v>
      </c>
      <c r="L27" s="303"/>
      <c r="M27" s="293"/>
      <c r="N27" s="293"/>
      <c r="O27" s="293"/>
      <c r="P27" s="293"/>
      <c r="Q27" s="293"/>
      <c r="R27" s="303"/>
      <c r="S27" s="303"/>
      <c r="T27" s="293"/>
      <c r="U27" s="293"/>
      <c r="V27" s="293"/>
      <c r="W27" s="293"/>
      <c r="X27" s="293"/>
      <c r="Y27" s="303"/>
      <c r="Z27" s="303"/>
      <c r="AA27" s="293"/>
      <c r="AB27" s="293"/>
      <c r="AC27" s="293"/>
      <c r="AD27" s="293"/>
      <c r="AE27" s="293"/>
      <c r="AF27" s="303"/>
      <c r="AG27" s="303"/>
      <c r="AH27" s="293"/>
      <c r="AI27" s="316"/>
      <c r="AJ27" s="201"/>
      <c r="AK27" s="199">
        <f>COUNTIF(C27:AJ27,"T")*6+COUNTIF(C27:AJ27,"P")*12+COUNTIF(C27:AJ27,"M")*6+COUNTIF(C27:AJ27,"I")*6+COUNTIF(C27:AJ27,"N")*12+COUNTIF(C27:AJ27,"TI")*11+COUNTIF(C27:AJ27,"MT")*12+COUNTIF(C27:AJ27,"MN")*18+COUNTIF(C27:AJ27,"PI")*17+COUNTIF(C27:AJ27,"SN")*12+COUNTIF(C27:AJ27,"NB")*6+COUNTIF(C27:AJ27,"AF")*0</f>
        <v>12</v>
      </c>
      <c r="AL27" s="202"/>
      <c r="AN27" s="321">
        <v>24</v>
      </c>
      <c r="AO27" s="318" t="s">
        <v>186</v>
      </c>
      <c r="AP27" s="322"/>
      <c r="AQ27" s="291" t="s">
        <v>179</v>
      </c>
      <c r="AR27" s="291" t="s">
        <v>182</v>
      </c>
    </row>
    <row r="28" spans="1:44" s="135" customFormat="1" ht="16.5" customHeight="1">
      <c r="A28" s="257"/>
      <c r="B28" s="133" t="s">
        <v>208</v>
      </c>
      <c r="C28" s="256"/>
      <c r="D28" s="134" t="s">
        <v>41</v>
      </c>
      <c r="E28" s="315"/>
      <c r="F28" s="293"/>
      <c r="G28" s="293"/>
      <c r="H28" s="293"/>
      <c r="I28" s="293"/>
      <c r="J28" s="293"/>
      <c r="K28" s="317"/>
      <c r="L28" s="303"/>
      <c r="M28" s="293"/>
      <c r="N28" s="293"/>
      <c r="O28" s="293"/>
      <c r="P28" s="293"/>
      <c r="Q28" s="293"/>
      <c r="R28" s="303"/>
      <c r="S28" s="303"/>
      <c r="T28" s="293"/>
      <c r="U28" s="293"/>
      <c r="V28" s="293"/>
      <c r="W28" s="293"/>
      <c r="X28" s="293"/>
      <c r="Y28" s="303"/>
      <c r="Z28" s="303"/>
      <c r="AA28" s="293"/>
      <c r="AB28" s="293"/>
      <c r="AC28" s="293"/>
      <c r="AD28" s="293"/>
      <c r="AE28" s="293"/>
      <c r="AF28" s="303"/>
      <c r="AG28" s="315"/>
      <c r="AH28" s="293"/>
      <c r="AI28" s="293"/>
      <c r="AJ28" s="201"/>
      <c r="AK28" s="199">
        <f>COUNTIF(C28:AJ28,"T")*6+COUNTIF(C28:AJ28,"P")*12+COUNTIF(C28:AJ28,"M")*6+COUNTIF(C28:AJ28,"I")*6+COUNTIF(C28:AJ28,"N")*12+COUNTIF(C28:AJ28,"TI")*11+COUNTIF(C28:AJ28,"MT")*12+COUNTIF(C28:AJ28,"MN")*18+COUNTIF(C28:AJ28,"PI")*17+COUNTIF(C28:AJ28,"NA")*6+COUNTIF(C28:AJ28,"NB")*6+COUNTIF(C28:AJ28,"AF")*0</f>
        <v>0</v>
      </c>
      <c r="AL28" s="202"/>
      <c r="AN28" s="321">
        <v>25</v>
      </c>
      <c r="AO28" s="318" t="s">
        <v>187</v>
      </c>
      <c r="AP28" s="322"/>
      <c r="AQ28" s="291" t="s">
        <v>179</v>
      </c>
      <c r="AR28" s="322"/>
    </row>
    <row r="29" spans="1:44" s="135" customFormat="1" ht="16.5" customHeight="1">
      <c r="A29" s="258"/>
      <c r="B29" s="133" t="s">
        <v>215</v>
      </c>
      <c r="C29" s="256">
        <v>158623</v>
      </c>
      <c r="D29" s="134" t="s">
        <v>41</v>
      </c>
      <c r="E29" s="392"/>
      <c r="F29" s="393"/>
      <c r="G29" s="393"/>
      <c r="H29" s="393"/>
      <c r="I29" s="393"/>
      <c r="J29" s="393" t="s">
        <v>20</v>
      </c>
      <c r="K29" s="392"/>
      <c r="L29" s="392" t="s">
        <v>19</v>
      </c>
      <c r="M29" s="393"/>
      <c r="N29" s="393"/>
      <c r="O29" s="393"/>
      <c r="P29" s="393"/>
      <c r="Q29" s="393"/>
      <c r="R29" s="392"/>
      <c r="S29" s="392"/>
      <c r="T29" s="393"/>
      <c r="U29" s="393"/>
      <c r="V29" s="393"/>
      <c r="W29" s="393"/>
      <c r="X29" s="393"/>
      <c r="Y29" s="392"/>
      <c r="Z29" s="392" t="s">
        <v>19</v>
      </c>
      <c r="AA29" s="393"/>
      <c r="AB29" s="393"/>
      <c r="AC29" s="393"/>
      <c r="AD29" s="393"/>
      <c r="AE29" s="393"/>
      <c r="AF29" s="392" t="s">
        <v>20</v>
      </c>
      <c r="AG29" s="392"/>
      <c r="AH29" s="393"/>
      <c r="AI29" s="393"/>
      <c r="AJ29" s="201"/>
      <c r="AK29" s="199">
        <f>COUNTIF(C29:AJ29,"T")*6+COUNTIF(C29:AJ29,"P")*12+COUNTIF(C29:AJ29,"M")*6+COUNTIF(C29:AJ29,"I")*6+COUNTIF(C29:AJ29,"P(M/T)")*12+COUNTIF(C29:AJ29,"TI")*11+COUNTIF(C29:AJ29,"MT")*12+COUNTIF(C29:AJ29,"MN")*18+COUNTIF(C29:AJ29,"PI")*17+COUNTIF(C29:AJ29,"NA")*6+COUNTIF(C29:AJ29,"NB")*6+COUNTIF(C29:AJ29,"AF")*0</f>
        <v>24</v>
      </c>
      <c r="AL29" s="199"/>
      <c r="AN29" s="321">
        <v>26</v>
      </c>
      <c r="AO29" s="318" t="s">
        <v>188</v>
      </c>
      <c r="AP29" s="322"/>
      <c r="AQ29" s="291" t="s">
        <v>179</v>
      </c>
      <c r="AR29" s="291" t="s">
        <v>182</v>
      </c>
    </row>
    <row r="30" spans="1:44" s="206" customFormat="1" ht="16.5" customHeight="1">
      <c r="A30" s="259"/>
      <c r="B30" s="133"/>
      <c r="C30" s="260"/>
      <c r="D30" s="261"/>
      <c r="E30" s="392"/>
      <c r="F30" s="393"/>
      <c r="G30" s="393"/>
      <c r="H30" s="393"/>
      <c r="I30" s="393"/>
      <c r="J30" s="393"/>
      <c r="K30" s="392"/>
      <c r="L30" s="392"/>
      <c r="M30" s="393"/>
      <c r="N30" s="393"/>
      <c r="O30" s="393"/>
      <c r="P30" s="393"/>
      <c r="Q30" s="393"/>
      <c r="R30" s="392"/>
      <c r="S30" s="392"/>
      <c r="T30" s="393"/>
      <c r="U30" s="393"/>
      <c r="V30" s="393"/>
      <c r="W30" s="393"/>
      <c r="X30" s="393"/>
      <c r="Y30" s="392"/>
      <c r="Z30" s="392"/>
      <c r="AA30" s="393"/>
      <c r="AB30" s="393"/>
      <c r="AC30" s="393"/>
      <c r="AD30" s="393"/>
      <c r="AE30" s="393"/>
      <c r="AF30" s="392"/>
      <c r="AG30" s="392"/>
      <c r="AH30" s="393"/>
      <c r="AI30" s="393"/>
      <c r="AJ30" s="262"/>
      <c r="AK30" s="199">
        <f>COUNTIF(C30:AJ30,"T")*6+COUNTIF(C30:AJ30,"P")*12+COUNTIF(C30:AJ30,"M")*6+COUNTIF(C30:AJ30,"I")*6+COUNTIF(C30:AJ30,"P(M/T)")*12+COUNTIF(C30:AJ30,"TI")*11+COUNTIF(C30:AJ30,"MT")*12+COUNTIF(C30:AJ30,"MN")*18+COUNTIF(C30:AJ30,"PI")*17+COUNTIF(C30:AJ30,"NA")*6+COUNTIF(C30:AJ30,"NB")*6+COUNTIF(C30:AJ30,"AF")*0</f>
        <v>0</v>
      </c>
      <c r="AL30" s="263"/>
      <c r="AN30" s="321">
        <v>27</v>
      </c>
      <c r="AO30" s="318" t="s">
        <v>189</v>
      </c>
      <c r="AP30" s="323"/>
      <c r="AQ30" s="291" t="s">
        <v>179</v>
      </c>
      <c r="AR30" s="291" t="s">
        <v>182</v>
      </c>
    </row>
    <row r="31" spans="1:44" s="206" customFormat="1" ht="16.5" customHeight="1">
      <c r="A31" s="203"/>
      <c r="B31" s="204"/>
      <c r="C31" s="205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207"/>
      <c r="AK31" s="208"/>
      <c r="AL31" s="209"/>
      <c r="AN31" s="321">
        <v>28</v>
      </c>
      <c r="AO31" s="318" t="s">
        <v>190</v>
      </c>
      <c r="AP31" s="291" t="s">
        <v>191</v>
      </c>
      <c r="AQ31" s="291" t="s">
        <v>192</v>
      </c>
      <c r="AR31" s="291" t="s">
        <v>182</v>
      </c>
    </row>
    <row r="32" spans="1:44" s="206" customFormat="1" ht="16.5" customHeight="1">
      <c r="A32" s="203"/>
      <c r="B32" s="204"/>
      <c r="C32" s="205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207"/>
      <c r="AK32" s="208"/>
      <c r="AL32" s="209"/>
      <c r="AN32" s="321">
        <v>29</v>
      </c>
      <c r="AO32" s="318" t="s">
        <v>184</v>
      </c>
      <c r="AP32" s="291" t="s">
        <v>191</v>
      </c>
      <c r="AQ32" s="291" t="s">
        <v>192</v>
      </c>
      <c r="AR32" s="291" t="s">
        <v>182</v>
      </c>
    </row>
    <row r="33" spans="1:44" s="206" customFormat="1" ht="16.5" customHeight="1">
      <c r="A33" s="203"/>
      <c r="B33" s="204"/>
      <c r="C33" s="205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207"/>
      <c r="AK33" s="208"/>
      <c r="AL33" s="209"/>
      <c r="AN33" s="321">
        <v>30</v>
      </c>
      <c r="AO33" s="318" t="s">
        <v>185</v>
      </c>
      <c r="AP33" s="323"/>
      <c r="AQ33" s="291" t="s">
        <v>179</v>
      </c>
      <c r="AR33" s="291" t="s">
        <v>182</v>
      </c>
    </row>
    <row r="34" spans="1:44" s="206" customFormat="1" ht="16.5" customHeight="1">
      <c r="A34" s="203"/>
      <c r="B34" s="204"/>
      <c r="C34" s="205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207"/>
      <c r="AK34" s="208"/>
      <c r="AL34" s="209"/>
      <c r="AN34" s="321">
        <v>31</v>
      </c>
      <c r="AO34" s="318" t="s">
        <v>186</v>
      </c>
      <c r="AP34" s="323"/>
      <c r="AQ34" s="291" t="s">
        <v>179</v>
      </c>
      <c r="AR34" s="324"/>
    </row>
    <row r="35" spans="1:44" s="135" customFormat="1" ht="16.5" customHeight="1">
      <c r="A35" s="141"/>
      <c r="B35" s="142"/>
      <c r="C35" s="143"/>
      <c r="D35" s="220" t="s">
        <v>145</v>
      </c>
      <c r="E35" s="221"/>
      <c r="F35" s="221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3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38"/>
      <c r="AK35" s="139"/>
      <c r="AL35" s="140"/>
    </row>
    <row r="36" spans="1:44" s="135" customFormat="1" ht="16.5" customHeight="1">
      <c r="A36" s="141"/>
      <c r="B36" s="145" t="s">
        <v>112</v>
      </c>
      <c r="C36" s="143"/>
      <c r="D36" s="228" t="s">
        <v>168</v>
      </c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9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38"/>
      <c r="AK36" s="139"/>
      <c r="AL36" s="140"/>
      <c r="AO36" s="135">
        <f>626*9</f>
        <v>5634</v>
      </c>
    </row>
    <row r="37" spans="1:44" s="135" customFormat="1" ht="16.5" customHeight="1" thickBot="1">
      <c r="A37" s="146"/>
      <c r="B37" s="147" t="s">
        <v>156</v>
      </c>
      <c r="C37" s="136"/>
      <c r="D37" s="225" t="s">
        <v>170</v>
      </c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7"/>
      <c r="S37" s="148"/>
      <c r="T37" s="148"/>
      <c r="U37" s="148"/>
      <c r="V37" s="148"/>
      <c r="W37" s="250"/>
      <c r="Y37" s="465" t="s">
        <v>77</v>
      </c>
      <c r="Z37" s="465"/>
      <c r="AA37" s="465"/>
      <c r="AB37" s="465"/>
      <c r="AC37" s="465"/>
      <c r="AD37" s="465"/>
      <c r="AE37" s="465"/>
      <c r="AF37" s="465"/>
      <c r="AG37" s="465"/>
      <c r="AH37" s="465"/>
      <c r="AI37" s="250"/>
      <c r="AJ37" s="250"/>
      <c r="AK37" s="139"/>
      <c r="AL37" s="140"/>
    </row>
    <row r="38" spans="1:44" s="135" customFormat="1" ht="16.5" customHeight="1">
      <c r="A38" s="152"/>
      <c r="B38" s="153" t="s">
        <v>146</v>
      </c>
      <c r="C38" s="154"/>
      <c r="D38" s="466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8"/>
      <c r="S38" s="155"/>
      <c r="T38" s="156"/>
      <c r="U38" s="156"/>
      <c r="V38" s="244"/>
      <c r="W38" s="234"/>
      <c r="X38" s="234"/>
      <c r="Y38" s="469" t="s">
        <v>161</v>
      </c>
      <c r="Z38" s="469"/>
      <c r="AA38" s="469"/>
      <c r="AB38" s="469"/>
      <c r="AC38" s="469"/>
      <c r="AD38" s="469"/>
      <c r="AE38" s="469"/>
      <c r="AF38" s="469"/>
      <c r="AG38" s="469"/>
      <c r="AH38" s="469"/>
      <c r="AI38" s="234"/>
      <c r="AJ38" s="234"/>
      <c r="AK38" s="139"/>
      <c r="AL38" s="140"/>
    </row>
    <row r="39" spans="1:44" ht="16.5" customHeight="1">
      <c r="A39" s="160"/>
      <c r="B39" s="161" t="s">
        <v>147</v>
      </c>
      <c r="C39" s="162"/>
      <c r="D39" s="230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2"/>
      <c r="S39" s="155"/>
      <c r="T39" s="249"/>
      <c r="U39" s="249"/>
      <c r="W39" s="456"/>
      <c r="X39" s="456"/>
      <c r="Y39" s="456"/>
      <c r="Z39" s="456"/>
      <c r="AA39" s="456"/>
      <c r="AB39" s="456"/>
      <c r="AC39" s="456"/>
      <c r="AD39" s="456"/>
      <c r="AE39" s="456"/>
      <c r="AF39" s="456"/>
      <c r="AG39" s="456"/>
      <c r="AH39" s="456"/>
      <c r="AI39" s="456"/>
      <c r="AJ39" s="456"/>
      <c r="AK39" s="150"/>
      <c r="AL39" s="151"/>
    </row>
    <row r="40" spans="1:44" ht="16.5" customHeight="1">
      <c r="A40" s="164"/>
      <c r="B40" s="161" t="s">
        <v>155</v>
      </c>
      <c r="C40" s="162"/>
      <c r="L40" s="78"/>
      <c r="S40" s="155"/>
      <c r="T40" s="455"/>
      <c r="U40" s="455"/>
      <c r="AJ40" s="157"/>
      <c r="AK40" s="158"/>
      <c r="AL40" s="159"/>
    </row>
    <row r="41" spans="1:44" ht="16.5" customHeight="1" thickBot="1">
      <c r="A41" s="167"/>
      <c r="B41" s="216" t="s">
        <v>148</v>
      </c>
      <c r="C41" s="168"/>
      <c r="D41" s="82"/>
      <c r="E41" s="214"/>
      <c r="F41" s="82"/>
      <c r="G41" s="82"/>
      <c r="H41" s="82"/>
      <c r="I41" s="82"/>
      <c r="J41" s="82"/>
      <c r="K41" s="82"/>
      <c r="L41" s="233"/>
      <c r="M41" s="82"/>
      <c r="N41" s="82"/>
      <c r="O41" s="82"/>
      <c r="P41" s="82"/>
      <c r="Q41" s="82"/>
      <c r="R41" s="82"/>
      <c r="S41" s="169"/>
      <c r="T41" s="169"/>
      <c r="U41" s="169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215"/>
      <c r="AK41" s="170"/>
      <c r="AL41" s="171"/>
    </row>
    <row r="42" spans="1:44" ht="16.5" customHeight="1">
      <c r="A42" s="217"/>
      <c r="B42" s="78"/>
      <c r="C42" s="218"/>
      <c r="D42" s="78"/>
      <c r="E42" s="219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157"/>
      <c r="AK42" s="188"/>
      <c r="AL42" s="188"/>
    </row>
    <row r="43" spans="1:44" ht="16.5" customHeight="1">
      <c r="A43" s="218"/>
      <c r="B43" s="78"/>
      <c r="C43" s="218"/>
      <c r="D43" s="78"/>
      <c r="E43" s="219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188"/>
      <c r="AK43" s="188"/>
      <c r="AL43" s="188"/>
    </row>
    <row r="44" spans="1:44" ht="16.5" customHeight="1">
      <c r="A44" s="190"/>
      <c r="B44" s="165"/>
      <c r="C44" s="165"/>
      <c r="D44" s="165"/>
      <c r="E44" s="188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58"/>
      <c r="AK44" s="158"/>
      <c r="AL44" s="158"/>
    </row>
    <row r="45" spans="1:44" ht="16.5" customHeight="1">
      <c r="A45" s="172"/>
      <c r="B45" s="173" t="s">
        <v>149</v>
      </c>
      <c r="C45" s="174"/>
      <c r="D45" s="175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38"/>
      <c r="AK45" s="139"/>
      <c r="AL45" s="139"/>
    </row>
    <row r="46" spans="1:44" ht="16.5" customHeight="1">
      <c r="A46" s="176"/>
      <c r="B46" s="142"/>
      <c r="C46" s="174"/>
      <c r="D46" s="175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38"/>
      <c r="AK46" s="139"/>
      <c r="AL46" s="139"/>
    </row>
    <row r="47" spans="1:44" ht="16.5" customHeight="1">
      <c r="A47" s="177"/>
      <c r="B47" s="142"/>
      <c r="C47" s="143"/>
      <c r="D47" s="137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38"/>
      <c r="AK47" s="139"/>
      <c r="AL47" s="139"/>
    </row>
    <row r="48" spans="1:44" ht="16.5" customHeight="1">
      <c r="A48" s="178"/>
      <c r="B48" s="179"/>
      <c r="C48" s="136"/>
      <c r="D48" s="142"/>
      <c r="E48" s="180"/>
      <c r="F48" s="180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9"/>
      <c r="AK48" s="150"/>
      <c r="AL48" s="181"/>
    </row>
    <row r="49" spans="1:38" ht="16.5" customHeight="1">
      <c r="A49" s="182"/>
      <c r="B49" s="183"/>
      <c r="C49" s="15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55"/>
      <c r="T49" s="457"/>
      <c r="U49" s="457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157"/>
      <c r="AK49" s="158"/>
      <c r="AL49" s="158"/>
    </row>
    <row r="50" spans="1:38" ht="17.100000000000001" customHeight="1">
      <c r="A50" s="249"/>
      <c r="B50" s="185"/>
      <c r="C50" s="162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55"/>
      <c r="T50" s="457"/>
      <c r="U50" s="457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  <c r="AG50" s="459"/>
      <c r="AH50" s="459"/>
      <c r="AI50" s="459"/>
      <c r="AJ50" s="157"/>
      <c r="AK50" s="158"/>
      <c r="AL50" s="158"/>
    </row>
    <row r="51" spans="1:38" ht="15" customHeight="1">
      <c r="A51" s="186"/>
      <c r="B51" s="185"/>
      <c r="C51" s="162"/>
      <c r="D51" s="460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  <c r="S51" s="155"/>
      <c r="T51" s="455"/>
      <c r="U51" s="455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456"/>
      <c r="AG51" s="456"/>
      <c r="AH51" s="456"/>
      <c r="AI51" s="456"/>
      <c r="AJ51" s="157"/>
      <c r="AK51" s="158"/>
      <c r="AL51" s="158"/>
    </row>
    <row r="52" spans="1:38" ht="15" customHeight="1">
      <c r="A52" s="190"/>
      <c r="B52" s="165"/>
      <c r="C52" s="165"/>
      <c r="D52" s="184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66"/>
      <c r="T52" s="166"/>
      <c r="U52" s="16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456"/>
      <c r="AG52" s="456"/>
      <c r="AH52" s="456"/>
      <c r="AI52" s="456"/>
      <c r="AJ52" s="158"/>
      <c r="AK52" s="158"/>
      <c r="AL52" s="158"/>
    </row>
    <row r="53" spans="1:38" ht="15" customHeight="1">
      <c r="A53" s="190"/>
      <c r="B53" s="165"/>
      <c r="C53" s="165"/>
      <c r="D53" s="165"/>
      <c r="E53" s="188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58"/>
      <c r="AK53" s="158"/>
      <c r="AL53" s="158"/>
    </row>
    <row r="54" spans="1:38" ht="15" customHeight="1">
      <c r="A54" s="189"/>
      <c r="B54" s="166"/>
      <c r="C54" s="190"/>
      <c r="D54" s="166"/>
      <c r="E54" s="188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58"/>
      <c r="AK54" s="158"/>
      <c r="AL54" s="191">
        <f>SUM(AL6:AL53)</f>
        <v>648</v>
      </c>
    </row>
    <row r="55" spans="1:38" ht="15" customHeight="1">
      <c r="A55" s="189"/>
      <c r="B55" s="166"/>
      <c r="C55" s="190"/>
      <c r="D55" s="166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58"/>
      <c r="AK55" s="158"/>
      <c r="AL55" s="158"/>
    </row>
    <row r="56" spans="1:38">
      <c r="A56" s="190"/>
      <c r="B56" s="166"/>
      <c r="C56" s="190"/>
      <c r="D56" s="166"/>
      <c r="E56" s="188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58"/>
      <c r="AK56" s="158"/>
      <c r="AL56" s="158"/>
    </row>
    <row r="57" spans="1:38">
      <c r="A57" s="445"/>
      <c r="B57" s="445"/>
      <c r="C57" s="190"/>
      <c r="D57" s="166"/>
      <c r="E57" s="193"/>
      <c r="F57" s="193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58"/>
      <c r="AK57" s="158"/>
      <c r="AL57" s="158"/>
    </row>
    <row r="58" spans="1:38">
      <c r="A58" s="190"/>
      <c r="B58" s="166"/>
      <c r="C58" s="190"/>
      <c r="D58" s="166"/>
      <c r="E58" s="188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58"/>
      <c r="AK58" s="158"/>
      <c r="AL58" s="158"/>
    </row>
    <row r="59" spans="1:38">
      <c r="A59" s="190"/>
      <c r="B59" s="166"/>
      <c r="C59" s="190"/>
      <c r="D59" s="166"/>
      <c r="E59" s="188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58"/>
      <c r="AK59" s="158"/>
      <c r="AL59" s="158"/>
    </row>
    <row r="60" spans="1:38">
      <c r="A60" s="190"/>
      <c r="B60" s="166"/>
      <c r="C60" s="190"/>
      <c r="D60" s="166"/>
      <c r="E60" s="188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58"/>
      <c r="AK60" s="158"/>
      <c r="AL60" s="158"/>
    </row>
    <row r="61" spans="1:38">
      <c r="A61" s="190"/>
      <c r="B61" s="166"/>
      <c r="C61" s="190"/>
      <c r="D61" s="166"/>
      <c r="E61" s="188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58"/>
      <c r="AK61" s="158"/>
      <c r="AL61" s="158"/>
    </row>
    <row r="62" spans="1:38">
      <c r="A62" s="190"/>
      <c r="B62" s="166"/>
      <c r="C62" s="190"/>
      <c r="D62" s="166"/>
      <c r="E62" s="188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58"/>
      <c r="AK62" s="158"/>
      <c r="AL62" s="158"/>
    </row>
    <row r="63" spans="1:38">
      <c r="A63" s="190"/>
      <c r="B63" s="166"/>
      <c r="C63" s="190"/>
      <c r="D63" s="166"/>
      <c r="E63" s="188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58"/>
      <c r="AK63" s="158"/>
      <c r="AL63" s="158"/>
    </row>
    <row r="64" spans="1:38">
      <c r="A64" s="190"/>
      <c r="B64" s="166"/>
      <c r="C64" s="190"/>
      <c r="D64" s="166"/>
      <c r="E64" s="188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58"/>
      <c r="AK64" s="158"/>
      <c r="AL64" s="158"/>
    </row>
    <row r="65" spans="1:38">
      <c r="A65" s="190"/>
      <c r="B65" s="173"/>
      <c r="C65" s="190"/>
      <c r="D65" s="166"/>
      <c r="E65" s="188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58"/>
      <c r="AK65" s="158"/>
      <c r="AL65" s="158"/>
    </row>
    <row r="66" spans="1:38">
      <c r="A66" s="190"/>
      <c r="B66" s="173"/>
      <c r="C66" s="190"/>
      <c r="D66" s="166"/>
      <c r="E66" s="188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58"/>
      <c r="AK66" s="158"/>
      <c r="AL66" s="158"/>
    </row>
    <row r="67" spans="1:38">
      <c r="A67" s="190"/>
      <c r="B67" s="173"/>
      <c r="C67" s="190"/>
      <c r="D67" s="166"/>
      <c r="E67" s="188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58"/>
      <c r="AK67" s="158"/>
      <c r="AL67" s="158"/>
    </row>
    <row r="68" spans="1:38">
      <c r="A68" s="190"/>
      <c r="B68" s="173"/>
      <c r="C68" s="190"/>
      <c r="D68" s="166"/>
      <c r="E68" s="188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58"/>
      <c r="AK68" s="158"/>
      <c r="AL68" s="158"/>
    </row>
    <row r="69" spans="1:38">
      <c r="A69" s="190"/>
      <c r="B69" s="173"/>
      <c r="C69" s="190"/>
      <c r="D69" s="166"/>
      <c r="E69" s="188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58"/>
      <c r="AK69" s="158"/>
      <c r="AL69" s="158"/>
    </row>
    <row r="70" spans="1:38">
      <c r="A70" s="190"/>
      <c r="B70" s="173"/>
      <c r="C70" s="190"/>
      <c r="D70" s="166"/>
      <c r="E70" s="188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58"/>
      <c r="AK70" s="158"/>
      <c r="AL70" s="158"/>
    </row>
    <row r="71" spans="1:38">
      <c r="A71" s="190"/>
      <c r="B71" s="173"/>
      <c r="C71" s="190"/>
      <c r="D71" s="166"/>
      <c r="E71" s="188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58"/>
      <c r="AK71" s="158"/>
      <c r="AL71" s="158"/>
    </row>
    <row r="72" spans="1:38">
      <c r="A72" s="190"/>
      <c r="B72" s="173"/>
      <c r="C72" s="190"/>
      <c r="D72" s="166"/>
      <c r="E72" s="188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58"/>
      <c r="AK72" s="158"/>
      <c r="AL72" s="158"/>
    </row>
    <row r="73" spans="1:38">
      <c r="A73" s="190"/>
      <c r="B73" s="173"/>
      <c r="C73" s="190"/>
      <c r="D73" s="166"/>
      <c r="E73" s="188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58"/>
      <c r="AK73" s="158"/>
      <c r="AL73" s="158"/>
    </row>
    <row r="74" spans="1:38">
      <c r="A74" s="190"/>
      <c r="B74" s="173"/>
      <c r="C74" s="190"/>
      <c r="D74" s="166"/>
      <c r="E74" s="188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58"/>
      <c r="AK74" s="158"/>
      <c r="AL74" s="158"/>
    </row>
    <row r="75" spans="1:38">
      <c r="A75" s="190"/>
      <c r="B75" s="173"/>
      <c r="C75" s="190"/>
      <c r="D75" s="166"/>
      <c r="E75" s="188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58"/>
      <c r="AK75" s="158"/>
      <c r="AL75" s="158"/>
    </row>
    <row r="76" spans="1:38">
      <c r="A76" s="190"/>
      <c r="B76" s="173"/>
      <c r="C76" s="190"/>
      <c r="D76" s="166"/>
      <c r="E76" s="188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58"/>
      <c r="AK76" s="158"/>
      <c r="AL76" s="158"/>
    </row>
    <row r="77" spans="1:38">
      <c r="A77" s="190"/>
      <c r="B77" s="173"/>
      <c r="C77" s="190"/>
      <c r="D77" s="166"/>
      <c r="E77" s="188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58"/>
      <c r="AK77" s="158"/>
      <c r="AL77" s="158"/>
    </row>
    <row r="78" spans="1:38">
      <c r="A78" s="190"/>
      <c r="B78" s="173"/>
      <c r="C78" s="190"/>
      <c r="D78" s="166"/>
      <c r="E78" s="188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58"/>
      <c r="AK78" s="158"/>
      <c r="AL78" s="158"/>
    </row>
    <row r="79" spans="1:38">
      <c r="A79" s="190"/>
      <c r="B79" s="173"/>
      <c r="C79" s="190"/>
      <c r="D79" s="166"/>
      <c r="E79" s="188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58"/>
      <c r="AK79" s="158"/>
      <c r="AL79" s="158"/>
    </row>
    <row r="80" spans="1:38">
      <c r="A80" s="190"/>
      <c r="B80" s="173"/>
      <c r="C80" s="190"/>
      <c r="D80" s="166"/>
      <c r="E80" s="188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58"/>
      <c r="AK80" s="158"/>
      <c r="AL80" s="158"/>
    </row>
    <row r="81" spans="1:38">
      <c r="A81" s="190"/>
      <c r="B81" s="173"/>
      <c r="C81" s="190"/>
      <c r="D81" s="166"/>
      <c r="E81" s="188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58"/>
      <c r="AK81" s="158"/>
      <c r="AL81" s="158"/>
    </row>
    <row r="82" spans="1:38">
      <c r="A82" s="190"/>
      <c r="B82" s="173"/>
      <c r="C82" s="190"/>
      <c r="D82" s="166"/>
      <c r="E82" s="188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58"/>
      <c r="AK82" s="158"/>
      <c r="AL82" s="158"/>
    </row>
    <row r="83" spans="1:38">
      <c r="A83" s="190"/>
      <c r="B83" s="173"/>
      <c r="C83" s="190"/>
      <c r="D83" s="166"/>
      <c r="E83" s="188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58"/>
      <c r="AK83" s="158"/>
      <c r="AL83" s="158"/>
    </row>
    <row r="84" spans="1:38">
      <c r="A84" s="190"/>
      <c r="B84" s="173"/>
      <c r="C84" s="190"/>
      <c r="D84" s="166"/>
      <c r="E84" s="188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58"/>
      <c r="AK84" s="158"/>
      <c r="AL84" s="158"/>
    </row>
    <row r="85" spans="1:38">
      <c r="A85" s="190"/>
      <c r="B85" s="173"/>
      <c r="C85" s="190"/>
      <c r="D85" s="173"/>
      <c r="E85" s="158"/>
      <c r="F85" s="173"/>
      <c r="G85" s="173"/>
      <c r="H85" s="173"/>
      <c r="I85" s="173"/>
      <c r="J85" s="173"/>
      <c r="K85" s="173"/>
      <c r="L85" s="194"/>
      <c r="M85" s="173"/>
      <c r="N85" s="173"/>
      <c r="O85" s="173"/>
      <c r="P85" s="173"/>
      <c r="Q85" s="173"/>
      <c r="R85" s="173"/>
      <c r="S85" s="173"/>
      <c r="T85" s="194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58"/>
      <c r="AK85" s="158"/>
      <c r="AL85" s="158"/>
    </row>
    <row r="86" spans="1:38">
      <c r="A86" s="190"/>
      <c r="B86" s="173"/>
      <c r="C86" s="190"/>
      <c r="D86" s="173"/>
      <c r="E86" s="158"/>
      <c r="F86" s="173"/>
      <c r="G86" s="173"/>
      <c r="H86" s="173"/>
      <c r="I86" s="173"/>
      <c r="J86" s="173"/>
      <c r="K86" s="173"/>
      <c r="L86" s="194"/>
      <c r="M86" s="173"/>
      <c r="N86" s="173"/>
      <c r="O86" s="173"/>
      <c r="P86" s="173"/>
      <c r="Q86" s="173"/>
      <c r="R86" s="173"/>
      <c r="S86" s="173"/>
      <c r="T86" s="194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58"/>
      <c r="AK86" s="158"/>
      <c r="AL86" s="158"/>
    </row>
    <row r="87" spans="1:38">
      <c r="A87" s="190"/>
      <c r="B87" s="173"/>
      <c r="C87" s="190"/>
      <c r="D87" s="173"/>
      <c r="E87" s="158"/>
      <c r="F87" s="173"/>
      <c r="G87" s="173"/>
      <c r="H87" s="173"/>
      <c r="I87" s="173"/>
      <c r="J87" s="173"/>
      <c r="K87" s="173"/>
      <c r="L87" s="194"/>
      <c r="M87" s="173"/>
      <c r="N87" s="173"/>
      <c r="O87" s="173"/>
      <c r="P87" s="173"/>
      <c r="Q87" s="173"/>
      <c r="R87" s="173"/>
      <c r="S87" s="173"/>
      <c r="T87" s="194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58"/>
      <c r="AK87" s="158"/>
      <c r="AL87" s="158"/>
    </row>
    <row r="88" spans="1:38">
      <c r="A88" s="190"/>
      <c r="B88" s="173"/>
      <c r="C88" s="190"/>
      <c r="D88" s="173"/>
      <c r="E88" s="158"/>
      <c r="F88" s="173"/>
      <c r="G88" s="173"/>
      <c r="H88" s="173"/>
      <c r="I88" s="173"/>
      <c r="J88" s="173"/>
      <c r="K88" s="173"/>
      <c r="L88" s="194"/>
      <c r="M88" s="173"/>
      <c r="N88" s="173"/>
      <c r="O88" s="173"/>
      <c r="P88" s="173"/>
      <c r="Q88" s="173"/>
      <c r="R88" s="173"/>
      <c r="S88" s="173"/>
      <c r="T88" s="194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58"/>
      <c r="AK88" s="158"/>
      <c r="AL88" s="158"/>
    </row>
    <row r="89" spans="1:38">
      <c r="A89" s="190"/>
      <c r="B89" s="173"/>
      <c r="C89" s="190"/>
      <c r="D89" s="173"/>
      <c r="E89" s="158"/>
      <c r="F89" s="173"/>
      <c r="G89" s="173"/>
      <c r="H89" s="173"/>
      <c r="I89" s="173"/>
      <c r="J89" s="173"/>
      <c r="K89" s="173"/>
      <c r="L89" s="194"/>
      <c r="M89" s="173"/>
      <c r="N89" s="173"/>
      <c r="O89" s="173"/>
      <c r="P89" s="173"/>
      <c r="Q89" s="173"/>
      <c r="R89" s="173"/>
      <c r="S89" s="173"/>
      <c r="T89" s="194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58"/>
      <c r="AK89" s="158"/>
      <c r="AL89" s="158"/>
    </row>
    <row r="90" spans="1:38">
      <c r="A90" s="190"/>
      <c r="B90" s="173"/>
      <c r="C90" s="190"/>
      <c r="D90" s="173"/>
      <c r="E90" s="158"/>
      <c r="F90" s="173"/>
      <c r="G90" s="173"/>
      <c r="H90" s="173"/>
      <c r="I90" s="173"/>
      <c r="J90" s="173"/>
      <c r="K90" s="173"/>
      <c r="L90" s="194"/>
      <c r="M90" s="173"/>
      <c r="N90" s="173"/>
      <c r="O90" s="173"/>
      <c r="P90" s="173"/>
      <c r="Q90" s="173"/>
      <c r="R90" s="173"/>
      <c r="S90" s="173"/>
      <c r="T90" s="194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58"/>
      <c r="AK90" s="158"/>
      <c r="AL90" s="158"/>
    </row>
    <row r="91" spans="1:38">
      <c r="A91" s="190"/>
      <c r="B91" s="173"/>
      <c r="C91" s="190"/>
      <c r="D91" s="173"/>
      <c r="E91" s="158"/>
      <c r="F91" s="173"/>
      <c r="G91" s="173"/>
      <c r="H91" s="173"/>
      <c r="I91" s="173"/>
      <c r="J91" s="173"/>
      <c r="K91" s="173"/>
      <c r="L91" s="194"/>
      <c r="M91" s="173"/>
      <c r="N91" s="173"/>
      <c r="O91" s="173"/>
      <c r="P91" s="173"/>
      <c r="Q91" s="173"/>
      <c r="R91" s="173"/>
      <c r="S91" s="173"/>
      <c r="T91" s="194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58"/>
      <c r="AK91" s="158"/>
      <c r="AL91" s="158"/>
    </row>
    <row r="92" spans="1:38">
      <c r="A92" s="190"/>
      <c r="B92" s="173"/>
      <c r="C92" s="190"/>
      <c r="D92" s="173"/>
      <c r="E92" s="158"/>
      <c r="F92" s="173"/>
      <c r="G92" s="173"/>
      <c r="H92" s="173"/>
      <c r="I92" s="173"/>
      <c r="J92" s="173"/>
      <c r="K92" s="173"/>
      <c r="L92" s="194"/>
      <c r="M92" s="173"/>
      <c r="N92" s="173"/>
      <c r="O92" s="173"/>
      <c r="P92" s="173"/>
      <c r="Q92" s="173"/>
      <c r="R92" s="173"/>
      <c r="S92" s="173"/>
      <c r="T92" s="194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58"/>
      <c r="AK92" s="158"/>
      <c r="AL92" s="158"/>
    </row>
    <row r="93" spans="1:38">
      <c r="A93" s="190"/>
      <c r="B93" s="173"/>
      <c r="C93" s="190"/>
      <c r="D93" s="173"/>
      <c r="E93" s="158"/>
      <c r="F93" s="173"/>
      <c r="G93" s="173"/>
      <c r="H93" s="173"/>
      <c r="I93" s="173"/>
      <c r="J93" s="173"/>
      <c r="K93" s="173"/>
      <c r="L93" s="194"/>
      <c r="M93" s="173"/>
      <c r="N93" s="173"/>
      <c r="O93" s="173"/>
      <c r="P93" s="173"/>
      <c r="Q93" s="173"/>
      <c r="R93" s="173"/>
      <c r="S93" s="173"/>
      <c r="T93" s="194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58"/>
      <c r="AK93" s="158"/>
      <c r="AL93" s="158"/>
    </row>
    <row r="94" spans="1:38">
      <c r="A94" s="190"/>
      <c r="B94" s="173"/>
      <c r="C94" s="190"/>
      <c r="D94" s="173"/>
      <c r="E94" s="158"/>
      <c r="F94" s="173"/>
      <c r="G94" s="173"/>
      <c r="H94" s="173"/>
      <c r="I94" s="173"/>
      <c r="J94" s="173"/>
      <c r="K94" s="173"/>
      <c r="L94" s="194"/>
      <c r="M94" s="173"/>
      <c r="N94" s="173"/>
      <c r="O94" s="173"/>
      <c r="P94" s="173"/>
      <c r="Q94" s="173"/>
      <c r="R94" s="173"/>
      <c r="S94" s="173"/>
      <c r="T94" s="194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58"/>
      <c r="AK94" s="158"/>
      <c r="AL94" s="158"/>
    </row>
    <row r="95" spans="1:38">
      <c r="A95" s="190"/>
      <c r="B95" s="173"/>
      <c r="C95" s="190"/>
      <c r="D95" s="173"/>
      <c r="E95" s="158"/>
      <c r="F95" s="173"/>
      <c r="G95" s="173"/>
      <c r="H95" s="173"/>
      <c r="I95" s="173"/>
      <c r="J95" s="173"/>
      <c r="K95" s="173"/>
      <c r="L95" s="194"/>
      <c r="M95" s="173"/>
      <c r="N95" s="173"/>
      <c r="O95" s="173"/>
      <c r="P95" s="173"/>
      <c r="Q95" s="173"/>
      <c r="R95" s="173"/>
      <c r="S95" s="173"/>
      <c r="T95" s="194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58"/>
      <c r="AK95" s="158"/>
      <c r="AL95" s="158"/>
    </row>
    <row r="96" spans="1:38">
      <c r="A96" s="190"/>
      <c r="B96" s="173"/>
      <c r="C96" s="190"/>
      <c r="D96" s="173"/>
      <c r="E96" s="158"/>
      <c r="F96" s="173"/>
      <c r="G96" s="173"/>
      <c r="H96" s="173"/>
      <c r="I96" s="173"/>
      <c r="J96" s="173"/>
      <c r="K96" s="173"/>
      <c r="L96" s="194"/>
      <c r="M96" s="173"/>
      <c r="N96" s="173"/>
      <c r="O96" s="173"/>
      <c r="P96" s="173"/>
      <c r="Q96" s="173"/>
      <c r="R96" s="173"/>
      <c r="S96" s="173"/>
      <c r="T96" s="194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58"/>
      <c r="AK96" s="158"/>
      <c r="AL96" s="158"/>
    </row>
    <row r="97" spans="1:38">
      <c r="A97" s="190"/>
      <c r="B97" s="173"/>
      <c r="C97" s="190"/>
      <c r="D97" s="173"/>
      <c r="E97" s="158"/>
      <c r="F97" s="173"/>
      <c r="G97" s="173"/>
      <c r="H97" s="173"/>
      <c r="I97" s="173"/>
      <c r="J97" s="173"/>
      <c r="K97" s="173"/>
      <c r="L97" s="194"/>
      <c r="M97" s="173"/>
      <c r="N97" s="173"/>
      <c r="O97" s="173"/>
      <c r="P97" s="173"/>
      <c r="Q97" s="173"/>
      <c r="R97" s="173"/>
      <c r="S97" s="173"/>
      <c r="T97" s="194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58"/>
      <c r="AK97" s="158"/>
      <c r="AL97" s="158"/>
    </row>
    <row r="98" spans="1:38">
      <c r="A98" s="190"/>
      <c r="B98" s="173"/>
      <c r="C98" s="190"/>
      <c r="D98" s="173"/>
      <c r="E98" s="158"/>
      <c r="F98" s="173"/>
      <c r="G98" s="173"/>
      <c r="H98" s="173"/>
      <c r="I98" s="173"/>
      <c r="J98" s="173"/>
      <c r="K98" s="173"/>
      <c r="L98" s="194"/>
      <c r="M98" s="173"/>
      <c r="N98" s="173"/>
      <c r="O98" s="173"/>
      <c r="P98" s="173"/>
      <c r="Q98" s="173"/>
      <c r="R98" s="173"/>
      <c r="S98" s="173"/>
      <c r="T98" s="194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58"/>
      <c r="AK98" s="158"/>
      <c r="AL98" s="158"/>
    </row>
    <row r="99" spans="1:38">
      <c r="A99" s="190"/>
      <c r="B99" s="173"/>
      <c r="C99" s="190"/>
      <c r="D99" s="173"/>
      <c r="E99" s="158"/>
      <c r="F99" s="173"/>
      <c r="G99" s="173"/>
      <c r="H99" s="173"/>
      <c r="I99" s="173"/>
      <c r="J99" s="173"/>
      <c r="K99" s="173"/>
      <c r="L99" s="194"/>
      <c r="M99" s="173"/>
      <c r="N99" s="173"/>
      <c r="O99" s="173"/>
      <c r="P99" s="173"/>
      <c r="Q99" s="173"/>
      <c r="R99" s="173"/>
      <c r="S99" s="173"/>
      <c r="T99" s="194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58"/>
      <c r="AK99" s="158"/>
      <c r="AL99" s="158"/>
    </row>
    <row r="100" spans="1:38">
      <c r="A100" s="190"/>
      <c r="B100" s="173"/>
      <c r="C100" s="190"/>
      <c r="D100" s="173"/>
      <c r="E100" s="158"/>
      <c r="F100" s="173"/>
      <c r="G100" s="173"/>
      <c r="H100" s="173"/>
      <c r="I100" s="173"/>
      <c r="J100" s="173"/>
      <c r="K100" s="173"/>
      <c r="L100" s="194"/>
      <c r="M100" s="173"/>
      <c r="N100" s="173"/>
      <c r="O100" s="173"/>
      <c r="P100" s="173"/>
      <c r="Q100" s="173"/>
      <c r="R100" s="173"/>
      <c r="S100" s="173"/>
      <c r="T100" s="194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58"/>
      <c r="AK100" s="158"/>
      <c r="AL100" s="158"/>
    </row>
    <row r="101" spans="1:38">
      <c r="A101" s="190"/>
      <c r="B101" s="173"/>
      <c r="C101" s="190"/>
      <c r="D101" s="173"/>
      <c r="E101" s="158"/>
      <c r="F101" s="173"/>
      <c r="G101" s="173"/>
      <c r="H101" s="173"/>
      <c r="I101" s="173"/>
      <c r="J101" s="173"/>
      <c r="K101" s="173"/>
      <c r="L101" s="194"/>
      <c r="M101" s="173"/>
      <c r="N101" s="173"/>
      <c r="O101" s="173"/>
      <c r="P101" s="173"/>
      <c r="Q101" s="173"/>
      <c r="R101" s="173"/>
      <c r="S101" s="173"/>
      <c r="T101" s="194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58"/>
      <c r="AK101" s="158"/>
      <c r="AL101" s="158"/>
    </row>
    <row r="102" spans="1:38">
      <c r="A102" s="190"/>
      <c r="B102" s="173"/>
      <c r="C102" s="190"/>
      <c r="D102" s="173"/>
      <c r="E102" s="158"/>
      <c r="F102" s="173"/>
      <c r="G102" s="173"/>
      <c r="H102" s="173"/>
      <c r="I102" s="173"/>
      <c r="J102" s="173"/>
      <c r="K102" s="173"/>
      <c r="L102" s="194"/>
      <c r="M102" s="173"/>
      <c r="N102" s="173"/>
      <c r="O102" s="173"/>
      <c r="P102" s="173"/>
      <c r="Q102" s="173"/>
      <c r="R102" s="173"/>
      <c r="S102" s="173"/>
      <c r="T102" s="194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58"/>
      <c r="AK102" s="158"/>
      <c r="AL102" s="158"/>
    </row>
    <row r="103" spans="1:38">
      <c r="A103" s="190"/>
      <c r="B103" s="173"/>
      <c r="C103" s="190"/>
      <c r="D103" s="173"/>
      <c r="E103" s="158"/>
      <c r="F103" s="173"/>
      <c r="G103" s="173"/>
      <c r="H103" s="173"/>
      <c r="I103" s="173"/>
      <c r="J103" s="173"/>
      <c r="K103" s="173"/>
      <c r="L103" s="194"/>
      <c r="M103" s="173"/>
      <c r="N103" s="173"/>
      <c r="O103" s="173"/>
      <c r="P103" s="173"/>
      <c r="Q103" s="173"/>
      <c r="R103" s="173"/>
      <c r="S103" s="173"/>
      <c r="T103" s="194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58"/>
      <c r="AK103" s="158"/>
      <c r="AL103" s="158"/>
    </row>
    <row r="104" spans="1:38">
      <c r="A104" s="190"/>
      <c r="B104" s="173"/>
      <c r="C104" s="190"/>
      <c r="D104" s="173"/>
      <c r="E104" s="158"/>
      <c r="F104" s="173"/>
      <c r="G104" s="173"/>
      <c r="H104" s="173"/>
      <c r="I104" s="173"/>
      <c r="J104" s="173"/>
      <c r="K104" s="173"/>
      <c r="L104" s="194"/>
      <c r="M104" s="173"/>
      <c r="N104" s="173"/>
      <c r="O104" s="173"/>
      <c r="P104" s="173"/>
      <c r="Q104" s="173"/>
      <c r="R104" s="173"/>
      <c r="S104" s="173"/>
      <c r="T104" s="194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58"/>
      <c r="AK104" s="158"/>
      <c r="AL104" s="158"/>
    </row>
    <row r="105" spans="1:38">
      <c r="A105" s="190"/>
      <c r="B105" s="173"/>
      <c r="C105" s="190"/>
      <c r="D105" s="173"/>
      <c r="E105" s="158"/>
      <c r="F105" s="173"/>
      <c r="G105" s="173"/>
      <c r="H105" s="173"/>
      <c r="I105" s="173"/>
      <c r="J105" s="173"/>
      <c r="K105" s="173"/>
      <c r="L105" s="194"/>
      <c r="M105" s="173"/>
      <c r="N105" s="173"/>
      <c r="O105" s="173"/>
      <c r="P105" s="173"/>
      <c r="Q105" s="173"/>
      <c r="R105" s="173"/>
      <c r="S105" s="173"/>
      <c r="T105" s="194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58"/>
      <c r="AK105" s="158"/>
      <c r="AL105" s="158"/>
    </row>
    <row r="106" spans="1:38">
      <c r="A106" s="190"/>
      <c r="B106" s="173"/>
      <c r="C106" s="190"/>
      <c r="D106" s="173"/>
      <c r="E106" s="158"/>
      <c r="F106" s="173"/>
      <c r="G106" s="173"/>
      <c r="H106" s="173"/>
      <c r="I106" s="173"/>
      <c r="J106" s="173"/>
      <c r="K106" s="173"/>
      <c r="L106" s="194"/>
      <c r="M106" s="173"/>
      <c r="N106" s="173"/>
      <c r="O106" s="173"/>
      <c r="P106" s="173"/>
      <c r="Q106" s="173"/>
      <c r="R106" s="173"/>
      <c r="S106" s="173"/>
      <c r="T106" s="194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58"/>
      <c r="AK106" s="158"/>
      <c r="AL106" s="158"/>
    </row>
    <row r="107" spans="1:38">
      <c r="A107" s="190"/>
      <c r="B107" s="173"/>
      <c r="C107" s="190"/>
      <c r="D107" s="173"/>
      <c r="E107" s="158"/>
      <c r="F107" s="173"/>
      <c r="G107" s="173"/>
      <c r="H107" s="173"/>
      <c r="I107" s="173"/>
      <c r="J107" s="173"/>
      <c r="K107" s="173"/>
      <c r="L107" s="194"/>
      <c r="M107" s="173"/>
      <c r="N107" s="173"/>
      <c r="O107" s="173"/>
      <c r="P107" s="173"/>
      <c r="Q107" s="173"/>
      <c r="R107" s="173"/>
      <c r="S107" s="173"/>
      <c r="T107" s="194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58"/>
      <c r="AK107" s="158"/>
      <c r="AL107" s="158"/>
    </row>
    <row r="108" spans="1:38">
      <c r="A108" s="190"/>
      <c r="B108" s="173"/>
      <c r="C108" s="190"/>
      <c r="D108" s="173"/>
      <c r="E108" s="158"/>
      <c r="F108" s="173"/>
      <c r="G108" s="173"/>
      <c r="H108" s="173"/>
      <c r="I108" s="173"/>
      <c r="J108" s="173"/>
      <c r="K108" s="173"/>
      <c r="L108" s="194"/>
      <c r="M108" s="173"/>
      <c r="N108" s="173"/>
      <c r="O108" s="173"/>
      <c r="P108" s="173"/>
      <c r="Q108" s="173"/>
      <c r="R108" s="173"/>
      <c r="S108" s="173"/>
      <c r="T108" s="194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58"/>
      <c r="AK108" s="158"/>
      <c r="AL108" s="158"/>
    </row>
    <row r="109" spans="1:38">
      <c r="A109" s="190"/>
      <c r="B109" s="173"/>
      <c r="C109" s="190"/>
      <c r="D109" s="173"/>
      <c r="E109" s="158"/>
      <c r="F109" s="173"/>
      <c r="G109" s="173"/>
      <c r="H109" s="173"/>
      <c r="I109" s="173"/>
      <c r="J109" s="173"/>
      <c r="K109" s="173"/>
      <c r="L109" s="194"/>
      <c r="M109" s="173"/>
      <c r="N109" s="173"/>
      <c r="O109" s="173"/>
      <c r="P109" s="173"/>
      <c r="Q109" s="173"/>
      <c r="R109" s="173"/>
      <c r="S109" s="173"/>
      <c r="T109" s="194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58"/>
      <c r="AK109" s="158"/>
      <c r="AL109" s="158"/>
    </row>
    <row r="110" spans="1:38">
      <c r="A110" s="190"/>
      <c r="B110" s="173"/>
      <c r="C110" s="190"/>
      <c r="D110" s="173"/>
      <c r="E110" s="158"/>
      <c r="F110" s="173"/>
      <c r="G110" s="173"/>
      <c r="H110" s="173"/>
      <c r="I110" s="173"/>
      <c r="J110" s="173"/>
      <c r="K110" s="173"/>
      <c r="L110" s="194"/>
      <c r="M110" s="173"/>
      <c r="N110" s="173"/>
      <c r="O110" s="173"/>
      <c r="P110" s="173"/>
      <c r="Q110" s="173"/>
      <c r="R110" s="173"/>
      <c r="S110" s="173"/>
      <c r="T110" s="194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58"/>
      <c r="AK110" s="158"/>
      <c r="AL110" s="158"/>
    </row>
    <row r="111" spans="1:38">
      <c r="A111" s="190"/>
      <c r="B111" s="173"/>
      <c r="C111" s="190"/>
      <c r="D111" s="173"/>
      <c r="E111" s="158"/>
      <c r="F111" s="173"/>
      <c r="G111" s="173"/>
      <c r="H111" s="173"/>
      <c r="I111" s="173"/>
      <c r="J111" s="173"/>
      <c r="K111" s="173"/>
      <c r="L111" s="194"/>
      <c r="M111" s="173"/>
      <c r="N111" s="173"/>
      <c r="O111" s="173"/>
      <c r="P111" s="173"/>
      <c r="Q111" s="173"/>
      <c r="R111" s="173"/>
      <c r="S111" s="173"/>
      <c r="T111" s="194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58"/>
      <c r="AK111" s="158"/>
      <c r="AL111" s="158"/>
    </row>
    <row r="112" spans="1:38">
      <c r="A112" s="190"/>
      <c r="B112" s="173"/>
      <c r="C112" s="190"/>
      <c r="D112" s="173"/>
      <c r="E112" s="158"/>
      <c r="F112" s="173"/>
      <c r="G112" s="173"/>
      <c r="H112" s="173"/>
      <c r="I112" s="173"/>
      <c r="J112" s="173"/>
      <c r="K112" s="173"/>
      <c r="L112" s="194"/>
      <c r="M112" s="173"/>
      <c r="N112" s="173"/>
      <c r="O112" s="173"/>
      <c r="P112" s="173"/>
      <c r="Q112" s="173"/>
      <c r="R112" s="173"/>
      <c r="S112" s="173"/>
      <c r="T112" s="194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58"/>
      <c r="AK112" s="158"/>
      <c r="AL112" s="158"/>
    </row>
    <row r="113" spans="1:38">
      <c r="A113" s="190"/>
      <c r="B113" s="173"/>
      <c r="C113" s="190"/>
      <c r="D113" s="173"/>
      <c r="E113" s="158"/>
      <c r="F113" s="173"/>
      <c r="G113" s="173"/>
      <c r="H113" s="173"/>
      <c r="I113" s="173"/>
      <c r="J113" s="173"/>
      <c r="K113" s="173"/>
      <c r="L113" s="194"/>
      <c r="M113" s="173"/>
      <c r="N113" s="173"/>
      <c r="O113" s="173"/>
      <c r="P113" s="173"/>
      <c r="Q113" s="173"/>
      <c r="R113" s="173"/>
      <c r="S113" s="173"/>
      <c r="T113" s="194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58"/>
      <c r="AK113" s="158"/>
      <c r="AL113" s="158"/>
    </row>
    <row r="114" spans="1:38">
      <c r="A114" s="190"/>
      <c r="B114" s="173"/>
      <c r="C114" s="190"/>
      <c r="D114" s="173"/>
      <c r="E114" s="158"/>
      <c r="F114" s="173"/>
      <c r="G114" s="173"/>
      <c r="H114" s="173"/>
      <c r="I114" s="173"/>
      <c r="J114" s="173"/>
      <c r="K114" s="173"/>
      <c r="L114" s="194"/>
      <c r="M114" s="173"/>
      <c r="N114" s="173"/>
      <c r="O114" s="173"/>
      <c r="P114" s="173"/>
      <c r="Q114" s="173"/>
      <c r="R114" s="173"/>
      <c r="S114" s="173"/>
      <c r="T114" s="194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58"/>
      <c r="AK114" s="158"/>
      <c r="AL114" s="158"/>
    </row>
    <row r="115" spans="1:38">
      <c r="A115" s="190"/>
      <c r="B115" s="173"/>
      <c r="C115" s="190"/>
      <c r="D115" s="173"/>
      <c r="E115" s="158"/>
      <c r="F115" s="173"/>
      <c r="G115" s="173"/>
      <c r="H115" s="173"/>
      <c r="I115" s="173"/>
      <c r="J115" s="173"/>
      <c r="K115" s="173"/>
      <c r="L115" s="194"/>
      <c r="M115" s="173"/>
      <c r="N115" s="173"/>
      <c r="O115" s="173"/>
      <c r="P115" s="173"/>
      <c r="Q115" s="173"/>
      <c r="R115" s="173"/>
      <c r="S115" s="173"/>
      <c r="T115" s="194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58"/>
      <c r="AK115" s="158"/>
      <c r="AL115" s="158"/>
    </row>
    <row r="116" spans="1:38">
      <c r="A116" s="190"/>
      <c r="B116" s="173"/>
      <c r="C116" s="190"/>
      <c r="D116" s="173"/>
      <c r="E116" s="158"/>
      <c r="F116" s="173"/>
      <c r="G116" s="173"/>
      <c r="H116" s="173"/>
      <c r="I116" s="173"/>
      <c r="J116" s="173"/>
      <c r="K116" s="173"/>
      <c r="L116" s="194"/>
      <c r="M116" s="173"/>
      <c r="N116" s="173"/>
      <c r="O116" s="173"/>
      <c r="P116" s="173"/>
      <c r="Q116" s="173"/>
      <c r="R116" s="173"/>
      <c r="S116" s="173"/>
      <c r="T116" s="194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58"/>
      <c r="AK116" s="158"/>
      <c r="AL116" s="158"/>
    </row>
    <row r="117" spans="1:38">
      <c r="A117" s="190"/>
      <c r="B117" s="173"/>
      <c r="C117" s="190"/>
      <c r="D117" s="173"/>
      <c r="E117" s="158"/>
      <c r="F117" s="173"/>
      <c r="G117" s="173"/>
      <c r="H117" s="173"/>
      <c r="I117" s="173"/>
      <c r="J117" s="173"/>
      <c r="K117" s="173"/>
      <c r="L117" s="194"/>
      <c r="M117" s="173"/>
      <c r="N117" s="173"/>
      <c r="O117" s="173"/>
      <c r="P117" s="173"/>
      <c r="Q117" s="173"/>
      <c r="R117" s="173"/>
      <c r="S117" s="173"/>
      <c r="T117" s="194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58"/>
      <c r="AK117" s="158"/>
      <c r="AL117" s="158"/>
    </row>
    <row r="118" spans="1:38">
      <c r="A118" s="190"/>
      <c r="B118" s="173"/>
      <c r="C118" s="190"/>
      <c r="D118" s="173"/>
      <c r="E118" s="158"/>
      <c r="F118" s="173"/>
      <c r="G118" s="173"/>
      <c r="H118" s="173"/>
      <c r="I118" s="173"/>
      <c r="J118" s="173"/>
      <c r="K118" s="173"/>
      <c r="L118" s="194"/>
      <c r="M118" s="173"/>
      <c r="N118" s="173"/>
      <c r="O118" s="173"/>
      <c r="P118" s="173"/>
      <c r="Q118" s="173"/>
      <c r="R118" s="173"/>
      <c r="S118" s="173"/>
      <c r="T118" s="194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58"/>
      <c r="AK118" s="158"/>
      <c r="AL118" s="158"/>
    </row>
    <row r="119" spans="1:38">
      <c r="A119" s="190"/>
      <c r="B119" s="173"/>
      <c r="C119" s="190"/>
      <c r="D119" s="173"/>
      <c r="E119" s="158"/>
      <c r="F119" s="173"/>
      <c r="G119" s="173"/>
      <c r="H119" s="173"/>
      <c r="I119" s="173"/>
      <c r="J119" s="173"/>
      <c r="K119" s="173"/>
      <c r="L119" s="194"/>
      <c r="M119" s="173"/>
      <c r="N119" s="173"/>
      <c r="O119" s="173"/>
      <c r="P119" s="173"/>
      <c r="Q119" s="173"/>
      <c r="R119" s="173"/>
      <c r="S119" s="173"/>
      <c r="T119" s="194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58"/>
      <c r="AK119" s="158"/>
      <c r="AL119" s="158"/>
    </row>
    <row r="120" spans="1:38">
      <c r="A120" s="190"/>
      <c r="B120" s="173"/>
      <c r="C120" s="190"/>
      <c r="D120" s="173"/>
      <c r="E120" s="158"/>
      <c r="F120" s="173"/>
      <c r="G120" s="173"/>
      <c r="H120" s="173"/>
      <c r="I120" s="173"/>
      <c r="J120" s="173"/>
      <c r="K120" s="173"/>
      <c r="L120" s="194"/>
      <c r="M120" s="173"/>
      <c r="N120" s="173"/>
      <c r="O120" s="173"/>
      <c r="P120" s="173"/>
      <c r="Q120" s="173"/>
      <c r="R120" s="173"/>
      <c r="S120" s="173"/>
      <c r="T120" s="194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58"/>
      <c r="AK120" s="158"/>
      <c r="AL120" s="158"/>
    </row>
    <row r="121" spans="1:38">
      <c r="A121" s="190"/>
      <c r="B121" s="173"/>
      <c r="C121" s="190"/>
      <c r="D121" s="173"/>
      <c r="E121" s="158"/>
      <c r="F121" s="173"/>
      <c r="G121" s="173"/>
      <c r="H121" s="173"/>
      <c r="I121" s="173"/>
      <c r="J121" s="173"/>
      <c r="K121" s="173"/>
      <c r="L121" s="194"/>
      <c r="M121" s="173"/>
      <c r="N121" s="173"/>
      <c r="O121" s="173"/>
      <c r="P121" s="173"/>
      <c r="Q121" s="173"/>
      <c r="R121" s="173"/>
      <c r="S121" s="173"/>
      <c r="T121" s="194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58"/>
      <c r="AK121" s="158"/>
      <c r="AL121" s="158"/>
    </row>
    <row r="122" spans="1:38">
      <c r="A122" s="190"/>
      <c r="B122" s="173"/>
      <c r="C122" s="190"/>
      <c r="D122" s="173"/>
      <c r="E122" s="158"/>
      <c r="F122" s="173"/>
      <c r="G122" s="173"/>
      <c r="H122" s="173"/>
      <c r="I122" s="173"/>
      <c r="J122" s="173"/>
      <c r="K122" s="173"/>
      <c r="L122" s="194"/>
      <c r="M122" s="173"/>
      <c r="N122" s="173"/>
      <c r="O122" s="173"/>
      <c r="P122" s="173"/>
      <c r="Q122" s="173"/>
      <c r="R122" s="173"/>
      <c r="S122" s="173"/>
      <c r="T122" s="194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58"/>
      <c r="AK122" s="158"/>
      <c r="AL122" s="158"/>
    </row>
    <row r="123" spans="1:38">
      <c r="A123" s="190"/>
      <c r="B123" s="173"/>
      <c r="C123" s="190"/>
      <c r="D123" s="173"/>
      <c r="E123" s="158"/>
      <c r="F123" s="173"/>
      <c r="G123" s="173"/>
      <c r="H123" s="173"/>
      <c r="I123" s="173"/>
      <c r="J123" s="173"/>
      <c r="K123" s="173"/>
      <c r="L123" s="194"/>
      <c r="M123" s="173"/>
      <c r="N123" s="173"/>
      <c r="O123" s="173"/>
      <c r="P123" s="173"/>
      <c r="Q123" s="173"/>
      <c r="R123" s="173"/>
      <c r="S123" s="173"/>
      <c r="T123" s="194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58"/>
      <c r="AK123" s="158"/>
      <c r="AL123" s="158"/>
    </row>
    <row r="124" spans="1:38">
      <c r="A124" s="190"/>
      <c r="B124" s="173"/>
      <c r="C124" s="190"/>
      <c r="D124" s="173"/>
      <c r="E124" s="158"/>
      <c r="F124" s="173"/>
      <c r="G124" s="173"/>
      <c r="H124" s="173"/>
      <c r="I124" s="173"/>
      <c r="J124" s="173"/>
      <c r="K124" s="173"/>
      <c r="L124" s="194"/>
      <c r="M124" s="173"/>
      <c r="N124" s="173"/>
      <c r="O124" s="173"/>
      <c r="P124" s="173"/>
      <c r="Q124" s="173"/>
      <c r="R124" s="173"/>
      <c r="S124" s="173"/>
      <c r="T124" s="194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58"/>
      <c r="AK124" s="158"/>
      <c r="AL124" s="158"/>
    </row>
    <row r="125" spans="1:38">
      <c r="A125" s="190"/>
      <c r="B125" s="173"/>
      <c r="C125" s="190"/>
      <c r="D125" s="173"/>
      <c r="E125" s="158"/>
      <c r="F125" s="173"/>
      <c r="G125" s="173"/>
      <c r="H125" s="173"/>
      <c r="I125" s="173"/>
      <c r="J125" s="173"/>
      <c r="K125" s="173"/>
      <c r="L125" s="194"/>
      <c r="M125" s="173"/>
      <c r="N125" s="173"/>
      <c r="O125" s="173"/>
      <c r="P125" s="173"/>
      <c r="Q125" s="173"/>
      <c r="R125" s="173"/>
      <c r="S125" s="173"/>
      <c r="T125" s="194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58"/>
      <c r="AK125" s="158"/>
      <c r="AL125" s="158"/>
    </row>
    <row r="126" spans="1:38">
      <c r="A126" s="190"/>
      <c r="B126" s="173"/>
      <c r="C126" s="190"/>
      <c r="D126" s="173"/>
      <c r="E126" s="158"/>
      <c r="F126" s="173"/>
      <c r="G126" s="173"/>
      <c r="H126" s="173"/>
      <c r="I126" s="173"/>
      <c r="J126" s="173"/>
      <c r="K126" s="173"/>
      <c r="L126" s="194"/>
      <c r="M126" s="173"/>
      <c r="N126" s="173"/>
      <c r="O126" s="173"/>
      <c r="P126" s="173"/>
      <c r="Q126" s="173"/>
      <c r="R126" s="173"/>
      <c r="S126" s="173"/>
      <c r="T126" s="194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58"/>
      <c r="AK126" s="158"/>
      <c r="AL126" s="158"/>
    </row>
    <row r="127" spans="1:38">
      <c r="A127" s="190"/>
      <c r="B127" s="173"/>
      <c r="C127" s="190"/>
      <c r="D127" s="173"/>
      <c r="E127" s="158"/>
      <c r="F127" s="173"/>
      <c r="G127" s="173"/>
      <c r="H127" s="173"/>
      <c r="I127" s="173"/>
      <c r="J127" s="173"/>
      <c r="K127" s="173"/>
      <c r="L127" s="194"/>
      <c r="M127" s="173"/>
      <c r="N127" s="173"/>
      <c r="O127" s="173"/>
      <c r="P127" s="173"/>
      <c r="Q127" s="173"/>
      <c r="R127" s="173"/>
      <c r="S127" s="173"/>
      <c r="T127" s="194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58"/>
      <c r="AK127" s="158"/>
      <c r="AL127" s="158"/>
    </row>
    <row r="128" spans="1:38">
      <c r="A128" s="190"/>
      <c r="B128" s="173"/>
      <c r="C128" s="190"/>
      <c r="D128" s="173"/>
      <c r="E128" s="158"/>
      <c r="F128" s="173"/>
      <c r="G128" s="173"/>
      <c r="H128" s="173"/>
      <c r="I128" s="173"/>
      <c r="J128" s="173"/>
      <c r="K128" s="173"/>
      <c r="L128" s="194"/>
      <c r="M128" s="173"/>
      <c r="N128" s="173"/>
      <c r="O128" s="173"/>
      <c r="P128" s="173"/>
      <c r="Q128" s="173"/>
      <c r="R128" s="173"/>
      <c r="S128" s="173"/>
      <c r="T128" s="194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58"/>
      <c r="AK128" s="158"/>
      <c r="AL128" s="158"/>
    </row>
    <row r="129" spans="1:38">
      <c r="A129" s="190"/>
      <c r="B129" s="173"/>
      <c r="C129" s="190"/>
      <c r="D129" s="173"/>
      <c r="E129" s="158"/>
      <c r="F129" s="173"/>
      <c r="G129" s="173"/>
      <c r="H129" s="173"/>
      <c r="I129" s="173"/>
      <c r="J129" s="173"/>
      <c r="K129" s="173"/>
      <c r="L129" s="194"/>
      <c r="M129" s="173"/>
      <c r="N129" s="173"/>
      <c r="O129" s="173"/>
      <c r="P129" s="173"/>
      <c r="Q129" s="173"/>
      <c r="R129" s="173"/>
      <c r="S129" s="173"/>
      <c r="T129" s="194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58"/>
      <c r="AK129" s="158"/>
      <c r="AL129" s="158"/>
    </row>
    <row r="130" spans="1:38">
      <c r="A130" s="190"/>
      <c r="B130" s="173"/>
      <c r="C130" s="190"/>
      <c r="D130" s="173"/>
      <c r="E130" s="158"/>
      <c r="F130" s="173"/>
      <c r="G130" s="173"/>
      <c r="H130" s="173"/>
      <c r="I130" s="173"/>
      <c r="J130" s="173"/>
      <c r="K130" s="173"/>
      <c r="L130" s="194"/>
      <c r="M130" s="173"/>
      <c r="N130" s="173"/>
      <c r="O130" s="173"/>
      <c r="P130" s="173"/>
      <c r="Q130" s="173"/>
      <c r="R130" s="173"/>
      <c r="S130" s="173"/>
      <c r="T130" s="194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58"/>
      <c r="AK130" s="158"/>
      <c r="AL130" s="158"/>
    </row>
    <row r="131" spans="1:38">
      <c r="A131" s="190"/>
      <c r="B131" s="173"/>
      <c r="C131" s="190"/>
      <c r="D131" s="173"/>
      <c r="E131" s="158"/>
      <c r="F131" s="173"/>
      <c r="G131" s="173"/>
      <c r="H131" s="173"/>
      <c r="I131" s="173"/>
      <c r="J131" s="173"/>
      <c r="K131" s="173"/>
      <c r="L131" s="194"/>
      <c r="M131" s="173"/>
      <c r="N131" s="173"/>
      <c r="O131" s="173"/>
      <c r="P131" s="173"/>
      <c r="Q131" s="173"/>
      <c r="R131" s="173"/>
      <c r="S131" s="173"/>
      <c r="T131" s="194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58"/>
      <c r="AK131" s="158"/>
      <c r="AL131" s="158"/>
    </row>
    <row r="132" spans="1:38">
      <c r="A132" s="190"/>
      <c r="B132" s="173"/>
      <c r="C132" s="190"/>
      <c r="D132" s="173"/>
      <c r="E132" s="158"/>
      <c r="F132" s="173"/>
      <c r="G132" s="173"/>
      <c r="H132" s="173"/>
      <c r="I132" s="173"/>
      <c r="J132" s="173"/>
      <c r="K132" s="173"/>
      <c r="L132" s="194"/>
      <c r="M132" s="173"/>
      <c r="N132" s="173"/>
      <c r="O132" s="173"/>
      <c r="P132" s="173"/>
      <c r="Q132" s="173"/>
      <c r="R132" s="173"/>
      <c r="S132" s="173"/>
      <c r="T132" s="194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58"/>
      <c r="AK132" s="158"/>
      <c r="AL132" s="158"/>
    </row>
    <row r="133" spans="1:38">
      <c r="A133" s="190"/>
      <c r="B133" s="173"/>
      <c r="C133" s="190"/>
      <c r="D133" s="173"/>
      <c r="E133" s="158"/>
      <c r="F133" s="173"/>
      <c r="G133" s="173"/>
      <c r="H133" s="173"/>
      <c r="I133" s="173"/>
      <c r="J133" s="173"/>
      <c r="K133" s="173"/>
      <c r="L133" s="194"/>
      <c r="M133" s="173"/>
      <c r="N133" s="173"/>
      <c r="O133" s="173"/>
      <c r="P133" s="173"/>
      <c r="Q133" s="173"/>
      <c r="R133" s="173"/>
      <c r="S133" s="173"/>
      <c r="T133" s="194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58"/>
      <c r="AK133" s="158"/>
      <c r="AL133" s="158"/>
    </row>
    <row r="134" spans="1:38">
      <c r="A134" s="190"/>
      <c r="B134" s="173"/>
      <c r="C134" s="190"/>
      <c r="D134" s="173"/>
      <c r="E134" s="158"/>
      <c r="F134" s="173"/>
      <c r="G134" s="173"/>
      <c r="H134" s="173"/>
      <c r="I134" s="173"/>
      <c r="J134" s="173"/>
      <c r="K134" s="173"/>
      <c r="L134" s="194"/>
      <c r="M134" s="173"/>
      <c r="N134" s="173"/>
      <c r="O134" s="173"/>
      <c r="P134" s="173"/>
      <c r="Q134" s="173"/>
      <c r="R134" s="173"/>
      <c r="S134" s="173"/>
      <c r="T134" s="194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58"/>
      <c r="AK134" s="158"/>
      <c r="AL134" s="158"/>
    </row>
    <row r="135" spans="1:38">
      <c r="A135" s="190"/>
      <c r="B135" s="173"/>
      <c r="C135" s="190"/>
      <c r="D135" s="173"/>
      <c r="E135" s="158"/>
      <c r="F135" s="173"/>
      <c r="G135" s="173"/>
      <c r="H135" s="173"/>
      <c r="I135" s="173"/>
      <c r="J135" s="173"/>
      <c r="K135" s="173"/>
      <c r="L135" s="194"/>
      <c r="M135" s="173"/>
      <c r="N135" s="173"/>
      <c r="O135" s="173"/>
      <c r="P135" s="173"/>
      <c r="Q135" s="173"/>
      <c r="R135" s="173"/>
      <c r="S135" s="173"/>
      <c r="T135" s="194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58"/>
      <c r="AK135" s="158"/>
      <c r="AL135" s="158"/>
    </row>
    <row r="136" spans="1:38">
      <c r="A136" s="190"/>
      <c r="B136" s="173"/>
      <c r="C136" s="190"/>
      <c r="D136" s="173"/>
      <c r="E136" s="158"/>
      <c r="F136" s="173"/>
      <c r="G136" s="173"/>
      <c r="H136" s="173"/>
      <c r="I136" s="173"/>
      <c r="J136" s="173"/>
      <c r="K136" s="173"/>
      <c r="L136" s="194"/>
      <c r="M136" s="173"/>
      <c r="N136" s="173"/>
      <c r="O136" s="173"/>
      <c r="P136" s="173"/>
      <c r="Q136" s="173"/>
      <c r="R136" s="173"/>
      <c r="S136" s="173"/>
      <c r="T136" s="194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58"/>
      <c r="AK136" s="158"/>
      <c r="AL136" s="158"/>
    </row>
    <row r="137" spans="1:38">
      <c r="A137" s="190"/>
      <c r="B137" s="173"/>
      <c r="C137" s="190"/>
      <c r="D137" s="173"/>
      <c r="E137" s="158"/>
      <c r="F137" s="173"/>
      <c r="G137" s="173"/>
      <c r="H137" s="173"/>
      <c r="I137" s="173"/>
      <c r="J137" s="173"/>
      <c r="K137" s="173"/>
      <c r="L137" s="194"/>
      <c r="M137" s="173"/>
      <c r="N137" s="173"/>
      <c r="O137" s="173"/>
      <c r="P137" s="173"/>
      <c r="Q137" s="173"/>
      <c r="R137" s="173"/>
      <c r="S137" s="173"/>
      <c r="T137" s="194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58"/>
      <c r="AK137" s="158"/>
      <c r="AL137" s="158"/>
    </row>
    <row r="138" spans="1:38">
      <c r="A138" s="190"/>
      <c r="B138" s="173"/>
      <c r="C138" s="190"/>
      <c r="D138" s="173"/>
      <c r="E138" s="158"/>
      <c r="F138" s="173"/>
      <c r="G138" s="173"/>
      <c r="H138" s="173"/>
      <c r="I138" s="173"/>
      <c r="J138" s="173"/>
      <c r="K138" s="173"/>
      <c r="L138" s="194"/>
      <c r="M138" s="173"/>
      <c r="N138" s="173"/>
      <c r="O138" s="173"/>
      <c r="P138" s="173"/>
      <c r="Q138" s="173"/>
      <c r="R138" s="173"/>
      <c r="S138" s="173"/>
      <c r="T138" s="194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58"/>
      <c r="AK138" s="158"/>
      <c r="AL138" s="158"/>
    </row>
    <row r="139" spans="1:38">
      <c r="A139" s="190"/>
      <c r="B139" s="173"/>
      <c r="C139" s="190"/>
      <c r="D139" s="173"/>
      <c r="E139" s="158"/>
      <c r="F139" s="173"/>
      <c r="G139" s="173"/>
      <c r="H139" s="173"/>
      <c r="I139" s="173"/>
      <c r="J139" s="173"/>
      <c r="K139" s="173"/>
      <c r="L139" s="194"/>
      <c r="M139" s="173"/>
      <c r="N139" s="173"/>
      <c r="O139" s="173"/>
      <c r="P139" s="173"/>
      <c r="Q139" s="173"/>
      <c r="R139" s="173"/>
      <c r="S139" s="173"/>
      <c r="T139" s="194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58"/>
      <c r="AK139" s="158"/>
      <c r="AL139" s="158"/>
    </row>
    <row r="140" spans="1:38">
      <c r="A140" s="190"/>
      <c r="B140" s="173"/>
      <c r="C140" s="190"/>
      <c r="D140" s="173"/>
      <c r="E140" s="158"/>
      <c r="F140" s="173"/>
      <c r="G140" s="173"/>
      <c r="H140" s="173"/>
      <c r="I140" s="173"/>
      <c r="J140" s="173"/>
      <c r="K140" s="173"/>
      <c r="L140" s="194"/>
      <c r="M140" s="173"/>
      <c r="N140" s="173"/>
      <c r="O140" s="173"/>
      <c r="P140" s="173"/>
      <c r="Q140" s="173"/>
      <c r="R140" s="173"/>
      <c r="S140" s="173"/>
      <c r="T140" s="194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58"/>
      <c r="AK140" s="158"/>
      <c r="AL140" s="158"/>
    </row>
    <row r="141" spans="1:38">
      <c r="A141" s="190"/>
      <c r="B141" s="173"/>
      <c r="C141" s="190"/>
      <c r="D141" s="173"/>
      <c r="E141" s="158"/>
      <c r="F141" s="173"/>
      <c r="G141" s="173"/>
      <c r="H141" s="173"/>
      <c r="I141" s="173"/>
      <c r="J141" s="173"/>
      <c r="K141" s="173"/>
      <c r="L141" s="194"/>
      <c r="M141" s="173"/>
      <c r="N141" s="173"/>
      <c r="O141" s="173"/>
      <c r="P141" s="173"/>
      <c r="Q141" s="173"/>
      <c r="R141" s="173"/>
      <c r="S141" s="173"/>
      <c r="T141" s="194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58"/>
      <c r="AK141" s="158"/>
      <c r="AL141" s="158"/>
    </row>
    <row r="142" spans="1:38">
      <c r="A142" s="190"/>
      <c r="B142" s="173"/>
      <c r="C142" s="190"/>
      <c r="D142" s="173"/>
      <c r="E142" s="158"/>
      <c r="F142" s="173"/>
      <c r="G142" s="173"/>
      <c r="H142" s="173"/>
      <c r="I142" s="173"/>
      <c r="J142" s="173"/>
      <c r="K142" s="173"/>
      <c r="L142" s="194"/>
      <c r="M142" s="173"/>
      <c r="N142" s="173"/>
      <c r="O142" s="173"/>
      <c r="P142" s="173"/>
      <c r="Q142" s="173"/>
      <c r="R142" s="173"/>
      <c r="S142" s="173"/>
      <c r="T142" s="194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58"/>
      <c r="AK142" s="158"/>
      <c r="AL142" s="158"/>
    </row>
    <row r="143" spans="1:38">
      <c r="A143" s="190"/>
      <c r="B143" s="173"/>
      <c r="C143" s="190"/>
      <c r="D143" s="173"/>
      <c r="E143" s="158"/>
      <c r="F143" s="173"/>
      <c r="G143" s="173"/>
      <c r="H143" s="173"/>
      <c r="I143" s="173"/>
      <c r="J143" s="173"/>
      <c r="K143" s="173"/>
      <c r="L143" s="194"/>
      <c r="M143" s="173"/>
      <c r="N143" s="173"/>
      <c r="O143" s="173"/>
      <c r="P143" s="173"/>
      <c r="Q143" s="173"/>
      <c r="R143" s="173"/>
      <c r="S143" s="173"/>
      <c r="T143" s="194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58"/>
      <c r="AK143" s="158"/>
      <c r="AL143" s="158"/>
    </row>
    <row r="144" spans="1:38">
      <c r="A144" s="190"/>
      <c r="B144" s="173"/>
      <c r="C144" s="190"/>
      <c r="D144" s="173"/>
      <c r="E144" s="158"/>
      <c r="F144" s="173"/>
      <c r="G144" s="173"/>
      <c r="H144" s="173"/>
      <c r="I144" s="173"/>
      <c r="J144" s="173"/>
      <c r="K144" s="173"/>
      <c r="L144" s="194"/>
      <c r="M144" s="173"/>
      <c r="N144" s="173"/>
      <c r="O144" s="173"/>
      <c r="P144" s="173"/>
      <c r="Q144" s="173"/>
      <c r="R144" s="173"/>
      <c r="S144" s="173"/>
      <c r="T144" s="194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58"/>
      <c r="AK144" s="158"/>
      <c r="AL144" s="158"/>
    </row>
    <row r="145" spans="1:38">
      <c r="A145" s="190"/>
      <c r="B145" s="173"/>
      <c r="C145" s="190"/>
      <c r="D145" s="173"/>
      <c r="E145" s="158"/>
      <c r="F145" s="173"/>
      <c r="G145" s="173"/>
      <c r="H145" s="173"/>
      <c r="I145" s="173"/>
      <c r="J145" s="173"/>
      <c r="K145" s="173"/>
      <c r="L145" s="194"/>
      <c r="M145" s="173"/>
      <c r="N145" s="173"/>
      <c r="O145" s="173"/>
      <c r="P145" s="173"/>
      <c r="Q145" s="173"/>
      <c r="R145" s="173"/>
      <c r="S145" s="173"/>
      <c r="T145" s="194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58"/>
      <c r="AK145" s="158"/>
      <c r="AL145" s="158"/>
    </row>
    <row r="146" spans="1:38">
      <c r="A146" s="190"/>
      <c r="B146" s="173"/>
      <c r="C146" s="190"/>
      <c r="D146" s="173"/>
      <c r="E146" s="158"/>
      <c r="F146" s="173"/>
      <c r="G146" s="173"/>
      <c r="H146" s="173"/>
      <c r="I146" s="173"/>
      <c r="J146" s="173"/>
      <c r="K146" s="173"/>
      <c r="L146" s="194"/>
      <c r="M146" s="173"/>
      <c r="N146" s="173"/>
      <c r="O146" s="173"/>
      <c r="P146" s="173"/>
      <c r="Q146" s="173"/>
      <c r="R146" s="173"/>
      <c r="S146" s="173"/>
      <c r="T146" s="194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58"/>
      <c r="AK146" s="158"/>
      <c r="AL146" s="158"/>
    </row>
    <row r="147" spans="1:38">
      <c r="A147" s="190"/>
      <c r="B147" s="173"/>
      <c r="C147" s="190"/>
      <c r="D147" s="173"/>
      <c r="E147" s="158"/>
      <c r="F147" s="173"/>
      <c r="G147" s="173"/>
      <c r="H147" s="173"/>
      <c r="I147" s="173"/>
      <c r="J147" s="173"/>
      <c r="K147" s="173"/>
      <c r="L147" s="194"/>
      <c r="M147" s="173"/>
      <c r="N147" s="173"/>
      <c r="O147" s="173"/>
      <c r="P147" s="173"/>
      <c r="Q147" s="173"/>
      <c r="R147" s="173"/>
      <c r="S147" s="173"/>
      <c r="T147" s="194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58"/>
      <c r="AK147" s="158"/>
      <c r="AL147" s="158"/>
    </row>
    <row r="148" spans="1:38">
      <c r="A148" s="190"/>
      <c r="B148" s="173"/>
      <c r="C148" s="190"/>
      <c r="D148" s="173"/>
      <c r="E148" s="158"/>
      <c r="F148" s="173"/>
      <c r="G148" s="173"/>
      <c r="H148" s="173"/>
      <c r="I148" s="173"/>
      <c r="J148" s="173"/>
      <c r="K148" s="173"/>
      <c r="L148" s="194"/>
      <c r="M148" s="173"/>
      <c r="N148" s="173"/>
      <c r="O148" s="173"/>
      <c r="P148" s="173"/>
      <c r="Q148" s="173"/>
      <c r="R148" s="173"/>
      <c r="S148" s="173"/>
      <c r="T148" s="194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58"/>
      <c r="AK148" s="158"/>
      <c r="AL148" s="158"/>
    </row>
    <row r="149" spans="1:38">
      <c r="A149" s="190"/>
      <c r="B149" s="173"/>
      <c r="C149" s="190"/>
      <c r="D149" s="173"/>
      <c r="E149" s="158"/>
      <c r="F149" s="173"/>
      <c r="G149" s="173"/>
      <c r="H149" s="173"/>
      <c r="I149" s="173"/>
      <c r="J149" s="173"/>
      <c r="K149" s="173"/>
      <c r="L149" s="194"/>
      <c r="M149" s="173"/>
      <c r="N149" s="173"/>
      <c r="O149" s="173"/>
      <c r="P149" s="173"/>
      <c r="Q149" s="173"/>
      <c r="R149" s="173"/>
      <c r="S149" s="173"/>
      <c r="T149" s="194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58"/>
      <c r="AK149" s="158"/>
      <c r="AL149" s="158"/>
    </row>
    <row r="150" spans="1:38">
      <c r="A150" s="190"/>
      <c r="B150" s="173"/>
      <c r="C150" s="190"/>
      <c r="D150" s="173"/>
      <c r="E150" s="158"/>
      <c r="F150" s="173"/>
      <c r="G150" s="173"/>
      <c r="H150" s="173"/>
      <c r="I150" s="173"/>
      <c r="J150" s="173"/>
      <c r="K150" s="173"/>
      <c r="L150" s="194"/>
      <c r="M150" s="173"/>
      <c r="N150" s="173"/>
      <c r="O150" s="173"/>
      <c r="P150" s="173"/>
      <c r="Q150" s="173"/>
      <c r="R150" s="173"/>
      <c r="S150" s="173"/>
      <c r="T150" s="194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58"/>
      <c r="AK150" s="158"/>
      <c r="AL150" s="158"/>
    </row>
    <row r="151" spans="1:38">
      <c r="A151" s="190"/>
      <c r="B151" s="173"/>
      <c r="C151" s="190"/>
      <c r="D151" s="173"/>
      <c r="E151" s="158"/>
      <c r="F151" s="173"/>
      <c r="G151" s="173"/>
      <c r="H151" s="173"/>
      <c r="I151" s="173"/>
      <c r="J151" s="173"/>
      <c r="K151" s="173"/>
      <c r="L151" s="194"/>
      <c r="M151" s="173"/>
      <c r="N151" s="173"/>
      <c r="O151" s="173"/>
      <c r="P151" s="173"/>
      <c r="Q151" s="173"/>
      <c r="R151" s="173"/>
      <c r="S151" s="173"/>
      <c r="T151" s="194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58"/>
      <c r="AK151" s="158"/>
      <c r="AL151" s="158"/>
    </row>
    <row r="152" spans="1:38">
      <c r="A152" s="190"/>
      <c r="B152" s="173"/>
      <c r="C152" s="190"/>
      <c r="D152" s="173"/>
      <c r="E152" s="158"/>
      <c r="F152" s="173"/>
      <c r="G152" s="173"/>
      <c r="H152" s="173"/>
      <c r="I152" s="173"/>
      <c r="J152" s="173"/>
      <c r="K152" s="173"/>
      <c r="L152" s="194"/>
      <c r="M152" s="173"/>
      <c r="N152" s="173"/>
      <c r="O152" s="173"/>
      <c r="P152" s="173"/>
      <c r="Q152" s="173"/>
      <c r="R152" s="173"/>
      <c r="S152" s="173"/>
      <c r="T152" s="194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58"/>
      <c r="AK152" s="158"/>
      <c r="AL152" s="158"/>
    </row>
    <row r="153" spans="1:38">
      <c r="A153" s="190"/>
      <c r="B153" s="173"/>
      <c r="C153" s="190"/>
      <c r="D153" s="173"/>
      <c r="E153" s="158"/>
      <c r="F153" s="173"/>
      <c r="G153" s="173"/>
      <c r="H153" s="173"/>
      <c r="I153" s="173"/>
      <c r="J153" s="173"/>
      <c r="K153" s="173"/>
      <c r="L153" s="194"/>
      <c r="M153" s="173"/>
      <c r="N153" s="173"/>
      <c r="O153" s="173"/>
      <c r="P153" s="173"/>
      <c r="Q153" s="173"/>
      <c r="R153" s="173"/>
      <c r="S153" s="173"/>
      <c r="T153" s="194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58"/>
      <c r="AK153" s="158"/>
      <c r="AL153" s="158"/>
    </row>
    <row r="154" spans="1:38">
      <c r="A154" s="190"/>
      <c r="B154" s="173"/>
      <c r="C154" s="190"/>
      <c r="D154" s="173"/>
      <c r="E154" s="158"/>
      <c r="F154" s="173"/>
      <c r="G154" s="173"/>
      <c r="H154" s="173"/>
      <c r="I154" s="173"/>
      <c r="J154" s="173"/>
      <c r="K154" s="173"/>
      <c r="L154" s="194"/>
      <c r="M154" s="173"/>
      <c r="N154" s="173"/>
      <c r="O154" s="173"/>
      <c r="P154" s="173"/>
      <c r="Q154" s="173"/>
      <c r="R154" s="173"/>
      <c r="S154" s="173"/>
      <c r="T154" s="194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58"/>
      <c r="AK154" s="158"/>
      <c r="AL154" s="158"/>
    </row>
    <row r="155" spans="1:38">
      <c r="A155" s="190"/>
      <c r="B155" s="173"/>
      <c r="C155" s="190"/>
      <c r="D155" s="173"/>
      <c r="E155" s="158"/>
      <c r="F155" s="173"/>
      <c r="G155" s="173"/>
      <c r="H155" s="173"/>
      <c r="I155" s="173"/>
      <c r="J155" s="173"/>
      <c r="K155" s="173"/>
      <c r="L155" s="194"/>
      <c r="M155" s="173"/>
      <c r="N155" s="173"/>
      <c r="O155" s="173"/>
      <c r="P155" s="173"/>
      <c r="Q155" s="173"/>
      <c r="R155" s="173"/>
      <c r="S155" s="173"/>
      <c r="T155" s="194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58"/>
      <c r="AK155" s="158"/>
      <c r="AL155" s="158"/>
    </row>
    <row r="156" spans="1:38">
      <c r="A156" s="190"/>
      <c r="B156" s="173"/>
      <c r="C156" s="190"/>
      <c r="D156" s="173"/>
      <c r="E156" s="158"/>
      <c r="F156" s="173"/>
      <c r="G156" s="173"/>
      <c r="H156" s="173"/>
      <c r="I156" s="173"/>
      <c r="J156" s="173"/>
      <c r="K156" s="173"/>
      <c r="L156" s="194"/>
      <c r="M156" s="173"/>
      <c r="N156" s="173"/>
      <c r="O156" s="173"/>
      <c r="P156" s="173"/>
      <c r="Q156" s="173"/>
      <c r="R156" s="173"/>
      <c r="S156" s="173"/>
      <c r="T156" s="194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58"/>
      <c r="AK156" s="158"/>
      <c r="AL156" s="158"/>
    </row>
    <row r="157" spans="1:38">
      <c r="A157" s="190"/>
      <c r="B157" s="173"/>
      <c r="C157" s="190"/>
      <c r="D157" s="173"/>
      <c r="E157" s="158"/>
      <c r="F157" s="173"/>
      <c r="G157" s="173"/>
      <c r="H157" s="173"/>
      <c r="I157" s="173"/>
      <c r="J157" s="173"/>
      <c r="K157" s="173"/>
      <c r="L157" s="194"/>
      <c r="M157" s="173"/>
      <c r="N157" s="173"/>
      <c r="O157" s="173"/>
      <c r="P157" s="173"/>
      <c r="Q157" s="173"/>
      <c r="R157" s="173"/>
      <c r="S157" s="173"/>
      <c r="T157" s="194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58"/>
      <c r="AK157" s="158"/>
      <c r="AL157" s="158"/>
    </row>
    <row r="158" spans="1:38">
      <c r="A158" s="190"/>
      <c r="B158" s="173"/>
      <c r="C158" s="190"/>
      <c r="D158" s="173"/>
      <c r="E158" s="158"/>
      <c r="F158" s="173"/>
      <c r="G158" s="173"/>
      <c r="H158" s="173"/>
      <c r="I158" s="173"/>
      <c r="J158" s="173"/>
      <c r="K158" s="173"/>
      <c r="L158" s="194"/>
      <c r="M158" s="173"/>
      <c r="N158" s="173"/>
      <c r="O158" s="173"/>
      <c r="P158" s="173"/>
      <c r="Q158" s="173"/>
      <c r="R158" s="173"/>
      <c r="S158" s="173"/>
      <c r="T158" s="194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58"/>
      <c r="AK158" s="158"/>
      <c r="AL158" s="158"/>
    </row>
    <row r="159" spans="1:38">
      <c r="A159" s="190"/>
      <c r="B159" s="173"/>
      <c r="C159" s="190"/>
      <c r="D159" s="173"/>
      <c r="E159" s="158"/>
      <c r="F159" s="173"/>
      <c r="G159" s="173"/>
      <c r="H159" s="173"/>
      <c r="I159" s="173"/>
      <c r="J159" s="173"/>
      <c r="K159" s="173"/>
      <c r="L159" s="194"/>
      <c r="M159" s="173"/>
      <c r="N159" s="173"/>
      <c r="O159" s="173"/>
      <c r="P159" s="173"/>
      <c r="Q159" s="173"/>
      <c r="R159" s="173"/>
      <c r="S159" s="173"/>
      <c r="T159" s="194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58"/>
      <c r="AK159" s="158"/>
      <c r="AL159" s="158"/>
    </row>
    <row r="160" spans="1:38">
      <c r="A160" s="190"/>
      <c r="B160" s="173"/>
      <c r="C160" s="190"/>
      <c r="D160" s="173"/>
      <c r="E160" s="158"/>
      <c r="F160" s="173"/>
      <c r="G160" s="173"/>
      <c r="H160" s="173"/>
      <c r="I160" s="173"/>
      <c r="J160" s="173"/>
      <c r="K160" s="173"/>
      <c r="L160" s="194"/>
      <c r="M160" s="173"/>
      <c r="N160" s="173"/>
      <c r="O160" s="173"/>
      <c r="P160" s="173"/>
      <c r="Q160" s="173"/>
      <c r="R160" s="173"/>
      <c r="S160" s="173"/>
      <c r="T160" s="194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58"/>
      <c r="AK160" s="158"/>
      <c r="AL160" s="158"/>
    </row>
    <row r="161" spans="1:38">
      <c r="A161" s="190"/>
      <c r="B161" s="173"/>
      <c r="C161" s="190"/>
      <c r="D161" s="173"/>
      <c r="E161" s="158"/>
      <c r="F161" s="173"/>
      <c r="G161" s="173"/>
      <c r="H161" s="173"/>
      <c r="I161" s="173"/>
      <c r="J161" s="173"/>
      <c r="K161" s="173"/>
      <c r="L161" s="194"/>
      <c r="M161" s="173"/>
      <c r="N161" s="173"/>
      <c r="O161" s="173"/>
      <c r="P161" s="173"/>
      <c r="Q161" s="173"/>
      <c r="R161" s="173"/>
      <c r="S161" s="173"/>
      <c r="T161" s="194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58"/>
      <c r="AK161" s="158"/>
      <c r="AL161" s="158"/>
    </row>
    <row r="162" spans="1:38">
      <c r="A162" s="190"/>
      <c r="B162" s="173"/>
      <c r="C162" s="190"/>
      <c r="D162" s="173"/>
      <c r="E162" s="158"/>
      <c r="F162" s="173"/>
      <c r="G162" s="173"/>
      <c r="H162" s="173"/>
      <c r="I162" s="173"/>
      <c r="J162" s="173"/>
      <c r="K162" s="173"/>
      <c r="L162" s="194"/>
      <c r="M162" s="173"/>
      <c r="N162" s="173"/>
      <c r="O162" s="173"/>
      <c r="P162" s="173"/>
      <c r="Q162" s="173"/>
      <c r="R162" s="173"/>
      <c r="S162" s="173"/>
      <c r="T162" s="194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58"/>
      <c r="AK162" s="158"/>
      <c r="AL162" s="158"/>
    </row>
    <row r="163" spans="1:38">
      <c r="A163" s="190"/>
      <c r="B163" s="173"/>
      <c r="C163" s="190"/>
      <c r="D163" s="173"/>
      <c r="E163" s="158"/>
      <c r="F163" s="173"/>
      <c r="G163" s="173"/>
      <c r="H163" s="173"/>
      <c r="I163" s="173"/>
      <c r="J163" s="173"/>
      <c r="K163" s="173"/>
      <c r="L163" s="194"/>
      <c r="M163" s="173"/>
      <c r="N163" s="173"/>
      <c r="O163" s="173"/>
      <c r="P163" s="173"/>
      <c r="Q163" s="173"/>
      <c r="R163" s="173"/>
      <c r="S163" s="173"/>
      <c r="T163" s="194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58"/>
      <c r="AK163" s="158"/>
      <c r="AL163" s="158"/>
    </row>
    <row r="164" spans="1:38">
      <c r="A164" s="190"/>
      <c r="B164" s="173"/>
      <c r="C164" s="190"/>
      <c r="D164" s="173"/>
      <c r="E164" s="158"/>
      <c r="F164" s="173"/>
      <c r="G164" s="173"/>
      <c r="H164" s="173"/>
      <c r="I164" s="173"/>
      <c r="J164" s="173"/>
      <c r="K164" s="173"/>
      <c r="L164" s="194"/>
      <c r="M164" s="173"/>
      <c r="N164" s="173"/>
      <c r="O164" s="173"/>
      <c r="P164" s="173"/>
      <c r="Q164" s="173"/>
      <c r="R164" s="173"/>
      <c r="S164" s="173"/>
      <c r="T164" s="194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58"/>
      <c r="AK164" s="158"/>
      <c r="AL164" s="158"/>
    </row>
    <row r="165" spans="1:38">
      <c r="A165" s="190"/>
      <c r="B165" s="173"/>
      <c r="C165" s="190"/>
      <c r="D165" s="173"/>
      <c r="E165" s="158"/>
      <c r="F165" s="173"/>
      <c r="G165" s="173"/>
      <c r="H165" s="173"/>
      <c r="I165" s="173"/>
      <c r="J165" s="173"/>
      <c r="K165" s="173"/>
      <c r="L165" s="194"/>
      <c r="M165" s="173"/>
      <c r="N165" s="173"/>
      <c r="O165" s="173"/>
      <c r="P165" s="173"/>
      <c r="Q165" s="173"/>
      <c r="R165" s="173"/>
      <c r="S165" s="173"/>
      <c r="T165" s="194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58"/>
      <c r="AK165" s="158"/>
      <c r="AL165" s="158"/>
    </row>
    <row r="166" spans="1:38">
      <c r="A166" s="190"/>
      <c r="B166" s="173"/>
      <c r="C166" s="190"/>
      <c r="D166" s="173"/>
      <c r="E166" s="158"/>
      <c r="F166" s="173"/>
      <c r="G166" s="173"/>
      <c r="H166" s="173"/>
      <c r="I166" s="173"/>
      <c r="J166" s="173"/>
      <c r="K166" s="173"/>
      <c r="L166" s="194"/>
      <c r="M166" s="173"/>
      <c r="N166" s="173"/>
      <c r="O166" s="173"/>
      <c r="P166" s="173"/>
      <c r="Q166" s="173"/>
      <c r="R166" s="173"/>
      <c r="S166" s="173"/>
      <c r="T166" s="194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58"/>
      <c r="AK166" s="158"/>
      <c r="AL166" s="158"/>
    </row>
    <row r="167" spans="1:38">
      <c r="A167" s="190"/>
      <c r="B167" s="173"/>
      <c r="C167" s="190"/>
      <c r="D167" s="173"/>
      <c r="E167" s="158"/>
      <c r="F167" s="173"/>
      <c r="G167" s="173"/>
      <c r="H167" s="173"/>
      <c r="I167" s="173"/>
      <c r="J167" s="173"/>
      <c r="K167" s="173"/>
      <c r="L167" s="194"/>
      <c r="M167" s="173"/>
      <c r="N167" s="173"/>
      <c r="O167" s="173"/>
      <c r="P167" s="173"/>
      <c r="Q167" s="173"/>
      <c r="R167" s="173"/>
      <c r="S167" s="173"/>
      <c r="T167" s="194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58"/>
      <c r="AK167" s="158"/>
      <c r="AL167" s="158"/>
    </row>
    <row r="168" spans="1:38">
      <c r="A168" s="190"/>
      <c r="B168" s="173"/>
      <c r="C168" s="190"/>
      <c r="D168" s="173"/>
      <c r="E168" s="158"/>
      <c r="F168" s="173"/>
      <c r="G168" s="173"/>
      <c r="H168" s="173"/>
      <c r="I168" s="173"/>
      <c r="J168" s="173"/>
      <c r="K168" s="173"/>
      <c r="L168" s="194"/>
      <c r="M168" s="173"/>
      <c r="N168" s="173"/>
      <c r="O168" s="173"/>
      <c r="P168" s="173"/>
      <c r="Q168" s="173"/>
      <c r="R168" s="173"/>
      <c r="S168" s="173"/>
      <c r="T168" s="194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58"/>
      <c r="AK168" s="158"/>
      <c r="AL168" s="158"/>
    </row>
    <row r="169" spans="1:38">
      <c r="A169" s="190"/>
      <c r="B169" s="173"/>
      <c r="C169" s="190"/>
      <c r="D169" s="173"/>
      <c r="E169" s="158"/>
      <c r="F169" s="173"/>
      <c r="G169" s="173"/>
      <c r="H169" s="173"/>
      <c r="I169" s="173"/>
      <c r="J169" s="173"/>
      <c r="K169" s="173"/>
      <c r="L169" s="194"/>
      <c r="M169" s="173"/>
      <c r="N169" s="173"/>
      <c r="O169" s="173"/>
      <c r="P169" s="173"/>
      <c r="Q169" s="173"/>
      <c r="R169" s="173"/>
      <c r="S169" s="173"/>
      <c r="T169" s="194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58"/>
      <c r="AK169" s="158"/>
      <c r="AL169" s="158"/>
    </row>
    <row r="170" spans="1:38">
      <c r="A170" s="190"/>
      <c r="B170" s="173"/>
      <c r="C170" s="190"/>
      <c r="D170" s="173"/>
      <c r="E170" s="158"/>
      <c r="F170" s="173"/>
      <c r="G170" s="173"/>
      <c r="H170" s="173"/>
      <c r="I170" s="173"/>
      <c r="J170" s="173"/>
      <c r="K170" s="173"/>
      <c r="L170" s="194"/>
      <c r="M170" s="173"/>
      <c r="N170" s="173"/>
      <c r="O170" s="173"/>
      <c r="P170" s="173"/>
      <c r="Q170" s="173"/>
      <c r="R170" s="173"/>
      <c r="S170" s="173"/>
      <c r="T170" s="194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58"/>
      <c r="AK170" s="158"/>
      <c r="AL170" s="158"/>
    </row>
    <row r="171" spans="1:38">
      <c r="A171" s="190"/>
      <c r="B171" s="173"/>
      <c r="C171" s="190"/>
      <c r="D171" s="173"/>
      <c r="E171" s="158"/>
      <c r="F171" s="173"/>
      <c r="G171" s="173"/>
      <c r="H171" s="173"/>
      <c r="I171" s="173"/>
      <c r="J171" s="173"/>
      <c r="K171" s="173"/>
      <c r="L171" s="194"/>
      <c r="M171" s="173"/>
      <c r="N171" s="173"/>
      <c r="O171" s="173"/>
      <c r="P171" s="173"/>
      <c r="Q171" s="173"/>
      <c r="R171" s="173"/>
      <c r="S171" s="173"/>
      <c r="T171" s="194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58"/>
      <c r="AK171" s="158"/>
      <c r="AL171" s="158"/>
    </row>
    <row r="172" spans="1:38">
      <c r="A172" s="190"/>
      <c r="B172" s="173"/>
      <c r="C172" s="190"/>
      <c r="D172" s="173"/>
      <c r="E172" s="158"/>
      <c r="F172" s="173"/>
      <c r="G172" s="173"/>
      <c r="H172" s="173"/>
      <c r="I172" s="173"/>
      <c r="J172" s="173"/>
      <c r="K172" s="173"/>
      <c r="L172" s="194"/>
      <c r="M172" s="173"/>
      <c r="N172" s="173"/>
      <c r="O172" s="173"/>
      <c r="P172" s="173"/>
      <c r="Q172" s="173"/>
      <c r="R172" s="173"/>
      <c r="S172" s="173"/>
      <c r="T172" s="194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58"/>
      <c r="AK172" s="158"/>
      <c r="AL172" s="158"/>
    </row>
    <row r="173" spans="1:38">
      <c r="A173" s="190"/>
      <c r="B173" s="173"/>
      <c r="C173" s="190"/>
      <c r="D173" s="173"/>
      <c r="E173" s="158"/>
      <c r="F173" s="173"/>
      <c r="G173" s="173"/>
      <c r="H173" s="173"/>
      <c r="I173" s="173"/>
      <c r="J173" s="173"/>
      <c r="K173" s="173"/>
      <c r="L173" s="194"/>
      <c r="M173" s="173"/>
      <c r="N173" s="173"/>
      <c r="O173" s="173"/>
      <c r="P173" s="173"/>
      <c r="Q173" s="173"/>
      <c r="R173" s="173"/>
      <c r="S173" s="173"/>
      <c r="T173" s="194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58"/>
      <c r="AK173" s="158"/>
      <c r="AL173" s="158"/>
    </row>
    <row r="174" spans="1:38">
      <c r="A174" s="190"/>
      <c r="B174" s="173"/>
      <c r="C174" s="190"/>
      <c r="D174" s="173"/>
      <c r="E174" s="158"/>
      <c r="F174" s="173"/>
      <c r="G174" s="173"/>
      <c r="H174" s="173"/>
      <c r="I174" s="173"/>
      <c r="J174" s="173"/>
      <c r="K174" s="173"/>
      <c r="L174" s="194"/>
      <c r="M174" s="173"/>
      <c r="N174" s="173"/>
      <c r="O174" s="173"/>
      <c r="P174" s="173"/>
      <c r="Q174" s="173"/>
      <c r="R174" s="173"/>
      <c r="S174" s="173"/>
      <c r="T174" s="194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58"/>
      <c r="AK174" s="158"/>
      <c r="AL174" s="158"/>
    </row>
    <row r="175" spans="1:38">
      <c r="A175" s="190"/>
      <c r="B175" s="173"/>
      <c r="C175" s="190"/>
      <c r="D175" s="173"/>
      <c r="E175" s="158"/>
      <c r="F175" s="173"/>
      <c r="G175" s="173"/>
      <c r="H175" s="173"/>
      <c r="I175" s="173"/>
      <c r="J175" s="173"/>
      <c r="K175" s="173"/>
      <c r="L175" s="194"/>
      <c r="M175" s="173"/>
      <c r="N175" s="173"/>
      <c r="O175" s="173"/>
      <c r="P175" s="173"/>
      <c r="Q175" s="173"/>
      <c r="R175" s="173"/>
      <c r="S175" s="173"/>
      <c r="T175" s="194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58"/>
      <c r="AK175" s="158"/>
      <c r="AL175" s="158"/>
    </row>
    <row r="176" spans="1:38">
      <c r="A176" s="190"/>
      <c r="B176" s="173"/>
      <c r="C176" s="190"/>
      <c r="D176" s="173"/>
      <c r="E176" s="158"/>
      <c r="F176" s="173"/>
      <c r="G176" s="173"/>
      <c r="H176" s="173"/>
      <c r="I176" s="173"/>
      <c r="J176" s="173"/>
      <c r="K176" s="173"/>
      <c r="L176" s="194"/>
      <c r="M176" s="173"/>
      <c r="N176" s="173"/>
      <c r="O176" s="173"/>
      <c r="P176" s="173"/>
      <c r="Q176" s="173"/>
      <c r="R176" s="173"/>
      <c r="S176" s="173"/>
      <c r="T176" s="194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58"/>
      <c r="AK176" s="158"/>
      <c r="AL176" s="158"/>
    </row>
    <row r="177" spans="1:38">
      <c r="A177" s="190"/>
      <c r="B177" s="173"/>
      <c r="C177" s="190"/>
      <c r="D177" s="173"/>
      <c r="E177" s="158"/>
      <c r="F177" s="173"/>
      <c r="G177" s="173"/>
      <c r="H177" s="173"/>
      <c r="I177" s="173"/>
      <c r="J177" s="173"/>
      <c r="K177" s="173"/>
      <c r="L177" s="194"/>
      <c r="M177" s="173"/>
      <c r="N177" s="173"/>
      <c r="O177" s="173"/>
      <c r="P177" s="173"/>
      <c r="Q177" s="173"/>
      <c r="R177" s="173"/>
      <c r="S177" s="173"/>
      <c r="T177" s="194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58"/>
      <c r="AK177" s="158"/>
      <c r="AL177" s="158"/>
    </row>
    <row r="179" spans="1:38">
      <c r="A179"/>
      <c r="C179"/>
      <c r="E179"/>
      <c r="L179"/>
      <c r="T179"/>
      <c r="AJ179"/>
      <c r="AK179"/>
      <c r="AL179"/>
    </row>
  </sheetData>
  <sheetProtection formatCells="0" formatColumns="0" formatRows="0" insertColumns="0" insertRows="0" insertHyperlinks="0" deleteColumns="0" deleteRows="0" sort="0" autoFilter="0" pivotTables="0"/>
  <mergeCells count="43">
    <mergeCell ref="D51:R51"/>
    <mergeCell ref="V51:AI51"/>
    <mergeCell ref="V52:AI52"/>
    <mergeCell ref="A57:B57"/>
    <mergeCell ref="T51:U51"/>
    <mergeCell ref="A12:A13"/>
    <mergeCell ref="B12:B13"/>
    <mergeCell ref="D12:D13"/>
    <mergeCell ref="A25:A26"/>
    <mergeCell ref="B25:B26"/>
    <mergeCell ref="C25:C26"/>
    <mergeCell ref="D25:D26"/>
    <mergeCell ref="A16:A17"/>
    <mergeCell ref="B16:B17"/>
    <mergeCell ref="D16:D17"/>
    <mergeCell ref="A19:A20"/>
    <mergeCell ref="B19:B20"/>
    <mergeCell ref="C19:C20"/>
    <mergeCell ref="D19:D20"/>
    <mergeCell ref="T40:U40"/>
    <mergeCell ref="T49:U49"/>
    <mergeCell ref="V49:AI49"/>
    <mergeCell ref="T50:U50"/>
    <mergeCell ref="AK7:AK8"/>
    <mergeCell ref="V50:AI50"/>
    <mergeCell ref="Y37:AH37"/>
    <mergeCell ref="AJ7:AJ8"/>
    <mergeCell ref="D38:R38"/>
    <mergeCell ref="Y38:AH38"/>
    <mergeCell ref="W39:AJ39"/>
    <mergeCell ref="E24:U24"/>
    <mergeCell ref="AP3:AR3"/>
    <mergeCell ref="A1:AL3"/>
    <mergeCell ref="AJ4:AJ5"/>
    <mergeCell ref="AL4:AL5"/>
    <mergeCell ref="A4:A5"/>
    <mergeCell ref="B4:B5"/>
    <mergeCell ref="D4:D5"/>
    <mergeCell ref="AK4:AK5"/>
    <mergeCell ref="D7:D8"/>
    <mergeCell ref="A7:A8"/>
    <mergeCell ref="B7:B8"/>
    <mergeCell ref="AL7:AL8"/>
  </mergeCells>
  <pageMargins left="0.11811023622047244" right="0.11811023622047244" top="0.19685039370078741" bottom="0.19685039370078741" header="0" footer="0.11811023622047244"/>
  <pageSetup paperSize="9" scale="56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8"/>
  <sheetViews>
    <sheetView workbookViewId="0">
      <selection sqref="A1:AL3"/>
    </sheetView>
  </sheetViews>
  <sheetFormatPr defaultRowHeight="15"/>
  <cols>
    <col min="1" max="1" width="8.7109375" customWidth="1"/>
    <col min="2" max="2" width="30.5703125" customWidth="1"/>
    <col min="3" max="3" width="13.140625" style="2" customWidth="1"/>
    <col min="4" max="4" width="13.5703125" customWidth="1"/>
    <col min="5" max="36" width="4.7109375" customWidth="1"/>
    <col min="37" max="37" width="4.28515625" customWidth="1"/>
    <col min="38" max="39" width="3.7109375" customWidth="1"/>
  </cols>
  <sheetData>
    <row r="1" spans="1:88" ht="15" customHeight="1">
      <c r="A1" s="850" t="s">
        <v>485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7"/>
      <c r="AM1" s="94"/>
      <c r="AN1" s="10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</row>
    <row r="2" spans="1:88">
      <c r="A2" s="478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80"/>
      <c r="AM2" s="94"/>
      <c r="AN2" s="10"/>
      <c r="AO2" s="15">
        <v>126</v>
      </c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1"/>
    </row>
    <row r="3" spans="1:88">
      <c r="A3" s="481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3"/>
      <c r="AM3" s="94"/>
      <c r="AN3" s="10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1"/>
    </row>
    <row r="4" spans="1:88">
      <c r="A4" s="235" t="s">
        <v>0</v>
      </c>
      <c r="B4" s="16" t="s">
        <v>1</v>
      </c>
      <c r="C4" s="16" t="s">
        <v>45</v>
      </c>
      <c r="D4" s="470" t="s">
        <v>3</v>
      </c>
      <c r="E4" s="53">
        <v>1</v>
      </c>
      <c r="F4" s="53">
        <v>2</v>
      </c>
      <c r="G4" s="53">
        <v>3</v>
      </c>
      <c r="H4" s="53">
        <v>4</v>
      </c>
      <c r="I4" s="53">
        <v>5</v>
      </c>
      <c r="J4" s="53">
        <v>6</v>
      </c>
      <c r="K4" s="53">
        <v>7</v>
      </c>
      <c r="L4" s="53">
        <v>8</v>
      </c>
      <c r="M4" s="53">
        <v>9</v>
      </c>
      <c r="N4" s="53">
        <v>10</v>
      </c>
      <c r="O4" s="53">
        <v>11</v>
      </c>
      <c r="P4" s="53">
        <v>12</v>
      </c>
      <c r="Q4" s="53">
        <v>13</v>
      </c>
      <c r="R4" s="53">
        <v>14</v>
      </c>
      <c r="S4" s="53">
        <v>15</v>
      </c>
      <c r="T4" s="53">
        <v>16</v>
      </c>
      <c r="U4" s="53">
        <v>17</v>
      </c>
      <c r="V4" s="53">
        <v>18</v>
      </c>
      <c r="W4" s="53">
        <v>19</v>
      </c>
      <c r="X4" s="53">
        <v>20</v>
      </c>
      <c r="Y4" s="53">
        <v>21</v>
      </c>
      <c r="Z4" s="53">
        <v>22</v>
      </c>
      <c r="AA4" s="53">
        <v>23</v>
      </c>
      <c r="AB4" s="53">
        <v>24</v>
      </c>
      <c r="AC4" s="53">
        <v>25</v>
      </c>
      <c r="AD4" s="53">
        <v>26</v>
      </c>
      <c r="AE4" s="53">
        <v>27</v>
      </c>
      <c r="AF4" s="53">
        <v>28</v>
      </c>
      <c r="AG4" s="53">
        <v>29</v>
      </c>
      <c r="AH4" s="53">
        <v>30</v>
      </c>
      <c r="AI4" s="242">
        <v>31</v>
      </c>
      <c r="AJ4" s="472" t="s">
        <v>4</v>
      </c>
      <c r="AK4" s="484" t="s">
        <v>5</v>
      </c>
      <c r="AL4" s="474" t="s">
        <v>6</v>
      </c>
      <c r="AM4" s="95"/>
      <c r="AN4" s="10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1"/>
    </row>
    <row r="5" spans="1:88">
      <c r="A5" s="235"/>
      <c r="B5" s="16" t="s">
        <v>84</v>
      </c>
      <c r="C5" s="16" t="s">
        <v>85</v>
      </c>
      <c r="D5" s="471"/>
      <c r="E5" s="292" t="s">
        <v>11</v>
      </c>
      <c r="F5" s="292" t="s">
        <v>12</v>
      </c>
      <c r="G5" s="292" t="s">
        <v>13</v>
      </c>
      <c r="H5" s="292" t="s">
        <v>8</v>
      </c>
      <c r="I5" s="292" t="s">
        <v>9</v>
      </c>
      <c r="J5" s="292" t="s">
        <v>10</v>
      </c>
      <c r="K5" s="292" t="s">
        <v>130</v>
      </c>
      <c r="L5" s="292" t="s">
        <v>11</v>
      </c>
      <c r="M5" s="292" t="s">
        <v>12</v>
      </c>
      <c r="N5" s="292" t="s">
        <v>13</v>
      </c>
      <c r="O5" s="292" t="s">
        <v>8</v>
      </c>
      <c r="P5" s="292" t="s">
        <v>9</v>
      </c>
      <c r="Q5" s="292" t="s">
        <v>10</v>
      </c>
      <c r="R5" s="292" t="s">
        <v>130</v>
      </c>
      <c r="S5" s="292" t="s">
        <v>11</v>
      </c>
      <c r="T5" s="292" t="s">
        <v>12</v>
      </c>
      <c r="U5" s="292" t="s">
        <v>13</v>
      </c>
      <c r="V5" s="292" t="s">
        <v>8</v>
      </c>
      <c r="W5" s="292" t="s">
        <v>9</v>
      </c>
      <c r="X5" s="292" t="s">
        <v>10</v>
      </c>
      <c r="Y5" s="292" t="s">
        <v>130</v>
      </c>
      <c r="Z5" s="292" t="s">
        <v>11</v>
      </c>
      <c r="AA5" s="292" t="s">
        <v>12</v>
      </c>
      <c r="AB5" s="292" t="s">
        <v>13</v>
      </c>
      <c r="AC5" s="292" t="s">
        <v>8</v>
      </c>
      <c r="AD5" s="292" t="s">
        <v>9</v>
      </c>
      <c r="AE5" s="292" t="s">
        <v>10</v>
      </c>
      <c r="AF5" s="292" t="s">
        <v>130</v>
      </c>
      <c r="AG5" s="120" t="s">
        <v>11</v>
      </c>
      <c r="AH5" s="120" t="s">
        <v>12</v>
      </c>
      <c r="AI5" s="253" t="s">
        <v>13</v>
      </c>
      <c r="AJ5" s="473"/>
      <c r="AK5" s="485"/>
      <c r="AL5" s="475"/>
      <c r="AM5" s="95"/>
      <c r="AN5" s="10"/>
      <c r="AO5" s="12" t="s">
        <v>4</v>
      </c>
      <c r="AP5" s="12" t="s">
        <v>6</v>
      </c>
      <c r="AQ5" s="17"/>
      <c r="AR5" s="12" t="s">
        <v>14</v>
      </c>
      <c r="AS5" s="12" t="s">
        <v>15</v>
      </c>
      <c r="AT5" s="12" t="s">
        <v>16</v>
      </c>
      <c r="AU5" s="12" t="s">
        <v>17</v>
      </c>
      <c r="AV5" s="12" t="s">
        <v>18</v>
      </c>
      <c r="AW5" s="18" t="s">
        <v>19</v>
      </c>
      <c r="AX5" s="18" t="s">
        <v>20</v>
      </c>
      <c r="AY5" s="18" t="s">
        <v>21</v>
      </c>
      <c r="AZ5" s="18" t="s">
        <v>86</v>
      </c>
      <c r="BA5" s="18" t="s">
        <v>47</v>
      </c>
      <c r="BB5" s="18" t="s">
        <v>48</v>
      </c>
      <c r="BC5" s="18" t="s">
        <v>22</v>
      </c>
      <c r="BD5" s="18" t="s">
        <v>23</v>
      </c>
      <c r="BE5" s="18" t="s">
        <v>24</v>
      </c>
      <c r="BF5" s="18" t="s">
        <v>48</v>
      </c>
      <c r="BG5" s="18" t="s">
        <v>25</v>
      </c>
      <c r="BH5" s="18" t="s">
        <v>26</v>
      </c>
      <c r="BI5" s="18" t="s">
        <v>27</v>
      </c>
      <c r="BJ5" s="18" t="s">
        <v>28</v>
      </c>
      <c r="BK5" s="18" t="s">
        <v>29</v>
      </c>
      <c r="BL5" s="18" t="s">
        <v>30</v>
      </c>
      <c r="BM5" s="18"/>
      <c r="BN5" s="18"/>
      <c r="BO5" s="19" t="s">
        <v>31</v>
      </c>
      <c r="BP5" s="19" t="s">
        <v>32</v>
      </c>
      <c r="BQ5" s="15"/>
      <c r="BR5" s="18" t="s">
        <v>19</v>
      </c>
      <c r="BS5" s="18" t="s">
        <v>20</v>
      </c>
      <c r="BT5" s="18" t="s">
        <v>21</v>
      </c>
      <c r="BU5" s="18" t="s">
        <v>87</v>
      </c>
      <c r="BV5" s="18" t="s">
        <v>24</v>
      </c>
      <c r="BW5" s="18" t="s">
        <v>47</v>
      </c>
      <c r="BX5" s="18" t="s">
        <v>22</v>
      </c>
      <c r="BY5" s="18" t="s">
        <v>23</v>
      </c>
      <c r="BZ5" s="18" t="s">
        <v>24</v>
      </c>
      <c r="CA5" s="18" t="s">
        <v>48</v>
      </c>
      <c r="CB5" s="18" t="s">
        <v>25</v>
      </c>
      <c r="CC5" s="18" t="s">
        <v>26</v>
      </c>
      <c r="CD5" s="18" t="s">
        <v>27</v>
      </c>
      <c r="CE5" s="18" t="s">
        <v>28</v>
      </c>
      <c r="CF5" s="18" t="s">
        <v>29</v>
      </c>
      <c r="CG5" s="18" t="s">
        <v>30</v>
      </c>
      <c r="CH5" s="18"/>
      <c r="CI5" s="18"/>
      <c r="CJ5" s="20" t="s">
        <v>88</v>
      </c>
    </row>
    <row r="6" spans="1:88">
      <c r="A6" s="236">
        <v>426237</v>
      </c>
      <c r="B6" s="237" t="s">
        <v>175</v>
      </c>
      <c r="C6" s="46"/>
      <c r="D6" s="21" t="s">
        <v>176</v>
      </c>
      <c r="E6" s="264"/>
      <c r="F6" s="22" t="s">
        <v>47</v>
      </c>
      <c r="G6" s="22" t="s">
        <v>47</v>
      </c>
      <c r="H6" s="22" t="s">
        <v>47</v>
      </c>
      <c r="I6" s="22" t="s">
        <v>47</v>
      </c>
      <c r="J6" s="22" t="s">
        <v>47</v>
      </c>
      <c r="K6" s="264"/>
      <c r="L6" s="264"/>
      <c r="M6" s="22" t="s">
        <v>47</v>
      </c>
      <c r="N6" s="22" t="s">
        <v>47</v>
      </c>
      <c r="O6" s="22" t="s">
        <v>47</v>
      </c>
      <c r="P6" s="22" t="s">
        <v>47</v>
      </c>
      <c r="Q6" s="22" t="s">
        <v>47</v>
      </c>
      <c r="R6" s="264"/>
      <c r="S6" s="264"/>
      <c r="T6" s="22" t="s">
        <v>47</v>
      </c>
      <c r="U6" s="22" t="s">
        <v>47</v>
      </c>
      <c r="V6" s="22" t="s">
        <v>47</v>
      </c>
      <c r="W6" s="22" t="s">
        <v>47</v>
      </c>
      <c r="X6" s="22" t="s">
        <v>47</v>
      </c>
      <c r="Y6" s="264"/>
      <c r="Z6" s="264"/>
      <c r="AA6" s="22" t="s">
        <v>47</v>
      </c>
      <c r="AB6" s="22" t="s">
        <v>47</v>
      </c>
      <c r="AC6" s="22" t="s">
        <v>47</v>
      </c>
      <c r="AD6" s="22" t="s">
        <v>47</v>
      </c>
      <c r="AE6" s="22" t="s">
        <v>47</v>
      </c>
      <c r="AF6" s="264"/>
      <c r="AG6" s="264"/>
      <c r="AH6" s="22" t="s">
        <v>47</v>
      </c>
      <c r="AI6" s="22" t="s">
        <v>47</v>
      </c>
      <c r="AJ6" s="23">
        <f>AO6</f>
        <v>120</v>
      </c>
      <c r="AK6" s="24">
        <f>AJ6+AL6</f>
        <v>120</v>
      </c>
      <c r="AL6" s="25">
        <v>0</v>
      </c>
      <c r="AM6" s="96"/>
      <c r="AN6" s="10"/>
      <c r="AO6" s="13">
        <v>120</v>
      </c>
      <c r="AP6" s="13">
        <f>(BP6-AO6)</f>
        <v>12</v>
      </c>
      <c r="AQ6" s="17"/>
      <c r="AR6" s="12"/>
      <c r="AS6" s="12"/>
      <c r="AT6" s="12"/>
      <c r="AU6" s="12"/>
      <c r="AV6" s="12"/>
      <c r="AW6" s="18">
        <f>COUNTIF(D6:AI6,"M")</f>
        <v>0</v>
      </c>
      <c r="AX6" s="18">
        <f>COUNTIF(D6:AI6,"T")</f>
        <v>0</v>
      </c>
      <c r="AY6" s="18">
        <f>COUNTIF(D6:AI6,"P")</f>
        <v>0</v>
      </c>
      <c r="AZ6" s="18">
        <f>COUNTIF(D6:AI6,"M2")</f>
        <v>0</v>
      </c>
      <c r="BA6" s="18">
        <f>COUNTIF(D6:AI6,"M1")</f>
        <v>22</v>
      </c>
      <c r="BB6" s="18">
        <f>COUNTIF(D6:AI6,"T1")</f>
        <v>0</v>
      </c>
      <c r="BC6" s="18">
        <f>COUNTIF(D6:AI6,"I")</f>
        <v>0</v>
      </c>
      <c r="BD6" s="18">
        <f>COUNTIF(D6:AI6,"I²")</f>
        <v>0</v>
      </c>
      <c r="BE6" s="18">
        <f>COUNTIF(D6:AI6,"M4")</f>
        <v>0</v>
      </c>
      <c r="BF6" s="18">
        <f>COUNTIF(D6:AI6,"T5")</f>
        <v>0</v>
      </c>
      <c r="BG6" s="18">
        <f>COUNTIF(D6:AI6,"M/SN")</f>
        <v>0</v>
      </c>
      <c r="BH6" s="18">
        <f>COUNTIF(D6:AI6,"T/SNDa")</f>
        <v>0</v>
      </c>
      <c r="BI6" s="18">
        <f>COUNTIF(D6:AI6,"T/I")</f>
        <v>0</v>
      </c>
      <c r="BJ6" s="18">
        <f>COUNTIF(D6:AI6,"P/i")</f>
        <v>0</v>
      </c>
      <c r="BK6" s="18">
        <f>COUNTIF(D6:AI6,"m/i")</f>
        <v>0</v>
      </c>
      <c r="BL6" s="18">
        <f>COUNTIF(D6:AI6,"M4/t")</f>
        <v>0</v>
      </c>
      <c r="BM6" s="18">
        <f>COUNTIF(D6:AI6,"MTa")</f>
        <v>0</v>
      </c>
      <c r="BN6" s="18">
        <f>COUNTIF(D6:AI6,"MTa")</f>
        <v>0</v>
      </c>
      <c r="BO6" s="18">
        <f>((AS6*6)+(AT6*6)+(AU6*6)+(AV6)+(AR6*6))</f>
        <v>0</v>
      </c>
      <c r="BP6" s="26">
        <f>(AW6*$BR$6)+(AX6*$BS$6)+(AY6*$BT$6)+(AZ6*$BU$6)+(BA6*$BV$6)+(BB6*$BW$6)+(BC6*$BX$6)+(BD6*$BY$6)+(BE6*$BZ$6)+(BF6*$CA$6)+(BG6*$CB$6)+(BH6*$CC$6)+(BI6*$CD$6)+(BJ6*$CE6)+(BK6*$CF$6)+(BL6*$CG$6)+(BM6*$CH$6)+(BN6*$CI$6)</f>
        <v>132</v>
      </c>
      <c r="BQ6" s="15"/>
      <c r="BR6" s="12">
        <v>6</v>
      </c>
      <c r="BS6" s="12">
        <v>6</v>
      </c>
      <c r="BT6" s="12">
        <v>12</v>
      </c>
      <c r="BU6" s="12">
        <v>6</v>
      </c>
      <c r="BV6" s="12">
        <v>6</v>
      </c>
      <c r="BW6" s="12">
        <v>6</v>
      </c>
      <c r="BX6" s="12">
        <v>6</v>
      </c>
      <c r="BY6" s="12">
        <v>6</v>
      </c>
      <c r="BZ6" s="12">
        <v>6</v>
      </c>
      <c r="CA6" s="12">
        <v>6</v>
      </c>
      <c r="CB6" s="12">
        <v>18</v>
      </c>
      <c r="CC6" s="12">
        <v>18</v>
      </c>
      <c r="CD6" s="12">
        <v>12</v>
      </c>
      <c r="CE6" s="12">
        <v>18</v>
      </c>
      <c r="CF6" s="12">
        <v>12</v>
      </c>
      <c r="CG6" s="12">
        <v>8</v>
      </c>
      <c r="CH6" s="12"/>
      <c r="CI6" s="12"/>
      <c r="CJ6" s="1">
        <v>6</v>
      </c>
    </row>
    <row r="7" spans="1:88">
      <c r="A7" s="235" t="s">
        <v>0</v>
      </c>
      <c r="B7" s="16" t="s">
        <v>1</v>
      </c>
      <c r="C7" s="16" t="s">
        <v>45</v>
      </c>
      <c r="D7" s="470" t="s">
        <v>3</v>
      </c>
      <c r="E7" s="53">
        <v>1</v>
      </c>
      <c r="F7" s="53">
        <v>2</v>
      </c>
      <c r="G7" s="53">
        <v>3</v>
      </c>
      <c r="H7" s="53">
        <v>4</v>
      </c>
      <c r="I7" s="53">
        <v>5</v>
      </c>
      <c r="J7" s="53">
        <v>6</v>
      </c>
      <c r="K7" s="53">
        <v>7</v>
      </c>
      <c r="L7" s="53">
        <v>8</v>
      </c>
      <c r="M7" s="53">
        <v>9</v>
      </c>
      <c r="N7" s="53">
        <v>10</v>
      </c>
      <c r="O7" s="53">
        <v>11</v>
      </c>
      <c r="P7" s="53">
        <v>12</v>
      </c>
      <c r="Q7" s="53">
        <v>13</v>
      </c>
      <c r="R7" s="53">
        <v>14</v>
      </c>
      <c r="S7" s="53">
        <v>15</v>
      </c>
      <c r="T7" s="53">
        <v>16</v>
      </c>
      <c r="U7" s="53">
        <v>17</v>
      </c>
      <c r="V7" s="53">
        <v>18</v>
      </c>
      <c r="W7" s="53">
        <v>19</v>
      </c>
      <c r="X7" s="53">
        <v>20</v>
      </c>
      <c r="Y7" s="53">
        <v>21</v>
      </c>
      <c r="Z7" s="53">
        <v>22</v>
      </c>
      <c r="AA7" s="53">
        <v>23</v>
      </c>
      <c r="AB7" s="53">
        <v>24</v>
      </c>
      <c r="AC7" s="53">
        <v>25</v>
      </c>
      <c r="AD7" s="53">
        <v>26</v>
      </c>
      <c r="AE7" s="53">
        <v>27</v>
      </c>
      <c r="AF7" s="53">
        <v>28</v>
      </c>
      <c r="AG7" s="53">
        <v>29</v>
      </c>
      <c r="AH7" s="53">
        <v>30</v>
      </c>
      <c r="AI7" s="242">
        <v>31</v>
      </c>
      <c r="AJ7" s="472" t="s">
        <v>4</v>
      </c>
      <c r="AK7" s="484" t="s">
        <v>5</v>
      </c>
      <c r="AL7" s="474" t="s">
        <v>6</v>
      </c>
      <c r="AM7" s="95"/>
      <c r="AN7" s="10"/>
      <c r="AO7" s="12"/>
      <c r="AP7" s="12"/>
      <c r="AQ7" s="17"/>
      <c r="AR7" s="12"/>
      <c r="AS7" s="12"/>
      <c r="AT7" s="12"/>
      <c r="AU7" s="12"/>
      <c r="AV7" s="12"/>
      <c r="AW7" s="18"/>
      <c r="AX7" s="18"/>
      <c r="AY7" s="18"/>
      <c r="AZ7" s="18"/>
      <c r="BA7" s="18">
        <f t="shared" ref="BA7:BA15" si="0">COUNTIF(D7:AI7,"M1")</f>
        <v>0</v>
      </c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9"/>
      <c r="BP7" s="19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1"/>
    </row>
    <row r="8" spans="1:88">
      <c r="A8" s="235"/>
      <c r="B8" s="16" t="s">
        <v>89</v>
      </c>
      <c r="C8" s="16" t="s">
        <v>90</v>
      </c>
      <c r="D8" s="471"/>
      <c r="E8" s="292" t="s">
        <v>11</v>
      </c>
      <c r="F8" s="292" t="s">
        <v>12</v>
      </c>
      <c r="G8" s="292" t="s">
        <v>13</v>
      </c>
      <c r="H8" s="292" t="s">
        <v>8</v>
      </c>
      <c r="I8" s="292" t="s">
        <v>9</v>
      </c>
      <c r="J8" s="292" t="s">
        <v>10</v>
      </c>
      <c r="K8" s="292" t="s">
        <v>130</v>
      </c>
      <c r="L8" s="292" t="s">
        <v>11</v>
      </c>
      <c r="M8" s="292" t="s">
        <v>12</v>
      </c>
      <c r="N8" s="292" t="s">
        <v>13</v>
      </c>
      <c r="O8" s="292" t="s">
        <v>8</v>
      </c>
      <c r="P8" s="292" t="s">
        <v>9</v>
      </c>
      <c r="Q8" s="292" t="s">
        <v>10</v>
      </c>
      <c r="R8" s="292" t="s">
        <v>130</v>
      </c>
      <c r="S8" s="292" t="s">
        <v>11</v>
      </c>
      <c r="T8" s="292" t="s">
        <v>12</v>
      </c>
      <c r="U8" s="292" t="s">
        <v>13</v>
      </c>
      <c r="V8" s="292" t="s">
        <v>8</v>
      </c>
      <c r="W8" s="292" t="s">
        <v>9</v>
      </c>
      <c r="X8" s="292" t="s">
        <v>10</v>
      </c>
      <c r="Y8" s="292" t="s">
        <v>130</v>
      </c>
      <c r="Z8" s="292" t="s">
        <v>11</v>
      </c>
      <c r="AA8" s="292" t="s">
        <v>12</v>
      </c>
      <c r="AB8" s="292" t="s">
        <v>13</v>
      </c>
      <c r="AC8" s="292" t="s">
        <v>8</v>
      </c>
      <c r="AD8" s="292" t="s">
        <v>9</v>
      </c>
      <c r="AE8" s="292" t="s">
        <v>10</v>
      </c>
      <c r="AF8" s="292" t="s">
        <v>130</v>
      </c>
      <c r="AG8" s="120" t="s">
        <v>11</v>
      </c>
      <c r="AH8" s="120" t="s">
        <v>12</v>
      </c>
      <c r="AI8" s="253" t="s">
        <v>13</v>
      </c>
      <c r="AJ8" s="473"/>
      <c r="AK8" s="485"/>
      <c r="AL8" s="475"/>
      <c r="AM8" s="95"/>
      <c r="AN8" s="10"/>
      <c r="AO8" s="12" t="s">
        <v>4</v>
      </c>
      <c r="AP8" s="12" t="s">
        <v>6</v>
      </c>
      <c r="AQ8" s="17"/>
      <c r="AR8" s="12" t="s">
        <v>14</v>
      </c>
      <c r="AS8" s="12" t="s">
        <v>15</v>
      </c>
      <c r="AT8" s="12" t="s">
        <v>16</v>
      </c>
      <c r="AU8" s="12" t="s">
        <v>17</v>
      </c>
      <c r="AV8" s="12" t="s">
        <v>18</v>
      </c>
      <c r="AW8" s="18" t="s">
        <v>19</v>
      </c>
      <c r="AX8" s="18" t="s">
        <v>20</v>
      </c>
      <c r="AY8" s="18" t="s">
        <v>21</v>
      </c>
      <c r="AZ8" s="18" t="s">
        <v>86</v>
      </c>
      <c r="BA8" s="18" t="s">
        <v>47</v>
      </c>
      <c r="BB8" s="18" t="s">
        <v>48</v>
      </c>
      <c r="BC8" s="18" t="s">
        <v>22</v>
      </c>
      <c r="BD8" s="18" t="s">
        <v>23</v>
      </c>
      <c r="BE8" s="18" t="s">
        <v>91</v>
      </c>
      <c r="BF8" s="18" t="s">
        <v>92</v>
      </c>
      <c r="BG8" s="18" t="s">
        <v>25</v>
      </c>
      <c r="BH8" s="18" t="s">
        <v>26</v>
      </c>
      <c r="BI8" s="18" t="s">
        <v>27</v>
      </c>
      <c r="BJ8" s="18" t="s">
        <v>28</v>
      </c>
      <c r="BK8" s="18" t="s">
        <v>29</v>
      </c>
      <c r="BL8" s="18" t="s">
        <v>30</v>
      </c>
      <c r="BM8" s="18"/>
      <c r="BN8" s="18"/>
      <c r="BO8" s="19" t="s">
        <v>31</v>
      </c>
      <c r="BP8" s="19" t="s">
        <v>32</v>
      </c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1"/>
    </row>
    <row r="9" spans="1:88">
      <c r="A9" s="236" t="s">
        <v>93</v>
      </c>
      <c r="B9" s="237" t="s">
        <v>94</v>
      </c>
      <c r="C9" s="46" t="s">
        <v>95</v>
      </c>
      <c r="D9" s="27" t="s">
        <v>96</v>
      </c>
      <c r="E9" s="264"/>
      <c r="F9" s="22" t="s">
        <v>19</v>
      </c>
      <c r="G9" s="22" t="s">
        <v>19</v>
      </c>
      <c r="H9" s="22" t="s">
        <v>19</v>
      </c>
      <c r="I9" s="22" t="s">
        <v>19</v>
      </c>
      <c r="J9" s="22" t="s">
        <v>19</v>
      </c>
      <c r="K9" s="264"/>
      <c r="L9" s="264"/>
      <c r="M9" s="22" t="s">
        <v>19</v>
      </c>
      <c r="N9" s="22" t="s">
        <v>19</v>
      </c>
      <c r="O9" s="22" t="s">
        <v>19</v>
      </c>
      <c r="P9" s="22" t="s">
        <v>19</v>
      </c>
      <c r="Q9" s="22" t="s">
        <v>19</v>
      </c>
      <c r="R9" s="264"/>
      <c r="S9" s="264"/>
      <c r="T9" s="22" t="s">
        <v>19</v>
      </c>
      <c r="U9" s="22" t="s">
        <v>19</v>
      </c>
      <c r="V9" s="22" t="s">
        <v>19</v>
      </c>
      <c r="W9" s="22" t="s">
        <v>19</v>
      </c>
      <c r="X9" s="22" t="s">
        <v>19</v>
      </c>
      <c r="Y9" s="264"/>
      <c r="Z9" s="264"/>
      <c r="AA9" s="22" t="s">
        <v>19</v>
      </c>
      <c r="AB9" s="22" t="s">
        <v>19</v>
      </c>
      <c r="AC9" s="22" t="s">
        <v>19</v>
      </c>
      <c r="AD9" s="22" t="s">
        <v>19</v>
      </c>
      <c r="AE9" s="22" t="s">
        <v>19</v>
      </c>
      <c r="AF9" s="264"/>
      <c r="AG9" s="264"/>
      <c r="AH9" s="22" t="s">
        <v>19</v>
      </c>
      <c r="AI9" s="22" t="s">
        <v>19</v>
      </c>
      <c r="AJ9" s="23">
        <f>AO2</f>
        <v>126</v>
      </c>
      <c r="AK9" s="24">
        <f>AJ9+AL9</f>
        <v>126</v>
      </c>
      <c r="AL9" s="25">
        <v>0</v>
      </c>
      <c r="AM9" s="96"/>
      <c r="AN9" s="10"/>
      <c r="AO9" s="13">
        <f>$AO$2-BO9</f>
        <v>48</v>
      </c>
      <c r="AP9" s="13">
        <f>(BP9-AO9)</f>
        <v>84</v>
      </c>
      <c r="AQ9" s="17"/>
      <c r="AR9" s="12">
        <v>5</v>
      </c>
      <c r="AS9" s="12">
        <v>3</v>
      </c>
      <c r="AT9" s="12"/>
      <c r="AU9" s="12">
        <v>5</v>
      </c>
      <c r="AV9" s="12"/>
      <c r="AW9" s="18">
        <f>COUNTIF(D9:AI9,"M")</f>
        <v>22</v>
      </c>
      <c r="AX9" s="18">
        <f>COUNTIF(D9:AI9,"T")</f>
        <v>0</v>
      </c>
      <c r="AY9" s="18">
        <f>COUNTIF(D9:AI9,"P")</f>
        <v>0</v>
      </c>
      <c r="AZ9" s="18">
        <f>COUNTIF(D9:AI9,"M3")</f>
        <v>0</v>
      </c>
      <c r="BA9" s="18">
        <f t="shared" si="0"/>
        <v>0</v>
      </c>
      <c r="BB9" s="18">
        <f>COUNTIF(D9:AI9,"I/I")</f>
        <v>0</v>
      </c>
      <c r="BC9" s="18">
        <f>COUNTIF(D9:AI9,"I")</f>
        <v>0</v>
      </c>
      <c r="BD9" s="18">
        <f>COUNTIF(D9:AI9,"I²")</f>
        <v>0</v>
      </c>
      <c r="BE9" s="18">
        <f>COUNTIF(D9:AI9,"M4")</f>
        <v>0</v>
      </c>
      <c r="BF9" s="18">
        <f>COUNTIF(D9:AI9,"T5")</f>
        <v>0</v>
      </c>
      <c r="BG9" s="18">
        <f>COUNTIF(D9:AI9,"M/SN")</f>
        <v>0</v>
      </c>
      <c r="BH9" s="18">
        <f>COUNTIF(D9:AI9,"T/SNDa")</f>
        <v>0</v>
      </c>
      <c r="BI9" s="18">
        <f>COUNTIF(D9:AI9,"T/I")</f>
        <v>0</v>
      </c>
      <c r="BJ9" s="18">
        <f>COUNTIF(D9:AI9,"P/i")</f>
        <v>0</v>
      </c>
      <c r="BK9" s="18">
        <f>COUNTIF(D9:AI9,"m/i")</f>
        <v>0</v>
      </c>
      <c r="BL9" s="18">
        <f>COUNTIF(D9:AI9,"M4/t")</f>
        <v>0</v>
      </c>
      <c r="BM9" s="18">
        <f>COUNTIF(D9:AI9,"MTa")</f>
        <v>0</v>
      </c>
      <c r="BN9" s="18">
        <f>COUNTIF(D9:AI9,"MTa")</f>
        <v>0</v>
      </c>
      <c r="BO9" s="18">
        <f>((AS9*6)+(AT9*6)+(AU9*6)+(AV9)+(AR9*6))</f>
        <v>78</v>
      </c>
      <c r="BP9" s="26">
        <f>(AW9*$BR$6)+(AX9*$BS$6)+(AY9*$BT$6)+(AZ9*$BU$6)+(BA9*$BV$6)+(BB9*$BW$6)+(BC9*$BX$6)+(BD9*$BY$6)+(BE9*$BZ$6)+(BF9*$CA$6)+(BG9*$CB$6)+(BH9*$CC$6)+(BI9*$CD$6)+(BJ9*$CE9)+(BK9*$CF$6)+(BL9*$CG$6)+(BM9*$CH$6)+(BN9*$CI$6)</f>
        <v>132</v>
      </c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1"/>
    </row>
    <row r="10" spans="1:88">
      <c r="A10" s="235" t="s">
        <v>0</v>
      </c>
      <c r="B10" s="16" t="s">
        <v>1</v>
      </c>
      <c r="C10" s="16" t="s">
        <v>45</v>
      </c>
      <c r="D10" s="470" t="s">
        <v>3</v>
      </c>
      <c r="E10" s="53">
        <v>1</v>
      </c>
      <c r="F10" s="53">
        <v>2</v>
      </c>
      <c r="G10" s="53">
        <v>3</v>
      </c>
      <c r="H10" s="53">
        <v>4</v>
      </c>
      <c r="I10" s="53">
        <v>5</v>
      </c>
      <c r="J10" s="53">
        <v>6</v>
      </c>
      <c r="K10" s="53">
        <v>7</v>
      </c>
      <c r="L10" s="53">
        <v>8</v>
      </c>
      <c r="M10" s="53">
        <v>9</v>
      </c>
      <c r="N10" s="53">
        <v>10</v>
      </c>
      <c r="O10" s="53">
        <v>11</v>
      </c>
      <c r="P10" s="53">
        <v>12</v>
      </c>
      <c r="Q10" s="53">
        <v>13</v>
      </c>
      <c r="R10" s="53">
        <v>14</v>
      </c>
      <c r="S10" s="53">
        <v>15</v>
      </c>
      <c r="T10" s="53">
        <v>16</v>
      </c>
      <c r="U10" s="53">
        <v>17</v>
      </c>
      <c r="V10" s="53">
        <v>18</v>
      </c>
      <c r="W10" s="53">
        <v>19</v>
      </c>
      <c r="X10" s="53">
        <v>20</v>
      </c>
      <c r="Y10" s="53">
        <v>21</v>
      </c>
      <c r="Z10" s="53">
        <v>22</v>
      </c>
      <c r="AA10" s="53">
        <v>23</v>
      </c>
      <c r="AB10" s="53">
        <v>24</v>
      </c>
      <c r="AC10" s="53">
        <v>25</v>
      </c>
      <c r="AD10" s="53">
        <v>26</v>
      </c>
      <c r="AE10" s="53">
        <v>27</v>
      </c>
      <c r="AF10" s="53">
        <v>28</v>
      </c>
      <c r="AG10" s="53">
        <v>29</v>
      </c>
      <c r="AH10" s="53">
        <v>30</v>
      </c>
      <c r="AI10" s="242">
        <v>31</v>
      </c>
      <c r="AJ10" s="472" t="s">
        <v>4</v>
      </c>
      <c r="AK10" s="484" t="s">
        <v>5</v>
      </c>
      <c r="AL10" s="474" t="s">
        <v>6</v>
      </c>
      <c r="AM10" s="95"/>
      <c r="AN10" s="10"/>
      <c r="AO10" s="13"/>
      <c r="AP10" s="13"/>
      <c r="AQ10" s="17"/>
      <c r="AR10" s="12"/>
      <c r="AS10" s="12"/>
      <c r="AT10" s="12"/>
      <c r="AU10" s="12"/>
      <c r="AV10" s="12"/>
      <c r="AW10" s="18"/>
      <c r="AX10" s="18"/>
      <c r="AY10" s="18"/>
      <c r="AZ10" s="18"/>
      <c r="BA10" s="18">
        <f t="shared" si="0"/>
        <v>0</v>
      </c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26">
        <f>(AW10*$BR$6)+(AX10*$BS$6)+(AY10*$BT$6)+(AZ10*$BU$6)+(BA10*$BV$6)+(BB10*$BW$6)+(BC10*$BX$6)+(BD10*$BY$6)+(BE10*$BZ$6)+(BF10*$CA$6)+(BG10*$CB$6)+(BH10*$CC$6)+(BI10*$CD$6)+(BJ10*$CE10)+(BK10*$CF$6)+(BL10*$CG$6)+(BM10*$CH$6)+(BN10*$CI$6)</f>
        <v>0</v>
      </c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1"/>
    </row>
    <row r="11" spans="1:88">
      <c r="A11" s="235"/>
      <c r="B11" s="16" t="s">
        <v>97</v>
      </c>
      <c r="C11" s="16"/>
      <c r="D11" s="471"/>
      <c r="E11" s="292" t="s">
        <v>11</v>
      </c>
      <c r="F11" s="292" t="s">
        <v>12</v>
      </c>
      <c r="G11" s="292" t="s">
        <v>13</v>
      </c>
      <c r="H11" s="292" t="s">
        <v>8</v>
      </c>
      <c r="I11" s="292" t="s">
        <v>9</v>
      </c>
      <c r="J11" s="292" t="s">
        <v>10</v>
      </c>
      <c r="K11" s="292" t="s">
        <v>130</v>
      </c>
      <c r="L11" s="292" t="s">
        <v>11</v>
      </c>
      <c r="M11" s="292" t="s">
        <v>12</v>
      </c>
      <c r="N11" s="292" t="s">
        <v>13</v>
      </c>
      <c r="O11" s="292" t="s">
        <v>8</v>
      </c>
      <c r="P11" s="292" t="s">
        <v>9</v>
      </c>
      <c r="Q11" s="292" t="s">
        <v>10</v>
      </c>
      <c r="R11" s="292" t="s">
        <v>130</v>
      </c>
      <c r="S11" s="292" t="s">
        <v>11</v>
      </c>
      <c r="T11" s="292" t="s">
        <v>12</v>
      </c>
      <c r="U11" s="292" t="s">
        <v>13</v>
      </c>
      <c r="V11" s="292" t="s">
        <v>8</v>
      </c>
      <c r="W11" s="292" t="s">
        <v>9</v>
      </c>
      <c r="X11" s="292" t="s">
        <v>10</v>
      </c>
      <c r="Y11" s="292" t="s">
        <v>130</v>
      </c>
      <c r="Z11" s="292" t="s">
        <v>11</v>
      </c>
      <c r="AA11" s="292" t="s">
        <v>12</v>
      </c>
      <c r="AB11" s="292" t="s">
        <v>13</v>
      </c>
      <c r="AC11" s="292" t="s">
        <v>8</v>
      </c>
      <c r="AD11" s="292" t="s">
        <v>9</v>
      </c>
      <c r="AE11" s="292" t="s">
        <v>10</v>
      </c>
      <c r="AF11" s="292" t="s">
        <v>130</v>
      </c>
      <c r="AG11" s="120" t="s">
        <v>11</v>
      </c>
      <c r="AH11" s="120" t="s">
        <v>12</v>
      </c>
      <c r="AI11" s="253" t="s">
        <v>13</v>
      </c>
      <c r="AJ11" s="473"/>
      <c r="AK11" s="485"/>
      <c r="AL11" s="475"/>
      <c r="AM11" s="95"/>
      <c r="AN11" s="10"/>
      <c r="AO11" s="12" t="s">
        <v>4</v>
      </c>
      <c r="AP11" s="12" t="s">
        <v>6</v>
      </c>
      <c r="AQ11" s="17"/>
      <c r="AR11" s="12" t="s">
        <v>14</v>
      </c>
      <c r="AS11" s="12" t="s">
        <v>15</v>
      </c>
      <c r="AT11" s="12" t="s">
        <v>16</v>
      </c>
      <c r="AU11" s="12" t="s">
        <v>17</v>
      </c>
      <c r="AV11" s="12" t="s">
        <v>18</v>
      </c>
      <c r="AW11" s="18" t="s">
        <v>19</v>
      </c>
      <c r="AX11" s="18" t="s">
        <v>20</v>
      </c>
      <c r="AY11" s="18" t="s">
        <v>21</v>
      </c>
      <c r="AZ11" s="18" t="s">
        <v>86</v>
      </c>
      <c r="BA11" s="18" t="s">
        <v>47</v>
      </c>
      <c r="BB11" s="18" t="s">
        <v>48</v>
      </c>
      <c r="BC11" s="18" t="s">
        <v>22</v>
      </c>
      <c r="BD11" s="18" t="s">
        <v>23</v>
      </c>
      <c r="BE11" s="18" t="s">
        <v>91</v>
      </c>
      <c r="BF11" s="18" t="s">
        <v>92</v>
      </c>
      <c r="BG11" s="18" t="s">
        <v>25</v>
      </c>
      <c r="BH11" s="18" t="s">
        <v>26</v>
      </c>
      <c r="BI11" s="18" t="s">
        <v>27</v>
      </c>
      <c r="BJ11" s="18" t="s">
        <v>28</v>
      </c>
      <c r="BK11" s="18" t="s">
        <v>29</v>
      </c>
      <c r="BL11" s="18" t="s">
        <v>30</v>
      </c>
      <c r="BM11" s="18"/>
      <c r="BN11" s="18"/>
      <c r="BO11" s="19" t="s">
        <v>31</v>
      </c>
      <c r="BP11" s="26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1"/>
    </row>
    <row r="12" spans="1:88">
      <c r="A12" s="236" t="s">
        <v>98</v>
      </c>
      <c r="B12" s="237" t="s">
        <v>99</v>
      </c>
      <c r="C12" s="46" t="s">
        <v>100</v>
      </c>
      <c r="D12" s="84" t="s">
        <v>101</v>
      </c>
      <c r="E12" s="264" t="s">
        <v>19</v>
      </c>
      <c r="F12" s="22" t="s">
        <v>19</v>
      </c>
      <c r="G12" s="22" t="s">
        <v>19</v>
      </c>
      <c r="H12" s="22" t="s">
        <v>19</v>
      </c>
      <c r="I12" s="22" t="s">
        <v>19</v>
      </c>
      <c r="J12" s="22" t="s">
        <v>19</v>
      </c>
      <c r="K12" s="264" t="s">
        <v>19</v>
      </c>
      <c r="L12" s="264"/>
      <c r="M12" s="22" t="s">
        <v>19</v>
      </c>
      <c r="N12" s="22" t="s">
        <v>19</v>
      </c>
      <c r="O12" s="22" t="s">
        <v>19</v>
      </c>
      <c r="P12" s="22" t="s">
        <v>19</v>
      </c>
      <c r="Q12" s="22" t="s">
        <v>19</v>
      </c>
      <c r="R12" s="264"/>
      <c r="S12" s="264" t="s">
        <v>19</v>
      </c>
      <c r="T12" s="22" t="s">
        <v>19</v>
      </c>
      <c r="U12" s="22" t="s">
        <v>19</v>
      </c>
      <c r="V12" s="22" t="s">
        <v>19</v>
      </c>
      <c r="W12" s="22" t="s">
        <v>19</v>
      </c>
      <c r="X12" s="22" t="s">
        <v>19</v>
      </c>
      <c r="Y12" s="264"/>
      <c r="Z12" s="264" t="s">
        <v>19</v>
      </c>
      <c r="AA12" s="22" t="s">
        <v>19</v>
      </c>
      <c r="AB12" s="22" t="s">
        <v>19</v>
      </c>
      <c r="AC12" s="22" t="s">
        <v>19</v>
      </c>
      <c r="AD12" s="22" t="s">
        <v>19</v>
      </c>
      <c r="AE12" s="22" t="s">
        <v>19</v>
      </c>
      <c r="AF12" s="264" t="s">
        <v>19</v>
      </c>
      <c r="AG12" s="264" t="s">
        <v>19</v>
      </c>
      <c r="AH12" s="22" t="s">
        <v>19</v>
      </c>
      <c r="AI12" s="22" t="s">
        <v>19</v>
      </c>
      <c r="AJ12" s="23">
        <v>120</v>
      </c>
      <c r="AK12" s="199">
        <f>COUNTIF(C12:AJ12,"T")*6+COUNTIF(C12:AJ12,"P")*12+COUNTIF(C12:AJ12,"M")*6+COUNTIF(C12:AJ12,"I")*6+COUNTIF(C12:AJ12,"N")*12+COUNTIF(C12:AJ12,"FL")*6+COUNTIF(C12:AJ12,"MT")*12+COUNTIF(C12:AJ12,"MN")*18+COUNTIF(C12:AJ12,"PI")*17+COUNTIF(C12:AJ12,"NA")*6+COUNTIF(C12:AJ12,"NB")*6+COUNTIF(C12:AJ12,"AF")*6</f>
        <v>168</v>
      </c>
      <c r="AL12" s="202">
        <f>SUM(AK12-132)</f>
        <v>36</v>
      </c>
      <c r="AM12" s="96"/>
      <c r="AN12" s="10"/>
      <c r="AO12" s="13">
        <v>60</v>
      </c>
      <c r="AP12" s="13">
        <f>(BP12-AO12)</f>
        <v>108</v>
      </c>
      <c r="AQ12" s="17"/>
      <c r="AR12" s="12"/>
      <c r="AS12" s="12">
        <v>6</v>
      </c>
      <c r="AT12" s="12"/>
      <c r="AU12" s="12">
        <v>6</v>
      </c>
      <c r="AV12" s="12"/>
      <c r="AW12" s="18">
        <f>COUNTIF(D12:AI12,"M")</f>
        <v>28</v>
      </c>
      <c r="AX12" s="18">
        <f>COUNTIF(D12:AI12,"T")</f>
        <v>0</v>
      </c>
      <c r="AY12" s="18">
        <f>COUNTIF(D12:AI12,"P")</f>
        <v>0</v>
      </c>
      <c r="AZ12" s="18">
        <f>COUNTIF(D12:AI12,"M3")</f>
        <v>0</v>
      </c>
      <c r="BA12" s="18">
        <f t="shared" si="0"/>
        <v>0</v>
      </c>
      <c r="BB12" s="18">
        <f>COUNTIF(D12:AI12,"T1")</f>
        <v>0</v>
      </c>
      <c r="BC12" s="18">
        <f>COUNTIF(D12:AI12,"I")</f>
        <v>0</v>
      </c>
      <c r="BD12" s="18">
        <f>COUNTIF(D12:AI12,"I²")</f>
        <v>0</v>
      </c>
      <c r="BE12" s="18">
        <f>COUNTIF(D12:AI12,"M4")</f>
        <v>0</v>
      </c>
      <c r="BF12" s="18">
        <f>COUNTIF(D12:AI12,"T5")</f>
        <v>0</v>
      </c>
      <c r="BG12" s="18">
        <f>COUNTIF(D12:AI12,"M/SN")</f>
        <v>0</v>
      </c>
      <c r="BH12" s="18">
        <f>COUNTIF(D12:AI12,"T/SNDa")</f>
        <v>0</v>
      </c>
      <c r="BI12" s="18">
        <f>COUNTIF(D12:AI12,"T/I")</f>
        <v>0</v>
      </c>
      <c r="BJ12" s="18">
        <f>COUNTIF(D12:AI12,"P/i")</f>
        <v>0</v>
      </c>
      <c r="BK12" s="18">
        <f>COUNTIF(D12:AI12,"m/i")</f>
        <v>0</v>
      </c>
      <c r="BL12" s="18">
        <f>COUNTIF(D12:AI12,"M4/t")</f>
        <v>0</v>
      </c>
      <c r="BM12" s="18">
        <f>COUNTIF(D12:AI12,"MTa")</f>
        <v>0</v>
      </c>
      <c r="BN12" s="18">
        <f>COUNTIF(D12:AI12,"MTa")</f>
        <v>0</v>
      </c>
      <c r="BO12" s="18">
        <f>((AS12*6)+(AT12*6)+(AU12*6)+(AV12)+(AR12*6))</f>
        <v>72</v>
      </c>
      <c r="BP12" s="26">
        <f>(AW12*$BR$6)+(AX12*$BS$6)+(AY12*$BT$6)+(AZ12*$BU$6)+(BA12*$BV$6)+(BB12*$BW$6)+(BC12*$BX$6)+(BD12*$BY$6)+(BE12*$BZ$6)+(BF12*$CA$6)+(BG12*$CB$6)+(BH12*$CC$6)+(BI12*$CD$6)+(BJ12*$CE12)+(BK12*$CF$6)+(BL12*$CG$6)+(BM12*$CH$6)+(BN12*$CI$6)</f>
        <v>168</v>
      </c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1"/>
    </row>
    <row r="13" spans="1:88">
      <c r="A13" s="238" t="s">
        <v>98</v>
      </c>
      <c r="B13" s="239" t="s">
        <v>160</v>
      </c>
      <c r="C13" s="47" t="s">
        <v>41</v>
      </c>
      <c r="D13" s="85" t="s">
        <v>102</v>
      </c>
      <c r="E13" s="264"/>
      <c r="F13" s="22"/>
      <c r="G13" s="22"/>
      <c r="H13" s="22"/>
      <c r="I13" s="22"/>
      <c r="J13" s="22"/>
      <c r="K13" s="264"/>
      <c r="L13" s="264" t="s">
        <v>20</v>
      </c>
      <c r="M13" s="22"/>
      <c r="N13" s="22"/>
      <c r="O13" s="22"/>
      <c r="P13" s="22"/>
      <c r="Q13" s="22"/>
      <c r="R13" s="264" t="s">
        <v>20</v>
      </c>
      <c r="S13" s="264"/>
      <c r="T13" s="22"/>
      <c r="U13" s="22"/>
      <c r="V13" s="22"/>
      <c r="W13" s="22"/>
      <c r="X13" s="22"/>
      <c r="Y13" s="264" t="s">
        <v>20</v>
      </c>
      <c r="Z13" s="264"/>
      <c r="AA13" s="22"/>
      <c r="AB13" s="22"/>
      <c r="AC13" s="28"/>
      <c r="AD13" s="28"/>
      <c r="AE13" s="28"/>
      <c r="AF13" s="266"/>
      <c r="AG13" s="266"/>
      <c r="AH13" s="28"/>
      <c r="AI13" s="28"/>
      <c r="AJ13" s="23">
        <v>0</v>
      </c>
      <c r="AK13" s="267">
        <v>24</v>
      </c>
      <c r="AL13" s="199">
        <f>COUNTIF(D13:AK13,"T")*6+COUNTIF(D13:AK13,"P")*12+COUNTIF(D13:AK13,"M")*6+COUNTIF(D13:AK13,"I")*6+COUNTIF(D13:AK13,"N")*12+COUNTIF(D13:AK13,"FL")*6+COUNTIF(D13:AK13,"MT")*12+COUNTIF(D13:AK13,"MN")*18+COUNTIF(D13:AK13,"PI")*17+COUNTIF(D13:AK13,"NA")*6+COUNTIF(D13:AK13,"NB")*6+COUNTIF(D13:AK13,"AF")*6</f>
        <v>18</v>
      </c>
      <c r="AM13" s="96"/>
      <c r="AN13" s="10"/>
      <c r="AO13" s="13"/>
      <c r="AP13" s="13">
        <f t="shared" ref="AP13:AP18" si="1">(BP13-AO13)</f>
        <v>18</v>
      </c>
      <c r="AQ13" s="17"/>
      <c r="AR13" s="12"/>
      <c r="AS13" s="12"/>
      <c r="AT13" s="12"/>
      <c r="AU13" s="12"/>
      <c r="AV13" s="12"/>
      <c r="AW13" s="18">
        <f t="shared" ref="AW13:AW18" si="2">COUNTIF(D13:AI13,"M")</f>
        <v>0</v>
      </c>
      <c r="AX13" s="18">
        <f t="shared" ref="AX13:AX18" si="3">COUNTIF(D13:AI13,"T")</f>
        <v>3</v>
      </c>
      <c r="AY13" s="18">
        <f t="shared" ref="AY13:AY18" si="4">COUNTIF(D13:AI13,"P")</f>
        <v>0</v>
      </c>
      <c r="AZ13" s="18">
        <f t="shared" ref="AZ13:AZ18" si="5">COUNTIF(D13:AI13,"M3")</f>
        <v>0</v>
      </c>
      <c r="BA13" s="18">
        <f t="shared" si="0"/>
        <v>0</v>
      </c>
      <c r="BB13" s="18">
        <f>COUNTIF(D13:AI13,"M1")</f>
        <v>0</v>
      </c>
      <c r="BC13" s="18">
        <f t="shared" ref="BC13:BC18" si="6">COUNTIF(D13:AI13,"I")</f>
        <v>0</v>
      </c>
      <c r="BD13" s="18">
        <f t="shared" ref="BD13:BD18" si="7">COUNTIF(D13:AI13,"I²")</f>
        <v>0</v>
      </c>
      <c r="BE13" s="18">
        <f t="shared" ref="BE13:BE18" si="8">COUNTIF(D13:AI13,"M4")</f>
        <v>0</v>
      </c>
      <c r="BF13" s="18">
        <f t="shared" ref="BF13:BF18" si="9">COUNTIF(D13:AI13,"T5")</f>
        <v>0</v>
      </c>
      <c r="BG13" s="18">
        <f t="shared" ref="BG13:BG18" si="10">COUNTIF(D13:AI13,"M/SN")</f>
        <v>0</v>
      </c>
      <c r="BH13" s="18">
        <f t="shared" ref="BH13:BH18" si="11">COUNTIF(D13:AI13,"T/SNDa")</f>
        <v>0</v>
      </c>
      <c r="BI13" s="18">
        <f t="shared" ref="BI13:BI18" si="12">COUNTIF(D13:AI13,"T/I")</f>
        <v>0</v>
      </c>
      <c r="BJ13" s="18">
        <f t="shared" ref="BJ13:BJ18" si="13">COUNTIF(D13:AI13,"P/i")</f>
        <v>0</v>
      </c>
      <c r="BK13" s="18">
        <f t="shared" ref="BK13:BK18" si="14">COUNTIF(D13:AI13,"m/i")</f>
        <v>0</v>
      </c>
      <c r="BL13" s="18">
        <f t="shared" ref="BL13:BL18" si="15">COUNTIF(D13:AI13,"M4/t")</f>
        <v>0</v>
      </c>
      <c r="BM13" s="18">
        <f t="shared" ref="BM13:BM18" si="16">COUNTIF(D13:AI13,"MTa")</f>
        <v>0</v>
      </c>
      <c r="BN13" s="18">
        <f t="shared" ref="BN13:BN18" si="17">COUNTIF(D13:AI13,"MTa")</f>
        <v>0</v>
      </c>
      <c r="BO13" s="18">
        <f t="shared" ref="BO13:BO18" si="18">((AS13*6)+(AT13*6)+(AU13*6)+(AV13)+(AR13*6))</f>
        <v>0</v>
      </c>
      <c r="BP13" s="26">
        <f t="shared" ref="BP13:BP18" si="19">(AW13*$BR$6)+(AX13*$BS$6)+(AY13*$BT$6)+(AZ13*$BU$6)+(BA13*$BV$6)+(BB13*$BW$6)+(BC13*$BX$6)+(BD13*$BY$6)+(BE13*$BZ$6)+(BF13*$CA$6)+(BG13*$CB$6)+(BH13*$CC$6)+(BI13*$CD$6)+(BJ13*$CE13)+(BK13*$CF$6)+(BL13*$CG$6)+(BM13*$CH$6)+(BN13*$CI$6)</f>
        <v>18</v>
      </c>
    </row>
    <row r="14" spans="1:88">
      <c r="A14" s="240"/>
      <c r="B14" s="241" t="s">
        <v>177</v>
      </c>
      <c r="C14" s="46" t="s">
        <v>110</v>
      </c>
      <c r="D14" s="86"/>
      <c r="E14" s="264"/>
      <c r="F14" s="22"/>
      <c r="G14" s="22"/>
      <c r="H14" s="87"/>
      <c r="I14" s="87"/>
      <c r="J14" s="87"/>
      <c r="K14" s="265"/>
      <c r="L14" s="265"/>
      <c r="M14" s="87"/>
      <c r="N14" s="87"/>
      <c r="O14" s="87"/>
      <c r="P14" s="87"/>
      <c r="Q14" s="87"/>
      <c r="R14" s="265"/>
      <c r="S14" s="265"/>
      <c r="T14" s="87"/>
      <c r="U14" s="87"/>
      <c r="V14" s="87"/>
      <c r="W14" s="87"/>
      <c r="X14" s="22"/>
      <c r="Y14" s="264"/>
      <c r="Z14" s="266"/>
      <c r="AA14" s="28"/>
      <c r="AB14" s="28"/>
      <c r="AC14" s="28"/>
      <c r="AD14" s="28"/>
      <c r="AE14" s="28"/>
      <c r="AF14" s="266"/>
      <c r="AG14" s="266"/>
      <c r="AH14" s="28"/>
      <c r="AI14" s="28"/>
      <c r="AJ14" s="23"/>
      <c r="AK14" s="24"/>
      <c r="AL14" s="25"/>
      <c r="AM14" s="96"/>
      <c r="AN14" s="10"/>
      <c r="AO14" s="13"/>
      <c r="AP14" s="13">
        <f t="shared" si="1"/>
        <v>0</v>
      </c>
      <c r="AQ14" s="17"/>
      <c r="AR14" s="12"/>
      <c r="AS14" s="12"/>
      <c r="AT14" s="12"/>
      <c r="AU14" s="12"/>
      <c r="AV14" s="12"/>
      <c r="AW14" s="18">
        <f t="shared" si="2"/>
        <v>0</v>
      </c>
      <c r="AX14" s="18">
        <f t="shared" si="3"/>
        <v>0</v>
      </c>
      <c r="AY14" s="18">
        <f t="shared" si="4"/>
        <v>0</v>
      </c>
      <c r="AZ14" s="18">
        <f t="shared" si="5"/>
        <v>0</v>
      </c>
      <c r="BA14" s="18">
        <f t="shared" si="0"/>
        <v>0</v>
      </c>
      <c r="BB14" s="18">
        <f>COUNTIF(D14:AI14,"I/I")</f>
        <v>0</v>
      </c>
      <c r="BC14" s="18">
        <f t="shared" si="6"/>
        <v>0</v>
      </c>
      <c r="BD14" s="18">
        <f t="shared" si="7"/>
        <v>0</v>
      </c>
      <c r="BE14" s="18">
        <f t="shared" si="8"/>
        <v>0</v>
      </c>
      <c r="BF14" s="18">
        <f t="shared" si="9"/>
        <v>0</v>
      </c>
      <c r="BG14" s="18">
        <f t="shared" si="10"/>
        <v>0</v>
      </c>
      <c r="BH14" s="18">
        <f t="shared" si="11"/>
        <v>0</v>
      </c>
      <c r="BI14" s="18">
        <f t="shared" si="12"/>
        <v>0</v>
      </c>
      <c r="BJ14" s="18">
        <f t="shared" si="13"/>
        <v>0</v>
      </c>
      <c r="BK14" s="18">
        <f t="shared" si="14"/>
        <v>0</v>
      </c>
      <c r="BL14" s="18">
        <f t="shared" si="15"/>
        <v>0</v>
      </c>
      <c r="BM14" s="18">
        <f t="shared" si="16"/>
        <v>0</v>
      </c>
      <c r="BN14" s="18">
        <f t="shared" si="17"/>
        <v>0</v>
      </c>
      <c r="BO14" s="18">
        <f t="shared" si="18"/>
        <v>0</v>
      </c>
      <c r="BP14" s="26">
        <f t="shared" si="19"/>
        <v>0</v>
      </c>
    </row>
    <row r="15" spans="1:88">
      <c r="A15" s="80"/>
      <c r="AL15" s="79"/>
      <c r="AN15" s="10"/>
      <c r="AO15" s="13"/>
      <c r="AP15" s="13">
        <f t="shared" si="1"/>
        <v>0</v>
      </c>
      <c r="AQ15" s="17"/>
      <c r="AR15" s="12"/>
      <c r="AS15" s="12"/>
      <c r="AT15" s="12"/>
      <c r="AU15" s="12"/>
      <c r="AV15" s="12"/>
      <c r="AW15" s="18">
        <f t="shared" si="2"/>
        <v>0</v>
      </c>
      <c r="AX15" s="18">
        <f t="shared" si="3"/>
        <v>0</v>
      </c>
      <c r="AY15" s="18">
        <f t="shared" si="4"/>
        <v>0</v>
      </c>
      <c r="AZ15" s="18">
        <f t="shared" si="5"/>
        <v>0</v>
      </c>
      <c r="BA15" s="18">
        <f t="shared" si="0"/>
        <v>0</v>
      </c>
      <c r="BB15" s="18">
        <f>COUNTIF(D15:AI15,"I/I")</f>
        <v>0</v>
      </c>
      <c r="BC15" s="18">
        <f t="shared" si="6"/>
        <v>0</v>
      </c>
      <c r="BD15" s="18">
        <f t="shared" si="7"/>
        <v>0</v>
      </c>
      <c r="BE15" s="18">
        <f t="shared" si="8"/>
        <v>0</v>
      </c>
      <c r="BF15" s="18">
        <f t="shared" si="9"/>
        <v>0</v>
      </c>
      <c r="BG15" s="18">
        <f t="shared" si="10"/>
        <v>0</v>
      </c>
      <c r="BH15" s="18">
        <f t="shared" si="11"/>
        <v>0</v>
      </c>
      <c r="BI15" s="18">
        <f t="shared" si="12"/>
        <v>0</v>
      </c>
      <c r="BJ15" s="18">
        <f t="shared" si="13"/>
        <v>0</v>
      </c>
      <c r="BK15" s="18">
        <f t="shared" si="14"/>
        <v>0</v>
      </c>
      <c r="BL15" s="18">
        <f t="shared" si="15"/>
        <v>0</v>
      </c>
      <c r="BM15" s="18">
        <f t="shared" si="16"/>
        <v>0</v>
      </c>
      <c r="BN15" s="18">
        <f t="shared" si="17"/>
        <v>0</v>
      </c>
      <c r="BO15" s="18">
        <f t="shared" si="18"/>
        <v>0</v>
      </c>
      <c r="BP15" s="26">
        <f t="shared" si="19"/>
        <v>0</v>
      </c>
    </row>
    <row r="16" spans="1:88">
      <c r="A16" s="80"/>
      <c r="AL16" s="79"/>
      <c r="AN16" s="10"/>
      <c r="AO16" s="13"/>
      <c r="AP16" s="13">
        <f t="shared" si="1"/>
        <v>0</v>
      </c>
      <c r="AQ16" s="17"/>
      <c r="AR16" s="12"/>
      <c r="AS16" s="12"/>
      <c r="AT16" s="12"/>
      <c r="AU16" s="12"/>
      <c r="AV16" s="12"/>
      <c r="AW16" s="18">
        <f t="shared" si="2"/>
        <v>0</v>
      </c>
      <c r="AX16" s="18">
        <f t="shared" si="3"/>
        <v>0</v>
      </c>
      <c r="AY16" s="18">
        <f t="shared" si="4"/>
        <v>0</v>
      </c>
      <c r="AZ16" s="18">
        <f t="shared" si="5"/>
        <v>0</v>
      </c>
      <c r="BA16" s="18">
        <f>COUNTIF(D16:AI16,"M4")</f>
        <v>0</v>
      </c>
      <c r="BB16" s="18">
        <f>COUNTIF(D16:AI16,"I/I")</f>
        <v>0</v>
      </c>
      <c r="BC16" s="18">
        <f t="shared" si="6"/>
        <v>0</v>
      </c>
      <c r="BD16" s="18">
        <f t="shared" si="7"/>
        <v>0</v>
      </c>
      <c r="BE16" s="18">
        <f t="shared" si="8"/>
        <v>0</v>
      </c>
      <c r="BF16" s="18">
        <f t="shared" si="9"/>
        <v>0</v>
      </c>
      <c r="BG16" s="18">
        <f t="shared" si="10"/>
        <v>0</v>
      </c>
      <c r="BH16" s="18">
        <f t="shared" si="11"/>
        <v>0</v>
      </c>
      <c r="BI16" s="18">
        <f t="shared" si="12"/>
        <v>0</v>
      </c>
      <c r="BJ16" s="18">
        <f t="shared" si="13"/>
        <v>0</v>
      </c>
      <c r="BK16" s="18">
        <f t="shared" si="14"/>
        <v>0</v>
      </c>
      <c r="BL16" s="18">
        <f t="shared" si="15"/>
        <v>0</v>
      </c>
      <c r="BM16" s="18">
        <f t="shared" si="16"/>
        <v>0</v>
      </c>
      <c r="BN16" s="18">
        <f t="shared" si="17"/>
        <v>0</v>
      </c>
      <c r="BO16" s="18">
        <f t="shared" si="18"/>
        <v>0</v>
      </c>
      <c r="BP16" s="26">
        <f t="shared" si="19"/>
        <v>0</v>
      </c>
    </row>
    <row r="17" spans="1:68">
      <c r="A17" s="80"/>
      <c r="AL17" s="79"/>
      <c r="AN17" s="10"/>
      <c r="AO17" s="13"/>
      <c r="AP17" s="13">
        <f t="shared" si="1"/>
        <v>0</v>
      </c>
      <c r="AQ17" s="17"/>
      <c r="AR17" s="12"/>
      <c r="AS17" s="12"/>
      <c r="AT17" s="12"/>
      <c r="AU17" s="12"/>
      <c r="AV17" s="12"/>
      <c r="AW17" s="18">
        <f t="shared" si="2"/>
        <v>0</v>
      </c>
      <c r="AX17" s="18">
        <f t="shared" si="3"/>
        <v>0</v>
      </c>
      <c r="AY17" s="18">
        <f t="shared" si="4"/>
        <v>0</v>
      </c>
      <c r="AZ17" s="18">
        <f t="shared" si="5"/>
        <v>0</v>
      </c>
      <c r="BA17" s="18">
        <f>COUNTIF(D17:AI17,"M4")</f>
        <v>0</v>
      </c>
      <c r="BB17" s="18">
        <f>COUNTIF(D17:AI17,"I/I")</f>
        <v>0</v>
      </c>
      <c r="BC17" s="18">
        <f t="shared" si="6"/>
        <v>0</v>
      </c>
      <c r="BD17" s="18">
        <f t="shared" si="7"/>
        <v>0</v>
      </c>
      <c r="BE17" s="18">
        <f t="shared" si="8"/>
        <v>0</v>
      </c>
      <c r="BF17" s="18">
        <f t="shared" si="9"/>
        <v>0</v>
      </c>
      <c r="BG17" s="18">
        <f t="shared" si="10"/>
        <v>0</v>
      </c>
      <c r="BH17" s="18">
        <f t="shared" si="11"/>
        <v>0</v>
      </c>
      <c r="BI17" s="18">
        <f t="shared" si="12"/>
        <v>0</v>
      </c>
      <c r="BJ17" s="18">
        <f t="shared" si="13"/>
        <v>0</v>
      </c>
      <c r="BK17" s="18">
        <f t="shared" si="14"/>
        <v>0</v>
      </c>
      <c r="BL17" s="18">
        <f t="shared" si="15"/>
        <v>0</v>
      </c>
      <c r="BM17" s="18">
        <f t="shared" si="16"/>
        <v>0</v>
      </c>
      <c r="BN17" s="18">
        <f t="shared" si="17"/>
        <v>0</v>
      </c>
      <c r="BO17" s="18">
        <f t="shared" si="18"/>
        <v>0</v>
      </c>
      <c r="BP17" s="26">
        <f t="shared" si="19"/>
        <v>0</v>
      </c>
    </row>
    <row r="18" spans="1:68">
      <c r="A18" s="97"/>
      <c r="B18" s="98"/>
      <c r="C18" s="99"/>
      <c r="D18" s="100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/>
      <c r="AG18" s="101"/>
      <c r="AH18" s="101"/>
      <c r="AI18" s="101"/>
      <c r="AL18" s="79"/>
      <c r="AN18" s="10"/>
      <c r="AO18" s="13"/>
      <c r="AP18" s="13">
        <f t="shared" si="1"/>
        <v>0</v>
      </c>
      <c r="AQ18" s="17"/>
      <c r="AR18" s="12"/>
      <c r="AS18" s="12"/>
      <c r="AT18" s="12"/>
      <c r="AU18" s="12"/>
      <c r="AV18" s="12"/>
      <c r="AW18" s="18">
        <f t="shared" si="2"/>
        <v>0</v>
      </c>
      <c r="AX18" s="18">
        <f t="shared" si="3"/>
        <v>0</v>
      </c>
      <c r="AY18" s="18">
        <f t="shared" si="4"/>
        <v>0</v>
      </c>
      <c r="AZ18" s="18">
        <f t="shared" si="5"/>
        <v>0</v>
      </c>
      <c r="BA18" s="18">
        <f>COUNTIF(D18:AI18,"M4")</f>
        <v>0</v>
      </c>
      <c r="BB18" s="18">
        <f>COUNTIF(D18:AI18,"I/I")</f>
        <v>0</v>
      </c>
      <c r="BC18" s="18">
        <f t="shared" si="6"/>
        <v>0</v>
      </c>
      <c r="BD18" s="18">
        <f t="shared" si="7"/>
        <v>0</v>
      </c>
      <c r="BE18" s="18">
        <f t="shared" si="8"/>
        <v>0</v>
      </c>
      <c r="BF18" s="18">
        <f t="shared" si="9"/>
        <v>0</v>
      </c>
      <c r="BG18" s="18">
        <f t="shared" si="10"/>
        <v>0</v>
      </c>
      <c r="BH18" s="18">
        <f t="shared" si="11"/>
        <v>0</v>
      </c>
      <c r="BI18" s="18">
        <f t="shared" si="12"/>
        <v>0</v>
      </c>
      <c r="BJ18" s="18">
        <f t="shared" si="13"/>
        <v>0</v>
      </c>
      <c r="BK18" s="18">
        <f t="shared" si="14"/>
        <v>0</v>
      </c>
      <c r="BL18" s="18">
        <f t="shared" si="15"/>
        <v>0</v>
      </c>
      <c r="BM18" s="18">
        <f t="shared" si="16"/>
        <v>0</v>
      </c>
      <c r="BN18" s="18">
        <f t="shared" si="17"/>
        <v>0</v>
      </c>
      <c r="BO18" s="18">
        <f t="shared" si="18"/>
        <v>0</v>
      </c>
      <c r="BP18" s="26">
        <f t="shared" si="19"/>
        <v>0</v>
      </c>
    </row>
    <row r="19" spans="1:68">
      <c r="A19" s="29"/>
      <c r="B19" s="115" t="s">
        <v>103</v>
      </c>
      <c r="C19" s="116"/>
      <c r="D19" s="100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/>
      <c r="AG19" s="101"/>
      <c r="AH19" s="101"/>
      <c r="AI19" s="101"/>
      <c r="AL19" s="79"/>
      <c r="AN19" s="10"/>
      <c r="AO19" s="30"/>
      <c r="AP19" s="30"/>
      <c r="AQ19" s="17"/>
      <c r="AR19" s="31"/>
      <c r="AS19" s="31"/>
      <c r="AT19" s="31"/>
      <c r="AU19" s="31"/>
      <c r="AV19" s="31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3"/>
    </row>
    <row r="20" spans="1:68">
      <c r="A20" s="34"/>
      <c r="B20" s="35" t="s">
        <v>47</v>
      </c>
      <c r="C20" s="48" t="s">
        <v>176</v>
      </c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L20" s="79"/>
    </row>
    <row r="21" spans="1:68">
      <c r="A21" s="34"/>
      <c r="B21" s="35" t="s">
        <v>20</v>
      </c>
      <c r="C21" s="48" t="s">
        <v>104</v>
      </c>
      <c r="D21" s="103"/>
      <c r="E21" s="103"/>
      <c r="F21" s="103"/>
      <c r="G21" s="103"/>
      <c r="H21" s="105"/>
      <c r="I21" s="105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L21" s="79"/>
    </row>
    <row r="22" spans="1:68">
      <c r="A22" s="36"/>
      <c r="B22" s="37" t="s">
        <v>48</v>
      </c>
      <c r="C22" s="49" t="s">
        <v>105</v>
      </c>
      <c r="D22" s="103"/>
      <c r="E22" s="103"/>
      <c r="F22" s="103"/>
      <c r="G22" s="103"/>
      <c r="H22" s="105"/>
      <c r="I22" s="105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L22" s="79"/>
    </row>
    <row r="23" spans="1:68">
      <c r="A23" s="38"/>
      <c r="B23" s="39" t="s">
        <v>86</v>
      </c>
      <c r="C23" s="49" t="s">
        <v>106</v>
      </c>
      <c r="D23" s="103"/>
      <c r="E23" s="103"/>
      <c r="F23" s="103"/>
      <c r="G23" s="103"/>
      <c r="H23" s="105"/>
      <c r="I23" s="105"/>
      <c r="J23" s="103"/>
      <c r="K23" s="103"/>
      <c r="L23" s="106"/>
      <c r="M23" s="106"/>
      <c r="N23" s="103"/>
      <c r="O23" s="103"/>
      <c r="P23" s="103"/>
      <c r="Q23" s="103"/>
      <c r="R23" s="103"/>
      <c r="S23" s="103"/>
      <c r="T23" s="103"/>
      <c r="U23" s="103"/>
      <c r="V23" s="103"/>
      <c r="W23" s="107"/>
      <c r="X23" s="107"/>
      <c r="Y23" s="430" t="s">
        <v>43</v>
      </c>
      <c r="Z23" s="430"/>
      <c r="AA23" s="430"/>
      <c r="AB23" s="430"/>
      <c r="AC23" s="430"/>
      <c r="AD23" s="430"/>
      <c r="AE23" s="430"/>
      <c r="AF23" s="430"/>
      <c r="AG23" s="430"/>
      <c r="AH23" s="430"/>
      <c r="AI23" s="11"/>
      <c r="AL23" s="79"/>
    </row>
    <row r="24" spans="1:68">
      <c r="A24" s="36"/>
      <c r="B24" s="37" t="s">
        <v>87</v>
      </c>
      <c r="C24" s="50" t="s">
        <v>107</v>
      </c>
      <c r="D24" s="108"/>
      <c r="E24" s="108"/>
      <c r="F24" s="108"/>
      <c r="G24" s="108"/>
      <c r="H24" s="109"/>
      <c r="I24" s="109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7"/>
      <c r="X24" s="107"/>
      <c r="Y24" s="429" t="s">
        <v>122</v>
      </c>
      <c r="Z24" s="429"/>
      <c r="AA24" s="429"/>
      <c r="AB24" s="429"/>
      <c r="AC24" s="429"/>
      <c r="AD24" s="429"/>
      <c r="AE24" s="429"/>
      <c r="AF24" s="429"/>
      <c r="AG24" s="429"/>
      <c r="AH24" s="429"/>
      <c r="AI24" s="110"/>
      <c r="AL24" s="79"/>
    </row>
    <row r="25" spans="1:68">
      <c r="A25" s="38"/>
      <c r="B25" s="40" t="s">
        <v>108</v>
      </c>
      <c r="C25" s="51" t="s">
        <v>109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7"/>
      <c r="X25" s="107"/>
      <c r="Y25" s="430" t="s">
        <v>123</v>
      </c>
      <c r="Z25" s="430"/>
      <c r="AA25" s="430"/>
      <c r="AB25" s="430"/>
      <c r="AC25" s="430"/>
      <c r="AD25" s="430"/>
      <c r="AE25" s="430"/>
      <c r="AF25" s="430"/>
      <c r="AG25" s="430"/>
      <c r="AH25" s="430"/>
      <c r="AI25" s="11"/>
      <c r="AL25" s="79"/>
    </row>
    <row r="26" spans="1:68">
      <c r="A26" s="41"/>
      <c r="B26" s="111"/>
      <c r="C26" s="112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7"/>
      <c r="X26" s="107"/>
      <c r="Y26" s="430" t="s">
        <v>44</v>
      </c>
      <c r="Z26" s="430"/>
      <c r="AA26" s="430"/>
      <c r="AB26" s="430"/>
      <c r="AC26" s="430"/>
      <c r="AD26" s="430"/>
      <c r="AE26" s="430"/>
      <c r="AF26" s="430"/>
      <c r="AG26" s="430"/>
      <c r="AH26" s="430"/>
      <c r="AI26" s="11"/>
      <c r="AL26" s="79"/>
    </row>
    <row r="27" spans="1:68">
      <c r="A27" s="42"/>
      <c r="B27" s="113"/>
      <c r="C27" s="11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7"/>
      <c r="AF27" s="10"/>
      <c r="AG27" s="10"/>
      <c r="AH27" s="10"/>
      <c r="AI27" s="10"/>
      <c r="AL27" s="79"/>
    </row>
    <row r="28" spans="1:68" ht="15.75" thickBot="1">
      <c r="A28" s="43"/>
      <c r="B28" s="44"/>
      <c r="C28" s="5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82"/>
      <c r="AK28" s="82"/>
      <c r="AL28" s="83"/>
    </row>
  </sheetData>
  <mergeCells count="17">
    <mergeCell ref="AL7:AL8"/>
    <mergeCell ref="AL10:AL11"/>
    <mergeCell ref="A1:AL3"/>
    <mergeCell ref="D4:D5"/>
    <mergeCell ref="AJ4:AJ5"/>
    <mergeCell ref="AK4:AK5"/>
    <mergeCell ref="AL4:AL5"/>
    <mergeCell ref="AK10:AK11"/>
    <mergeCell ref="AK7:AK8"/>
    <mergeCell ref="D7:D8"/>
    <mergeCell ref="AJ7:AJ8"/>
    <mergeCell ref="Y26:AH26"/>
    <mergeCell ref="Y23:AH23"/>
    <mergeCell ref="D10:D11"/>
    <mergeCell ref="AJ10:AJ11"/>
    <mergeCell ref="Y24:AH24"/>
    <mergeCell ref="Y25:AH25"/>
  </mergeCells>
  <pageMargins left="0.511811024" right="0.511811024" top="0.78740157499999996" bottom="0.78740157499999996" header="0.31496062000000002" footer="0.31496062000000002"/>
  <pageSetup paperSize="9" scale="2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zoomScale="75" zoomScaleNormal="75" workbookViewId="0">
      <selection sqref="A1:AL3"/>
    </sheetView>
  </sheetViews>
  <sheetFormatPr defaultColWidth="4.42578125" defaultRowHeight="15"/>
  <cols>
    <col min="1" max="1" width="14.85546875" style="269" customWidth="1"/>
    <col min="2" max="2" width="30.85546875" style="269" customWidth="1"/>
    <col min="3" max="3" width="11.85546875" style="269" customWidth="1"/>
    <col min="4" max="4" width="16.140625" style="269" customWidth="1"/>
    <col min="5" max="5" width="7.28515625" style="269" customWidth="1"/>
    <col min="6" max="6" width="7.140625" style="269" customWidth="1"/>
    <col min="7" max="7" width="6.5703125" style="269" customWidth="1"/>
    <col min="8" max="8" width="7.140625" style="269" customWidth="1"/>
    <col min="9" max="9" width="8.140625" style="269" customWidth="1"/>
    <col min="10" max="10" width="8" style="269" customWidth="1"/>
    <col min="11" max="11" width="6.28515625" style="269" customWidth="1"/>
    <col min="12" max="12" width="8.7109375" style="269" customWidth="1"/>
    <col min="13" max="13" width="8" style="269" customWidth="1"/>
    <col min="14" max="19" width="6.28515625" style="269" customWidth="1"/>
    <col min="20" max="20" width="7.5703125" style="269" customWidth="1"/>
    <col min="21" max="21" width="6.85546875" style="269" customWidth="1"/>
    <col min="22" max="29" width="6.28515625" style="269" customWidth="1"/>
    <col min="30" max="30" width="7.85546875" style="269" customWidth="1"/>
    <col min="31" max="31" width="6.28515625" style="269" customWidth="1"/>
    <col min="32" max="32" width="8.42578125" style="269" customWidth="1"/>
    <col min="33" max="33" width="7.42578125" style="269" customWidth="1"/>
    <col min="34" max="34" width="6.28515625" style="269" customWidth="1"/>
    <col min="35" max="35" width="7.7109375" style="269" customWidth="1"/>
    <col min="36" max="36" width="8.7109375" style="269" customWidth="1"/>
    <col min="37" max="37" width="6.85546875" style="269" customWidth="1"/>
    <col min="38" max="38" width="7.42578125" style="269" customWidth="1"/>
    <col min="39" max="39" width="9.140625" style="412" customWidth="1"/>
    <col min="40" max="188" width="9.140625" style="269" customWidth="1"/>
    <col min="189" max="189" width="20.28515625" style="269" customWidth="1"/>
    <col min="190" max="190" width="10.42578125" style="269" customWidth="1"/>
    <col min="191" max="191" width="15.140625" style="269" customWidth="1"/>
    <col min="192" max="16384" width="4.42578125" style="269"/>
  </cols>
  <sheetData>
    <row r="1" spans="1:39" customFormat="1" ht="15.75" customHeight="1" thickBot="1">
      <c r="A1" s="486" t="s">
        <v>484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  <c r="AH1" s="486"/>
      <c r="AI1" s="486"/>
      <c r="AJ1" s="486"/>
      <c r="AK1" s="486"/>
      <c r="AL1" s="486"/>
      <c r="AM1" s="270"/>
    </row>
    <row r="2" spans="1:39" customFormat="1" ht="15.75" customHeight="1" thickBot="1">
      <c r="A2" s="486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270"/>
    </row>
    <row r="3" spans="1:39" customFormat="1" ht="31.5" customHeight="1">
      <c r="A3" s="486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270"/>
    </row>
    <row r="4" spans="1:39" s="327" customFormat="1" ht="20.25">
      <c r="A4" s="490" t="s">
        <v>0</v>
      </c>
      <c r="B4" s="325" t="s">
        <v>1</v>
      </c>
      <c r="C4" s="489" t="s">
        <v>45</v>
      </c>
      <c r="D4" s="488" t="s">
        <v>3</v>
      </c>
      <c r="E4" s="326">
        <v>1</v>
      </c>
      <c r="F4" s="326">
        <v>2</v>
      </c>
      <c r="G4" s="326">
        <v>3</v>
      </c>
      <c r="H4" s="326">
        <v>4</v>
      </c>
      <c r="I4" s="326">
        <v>5</v>
      </c>
      <c r="J4" s="326">
        <v>6</v>
      </c>
      <c r="K4" s="326">
        <v>7</v>
      </c>
      <c r="L4" s="326">
        <v>8</v>
      </c>
      <c r="M4" s="326">
        <v>9</v>
      </c>
      <c r="N4" s="326">
        <v>10</v>
      </c>
      <c r="O4" s="326">
        <v>11</v>
      </c>
      <c r="P4" s="326">
        <v>12</v>
      </c>
      <c r="Q4" s="326">
        <v>13</v>
      </c>
      <c r="R4" s="326">
        <v>14</v>
      </c>
      <c r="S4" s="326">
        <v>15</v>
      </c>
      <c r="T4" s="326">
        <v>16</v>
      </c>
      <c r="U4" s="326">
        <v>17</v>
      </c>
      <c r="V4" s="326">
        <v>18</v>
      </c>
      <c r="W4" s="326">
        <v>19</v>
      </c>
      <c r="X4" s="326">
        <v>20</v>
      </c>
      <c r="Y4" s="326">
        <v>21</v>
      </c>
      <c r="Z4" s="326">
        <v>22</v>
      </c>
      <c r="AA4" s="326">
        <v>23</v>
      </c>
      <c r="AB4" s="326">
        <v>24</v>
      </c>
      <c r="AC4" s="326">
        <v>25</v>
      </c>
      <c r="AD4" s="326">
        <v>26</v>
      </c>
      <c r="AE4" s="326">
        <v>27</v>
      </c>
      <c r="AF4" s="326">
        <v>28</v>
      </c>
      <c r="AG4" s="326">
        <v>29</v>
      </c>
      <c r="AH4" s="326">
        <v>30</v>
      </c>
      <c r="AI4" s="326">
        <v>31</v>
      </c>
      <c r="AJ4" s="491" t="s">
        <v>4</v>
      </c>
      <c r="AK4" s="487" t="s">
        <v>5</v>
      </c>
      <c r="AL4" s="492" t="s">
        <v>6</v>
      </c>
      <c r="AM4" s="410"/>
    </row>
    <row r="5" spans="1:39" s="327" customFormat="1" ht="20.25">
      <c r="A5" s="490"/>
      <c r="B5" s="325" t="s">
        <v>46</v>
      </c>
      <c r="C5" s="489"/>
      <c r="D5" s="489"/>
      <c r="E5" s="328" t="s">
        <v>11</v>
      </c>
      <c r="F5" s="328" t="s">
        <v>12</v>
      </c>
      <c r="G5" s="328" t="s">
        <v>13</v>
      </c>
      <c r="H5" s="328" t="s">
        <v>8</v>
      </c>
      <c r="I5" s="328" t="s">
        <v>9</v>
      </c>
      <c r="J5" s="328" t="s">
        <v>10</v>
      </c>
      <c r="K5" s="328" t="s">
        <v>130</v>
      </c>
      <c r="L5" s="328" t="s">
        <v>11</v>
      </c>
      <c r="M5" s="328" t="s">
        <v>12</v>
      </c>
      <c r="N5" s="328" t="s">
        <v>13</v>
      </c>
      <c r="O5" s="328" t="s">
        <v>8</v>
      </c>
      <c r="P5" s="328" t="s">
        <v>9</v>
      </c>
      <c r="Q5" s="328" t="s">
        <v>10</v>
      </c>
      <c r="R5" s="328" t="s">
        <v>130</v>
      </c>
      <c r="S5" s="328" t="s">
        <v>11</v>
      </c>
      <c r="T5" s="328" t="s">
        <v>12</v>
      </c>
      <c r="U5" s="328" t="s">
        <v>13</v>
      </c>
      <c r="V5" s="328" t="s">
        <v>8</v>
      </c>
      <c r="W5" s="328" t="s">
        <v>9</v>
      </c>
      <c r="X5" s="328" t="s">
        <v>10</v>
      </c>
      <c r="Y5" s="328" t="s">
        <v>130</v>
      </c>
      <c r="Z5" s="328" t="s">
        <v>11</v>
      </c>
      <c r="AA5" s="328" t="s">
        <v>12</v>
      </c>
      <c r="AB5" s="328" t="s">
        <v>13</v>
      </c>
      <c r="AC5" s="328" t="s">
        <v>8</v>
      </c>
      <c r="AD5" s="328" t="s">
        <v>9</v>
      </c>
      <c r="AE5" s="328" t="s">
        <v>10</v>
      </c>
      <c r="AF5" s="328" t="s">
        <v>130</v>
      </c>
      <c r="AG5" s="328" t="s">
        <v>11</v>
      </c>
      <c r="AH5" s="328" t="s">
        <v>12</v>
      </c>
      <c r="AI5" s="328" t="s">
        <v>13</v>
      </c>
      <c r="AJ5" s="491"/>
      <c r="AK5" s="487"/>
      <c r="AL5" s="492"/>
      <c r="AM5" s="410"/>
    </row>
    <row r="6" spans="1:39" s="338" customFormat="1" ht="20.25">
      <c r="A6" s="329" t="s">
        <v>56</v>
      </c>
      <c r="B6" s="330" t="s">
        <v>57</v>
      </c>
      <c r="C6" s="331" t="s">
        <v>58</v>
      </c>
      <c r="D6" s="332" t="s">
        <v>152</v>
      </c>
      <c r="E6" s="333"/>
      <c r="F6" s="334" t="s">
        <v>19</v>
      </c>
      <c r="G6" s="334" t="s">
        <v>19</v>
      </c>
      <c r="H6" s="334" t="s">
        <v>19</v>
      </c>
      <c r="I6" s="334" t="s">
        <v>19</v>
      </c>
      <c r="J6" s="334" t="s">
        <v>19</v>
      </c>
      <c r="K6" s="333"/>
      <c r="L6" s="333" t="s">
        <v>51</v>
      </c>
      <c r="M6" s="334" t="s">
        <v>19</v>
      </c>
      <c r="N6" s="334" t="s">
        <v>19</v>
      </c>
      <c r="O6" s="334" t="s">
        <v>19</v>
      </c>
      <c r="P6" s="334" t="s">
        <v>19</v>
      </c>
      <c r="Q6" s="334" t="s">
        <v>19</v>
      </c>
      <c r="R6" s="333"/>
      <c r="S6" s="333"/>
      <c r="T6" s="334" t="s">
        <v>19</v>
      </c>
      <c r="U6" s="334" t="s">
        <v>19</v>
      </c>
      <c r="V6" s="334" t="s">
        <v>19</v>
      </c>
      <c r="W6" s="334" t="s">
        <v>19</v>
      </c>
      <c r="X6" s="334" t="s">
        <v>19</v>
      </c>
      <c r="Y6" s="333" t="s">
        <v>51</v>
      </c>
      <c r="Z6" s="333"/>
      <c r="AA6" s="334" t="s">
        <v>19</v>
      </c>
      <c r="AB6" s="334" t="s">
        <v>19</v>
      </c>
      <c r="AC6" s="334" t="s">
        <v>19</v>
      </c>
      <c r="AD6" s="334" t="s">
        <v>17</v>
      </c>
      <c r="AE6" s="334" t="s">
        <v>19</v>
      </c>
      <c r="AF6" s="333" t="s">
        <v>51</v>
      </c>
      <c r="AG6" s="333"/>
      <c r="AH6" s="334" t="s">
        <v>19</v>
      </c>
      <c r="AI6" s="334" t="s">
        <v>19</v>
      </c>
      <c r="AJ6" s="335">
        <v>105.6</v>
      </c>
      <c r="AK6" s="336">
        <f>COUNTIF(D6:AI6,"T")*4+COUNTIF(D6:AI6,"P")*12+COUNTIF(D6:AI6,"M")*4+COUNTIF(D6:AI6,"D2")*6+COUNTIF(D6:AI6,"N")*12+COUNTIF(D6:AI6,"T1")*4+COUNTIF(D6:AI6,"D1N")*18+COUNTIF(D6:AI6,"MN")*16+COUNTIF(D6:AI6,"D1")*6+COUNTIF(D6:AI6,"AT")*4</f>
        <v>106</v>
      </c>
      <c r="AL6" s="337">
        <f>AK6-105.6</f>
        <v>0.40000000000000568</v>
      </c>
      <c r="AM6" s="410"/>
    </row>
    <row r="7" spans="1:39" s="346" customFormat="1" ht="20.25">
      <c r="A7" s="339" t="s">
        <v>59</v>
      </c>
      <c r="B7" s="340" t="s">
        <v>60</v>
      </c>
      <c r="C7" s="341" t="s">
        <v>61</v>
      </c>
      <c r="D7" s="342" t="s">
        <v>153</v>
      </c>
      <c r="E7" s="396" t="s">
        <v>21</v>
      </c>
      <c r="F7" s="344" t="s">
        <v>20</v>
      </c>
      <c r="G7" s="344" t="s">
        <v>20</v>
      </c>
      <c r="H7" s="344" t="s">
        <v>20</v>
      </c>
      <c r="I7" s="344" t="s">
        <v>20</v>
      </c>
      <c r="J7" s="344" t="s">
        <v>20</v>
      </c>
      <c r="K7" s="343" t="s">
        <v>21</v>
      </c>
      <c r="L7" s="343"/>
      <c r="M7" s="344" t="s">
        <v>20</v>
      </c>
      <c r="N7" s="344" t="s">
        <v>20</v>
      </c>
      <c r="O7" s="344" t="s">
        <v>20</v>
      </c>
      <c r="P7" s="344" t="s">
        <v>20</v>
      </c>
      <c r="Q7" s="344" t="s">
        <v>20</v>
      </c>
      <c r="R7" s="343"/>
      <c r="S7" s="396" t="s">
        <v>21</v>
      </c>
      <c r="T7" s="344" t="s">
        <v>20</v>
      </c>
      <c r="U7" s="344" t="s">
        <v>210</v>
      </c>
      <c r="V7" s="344" t="s">
        <v>20</v>
      </c>
      <c r="W7" s="344" t="s">
        <v>20</v>
      </c>
      <c r="X7" s="344" t="s">
        <v>20</v>
      </c>
      <c r="Y7" s="333" t="s">
        <v>52</v>
      </c>
      <c r="Z7" s="343"/>
      <c r="AA7" s="344" t="s">
        <v>197</v>
      </c>
      <c r="AB7" s="344" t="s">
        <v>20</v>
      </c>
      <c r="AC7" s="344" t="s">
        <v>210</v>
      </c>
      <c r="AD7" s="344" t="s">
        <v>20</v>
      </c>
      <c r="AE7" s="344" t="s">
        <v>20</v>
      </c>
      <c r="AF7" s="343"/>
      <c r="AG7" s="352" t="s">
        <v>21</v>
      </c>
      <c r="AH7" s="344" t="s">
        <v>210</v>
      </c>
      <c r="AI7" s="344" t="s">
        <v>20</v>
      </c>
      <c r="AJ7" s="335">
        <v>105.6</v>
      </c>
      <c r="AK7" s="345">
        <f>COUNTIF(D7:AI7,"T")*4+COUNTIF(D7:AI7,"P")*12+COUNTIF(D7:AI7,"M")*4+COUNTIF(D7:AI7,"D2")*6+COUNTIF(D7:AI7,"N")*12+COUNTIF(D7:AI7,"T1")*4+COUNTIF(D7:AI7,"D1N")*18+COUNTIF(D7:AI7,"MN")*16+COUNTIF(D7:AI7,"D1")*6+COUNTIF(D7:AI7,"TN")*16+COUNTIF(D7:AI7,"TN1")*9</f>
        <v>183</v>
      </c>
      <c r="AL7" s="337">
        <f t="shared" ref="AL7:AL8" si="0">AK7-105.6</f>
        <v>77.400000000000006</v>
      </c>
      <c r="AM7" s="410"/>
    </row>
    <row r="8" spans="1:39" s="327" customFormat="1" ht="20.25">
      <c r="A8" s="347">
        <v>154725</v>
      </c>
      <c r="B8" s="348" t="s">
        <v>150</v>
      </c>
      <c r="C8" s="349" t="s">
        <v>62</v>
      </c>
      <c r="D8" s="332" t="s">
        <v>154</v>
      </c>
      <c r="E8" s="350"/>
      <c r="F8" s="351" t="s">
        <v>48</v>
      </c>
      <c r="G8" s="351" t="s">
        <v>48</v>
      </c>
      <c r="H8" s="351" t="s">
        <v>48</v>
      </c>
      <c r="I8" s="351" t="s">
        <v>48</v>
      </c>
      <c r="J8" s="351" t="s">
        <v>48</v>
      </c>
      <c r="K8" s="350"/>
      <c r="L8" s="350"/>
      <c r="M8" s="351" t="s">
        <v>48</v>
      </c>
      <c r="N8" s="351" t="s">
        <v>48</v>
      </c>
      <c r="O8" s="351" t="s">
        <v>48</v>
      </c>
      <c r="P8" s="351" t="s">
        <v>48</v>
      </c>
      <c r="Q8" s="351" t="s">
        <v>48</v>
      </c>
      <c r="R8" s="352" t="s">
        <v>21</v>
      </c>
      <c r="S8" s="353"/>
      <c r="T8" s="351" t="s">
        <v>48</v>
      </c>
      <c r="U8" s="351" t="s">
        <v>48</v>
      </c>
      <c r="V8" s="351" t="s">
        <v>48</v>
      </c>
      <c r="W8" s="351" t="s">
        <v>216</v>
      </c>
      <c r="X8" s="351" t="s">
        <v>48</v>
      </c>
      <c r="Y8" s="353"/>
      <c r="Z8" s="352" t="s">
        <v>52</v>
      </c>
      <c r="AA8" s="351" t="s">
        <v>48</v>
      </c>
      <c r="AB8" s="351" t="s">
        <v>48</v>
      </c>
      <c r="AC8" s="351" t="s">
        <v>48</v>
      </c>
      <c r="AD8" s="351" t="s">
        <v>48</v>
      </c>
      <c r="AE8" s="351" t="s">
        <v>48</v>
      </c>
      <c r="AF8" s="353"/>
      <c r="AG8" s="353"/>
      <c r="AH8" s="351" t="s">
        <v>48</v>
      </c>
      <c r="AI8" s="351" t="s">
        <v>48</v>
      </c>
      <c r="AJ8" s="335">
        <v>105.6</v>
      </c>
      <c r="AK8" s="345">
        <f>COUNTIF(D8:AI8,"T")*4+COUNTIF(D8:AI8,"P")*12+COUNTIF(D8:AI8,"M")*4+COUNTIF(D8:AI8,"D2")*6+COUNTIF(D8:AI8,"N")*12+COUNTIF(D8:AI8,"T1")*4+COUNTIF(D8:AI8,"T1N")*16+COUNTIF(D8:AI8,"MN")*16+COUNTIF(D8:AI8,"D1")*6+COUNTIF(D8:AI8,"M1")*5</f>
        <v>118</v>
      </c>
      <c r="AL8" s="337">
        <f t="shared" si="0"/>
        <v>12.400000000000006</v>
      </c>
      <c r="AM8" s="410"/>
    </row>
    <row r="9" spans="1:39" s="327" customFormat="1" ht="21">
      <c r="A9" s="354" t="s">
        <v>0</v>
      </c>
      <c r="B9" s="325" t="s">
        <v>1</v>
      </c>
      <c r="C9" s="488" t="s">
        <v>45</v>
      </c>
      <c r="D9" s="488" t="s">
        <v>3</v>
      </c>
      <c r="E9" s="326">
        <v>1</v>
      </c>
      <c r="F9" s="326">
        <v>2</v>
      </c>
      <c r="G9" s="326">
        <v>3</v>
      </c>
      <c r="H9" s="326">
        <v>4</v>
      </c>
      <c r="I9" s="326">
        <v>5</v>
      </c>
      <c r="J9" s="326">
        <v>6</v>
      </c>
      <c r="K9" s="326">
        <v>7</v>
      </c>
      <c r="L9" s="326">
        <v>8</v>
      </c>
      <c r="M9" s="326">
        <v>9</v>
      </c>
      <c r="N9" s="326">
        <v>10</v>
      </c>
      <c r="O9" s="326">
        <v>11</v>
      </c>
      <c r="P9" s="326">
        <v>12</v>
      </c>
      <c r="Q9" s="326">
        <v>13</v>
      </c>
      <c r="R9" s="326">
        <v>14</v>
      </c>
      <c r="S9" s="326">
        <v>15</v>
      </c>
      <c r="T9" s="326">
        <v>16</v>
      </c>
      <c r="U9" s="326">
        <v>17</v>
      </c>
      <c r="V9" s="326">
        <v>18</v>
      </c>
      <c r="W9" s="326">
        <v>19</v>
      </c>
      <c r="X9" s="326">
        <v>20</v>
      </c>
      <c r="Y9" s="326">
        <v>21</v>
      </c>
      <c r="Z9" s="326">
        <v>22</v>
      </c>
      <c r="AA9" s="326">
        <v>23</v>
      </c>
      <c r="AB9" s="326">
        <v>24</v>
      </c>
      <c r="AC9" s="326">
        <v>25</v>
      </c>
      <c r="AD9" s="326">
        <v>26</v>
      </c>
      <c r="AE9" s="326">
        <v>27</v>
      </c>
      <c r="AF9" s="326">
        <v>28</v>
      </c>
      <c r="AG9" s="326">
        <v>29</v>
      </c>
      <c r="AH9" s="326">
        <v>30</v>
      </c>
      <c r="AI9" s="326">
        <v>31</v>
      </c>
      <c r="AJ9" s="491" t="s">
        <v>4</v>
      </c>
      <c r="AK9" s="487" t="s">
        <v>5</v>
      </c>
      <c r="AL9" s="492" t="s">
        <v>6</v>
      </c>
      <c r="AM9" s="410"/>
    </row>
    <row r="10" spans="1:39" s="327" customFormat="1" ht="21">
      <c r="A10" s="354"/>
      <c r="B10" s="325" t="s">
        <v>46</v>
      </c>
      <c r="C10" s="488"/>
      <c r="D10" s="488"/>
      <c r="E10" s="328" t="s">
        <v>11</v>
      </c>
      <c r="F10" s="328" t="s">
        <v>12</v>
      </c>
      <c r="G10" s="328" t="s">
        <v>13</v>
      </c>
      <c r="H10" s="328" t="s">
        <v>8</v>
      </c>
      <c r="I10" s="328" t="s">
        <v>9</v>
      </c>
      <c r="J10" s="328" t="s">
        <v>10</v>
      </c>
      <c r="K10" s="328" t="s">
        <v>130</v>
      </c>
      <c r="L10" s="328" t="s">
        <v>11</v>
      </c>
      <c r="M10" s="328" t="s">
        <v>12</v>
      </c>
      <c r="N10" s="328" t="s">
        <v>13</v>
      </c>
      <c r="O10" s="328" t="s">
        <v>8</v>
      </c>
      <c r="P10" s="328" t="s">
        <v>9</v>
      </c>
      <c r="Q10" s="328" t="s">
        <v>10</v>
      </c>
      <c r="R10" s="328" t="s">
        <v>130</v>
      </c>
      <c r="S10" s="328" t="s">
        <v>11</v>
      </c>
      <c r="T10" s="328" t="s">
        <v>12</v>
      </c>
      <c r="U10" s="328" t="s">
        <v>13</v>
      </c>
      <c r="V10" s="328" t="s">
        <v>8</v>
      </c>
      <c r="W10" s="328" t="s">
        <v>9</v>
      </c>
      <c r="X10" s="328" t="s">
        <v>10</v>
      </c>
      <c r="Y10" s="328" t="s">
        <v>130</v>
      </c>
      <c r="Z10" s="328" t="s">
        <v>11</v>
      </c>
      <c r="AA10" s="328" t="s">
        <v>12</v>
      </c>
      <c r="AB10" s="328" t="s">
        <v>13</v>
      </c>
      <c r="AC10" s="328" t="s">
        <v>8</v>
      </c>
      <c r="AD10" s="328" t="s">
        <v>9</v>
      </c>
      <c r="AE10" s="328" t="s">
        <v>10</v>
      </c>
      <c r="AF10" s="328" t="s">
        <v>130</v>
      </c>
      <c r="AG10" s="328" t="s">
        <v>11</v>
      </c>
      <c r="AH10" s="328" t="s">
        <v>12</v>
      </c>
      <c r="AI10" s="328" t="s">
        <v>13</v>
      </c>
      <c r="AJ10" s="491"/>
      <c r="AK10" s="487"/>
      <c r="AL10" s="492"/>
      <c r="AM10" s="410"/>
    </row>
    <row r="11" spans="1:39" s="327" customFormat="1" ht="20.25">
      <c r="A11" s="355" t="s">
        <v>63</v>
      </c>
      <c r="B11" s="348" t="s">
        <v>64</v>
      </c>
      <c r="C11" s="349" t="s">
        <v>65</v>
      </c>
      <c r="D11" s="332" t="s">
        <v>66</v>
      </c>
      <c r="E11" s="356"/>
      <c r="F11" s="398" t="s">
        <v>55</v>
      </c>
      <c r="G11" s="398"/>
      <c r="H11" s="398" t="s">
        <v>55</v>
      </c>
      <c r="I11" s="398"/>
      <c r="J11" s="398"/>
      <c r="K11" s="399"/>
      <c r="L11" s="399" t="s">
        <v>199</v>
      </c>
      <c r="M11" s="397" t="s">
        <v>167</v>
      </c>
      <c r="N11" s="397"/>
      <c r="O11" s="398" t="s">
        <v>55</v>
      </c>
      <c r="P11" s="398" t="s">
        <v>55</v>
      </c>
      <c r="Q11" s="397"/>
      <c r="R11" s="399"/>
      <c r="S11" s="399" t="s">
        <v>55</v>
      </c>
      <c r="T11" s="398" t="s">
        <v>55</v>
      </c>
      <c r="U11" s="397"/>
      <c r="V11" s="397"/>
      <c r="W11" s="398"/>
      <c r="X11" s="398" t="s">
        <v>55</v>
      </c>
      <c r="Y11" s="399" t="s">
        <v>55</v>
      </c>
      <c r="Z11" s="399" t="s">
        <v>51</v>
      </c>
      <c r="AA11" s="397" t="s">
        <v>55</v>
      </c>
      <c r="AB11" s="398" t="s">
        <v>55</v>
      </c>
      <c r="AC11" s="397"/>
      <c r="AD11" s="397" t="s">
        <v>19</v>
      </c>
      <c r="AE11" s="397" t="s">
        <v>55</v>
      </c>
      <c r="AF11" s="400" t="s">
        <v>198</v>
      </c>
      <c r="AG11" s="399"/>
      <c r="AH11" s="398"/>
      <c r="AI11" s="398" t="s">
        <v>55</v>
      </c>
      <c r="AJ11" s="335">
        <v>105.6</v>
      </c>
      <c r="AK11" s="360">
        <f>COUNTIF(C11:AI11,"T")*6+COUNTIF(C11:AI11,"P")*12+COUNTIF(C11:AI11,"M")*4+COUNTIF(C11:AI11,"I")*6+COUNTIF(C11:AI11,"N")*12+COUNTIF(C11:AI11,"M1")*5+COUNTIF(C11:AI11,"MT")*12+COUNTIF(C11:AI11,"MN")*18+COUNTIF(C11:AI11,"N1")*5+COUNTIF(C11:AI11,"D2N")*18+COUNTIF(C11:AI11,"D1")*6+COUNTIF(C11:AI11,"AF")*0</f>
        <v>195</v>
      </c>
      <c r="AL11" s="337">
        <f>AK11-105.6</f>
        <v>89.4</v>
      </c>
      <c r="AM11" s="410"/>
    </row>
    <row r="12" spans="1:39" s="327" customFormat="1" ht="20.25">
      <c r="A12" s="355" t="s">
        <v>67</v>
      </c>
      <c r="B12" s="348" t="s">
        <v>68</v>
      </c>
      <c r="C12" s="349" t="s">
        <v>69</v>
      </c>
      <c r="D12" s="332" t="s">
        <v>66</v>
      </c>
      <c r="E12" s="358" t="s">
        <v>55</v>
      </c>
      <c r="F12" s="359"/>
      <c r="G12" s="357"/>
      <c r="H12" s="357"/>
      <c r="I12" s="357" t="s">
        <v>55</v>
      </c>
      <c r="J12" s="357"/>
      <c r="K12" s="358"/>
      <c r="L12" s="358"/>
      <c r="M12" s="357" t="s">
        <v>55</v>
      </c>
      <c r="N12" s="357"/>
      <c r="O12" s="357"/>
      <c r="P12" s="357"/>
      <c r="Q12" s="357" t="s">
        <v>55</v>
      </c>
      <c r="R12" s="361"/>
      <c r="S12" s="358"/>
      <c r="T12" s="357"/>
      <c r="U12" s="357" t="s">
        <v>209</v>
      </c>
      <c r="V12" s="357"/>
      <c r="W12" s="357" t="s">
        <v>209</v>
      </c>
      <c r="X12" s="357"/>
      <c r="Y12" s="358" t="s">
        <v>209</v>
      </c>
      <c r="Z12" s="358"/>
      <c r="AA12" s="357"/>
      <c r="AB12" s="357"/>
      <c r="AC12" s="357" t="s">
        <v>209</v>
      </c>
      <c r="AD12" s="357"/>
      <c r="AE12" s="357"/>
      <c r="AF12" s="358"/>
      <c r="AG12" s="358" t="s">
        <v>209</v>
      </c>
      <c r="AH12" s="357"/>
      <c r="AI12" s="357"/>
      <c r="AJ12" s="335">
        <v>105.6</v>
      </c>
      <c r="AK12" s="360">
        <f>COUNTIF(C12:AI12,"T")*6+COUNTIF(C12:AI12,"P")*12+COUNTIF(C12:AI12,"M")*4+COUNTIF(C12:AI12,"I")*6+COUNTIF(C12:AI12,"N")*12+COUNTIF(C12:AI12,"N1")*5+COUNTIF(C12:AI12,"MT")*12+COUNTIF(C12:AI12,"MN")*18+COUNTIF(C12:AI12,"PI")*17+COUNTIF(C12:AI12,"NA")*6+COUNTIF(C12:AI12,"ATN")*12+COUNTIF(C12:AI12,"AF")*0</f>
        <v>108</v>
      </c>
      <c r="AL12" s="337">
        <f>AK12-105.6</f>
        <v>2.4000000000000057</v>
      </c>
      <c r="AM12" s="410"/>
    </row>
    <row r="13" spans="1:39" s="327" customFormat="1" ht="20.25">
      <c r="A13" s="355" t="s">
        <v>70</v>
      </c>
      <c r="B13" s="348" t="s">
        <v>71</v>
      </c>
      <c r="C13" s="349" t="s">
        <v>72</v>
      </c>
      <c r="D13" s="332" t="s">
        <v>66</v>
      </c>
      <c r="E13" s="358"/>
      <c r="F13" s="357" t="s">
        <v>108</v>
      </c>
      <c r="G13" s="357"/>
      <c r="H13" s="357"/>
      <c r="I13" s="357"/>
      <c r="J13" s="357" t="s">
        <v>55</v>
      </c>
      <c r="K13" s="358"/>
      <c r="L13" s="358"/>
      <c r="M13" s="493" t="s">
        <v>195</v>
      </c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494"/>
      <c r="AD13" s="494"/>
      <c r="AE13" s="494"/>
      <c r="AF13" s="495"/>
      <c r="AG13" s="358"/>
      <c r="AH13" s="357" t="s">
        <v>108</v>
      </c>
      <c r="AI13" s="357"/>
      <c r="AJ13" s="335">
        <v>28.8</v>
      </c>
      <c r="AK13" s="360">
        <f>COUNTIF(C13:AI13,"T")*6+COUNTIF(C13:AI13,"P")*12+COUNTIF(C13:AI13,"M")*4+COUNTIF(C13:AI13,"I")*6+COUNTIF(C13:AI13,"N")*12+COUNTIF(C13:AI13,"N1")*5+COUNTIF(C13:AI13,"MT")*12+COUNTIF(C13:AI13,"MN")*18+COUNTIF(C13:AI13,"BH")*12+COUNTIF(C13:AI13,"AT1")*12+COUNTIF(C13:AI13,"NB")*6+COUNTIF(C13:AI13,"AF")*0</f>
        <v>36</v>
      </c>
      <c r="AL13" s="337">
        <f>AK13-33.6</f>
        <v>2.3999999999999986</v>
      </c>
      <c r="AM13" s="410"/>
    </row>
    <row r="14" spans="1:39" s="327" customFormat="1" ht="21">
      <c r="A14" s="354" t="s">
        <v>0</v>
      </c>
      <c r="B14" s="325" t="s">
        <v>1</v>
      </c>
      <c r="C14" s="488" t="s">
        <v>45</v>
      </c>
      <c r="D14" s="488" t="s">
        <v>3</v>
      </c>
      <c r="E14" s="326">
        <v>1</v>
      </c>
      <c r="F14" s="326">
        <v>2</v>
      </c>
      <c r="G14" s="326">
        <v>3</v>
      </c>
      <c r="H14" s="326">
        <v>4</v>
      </c>
      <c r="I14" s="326">
        <v>5</v>
      </c>
      <c r="J14" s="326">
        <v>6</v>
      </c>
      <c r="K14" s="326">
        <v>7</v>
      </c>
      <c r="L14" s="326">
        <v>8</v>
      </c>
      <c r="M14" s="326">
        <v>9</v>
      </c>
      <c r="N14" s="326">
        <v>10</v>
      </c>
      <c r="O14" s="326">
        <v>11</v>
      </c>
      <c r="P14" s="326">
        <v>12</v>
      </c>
      <c r="Q14" s="326">
        <v>13</v>
      </c>
      <c r="R14" s="326">
        <v>14</v>
      </c>
      <c r="S14" s="326">
        <v>15</v>
      </c>
      <c r="T14" s="326">
        <v>16</v>
      </c>
      <c r="U14" s="326">
        <v>17</v>
      </c>
      <c r="V14" s="326">
        <v>18</v>
      </c>
      <c r="W14" s="326">
        <v>19</v>
      </c>
      <c r="X14" s="326">
        <v>20</v>
      </c>
      <c r="Y14" s="326">
        <v>21</v>
      </c>
      <c r="Z14" s="326">
        <v>22</v>
      </c>
      <c r="AA14" s="326">
        <v>23</v>
      </c>
      <c r="AB14" s="326">
        <v>24</v>
      </c>
      <c r="AC14" s="326">
        <v>25</v>
      </c>
      <c r="AD14" s="326">
        <v>26</v>
      </c>
      <c r="AE14" s="326">
        <v>27</v>
      </c>
      <c r="AF14" s="326">
        <v>28</v>
      </c>
      <c r="AG14" s="326">
        <v>29</v>
      </c>
      <c r="AH14" s="326">
        <v>30</v>
      </c>
      <c r="AI14" s="326">
        <v>31</v>
      </c>
      <c r="AJ14" s="491" t="s">
        <v>4</v>
      </c>
      <c r="AK14" s="487" t="s">
        <v>5</v>
      </c>
      <c r="AL14" s="492" t="s">
        <v>6</v>
      </c>
      <c r="AM14" s="410"/>
    </row>
    <row r="15" spans="1:39" s="327" customFormat="1" ht="21">
      <c r="A15" s="354"/>
      <c r="B15" s="325" t="s">
        <v>46</v>
      </c>
      <c r="C15" s="488"/>
      <c r="D15" s="488"/>
      <c r="E15" s="328" t="s">
        <v>11</v>
      </c>
      <c r="F15" s="328" t="s">
        <v>12</v>
      </c>
      <c r="G15" s="328" t="s">
        <v>13</v>
      </c>
      <c r="H15" s="328" t="s">
        <v>8</v>
      </c>
      <c r="I15" s="328" t="s">
        <v>9</v>
      </c>
      <c r="J15" s="328" t="s">
        <v>10</v>
      </c>
      <c r="K15" s="328" t="s">
        <v>130</v>
      </c>
      <c r="L15" s="328" t="s">
        <v>11</v>
      </c>
      <c r="M15" s="328" t="s">
        <v>12</v>
      </c>
      <c r="N15" s="328" t="s">
        <v>13</v>
      </c>
      <c r="O15" s="328" t="s">
        <v>8</v>
      </c>
      <c r="P15" s="328" t="s">
        <v>9</v>
      </c>
      <c r="Q15" s="328" t="s">
        <v>10</v>
      </c>
      <c r="R15" s="328" t="s">
        <v>130</v>
      </c>
      <c r="S15" s="328" t="s">
        <v>11</v>
      </c>
      <c r="T15" s="328" t="s">
        <v>12</v>
      </c>
      <c r="U15" s="328" t="s">
        <v>13</v>
      </c>
      <c r="V15" s="328" t="s">
        <v>8</v>
      </c>
      <c r="W15" s="328" t="s">
        <v>9</v>
      </c>
      <c r="X15" s="328" t="s">
        <v>10</v>
      </c>
      <c r="Y15" s="328" t="s">
        <v>130</v>
      </c>
      <c r="Z15" s="328" t="s">
        <v>11</v>
      </c>
      <c r="AA15" s="328" t="s">
        <v>12</v>
      </c>
      <c r="AB15" s="328" t="s">
        <v>13</v>
      </c>
      <c r="AC15" s="328" t="s">
        <v>8</v>
      </c>
      <c r="AD15" s="328" t="s">
        <v>9</v>
      </c>
      <c r="AE15" s="328" t="s">
        <v>10</v>
      </c>
      <c r="AF15" s="328" t="s">
        <v>130</v>
      </c>
      <c r="AG15" s="328" t="s">
        <v>11</v>
      </c>
      <c r="AH15" s="328" t="s">
        <v>12</v>
      </c>
      <c r="AI15" s="328" t="s">
        <v>13</v>
      </c>
      <c r="AJ15" s="491"/>
      <c r="AK15" s="487"/>
      <c r="AL15" s="492"/>
      <c r="AM15" s="410"/>
    </row>
    <row r="16" spans="1:39" s="338" customFormat="1" ht="20.25">
      <c r="A16" s="362">
        <v>158232</v>
      </c>
      <c r="B16" s="348" t="s">
        <v>162</v>
      </c>
      <c r="C16" s="349"/>
      <c r="D16" s="332" t="s">
        <v>151</v>
      </c>
      <c r="E16" s="334"/>
      <c r="F16" s="334"/>
      <c r="G16" s="334" t="s">
        <v>55</v>
      </c>
      <c r="H16" s="334"/>
      <c r="I16" s="334"/>
      <c r="J16" s="334"/>
      <c r="K16" s="363" t="s">
        <v>55</v>
      </c>
      <c r="L16" s="363"/>
      <c r="M16" s="334"/>
      <c r="N16" s="334" t="s">
        <v>55</v>
      </c>
      <c r="O16" s="334"/>
      <c r="P16" s="334"/>
      <c r="Q16" s="334"/>
      <c r="R16" s="363" t="s">
        <v>55</v>
      </c>
      <c r="S16" s="363"/>
      <c r="T16" s="334"/>
      <c r="U16" s="334" t="s">
        <v>47</v>
      </c>
      <c r="V16" s="334" t="s">
        <v>55</v>
      </c>
      <c r="W16" s="334"/>
      <c r="X16" s="334"/>
      <c r="Y16" s="363"/>
      <c r="Z16" s="363" t="s">
        <v>55</v>
      </c>
      <c r="AA16" s="334"/>
      <c r="AB16" s="334"/>
      <c r="AC16" s="334"/>
      <c r="AD16" s="334" t="s">
        <v>55</v>
      </c>
      <c r="AE16" s="334" t="s">
        <v>55</v>
      </c>
      <c r="AF16" s="363"/>
      <c r="AG16" s="363"/>
      <c r="AH16" s="334" t="s">
        <v>47</v>
      </c>
      <c r="AI16" s="334"/>
      <c r="AJ16" s="335">
        <v>105.6</v>
      </c>
      <c r="AK16" s="360">
        <f>COUNTIF(C16:AI16,"T")*6+COUNTIF(C16:AI16,"P")*12+COUNTIF(C16:AI16,"M")*4+COUNTIF(C16:AI16,"I")*6+COUNTIF(C16:AI16,"N")*12+COUNTIF(C16:AI16,"TI")*11+COUNTIF(C16:AI16,"MT")*12+COUNTIF(C16:AI16,"MN")*18+COUNTIF(C16:AI16,"M1")*5+COUNTIF(C16:AI16,"N1")*5+COUNTIF(C16:AI16,"D3")*4+COUNTIF(C16:AI16,"AF")*0</f>
        <v>106</v>
      </c>
      <c r="AL16" s="337">
        <f>AK16-105.6</f>
        <v>0.40000000000000568</v>
      </c>
      <c r="AM16" s="410"/>
    </row>
    <row r="17" spans="1:39" s="327" customFormat="1" ht="21">
      <c r="A17" s="364" t="s">
        <v>0</v>
      </c>
      <c r="B17" s="325" t="s">
        <v>1</v>
      </c>
      <c r="C17" s="488" t="s">
        <v>45</v>
      </c>
      <c r="D17" s="488" t="s">
        <v>3</v>
      </c>
      <c r="E17" s="326">
        <v>1</v>
      </c>
      <c r="F17" s="326">
        <v>2</v>
      </c>
      <c r="G17" s="326">
        <v>3</v>
      </c>
      <c r="H17" s="326">
        <v>4</v>
      </c>
      <c r="I17" s="326">
        <v>5</v>
      </c>
      <c r="J17" s="326">
        <v>6</v>
      </c>
      <c r="K17" s="326">
        <v>7</v>
      </c>
      <c r="L17" s="326">
        <v>8</v>
      </c>
      <c r="M17" s="326">
        <v>9</v>
      </c>
      <c r="N17" s="326">
        <v>10</v>
      </c>
      <c r="O17" s="326">
        <v>11</v>
      </c>
      <c r="P17" s="326">
        <v>12</v>
      </c>
      <c r="Q17" s="326">
        <v>13</v>
      </c>
      <c r="R17" s="326">
        <v>14</v>
      </c>
      <c r="S17" s="326">
        <v>15</v>
      </c>
      <c r="T17" s="326">
        <v>16</v>
      </c>
      <c r="U17" s="326">
        <v>17</v>
      </c>
      <c r="V17" s="326">
        <v>18</v>
      </c>
      <c r="W17" s="326">
        <v>19</v>
      </c>
      <c r="X17" s="326">
        <v>20</v>
      </c>
      <c r="Y17" s="326">
        <v>21</v>
      </c>
      <c r="Z17" s="326">
        <v>22</v>
      </c>
      <c r="AA17" s="326">
        <v>23</v>
      </c>
      <c r="AB17" s="326">
        <v>24</v>
      </c>
      <c r="AC17" s="326">
        <v>25</v>
      </c>
      <c r="AD17" s="326">
        <v>26</v>
      </c>
      <c r="AE17" s="326">
        <v>27</v>
      </c>
      <c r="AF17" s="326">
        <v>28</v>
      </c>
      <c r="AG17" s="326">
        <v>29</v>
      </c>
      <c r="AH17" s="326">
        <v>30</v>
      </c>
      <c r="AI17" s="326">
        <v>31</v>
      </c>
      <c r="AJ17" s="491" t="s">
        <v>4</v>
      </c>
      <c r="AK17" s="487" t="s">
        <v>5</v>
      </c>
      <c r="AL17" s="492" t="s">
        <v>6</v>
      </c>
      <c r="AM17" s="410"/>
    </row>
    <row r="18" spans="1:39" s="327" customFormat="1" ht="21">
      <c r="A18" s="364"/>
      <c r="B18" s="325" t="s">
        <v>46</v>
      </c>
      <c r="C18" s="488"/>
      <c r="D18" s="488"/>
      <c r="E18" s="328" t="s">
        <v>11</v>
      </c>
      <c r="F18" s="328" t="s">
        <v>12</v>
      </c>
      <c r="G18" s="328" t="s">
        <v>13</v>
      </c>
      <c r="H18" s="328" t="s">
        <v>8</v>
      </c>
      <c r="I18" s="328" t="s">
        <v>9</v>
      </c>
      <c r="J18" s="328" t="s">
        <v>10</v>
      </c>
      <c r="K18" s="328" t="s">
        <v>130</v>
      </c>
      <c r="L18" s="328" t="s">
        <v>11</v>
      </c>
      <c r="M18" s="328" t="s">
        <v>12</v>
      </c>
      <c r="N18" s="328" t="s">
        <v>13</v>
      </c>
      <c r="O18" s="328" t="s">
        <v>8</v>
      </c>
      <c r="P18" s="328" t="s">
        <v>9</v>
      </c>
      <c r="Q18" s="328" t="s">
        <v>10</v>
      </c>
      <c r="R18" s="328" t="s">
        <v>130</v>
      </c>
      <c r="S18" s="328" t="s">
        <v>11</v>
      </c>
      <c r="T18" s="328" t="s">
        <v>12</v>
      </c>
      <c r="U18" s="328" t="s">
        <v>13</v>
      </c>
      <c r="V18" s="328" t="s">
        <v>8</v>
      </c>
      <c r="W18" s="328" t="s">
        <v>9</v>
      </c>
      <c r="X18" s="328" t="s">
        <v>10</v>
      </c>
      <c r="Y18" s="328" t="s">
        <v>130</v>
      </c>
      <c r="Z18" s="328" t="s">
        <v>11</v>
      </c>
      <c r="AA18" s="328" t="s">
        <v>12</v>
      </c>
      <c r="AB18" s="328" t="s">
        <v>13</v>
      </c>
      <c r="AC18" s="328" t="s">
        <v>8</v>
      </c>
      <c r="AD18" s="328" t="s">
        <v>9</v>
      </c>
      <c r="AE18" s="328" t="s">
        <v>10</v>
      </c>
      <c r="AF18" s="328" t="s">
        <v>130</v>
      </c>
      <c r="AG18" s="328" t="s">
        <v>11</v>
      </c>
      <c r="AH18" s="328" t="s">
        <v>12</v>
      </c>
      <c r="AI18" s="328" t="s">
        <v>13</v>
      </c>
      <c r="AJ18" s="491"/>
      <c r="AK18" s="487"/>
      <c r="AL18" s="492"/>
      <c r="AM18" s="410"/>
    </row>
    <row r="19" spans="1:39" s="327" customFormat="1" ht="20.25">
      <c r="A19" s="271">
        <v>158259</v>
      </c>
      <c r="B19" s="348" t="s">
        <v>159</v>
      </c>
      <c r="C19" s="349"/>
      <c r="D19" s="342" t="s">
        <v>151</v>
      </c>
      <c r="E19" s="493" t="s">
        <v>165</v>
      </c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494"/>
      <c r="AF19" s="494"/>
      <c r="AG19" s="494"/>
      <c r="AH19" s="495"/>
      <c r="AI19" s="358"/>
      <c r="AJ19" s="335">
        <v>105.6</v>
      </c>
      <c r="AK19" s="360">
        <f>COUNTIF(C19:AI19,"T")*6+COUNTIF(C19:AI19,"P")*12+COUNTIF(C19:AI19,"M")*4+COUNTIF(C19:AI19,"I")*6+COUNTIF(C19:AI19,"N")*12+COUNTIF(C19:AI19,"TI")*11+COUNTIF(C19:AI19,"MT")*12+COUNTIF(C19:AI19,"MN")*18+COUNTIF(C19:AI19,"PI")*17+COUNTIF(C19:AI19,"NA")*6+COUNTIF(C19:AI19,"D1")*6+COUNTIF(C19:AI19,"AF")*0</f>
        <v>0</v>
      </c>
      <c r="AL19" s="365">
        <f>AK19-100.8</f>
        <v>-100.8</v>
      </c>
      <c r="AM19" s="410"/>
    </row>
    <row r="20" spans="1:39" s="327" customFormat="1" ht="21">
      <c r="A20" s="354" t="s">
        <v>0</v>
      </c>
      <c r="B20" s="325" t="s">
        <v>1</v>
      </c>
      <c r="C20" s="488" t="s">
        <v>45</v>
      </c>
      <c r="D20" s="488" t="s">
        <v>3</v>
      </c>
      <c r="E20" s="326">
        <v>1</v>
      </c>
      <c r="F20" s="326">
        <v>2</v>
      </c>
      <c r="G20" s="326">
        <v>3</v>
      </c>
      <c r="H20" s="326">
        <v>4</v>
      </c>
      <c r="I20" s="326">
        <v>5</v>
      </c>
      <c r="J20" s="326">
        <v>6</v>
      </c>
      <c r="K20" s="326">
        <v>7</v>
      </c>
      <c r="L20" s="326">
        <v>8</v>
      </c>
      <c r="M20" s="326">
        <v>9</v>
      </c>
      <c r="N20" s="326">
        <v>10</v>
      </c>
      <c r="O20" s="326">
        <v>11</v>
      </c>
      <c r="P20" s="326">
        <v>12</v>
      </c>
      <c r="Q20" s="326">
        <v>13</v>
      </c>
      <c r="R20" s="326">
        <v>14</v>
      </c>
      <c r="S20" s="326">
        <v>15</v>
      </c>
      <c r="T20" s="326">
        <v>16</v>
      </c>
      <c r="U20" s="326">
        <v>17</v>
      </c>
      <c r="V20" s="326">
        <v>18</v>
      </c>
      <c r="W20" s="326">
        <v>19</v>
      </c>
      <c r="X20" s="326">
        <v>20</v>
      </c>
      <c r="Y20" s="326">
        <v>21</v>
      </c>
      <c r="Z20" s="326">
        <v>22</v>
      </c>
      <c r="AA20" s="326">
        <v>23</v>
      </c>
      <c r="AB20" s="326">
        <v>24</v>
      </c>
      <c r="AC20" s="326">
        <v>25</v>
      </c>
      <c r="AD20" s="326">
        <v>26</v>
      </c>
      <c r="AE20" s="326">
        <v>27</v>
      </c>
      <c r="AF20" s="326">
        <v>28</v>
      </c>
      <c r="AG20" s="326">
        <v>29</v>
      </c>
      <c r="AH20" s="326">
        <v>30</v>
      </c>
      <c r="AI20" s="326">
        <v>31</v>
      </c>
      <c r="AJ20" s="335"/>
      <c r="AK20" s="360"/>
      <c r="AL20" s="366"/>
      <c r="AM20" s="410"/>
    </row>
    <row r="21" spans="1:39" customFormat="1" ht="21">
      <c r="A21" s="354"/>
      <c r="B21" s="325" t="s">
        <v>46</v>
      </c>
      <c r="C21" s="488"/>
      <c r="D21" s="488"/>
      <c r="E21" s="328" t="s">
        <v>11</v>
      </c>
      <c r="F21" s="328" t="s">
        <v>12</v>
      </c>
      <c r="G21" s="328" t="s">
        <v>13</v>
      </c>
      <c r="H21" s="328" t="s">
        <v>8</v>
      </c>
      <c r="I21" s="328" t="s">
        <v>9</v>
      </c>
      <c r="J21" s="328" t="s">
        <v>10</v>
      </c>
      <c r="K21" s="328" t="s">
        <v>130</v>
      </c>
      <c r="L21" s="328" t="s">
        <v>11</v>
      </c>
      <c r="M21" s="328" t="s">
        <v>12</v>
      </c>
      <c r="N21" s="328" t="s">
        <v>13</v>
      </c>
      <c r="O21" s="328" t="s">
        <v>8</v>
      </c>
      <c r="P21" s="328" t="s">
        <v>9</v>
      </c>
      <c r="Q21" s="328" t="s">
        <v>10</v>
      </c>
      <c r="R21" s="328" t="s">
        <v>130</v>
      </c>
      <c r="S21" s="328" t="s">
        <v>11</v>
      </c>
      <c r="T21" s="328" t="s">
        <v>12</v>
      </c>
      <c r="U21" s="328" t="s">
        <v>13</v>
      </c>
      <c r="V21" s="328" t="s">
        <v>8</v>
      </c>
      <c r="W21" s="328" t="s">
        <v>9</v>
      </c>
      <c r="X21" s="328" t="s">
        <v>10</v>
      </c>
      <c r="Y21" s="328" t="s">
        <v>130</v>
      </c>
      <c r="Z21" s="328" t="s">
        <v>11</v>
      </c>
      <c r="AA21" s="328" t="s">
        <v>12</v>
      </c>
      <c r="AB21" s="328" t="s">
        <v>13</v>
      </c>
      <c r="AC21" s="328" t="s">
        <v>8</v>
      </c>
      <c r="AD21" s="328" t="s">
        <v>9</v>
      </c>
      <c r="AE21" s="328" t="s">
        <v>10</v>
      </c>
      <c r="AF21" s="328" t="s">
        <v>130</v>
      </c>
      <c r="AG21" s="328" t="s">
        <v>11</v>
      </c>
      <c r="AH21" s="328" t="s">
        <v>12</v>
      </c>
      <c r="AI21" s="328" t="s">
        <v>13</v>
      </c>
      <c r="AJ21" s="335"/>
      <c r="AK21" s="360"/>
      <c r="AL21" s="366"/>
      <c r="AM21" s="270"/>
    </row>
    <row r="22" spans="1:39" s="270" customFormat="1" ht="21">
      <c r="A22" s="367"/>
      <c r="B22" s="368"/>
      <c r="C22" s="369"/>
      <c r="D22" s="370"/>
      <c r="E22" s="389"/>
      <c r="F22" s="372"/>
      <c r="G22" s="372"/>
      <c r="H22" s="372"/>
      <c r="I22" s="372"/>
      <c r="J22" s="371"/>
      <c r="K22" s="389"/>
      <c r="L22" s="394"/>
      <c r="M22" s="372"/>
      <c r="N22" s="372"/>
      <c r="O22" s="372"/>
      <c r="P22" s="372"/>
      <c r="Q22" s="372"/>
      <c r="R22" s="394"/>
      <c r="S22" s="394"/>
      <c r="T22" s="372"/>
      <c r="U22" s="372"/>
      <c r="V22" s="372"/>
      <c r="W22" s="372"/>
      <c r="X22" s="372"/>
      <c r="Y22" s="394"/>
      <c r="Z22" s="389"/>
      <c r="AA22" s="372"/>
      <c r="AB22" s="372"/>
      <c r="AC22" s="372"/>
      <c r="AD22" s="372"/>
      <c r="AE22" s="372"/>
      <c r="AF22" s="394"/>
      <c r="AG22" s="394"/>
      <c r="AH22" s="372"/>
      <c r="AI22" s="371"/>
      <c r="AJ22" s="373"/>
      <c r="AK22" s="374"/>
      <c r="AL22" s="375"/>
    </row>
    <row r="23" spans="1:39" customFormat="1" ht="21">
      <c r="A23" s="376"/>
      <c r="B23" s="377"/>
      <c r="C23" s="349"/>
      <c r="D23" s="332"/>
      <c r="E23" s="350"/>
      <c r="F23" s="378"/>
      <c r="G23" s="378"/>
      <c r="H23" s="378"/>
      <c r="I23" s="378"/>
      <c r="J23" s="378"/>
      <c r="K23" s="389"/>
      <c r="L23" s="395"/>
      <c r="M23" s="378"/>
      <c r="N23" s="378"/>
      <c r="O23" s="378"/>
      <c r="P23" s="378"/>
      <c r="Q23" s="378"/>
      <c r="R23" s="394"/>
      <c r="S23" s="394"/>
      <c r="T23" s="372"/>
      <c r="U23" s="378"/>
      <c r="V23" s="378"/>
      <c r="W23" s="378"/>
      <c r="X23" s="378"/>
      <c r="Y23" s="394"/>
      <c r="Z23" s="389"/>
      <c r="AA23" s="372"/>
      <c r="AB23" s="378"/>
      <c r="AC23" s="378"/>
      <c r="AD23" s="378"/>
      <c r="AE23" s="378"/>
      <c r="AF23" s="394"/>
      <c r="AG23" s="394"/>
      <c r="AH23" s="372"/>
      <c r="AI23" s="351"/>
      <c r="AJ23" s="335"/>
      <c r="AK23" s="360"/>
      <c r="AL23" s="366"/>
      <c r="AM23" s="270"/>
    </row>
    <row r="24" spans="1:39" customFormat="1" ht="21">
      <c r="A24" s="376"/>
      <c r="B24" s="377"/>
      <c r="C24" s="349"/>
      <c r="D24" s="332"/>
      <c r="E24" s="350"/>
      <c r="F24" s="378"/>
      <c r="G24" s="378"/>
      <c r="H24" s="378"/>
      <c r="I24" s="378"/>
      <c r="J24" s="378"/>
      <c r="K24" s="350"/>
      <c r="L24" s="395"/>
      <c r="M24" s="378"/>
      <c r="N24" s="378"/>
      <c r="O24" s="378"/>
      <c r="P24" s="378"/>
      <c r="Q24" s="378"/>
      <c r="R24" s="350"/>
      <c r="S24" s="395"/>
      <c r="T24" s="378"/>
      <c r="U24" s="378"/>
      <c r="V24" s="378"/>
      <c r="W24" s="378"/>
      <c r="X24" s="378"/>
      <c r="Y24" s="350"/>
      <c r="Z24" s="395"/>
      <c r="AA24" s="378"/>
      <c r="AB24" s="378"/>
      <c r="AC24" s="378"/>
      <c r="AD24" s="378"/>
      <c r="AE24" s="378"/>
      <c r="AF24" s="350"/>
      <c r="AG24" s="350"/>
      <c r="AH24" s="351"/>
      <c r="AI24" s="351"/>
      <c r="AJ24" s="335"/>
      <c r="AK24" s="360"/>
      <c r="AL24" s="366"/>
      <c r="AM24" s="270"/>
    </row>
    <row r="25" spans="1:39" s="212" customFormat="1" ht="21">
      <c r="A25" s="501"/>
      <c r="B25" s="502"/>
      <c r="C25" s="369"/>
      <c r="D25" s="370"/>
      <c r="E25" s="389"/>
      <c r="F25" s="372"/>
      <c r="G25" s="372"/>
      <c r="H25" s="372"/>
      <c r="I25" s="372"/>
      <c r="J25" s="372"/>
      <c r="K25" s="389"/>
      <c r="L25" s="394"/>
      <c r="M25" s="372"/>
      <c r="N25" s="372"/>
      <c r="O25" s="372"/>
      <c r="P25" s="372"/>
      <c r="Q25" s="372"/>
      <c r="R25" s="389"/>
      <c r="S25" s="394"/>
      <c r="T25" s="372"/>
      <c r="U25" s="372"/>
      <c r="V25" s="372"/>
      <c r="W25" s="372"/>
      <c r="X25" s="372"/>
      <c r="Y25" s="389"/>
      <c r="Z25" s="394"/>
      <c r="AA25" s="372"/>
      <c r="AB25" s="372"/>
      <c r="AC25" s="372"/>
      <c r="AD25" s="372"/>
      <c r="AE25" s="372"/>
      <c r="AF25" s="389"/>
      <c r="AG25" s="389"/>
      <c r="AH25" s="371"/>
      <c r="AI25" s="371"/>
      <c r="AJ25" s="379"/>
      <c r="AK25" s="380"/>
      <c r="AL25" s="381"/>
      <c r="AM25" s="270"/>
    </row>
    <row r="26" spans="1:39" customFormat="1" ht="21">
      <c r="A26" s="501"/>
      <c r="B26" s="502"/>
      <c r="C26" s="369"/>
      <c r="D26" s="370"/>
      <c r="E26" s="389"/>
      <c r="F26" s="372"/>
      <c r="G26" s="372"/>
      <c r="H26" s="372"/>
      <c r="I26" s="372"/>
      <c r="J26" s="371"/>
      <c r="K26" s="389"/>
      <c r="L26" s="394"/>
      <c r="M26" s="372"/>
      <c r="N26" s="372"/>
      <c r="O26" s="372"/>
      <c r="P26" s="372"/>
      <c r="Q26" s="371"/>
      <c r="R26" s="389"/>
      <c r="S26" s="394"/>
      <c r="T26" s="372"/>
      <c r="U26" s="372"/>
      <c r="V26" s="372"/>
      <c r="W26" s="372"/>
      <c r="X26" s="371"/>
      <c r="Y26" s="389"/>
      <c r="Z26" s="394"/>
      <c r="AA26" s="372"/>
      <c r="AB26" s="372"/>
      <c r="AC26" s="372"/>
      <c r="AD26" s="372"/>
      <c r="AE26" s="371"/>
      <c r="AF26" s="389"/>
      <c r="AG26" s="389"/>
      <c r="AH26" s="371"/>
      <c r="AI26" s="371"/>
      <c r="AJ26" s="335"/>
      <c r="AK26" s="360"/>
      <c r="AL26" s="366"/>
      <c r="AM26" s="270"/>
    </row>
    <row r="27" spans="1:39" s="78" customFormat="1" ht="15.75">
      <c r="A27" s="272"/>
      <c r="B27" s="273"/>
      <c r="C27" s="274"/>
      <c r="D27" s="275"/>
      <c r="E27" s="276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85"/>
      <c r="AK27" s="286"/>
      <c r="AL27" s="287"/>
      <c r="AM27" s="411"/>
    </row>
    <row r="28" spans="1:39" customFormat="1" ht="15.75">
      <c r="A28" s="278"/>
      <c r="B28" s="279"/>
      <c r="C28" s="269"/>
      <c r="D28" s="269"/>
      <c r="E28" s="269"/>
      <c r="F28" s="269"/>
      <c r="G28" s="269"/>
      <c r="H28" s="279"/>
      <c r="I28" s="496"/>
      <c r="J28" s="496"/>
      <c r="K28" s="496"/>
      <c r="L28" s="496"/>
      <c r="M28" s="496"/>
      <c r="N28" s="279"/>
      <c r="O28" s="279"/>
      <c r="P28" s="279"/>
      <c r="Q28" s="279"/>
      <c r="R28" s="279"/>
      <c r="S28" s="279"/>
      <c r="T28" s="279"/>
      <c r="U28" s="305"/>
      <c r="V28" s="305"/>
      <c r="W28" s="305"/>
      <c r="X28" s="283"/>
      <c r="Y28" s="280"/>
      <c r="Z28" s="306"/>
      <c r="AA28" s="284"/>
      <c r="AB28" s="284"/>
      <c r="AC28" s="284"/>
      <c r="AD28" s="284"/>
      <c r="AE28" s="284"/>
      <c r="AF28" s="284"/>
      <c r="AG28" s="284"/>
      <c r="AH28" s="284"/>
      <c r="AI28" s="284"/>
      <c r="AJ28" s="280"/>
      <c r="AK28" s="280"/>
      <c r="AL28" s="288"/>
      <c r="AM28" s="270"/>
    </row>
    <row r="29" spans="1:39" customFormat="1" ht="15.75">
      <c r="A29" s="382" t="s">
        <v>112</v>
      </c>
      <c r="B29" s="382"/>
      <c r="C29" s="382"/>
      <c r="D29" s="382"/>
      <c r="E29" s="503"/>
      <c r="F29" s="503"/>
      <c r="G29" s="305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305"/>
      <c r="V29" s="305"/>
      <c r="W29" s="305"/>
      <c r="X29" s="283"/>
      <c r="Y29" s="280"/>
      <c r="Z29" s="306"/>
      <c r="AA29" s="304"/>
      <c r="AB29" s="304"/>
      <c r="AC29" s="304"/>
      <c r="AD29" s="304"/>
      <c r="AE29" s="304"/>
      <c r="AF29" s="304"/>
      <c r="AG29" s="304"/>
      <c r="AH29" s="304"/>
      <c r="AI29" s="304"/>
      <c r="AJ29" s="280"/>
      <c r="AK29" s="280"/>
      <c r="AL29" s="288"/>
      <c r="AM29" s="270"/>
    </row>
    <row r="30" spans="1:39" customFormat="1" ht="15.75">
      <c r="A30" s="383" t="s">
        <v>47</v>
      </c>
      <c r="B30" s="384" t="s">
        <v>73</v>
      </c>
      <c r="C30" s="382" t="s">
        <v>19</v>
      </c>
      <c r="D30" s="385" t="s">
        <v>74</v>
      </c>
      <c r="E30" s="497"/>
      <c r="F30" s="497"/>
      <c r="G30" s="26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305"/>
      <c r="V30" s="305"/>
      <c r="W30" s="305"/>
      <c r="X30" s="283"/>
      <c r="Y30" s="280"/>
      <c r="Z30" s="306"/>
      <c r="AA30" s="304"/>
      <c r="AB30" s="304"/>
      <c r="AC30" s="304"/>
      <c r="AD30" s="304"/>
      <c r="AE30" s="304"/>
      <c r="AF30" s="304"/>
      <c r="AG30" s="304"/>
      <c r="AH30" s="304"/>
      <c r="AI30" s="304"/>
      <c r="AJ30" s="280"/>
      <c r="AK30" s="280"/>
      <c r="AL30" s="288"/>
      <c r="AM30" s="270"/>
    </row>
    <row r="31" spans="1:39" customFormat="1" ht="15.75">
      <c r="A31" s="383" t="s">
        <v>49</v>
      </c>
      <c r="B31" s="384" t="s">
        <v>75</v>
      </c>
      <c r="C31" s="382" t="s">
        <v>20</v>
      </c>
      <c r="D31" s="385" t="s">
        <v>76</v>
      </c>
      <c r="E31" s="497"/>
      <c r="F31" s="497"/>
      <c r="G31" s="269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498"/>
      <c r="AB31" s="498"/>
      <c r="AC31" s="498"/>
      <c r="AD31" s="498"/>
      <c r="AE31" s="498"/>
      <c r="AF31" s="498"/>
      <c r="AG31" s="498"/>
      <c r="AH31" s="498"/>
      <c r="AI31" s="498"/>
      <c r="AJ31" s="306"/>
      <c r="AK31" s="306"/>
      <c r="AL31" s="289"/>
      <c r="AM31" s="270"/>
    </row>
    <row r="32" spans="1:39" customFormat="1" ht="16.5">
      <c r="A32" s="383" t="s">
        <v>50</v>
      </c>
      <c r="B32" s="386" t="s">
        <v>158</v>
      </c>
      <c r="C32" s="383" t="s">
        <v>48</v>
      </c>
      <c r="D32" s="387" t="s">
        <v>157</v>
      </c>
      <c r="E32" s="499"/>
      <c r="F32" s="499"/>
      <c r="G32" s="269"/>
      <c r="H32" s="280"/>
      <c r="I32" s="280"/>
      <c r="J32" s="280"/>
      <c r="K32" s="504" t="s">
        <v>202</v>
      </c>
      <c r="L32" s="504"/>
      <c r="M32" s="504"/>
      <c r="N32" s="504"/>
      <c r="O32" s="504"/>
      <c r="P32" s="504"/>
      <c r="Q32" s="504"/>
      <c r="R32" s="504"/>
      <c r="S32" s="280"/>
      <c r="T32" s="280"/>
      <c r="U32" s="280"/>
      <c r="V32" s="280"/>
      <c r="W32" s="280"/>
      <c r="X32" s="280"/>
      <c r="Y32" s="280"/>
      <c r="Z32" s="280"/>
      <c r="AA32" s="500" t="s">
        <v>113</v>
      </c>
      <c r="AB32" s="500"/>
      <c r="AC32" s="500"/>
      <c r="AD32" s="500"/>
      <c r="AE32" s="500"/>
      <c r="AF32" s="500"/>
      <c r="AG32" s="500"/>
      <c r="AH32" s="500"/>
      <c r="AI32" s="500"/>
      <c r="AJ32" s="306"/>
      <c r="AK32" s="306"/>
      <c r="AL32" s="289"/>
      <c r="AM32" s="270"/>
    </row>
    <row r="33" spans="1:39" customFormat="1" ht="15.75">
      <c r="A33" s="383" t="s">
        <v>51</v>
      </c>
      <c r="B33" s="384" t="s">
        <v>78</v>
      </c>
      <c r="C33" s="383" t="s">
        <v>21</v>
      </c>
      <c r="D33" s="387" t="s">
        <v>79</v>
      </c>
      <c r="E33" s="499"/>
      <c r="F33" s="499"/>
      <c r="G33" s="269"/>
      <c r="H33" s="280"/>
      <c r="I33" s="280"/>
      <c r="J33" s="280"/>
      <c r="K33" s="280"/>
      <c r="L33" s="14" t="s">
        <v>200</v>
      </c>
      <c r="M33" s="14"/>
      <c r="N33" s="14"/>
      <c r="O33" s="14"/>
      <c r="P33" s="14"/>
      <c r="Q33" s="14"/>
      <c r="R33" s="14"/>
      <c r="S33" s="280"/>
      <c r="T33" s="280"/>
      <c r="U33" s="280"/>
      <c r="V33" s="280"/>
      <c r="W33" s="280"/>
      <c r="X33" s="280"/>
      <c r="Y33" s="280"/>
      <c r="Z33" s="280"/>
      <c r="AA33" s="498" t="s">
        <v>77</v>
      </c>
      <c r="AB33" s="498"/>
      <c r="AC33" s="498"/>
      <c r="AD33" s="498"/>
      <c r="AE33" s="498"/>
      <c r="AF33" s="498"/>
      <c r="AG33" s="498"/>
      <c r="AH33" s="498"/>
      <c r="AI33" s="498"/>
      <c r="AJ33" s="306"/>
      <c r="AK33" s="306"/>
      <c r="AL33" s="288"/>
      <c r="AM33" s="270"/>
    </row>
    <row r="34" spans="1:39" customFormat="1" ht="15.75">
      <c r="A34" s="383" t="s">
        <v>52</v>
      </c>
      <c r="B34" s="384" t="s">
        <v>80</v>
      </c>
      <c r="C34" s="383" t="s">
        <v>55</v>
      </c>
      <c r="D34" s="387" t="s">
        <v>81</v>
      </c>
      <c r="E34" s="499"/>
      <c r="F34" s="499"/>
      <c r="G34" s="269"/>
      <c r="H34" s="280"/>
      <c r="I34" s="280"/>
      <c r="J34" s="280"/>
      <c r="K34" s="282"/>
      <c r="L34" s="282" t="s">
        <v>201</v>
      </c>
      <c r="M34" s="282"/>
      <c r="N34" s="282"/>
      <c r="O34" s="282"/>
      <c r="P34" s="282"/>
      <c r="Q34" s="282"/>
      <c r="R34" s="282"/>
      <c r="S34" s="280"/>
      <c r="T34" s="280"/>
      <c r="U34" s="280"/>
      <c r="V34" s="280"/>
      <c r="W34" s="280"/>
      <c r="X34" s="280"/>
      <c r="Y34" s="280"/>
      <c r="Z34" s="280"/>
      <c r="AA34" s="505" t="s">
        <v>127</v>
      </c>
      <c r="AB34" s="505"/>
      <c r="AC34" s="505"/>
      <c r="AD34" s="505"/>
      <c r="AE34" s="505"/>
      <c r="AF34" s="505"/>
      <c r="AG34" s="505"/>
      <c r="AH34" s="505"/>
      <c r="AI34" s="505"/>
      <c r="AJ34" s="280"/>
      <c r="AK34" s="280"/>
      <c r="AL34" s="288"/>
      <c r="AM34" s="270"/>
    </row>
    <row r="35" spans="1:39" customFormat="1" ht="15.75">
      <c r="A35" s="383" t="s">
        <v>53</v>
      </c>
      <c r="B35" s="384" t="s">
        <v>166</v>
      </c>
      <c r="C35" s="388" t="s">
        <v>54</v>
      </c>
      <c r="D35" s="387" t="s">
        <v>163</v>
      </c>
      <c r="E35" s="280"/>
      <c r="F35" s="280"/>
      <c r="G35" s="269"/>
      <c r="H35" s="280"/>
      <c r="I35" s="280"/>
      <c r="J35" s="280"/>
      <c r="K35" s="282" t="s">
        <v>82</v>
      </c>
      <c r="L35" s="282" t="s">
        <v>82</v>
      </c>
      <c r="M35" s="282"/>
      <c r="N35" s="282"/>
      <c r="O35" s="282"/>
      <c r="P35" s="282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505" t="s">
        <v>83</v>
      </c>
      <c r="AB35" s="505"/>
      <c r="AC35" s="505"/>
      <c r="AD35" s="505"/>
      <c r="AE35" s="505"/>
      <c r="AF35" s="505"/>
      <c r="AG35" s="505"/>
      <c r="AH35" s="505"/>
      <c r="AI35" s="505"/>
      <c r="AJ35" s="280"/>
      <c r="AK35" s="280"/>
      <c r="AL35" s="288"/>
      <c r="AM35" s="270"/>
    </row>
    <row r="36" spans="1:39" customFormat="1" ht="16.5" thickBot="1">
      <c r="A36" s="268"/>
      <c r="B36" s="268"/>
      <c r="C36" s="268" t="s">
        <v>194</v>
      </c>
      <c r="D36" s="268"/>
      <c r="E36" s="268"/>
      <c r="F36" s="268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90"/>
      <c r="AM36" s="270"/>
    </row>
    <row r="38" spans="1:39" customFormat="1">
      <c r="A38" s="269"/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269"/>
      <c r="AG38" s="269"/>
      <c r="AH38" s="269"/>
      <c r="AI38" s="269"/>
      <c r="AJ38" s="269"/>
      <c r="AK38" s="269"/>
      <c r="AL38" s="269"/>
      <c r="AM38" s="270"/>
    </row>
  </sheetData>
  <mergeCells count="41">
    <mergeCell ref="AL17:AL18"/>
    <mergeCell ref="AJ17:AJ18"/>
    <mergeCell ref="AK9:AK10"/>
    <mergeCell ref="AK14:AK15"/>
    <mergeCell ref="AK17:AK18"/>
    <mergeCell ref="AA33:AI33"/>
    <mergeCell ref="E34:F34"/>
    <mergeCell ref="AA34:AI34"/>
    <mergeCell ref="AA35:AI35"/>
    <mergeCell ref="E33:F33"/>
    <mergeCell ref="E31:F31"/>
    <mergeCell ref="AA31:AI31"/>
    <mergeCell ref="E32:F32"/>
    <mergeCell ref="AA32:AI32"/>
    <mergeCell ref="A25:B25"/>
    <mergeCell ref="A26:B26"/>
    <mergeCell ref="E29:F29"/>
    <mergeCell ref="E30:F30"/>
    <mergeCell ref="K32:R32"/>
    <mergeCell ref="E19:AH19"/>
    <mergeCell ref="I28:M28"/>
    <mergeCell ref="C17:C18"/>
    <mergeCell ref="C20:C21"/>
    <mergeCell ref="D17:D18"/>
    <mergeCell ref="D20:D21"/>
    <mergeCell ref="A1:AL3"/>
    <mergeCell ref="AK4:AK5"/>
    <mergeCell ref="D4:D5"/>
    <mergeCell ref="C9:C10"/>
    <mergeCell ref="C14:C15"/>
    <mergeCell ref="D9:D10"/>
    <mergeCell ref="D14:D15"/>
    <mergeCell ref="A4:A5"/>
    <mergeCell ref="C4:C5"/>
    <mergeCell ref="AJ4:AJ5"/>
    <mergeCell ref="AJ9:AJ10"/>
    <mergeCell ref="AJ14:AJ15"/>
    <mergeCell ref="AL4:AL5"/>
    <mergeCell ref="AL9:AL10"/>
    <mergeCell ref="AL14:AL15"/>
    <mergeCell ref="M13:AF13"/>
  </mergeCells>
  <pageMargins left="0.511811024" right="0.511811024" top="0.78740157499999996" bottom="0.78740157499999996" header="0.31496062000000002" footer="0.31496062000000002"/>
  <pageSetup paperSize="9" scale="43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50"/>
  <sheetViews>
    <sheetView workbookViewId="0">
      <selection activeCell="A6" sqref="A6"/>
    </sheetView>
  </sheetViews>
  <sheetFormatPr defaultColWidth="9.140625" defaultRowHeight="15"/>
  <cols>
    <col min="1" max="1" width="10.140625" style="567" customWidth="1"/>
    <col min="2" max="2" width="35.140625" style="567" customWidth="1"/>
    <col min="3" max="3" width="12.42578125" style="567" customWidth="1"/>
    <col min="4" max="4" width="10.85546875" style="567" bestFit="1" customWidth="1"/>
    <col min="5" max="36" width="6.7109375" style="567" customWidth="1"/>
    <col min="37" max="38" width="6.7109375" style="507" customWidth="1"/>
    <col min="39" max="217" width="9.140625" style="507"/>
    <col min="218" max="262" width="11.5703125" style="577" customWidth="1"/>
    <col min="263" max="263" width="41.5703125" style="577" customWidth="1"/>
    <col min="264" max="264" width="13" style="577" customWidth="1"/>
    <col min="265" max="265" width="10.85546875" style="577" customWidth="1"/>
    <col min="266" max="266" width="9.5703125" style="577" customWidth="1"/>
    <col min="267" max="294" width="8.28515625" style="577" customWidth="1"/>
    <col min="295" max="473" width="9.140625" style="577"/>
    <col min="474" max="518" width="11.5703125" style="577" customWidth="1"/>
    <col min="519" max="519" width="41.5703125" style="577" customWidth="1"/>
    <col min="520" max="520" width="13" style="577" customWidth="1"/>
    <col min="521" max="521" width="10.85546875" style="577" customWidth="1"/>
    <col min="522" max="522" width="9.5703125" style="577" customWidth="1"/>
    <col min="523" max="550" width="8.28515625" style="577" customWidth="1"/>
    <col min="551" max="729" width="9.140625" style="577"/>
    <col min="730" max="774" width="11.5703125" style="577" customWidth="1"/>
    <col min="775" max="775" width="41.5703125" style="577" customWidth="1"/>
    <col min="776" max="776" width="13" style="577" customWidth="1"/>
    <col min="777" max="777" width="10.85546875" style="577" customWidth="1"/>
    <col min="778" max="778" width="9.5703125" style="577" customWidth="1"/>
    <col min="779" max="806" width="8.28515625" style="577" customWidth="1"/>
    <col min="807" max="985" width="9.140625" style="577"/>
    <col min="986" max="1026" width="11.5703125" style="577" customWidth="1"/>
  </cols>
  <sheetData>
    <row r="1" spans="1:98" s="507" customFormat="1" ht="12.75">
      <c r="A1" s="849" t="s">
        <v>483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  <c r="AK1" s="506"/>
    </row>
    <row r="2" spans="1:98" s="507" customFormat="1" ht="12.75">
      <c r="A2" s="849"/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49"/>
      <c r="AA2" s="849"/>
      <c r="AB2" s="849"/>
      <c r="AC2" s="849"/>
      <c r="AD2" s="849"/>
      <c r="AE2" s="849"/>
      <c r="AF2" s="849"/>
      <c r="AG2" s="849"/>
      <c r="AH2" s="849"/>
      <c r="AI2" s="849"/>
      <c r="AJ2" s="849"/>
      <c r="AK2" s="508"/>
      <c r="AN2" s="507">
        <f>22*6</f>
        <v>132</v>
      </c>
    </row>
    <row r="3" spans="1:98" s="509" customFormat="1" ht="31.5" customHeight="1">
      <c r="A3" s="849"/>
      <c r="B3" s="849"/>
      <c r="C3" s="849"/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49"/>
      <c r="S3" s="849"/>
      <c r="T3" s="849"/>
      <c r="U3" s="849"/>
      <c r="V3" s="849"/>
      <c r="W3" s="849"/>
      <c r="X3" s="849"/>
      <c r="Y3" s="849"/>
      <c r="Z3" s="849"/>
      <c r="AA3" s="849"/>
      <c r="AB3" s="849"/>
      <c r="AC3" s="849"/>
      <c r="AD3" s="849"/>
      <c r="AE3" s="849"/>
      <c r="AF3" s="849"/>
      <c r="AG3" s="849"/>
      <c r="AH3" s="849"/>
      <c r="AI3" s="849"/>
      <c r="AJ3" s="849"/>
      <c r="AK3" s="508"/>
    </row>
    <row r="4" spans="1:98" s="416" customFormat="1">
      <c r="A4" s="510" t="s">
        <v>0</v>
      </c>
      <c r="B4" s="511" t="s">
        <v>1</v>
      </c>
      <c r="C4" s="512" t="s">
        <v>217</v>
      </c>
      <c r="D4" s="510" t="s">
        <v>3</v>
      </c>
      <c r="E4" s="513">
        <v>1</v>
      </c>
      <c r="F4" s="513">
        <v>2</v>
      </c>
      <c r="G4" s="513">
        <v>3</v>
      </c>
      <c r="H4" s="513">
        <v>4</v>
      </c>
      <c r="I4" s="513">
        <v>5</v>
      </c>
      <c r="J4" s="513">
        <v>6</v>
      </c>
      <c r="K4" s="513">
        <v>7</v>
      </c>
      <c r="L4" s="513">
        <v>8</v>
      </c>
      <c r="M4" s="513">
        <v>9</v>
      </c>
      <c r="N4" s="513">
        <v>10</v>
      </c>
      <c r="O4" s="513">
        <v>11</v>
      </c>
      <c r="P4" s="513">
        <v>12</v>
      </c>
      <c r="Q4" s="513">
        <v>13</v>
      </c>
      <c r="R4" s="513">
        <v>14</v>
      </c>
      <c r="S4" s="513">
        <v>15</v>
      </c>
      <c r="T4" s="513">
        <v>16</v>
      </c>
      <c r="U4" s="513">
        <v>17</v>
      </c>
      <c r="V4" s="513">
        <v>18</v>
      </c>
      <c r="W4" s="513">
        <v>19</v>
      </c>
      <c r="X4" s="513">
        <v>20</v>
      </c>
      <c r="Y4" s="513">
        <v>21</v>
      </c>
      <c r="Z4" s="513">
        <v>22</v>
      </c>
      <c r="AA4" s="513">
        <v>23</v>
      </c>
      <c r="AB4" s="513">
        <v>24</v>
      </c>
      <c r="AC4" s="513">
        <v>25</v>
      </c>
      <c r="AD4" s="513">
        <v>26</v>
      </c>
      <c r="AE4" s="513">
        <v>27</v>
      </c>
      <c r="AF4" s="513">
        <v>28</v>
      </c>
      <c r="AG4" s="513">
        <v>29</v>
      </c>
      <c r="AH4" s="513">
        <v>30</v>
      </c>
      <c r="AI4" s="513">
        <v>31</v>
      </c>
      <c r="AJ4" s="514" t="s">
        <v>4</v>
      </c>
      <c r="AK4" s="514" t="s">
        <v>5</v>
      </c>
      <c r="AL4" s="514" t="s">
        <v>6</v>
      </c>
      <c r="AM4" s="515"/>
    </row>
    <row r="5" spans="1:98" s="416" customFormat="1" ht="18">
      <c r="A5" s="510"/>
      <c r="B5" s="511" t="s">
        <v>218</v>
      </c>
      <c r="C5" s="512" t="s">
        <v>219</v>
      </c>
      <c r="D5" s="510"/>
      <c r="E5" s="513" t="s">
        <v>11</v>
      </c>
      <c r="F5" s="513" t="s">
        <v>12</v>
      </c>
      <c r="G5" s="513" t="s">
        <v>13</v>
      </c>
      <c r="H5" s="513" t="s">
        <v>8</v>
      </c>
      <c r="I5" s="513" t="s">
        <v>9</v>
      </c>
      <c r="J5" s="513" t="s">
        <v>10</v>
      </c>
      <c r="K5" s="513" t="s">
        <v>130</v>
      </c>
      <c r="L5" s="513" t="s">
        <v>11</v>
      </c>
      <c r="M5" s="513" t="s">
        <v>12</v>
      </c>
      <c r="N5" s="513" t="s">
        <v>13</v>
      </c>
      <c r="O5" s="513" t="s">
        <v>8</v>
      </c>
      <c r="P5" s="513" t="s">
        <v>9</v>
      </c>
      <c r="Q5" s="513" t="s">
        <v>10</v>
      </c>
      <c r="R5" s="513" t="s">
        <v>130</v>
      </c>
      <c r="S5" s="513" t="s">
        <v>11</v>
      </c>
      <c r="T5" s="513" t="s">
        <v>12</v>
      </c>
      <c r="U5" s="513" t="s">
        <v>13</v>
      </c>
      <c r="V5" s="513" t="s">
        <v>8</v>
      </c>
      <c r="W5" s="513" t="s">
        <v>9</v>
      </c>
      <c r="X5" s="513" t="s">
        <v>10</v>
      </c>
      <c r="Y5" s="513" t="s">
        <v>130</v>
      </c>
      <c r="Z5" s="513" t="s">
        <v>11</v>
      </c>
      <c r="AA5" s="513" t="s">
        <v>12</v>
      </c>
      <c r="AB5" s="513" t="s">
        <v>13</v>
      </c>
      <c r="AC5" s="513" t="s">
        <v>8</v>
      </c>
      <c r="AD5" s="513" t="s">
        <v>9</v>
      </c>
      <c r="AE5" s="513" t="s">
        <v>10</v>
      </c>
      <c r="AF5" s="513" t="s">
        <v>130</v>
      </c>
      <c r="AG5" s="513" t="s">
        <v>11</v>
      </c>
      <c r="AH5" s="513" t="s">
        <v>12</v>
      </c>
      <c r="AI5" s="513" t="s">
        <v>13</v>
      </c>
      <c r="AJ5" s="514"/>
      <c r="AK5" s="514"/>
      <c r="AL5" s="514"/>
      <c r="AM5" s="515"/>
      <c r="AN5" s="516" t="s">
        <v>4</v>
      </c>
      <c r="AO5" s="516" t="s">
        <v>6</v>
      </c>
      <c r="AP5" s="517"/>
      <c r="AQ5" s="518" t="s">
        <v>14</v>
      </c>
      <c r="AR5" s="518" t="s">
        <v>15</v>
      </c>
      <c r="AS5" s="518" t="s">
        <v>16</v>
      </c>
      <c r="AT5" s="518" t="s">
        <v>17</v>
      </c>
      <c r="AU5" s="518" t="s">
        <v>18</v>
      </c>
      <c r="AV5" s="519" t="s">
        <v>19</v>
      </c>
      <c r="AW5" s="519" t="s">
        <v>20</v>
      </c>
      <c r="AX5" s="519" t="s">
        <v>21</v>
      </c>
      <c r="AY5" s="519" t="s">
        <v>55</v>
      </c>
      <c r="AZ5" s="519" t="s">
        <v>220</v>
      </c>
      <c r="BA5" s="519" t="s">
        <v>221</v>
      </c>
      <c r="BB5" s="519" t="s">
        <v>22</v>
      </c>
      <c r="BC5" s="519" t="s">
        <v>23</v>
      </c>
      <c r="BD5" s="519" t="s">
        <v>24</v>
      </c>
      <c r="BE5" s="519" t="s">
        <v>222</v>
      </c>
      <c r="BF5" s="519" t="s">
        <v>223</v>
      </c>
      <c r="BG5" s="519" t="s">
        <v>26</v>
      </c>
      <c r="BH5" s="519" t="s">
        <v>27</v>
      </c>
      <c r="BI5" s="519" t="s">
        <v>28</v>
      </c>
      <c r="BJ5" s="519" t="s">
        <v>29</v>
      </c>
      <c r="BK5" s="519" t="s">
        <v>30</v>
      </c>
      <c r="BL5" s="519" t="s">
        <v>224</v>
      </c>
      <c r="BM5" s="519" t="s">
        <v>91</v>
      </c>
      <c r="BN5" s="519" t="s">
        <v>225</v>
      </c>
      <c r="BO5" s="519" t="s">
        <v>226</v>
      </c>
      <c r="BP5" s="519" t="s">
        <v>227</v>
      </c>
      <c r="BQ5" s="519" t="s">
        <v>228</v>
      </c>
      <c r="BR5" s="519" t="s">
        <v>229</v>
      </c>
      <c r="BS5" s="519" t="s">
        <v>230</v>
      </c>
      <c r="BT5" s="520" t="s">
        <v>31</v>
      </c>
      <c r="BU5" s="520" t="s">
        <v>32</v>
      </c>
      <c r="BW5" s="519" t="s">
        <v>19</v>
      </c>
      <c r="BX5" s="519" t="s">
        <v>20</v>
      </c>
      <c r="BY5" s="519" t="s">
        <v>21</v>
      </c>
      <c r="BZ5" s="519" t="s">
        <v>55</v>
      </c>
      <c r="CA5" s="519" t="s">
        <v>220</v>
      </c>
      <c r="CB5" s="519" t="s">
        <v>221</v>
      </c>
      <c r="CC5" s="519" t="s">
        <v>22</v>
      </c>
      <c r="CD5" s="519" t="s">
        <v>23</v>
      </c>
      <c r="CE5" s="519" t="s">
        <v>24</v>
      </c>
      <c r="CF5" s="519" t="s">
        <v>222</v>
      </c>
      <c r="CG5" s="519" t="s">
        <v>223</v>
      </c>
      <c r="CH5" s="519" t="s">
        <v>231</v>
      </c>
      <c r="CI5" s="519" t="s">
        <v>27</v>
      </c>
      <c r="CJ5" s="519" t="s">
        <v>28</v>
      </c>
      <c r="CK5" s="519" t="s">
        <v>29</v>
      </c>
      <c r="CL5" s="519" t="s">
        <v>30</v>
      </c>
      <c r="CM5" s="519" t="s">
        <v>232</v>
      </c>
      <c r="CN5" s="519" t="s">
        <v>91</v>
      </c>
      <c r="CO5" s="519" t="s">
        <v>225</v>
      </c>
      <c r="CP5" s="519" t="s">
        <v>226</v>
      </c>
      <c r="CQ5" s="519" t="s">
        <v>227</v>
      </c>
      <c r="CR5" s="519" t="s">
        <v>228</v>
      </c>
      <c r="CS5" s="519" t="s">
        <v>229</v>
      </c>
      <c r="CT5" s="519" t="s">
        <v>233</v>
      </c>
    </row>
    <row r="6" spans="1:98" s="416" customFormat="1" ht="20.25">
      <c r="A6" s="521" t="s">
        <v>234</v>
      </c>
      <c r="B6" s="522" t="s">
        <v>235</v>
      </c>
      <c r="C6" s="523">
        <v>89780</v>
      </c>
      <c r="D6" s="524" t="s">
        <v>236</v>
      </c>
      <c r="E6" s="525"/>
      <c r="F6" s="526" t="s">
        <v>222</v>
      </c>
      <c r="G6" s="526" t="s">
        <v>222</v>
      </c>
      <c r="H6" s="526" t="s">
        <v>222</v>
      </c>
      <c r="I6" s="526" t="s">
        <v>222</v>
      </c>
      <c r="J6" s="526" t="s">
        <v>222</v>
      </c>
      <c r="K6" s="525"/>
      <c r="L6" s="525"/>
      <c r="M6" s="526" t="s">
        <v>222</v>
      </c>
      <c r="N6" s="526" t="s">
        <v>222</v>
      </c>
      <c r="O6" s="526" t="s">
        <v>222</v>
      </c>
      <c r="P6" s="526" t="s">
        <v>222</v>
      </c>
      <c r="Q6" s="526" t="s">
        <v>222</v>
      </c>
      <c r="R6" s="525"/>
      <c r="S6" s="525"/>
      <c r="T6" s="526" t="s">
        <v>222</v>
      </c>
      <c r="U6" s="526" t="s">
        <v>222</v>
      </c>
      <c r="V6" s="526" t="s">
        <v>222</v>
      </c>
      <c r="W6" s="526" t="s">
        <v>222</v>
      </c>
      <c r="X6" s="526" t="s">
        <v>222</v>
      </c>
      <c r="Y6" s="525"/>
      <c r="Z6" s="525"/>
      <c r="AA6" s="526" t="s">
        <v>222</v>
      </c>
      <c r="AB6" s="526" t="s">
        <v>222</v>
      </c>
      <c r="AC6" s="526" t="s">
        <v>222</v>
      </c>
      <c r="AD6" s="526" t="s">
        <v>222</v>
      </c>
      <c r="AE6" s="526" t="s">
        <v>222</v>
      </c>
      <c r="AF6" s="525"/>
      <c r="AG6" s="525"/>
      <c r="AH6" s="526" t="s">
        <v>222</v>
      </c>
      <c r="AI6" s="526" t="s">
        <v>222</v>
      </c>
      <c r="AJ6" s="527">
        <f>AN6</f>
        <v>132</v>
      </c>
      <c r="AK6" s="527">
        <f>AJ6+AL6</f>
        <v>132</v>
      </c>
      <c r="AL6" s="527">
        <f>AO6</f>
        <v>0</v>
      </c>
      <c r="AM6" s="528"/>
      <c r="AN6" s="529">
        <f>$AN$2-BT6</f>
        <v>132</v>
      </c>
      <c r="AO6" s="529">
        <f>(BU6-AN6)</f>
        <v>0</v>
      </c>
      <c r="AP6" s="517"/>
      <c r="AQ6" s="530"/>
      <c r="AR6" s="530"/>
      <c r="AS6" s="530"/>
      <c r="AT6" s="530"/>
      <c r="AU6" s="530"/>
      <c r="AV6" s="519">
        <f>COUNTIF(E6:AI6,"M")</f>
        <v>0</v>
      </c>
      <c r="AW6" s="519">
        <f>COUNTIF(E6:AI6,"T")</f>
        <v>0</v>
      </c>
      <c r="AX6" s="519">
        <f>COUNTIF(E6:AI6,"P")</f>
        <v>0</v>
      </c>
      <c r="AY6" s="519">
        <f>COUNTIF(E6:AI6,"N")</f>
        <v>0</v>
      </c>
      <c r="AZ6" s="519">
        <f>COUNTIF(E6:AI6,"M/T")</f>
        <v>0</v>
      </c>
      <c r="BA6" s="519">
        <f>COUNTIF(E6:AI6,"I/I")</f>
        <v>0</v>
      </c>
      <c r="BB6" s="519">
        <f>COUNTIF(E6:AI6,"I")</f>
        <v>0</v>
      </c>
      <c r="BC6" s="519">
        <f>COUNTIF(E6:AI6,"I²")</f>
        <v>0</v>
      </c>
      <c r="BD6" s="519">
        <f>COUNTIF(E6:AI6,"M4")</f>
        <v>0</v>
      </c>
      <c r="BE6" s="519">
        <f>COUNTIF(E6:AI6,"FLEX")</f>
        <v>22</v>
      </c>
      <c r="BF6" s="519">
        <f>COUNTIF(E6:AI6,"M/N")</f>
        <v>0</v>
      </c>
      <c r="BG6" s="519">
        <f>COUNTIF(E6:AI6,"T/N")</f>
        <v>0</v>
      </c>
      <c r="BH6" s="519">
        <f>COUNTIF(E6:AI6,"T/I")</f>
        <v>0</v>
      </c>
      <c r="BI6" s="519">
        <f>COUNTIF(E6:AI6,"P/i")</f>
        <v>0</v>
      </c>
      <c r="BJ6" s="519">
        <f>COUNTIF(E6:AI6,"m/i")</f>
        <v>0</v>
      </c>
      <c r="BK6" s="519">
        <f>COUNTIF(E6:AI6,"M4/t")</f>
        <v>0</v>
      </c>
      <c r="BL6" s="519">
        <f>COUNTIF(E6:AI6,"I2/SN")</f>
        <v>0</v>
      </c>
      <c r="BM6" s="519">
        <f>COUNTIF(E6:AI6,"M5")</f>
        <v>0</v>
      </c>
      <c r="BN6" s="519">
        <f>COUNTIF(E6:AI6,"M6")</f>
        <v>0</v>
      </c>
      <c r="BO6" s="519">
        <f>COUNTIF(E6:AI6,"T5")</f>
        <v>0</v>
      </c>
      <c r="BP6" s="519">
        <f>COUNTIF(E6:AI6,"CUR")</f>
        <v>0</v>
      </c>
      <c r="BQ6" s="519">
        <f>COUNTIF(E6:AI6,"M/CUR")</f>
        <v>0</v>
      </c>
      <c r="BR6" s="519">
        <f>COUNTIF(E6:AI6,"N/M")</f>
        <v>0</v>
      </c>
      <c r="BS6" s="519">
        <f>COUNTIF(E6:AI6,"I/M")</f>
        <v>0</v>
      </c>
      <c r="BT6" s="519">
        <f>((AR6*6)+(AS6*6)+(AT6*6)+(AU6)+(AQ6*6))</f>
        <v>0</v>
      </c>
      <c r="BU6" s="531">
        <f>(AV6*$BW$6)+(AW6*$BX$6)+(AX6*$BY$6)+(AY6*$BZ$6)+(AZ6*$CA$6)+(BA6*$CB$6)+(BB6*$CC$6)+(BC6*$CD$6)+(BD6*$CE$6)+(BE6*$CF$6)+(BF6*$CG$6)+(BG6*$CH$6)+(BH6*$CI$6)+(BI6*$CJ$6)+(BJ6*$CK$6)+(BK6*$CL$6)+(BL6*$CM$6)+(BM6*$CN$6)+(BN6*$CO$6)+(BO6*$CP$6)+(BP6*$CQ$6)+(BQ6*$CR$6)+(BR6*$CS$6)+(BS6*$CT$6)</f>
        <v>132</v>
      </c>
      <c r="BV6" s="532"/>
      <c r="BW6" s="516">
        <v>6</v>
      </c>
      <c r="BX6" s="516">
        <v>6</v>
      </c>
      <c r="BY6" s="516">
        <v>12</v>
      </c>
      <c r="BZ6" s="516">
        <v>12</v>
      </c>
      <c r="CA6" s="516">
        <v>12</v>
      </c>
      <c r="CB6" s="516">
        <v>12</v>
      </c>
      <c r="CC6" s="516">
        <v>6</v>
      </c>
      <c r="CD6" s="516">
        <v>6</v>
      </c>
      <c r="CE6" s="516">
        <v>4</v>
      </c>
      <c r="CF6" s="516">
        <v>6</v>
      </c>
      <c r="CG6" s="516">
        <v>18</v>
      </c>
      <c r="CH6" s="516">
        <v>18</v>
      </c>
      <c r="CI6" s="516">
        <v>12</v>
      </c>
      <c r="CJ6" s="516">
        <v>18</v>
      </c>
      <c r="CK6" s="516">
        <v>12</v>
      </c>
      <c r="CL6" s="516">
        <v>8</v>
      </c>
      <c r="CM6" s="516">
        <v>15</v>
      </c>
      <c r="CN6" s="516">
        <v>7</v>
      </c>
      <c r="CO6" s="533">
        <v>6</v>
      </c>
      <c r="CP6" s="534">
        <v>6</v>
      </c>
      <c r="CQ6" s="535">
        <v>4</v>
      </c>
      <c r="CR6" s="534">
        <v>10</v>
      </c>
      <c r="CS6" s="534">
        <v>18</v>
      </c>
      <c r="CT6" s="534">
        <v>20</v>
      </c>
    </row>
    <row r="7" spans="1:98" s="416" customFormat="1">
      <c r="A7" s="510" t="s">
        <v>0</v>
      </c>
      <c r="B7" s="511" t="s">
        <v>1</v>
      </c>
      <c r="C7" s="512" t="s">
        <v>217</v>
      </c>
      <c r="D7" s="510" t="s">
        <v>3</v>
      </c>
      <c r="E7" s="513">
        <v>1</v>
      </c>
      <c r="F7" s="513">
        <v>2</v>
      </c>
      <c r="G7" s="513">
        <v>3</v>
      </c>
      <c r="H7" s="513">
        <v>4</v>
      </c>
      <c r="I7" s="513">
        <v>5</v>
      </c>
      <c r="J7" s="513">
        <v>6</v>
      </c>
      <c r="K7" s="513">
        <v>7</v>
      </c>
      <c r="L7" s="513">
        <v>8</v>
      </c>
      <c r="M7" s="513">
        <v>9</v>
      </c>
      <c r="N7" s="513">
        <v>10</v>
      </c>
      <c r="O7" s="513">
        <v>11</v>
      </c>
      <c r="P7" s="513">
        <v>12</v>
      </c>
      <c r="Q7" s="513">
        <v>13</v>
      </c>
      <c r="R7" s="513">
        <v>14</v>
      </c>
      <c r="S7" s="513">
        <v>15</v>
      </c>
      <c r="T7" s="513">
        <v>16</v>
      </c>
      <c r="U7" s="513">
        <v>17</v>
      </c>
      <c r="V7" s="513">
        <v>18</v>
      </c>
      <c r="W7" s="513">
        <v>19</v>
      </c>
      <c r="X7" s="513">
        <v>20</v>
      </c>
      <c r="Y7" s="513">
        <v>21</v>
      </c>
      <c r="Z7" s="513">
        <v>22</v>
      </c>
      <c r="AA7" s="513">
        <v>23</v>
      </c>
      <c r="AB7" s="513">
        <v>24</v>
      </c>
      <c r="AC7" s="513">
        <v>25</v>
      </c>
      <c r="AD7" s="513">
        <v>26</v>
      </c>
      <c r="AE7" s="513">
        <v>27</v>
      </c>
      <c r="AF7" s="513">
        <v>28</v>
      </c>
      <c r="AG7" s="513">
        <v>29</v>
      </c>
      <c r="AH7" s="513">
        <v>30</v>
      </c>
      <c r="AI7" s="513">
        <v>31</v>
      </c>
      <c r="AJ7" s="514" t="s">
        <v>4</v>
      </c>
      <c r="AK7" s="514" t="s">
        <v>5</v>
      </c>
      <c r="AL7" s="514" t="s">
        <v>6</v>
      </c>
      <c r="AM7" s="515"/>
      <c r="AU7" s="536"/>
      <c r="AV7" s="537"/>
      <c r="AW7" s="537"/>
      <c r="AX7" s="537"/>
      <c r="AY7" s="537"/>
      <c r="AZ7" s="537"/>
      <c r="BA7" s="537"/>
      <c r="BB7" s="537"/>
      <c r="BC7" s="537"/>
      <c r="BD7" s="537"/>
      <c r="BE7" s="537"/>
      <c r="BF7" s="537"/>
      <c r="BG7" s="537"/>
      <c r="BH7" s="537"/>
      <c r="BI7" s="537"/>
      <c r="BJ7" s="537"/>
      <c r="BK7" s="537"/>
      <c r="BL7" s="537"/>
      <c r="BM7" s="537"/>
      <c r="BN7" s="537"/>
      <c r="BO7" s="537"/>
      <c r="BP7" s="537"/>
      <c r="BQ7" s="537"/>
      <c r="BR7" s="537"/>
      <c r="BS7" s="537"/>
      <c r="BT7" s="537"/>
      <c r="BU7" s="538"/>
      <c r="BV7" s="539"/>
    </row>
    <row r="8" spans="1:98" s="416" customFormat="1">
      <c r="A8" s="510"/>
      <c r="B8" s="511" t="s">
        <v>218</v>
      </c>
      <c r="C8" s="512" t="s">
        <v>219</v>
      </c>
      <c r="D8" s="510"/>
      <c r="E8" s="513" t="s">
        <v>11</v>
      </c>
      <c r="F8" s="513" t="s">
        <v>12</v>
      </c>
      <c r="G8" s="513" t="s">
        <v>13</v>
      </c>
      <c r="H8" s="513" t="s">
        <v>8</v>
      </c>
      <c r="I8" s="513" t="s">
        <v>9</v>
      </c>
      <c r="J8" s="513" t="s">
        <v>10</v>
      </c>
      <c r="K8" s="513" t="s">
        <v>130</v>
      </c>
      <c r="L8" s="513" t="s">
        <v>11</v>
      </c>
      <c r="M8" s="513" t="s">
        <v>12</v>
      </c>
      <c r="N8" s="513" t="s">
        <v>13</v>
      </c>
      <c r="O8" s="513" t="s">
        <v>8</v>
      </c>
      <c r="P8" s="513" t="s">
        <v>9</v>
      </c>
      <c r="Q8" s="513" t="s">
        <v>10</v>
      </c>
      <c r="R8" s="513" t="s">
        <v>130</v>
      </c>
      <c r="S8" s="513" t="s">
        <v>11</v>
      </c>
      <c r="T8" s="513" t="s">
        <v>12</v>
      </c>
      <c r="U8" s="513" t="s">
        <v>13</v>
      </c>
      <c r="V8" s="513" t="s">
        <v>8</v>
      </c>
      <c r="W8" s="513" t="s">
        <v>9</v>
      </c>
      <c r="X8" s="513" t="s">
        <v>10</v>
      </c>
      <c r="Y8" s="513" t="s">
        <v>130</v>
      </c>
      <c r="Z8" s="513" t="s">
        <v>11</v>
      </c>
      <c r="AA8" s="513" t="s">
        <v>12</v>
      </c>
      <c r="AB8" s="513" t="s">
        <v>13</v>
      </c>
      <c r="AC8" s="513" t="s">
        <v>8</v>
      </c>
      <c r="AD8" s="513" t="s">
        <v>9</v>
      </c>
      <c r="AE8" s="513" t="s">
        <v>10</v>
      </c>
      <c r="AF8" s="513" t="s">
        <v>130</v>
      </c>
      <c r="AG8" s="513" t="s">
        <v>11</v>
      </c>
      <c r="AH8" s="513" t="s">
        <v>12</v>
      </c>
      <c r="AI8" s="513" t="s">
        <v>13</v>
      </c>
      <c r="AJ8" s="514"/>
      <c r="AK8" s="514"/>
      <c r="AL8" s="514"/>
      <c r="AM8" s="515"/>
      <c r="AU8" s="536"/>
      <c r="AV8" s="537"/>
      <c r="AW8" s="537"/>
      <c r="AX8" s="537"/>
      <c r="AY8" s="537"/>
      <c r="AZ8" s="537"/>
      <c r="BA8" s="537"/>
      <c r="BB8" s="537"/>
      <c r="BC8" s="537"/>
      <c r="BD8" s="537"/>
      <c r="BE8" s="537"/>
      <c r="BF8" s="537"/>
      <c r="BG8" s="537"/>
      <c r="BH8" s="537"/>
      <c r="BI8" s="537"/>
      <c r="BJ8" s="537"/>
      <c r="BK8" s="537"/>
      <c r="BL8" s="537"/>
      <c r="BM8" s="537"/>
      <c r="BN8" s="537"/>
      <c r="BO8" s="537"/>
      <c r="BP8" s="537"/>
      <c r="BQ8" s="537"/>
      <c r="BR8" s="537"/>
      <c r="BS8" s="537"/>
      <c r="BT8" s="537"/>
      <c r="BU8" s="538"/>
      <c r="BV8" s="539"/>
    </row>
    <row r="9" spans="1:98" s="416" customFormat="1" ht="20.25">
      <c r="A9" s="521" t="s">
        <v>237</v>
      </c>
      <c r="B9" s="540" t="s">
        <v>238</v>
      </c>
      <c r="C9" s="541">
        <v>15626</v>
      </c>
      <c r="D9" s="524" t="s">
        <v>239</v>
      </c>
      <c r="E9" s="542" t="s">
        <v>21</v>
      </c>
      <c r="F9" s="543"/>
      <c r="G9" s="543"/>
      <c r="H9" s="544" t="s">
        <v>21</v>
      </c>
      <c r="I9" s="543"/>
      <c r="J9" s="543"/>
      <c r="K9" s="542" t="s">
        <v>21</v>
      </c>
      <c r="L9" s="542"/>
      <c r="M9" s="545"/>
      <c r="N9" s="543" t="s">
        <v>21</v>
      </c>
      <c r="O9" s="545"/>
      <c r="P9" s="543"/>
      <c r="Q9" s="543" t="s">
        <v>21</v>
      </c>
      <c r="R9" s="542"/>
      <c r="S9" s="542"/>
      <c r="T9" s="543" t="s">
        <v>21</v>
      </c>
      <c r="U9" s="544" t="s">
        <v>19</v>
      </c>
      <c r="V9" s="543"/>
      <c r="W9" s="543" t="s">
        <v>21</v>
      </c>
      <c r="X9" s="544" t="s">
        <v>19</v>
      </c>
      <c r="Y9" s="542"/>
      <c r="Z9" s="542" t="s">
        <v>21</v>
      </c>
      <c r="AA9" s="543"/>
      <c r="AB9" s="543" t="s">
        <v>21</v>
      </c>
      <c r="AC9" s="543" t="s">
        <v>21</v>
      </c>
      <c r="AD9" s="543"/>
      <c r="AE9" s="543"/>
      <c r="AF9" s="542" t="s">
        <v>21</v>
      </c>
      <c r="AG9" s="542"/>
      <c r="AH9" s="543"/>
      <c r="AI9" s="543" t="s">
        <v>240</v>
      </c>
      <c r="AJ9" s="527">
        <f>AN9</f>
        <v>132</v>
      </c>
      <c r="AK9" s="527">
        <f>AJ9+AL9</f>
        <v>156</v>
      </c>
      <c r="AL9" s="527">
        <f>AO9</f>
        <v>24</v>
      </c>
      <c r="AM9" s="546" t="s">
        <v>211</v>
      </c>
      <c r="AN9" s="547">
        <f>$AN$2-BT9</f>
        <v>132</v>
      </c>
      <c r="AO9" s="547">
        <f>(BU9-AN9)</f>
        <v>24</v>
      </c>
      <c r="AP9" s="517"/>
      <c r="AQ9" s="530"/>
      <c r="AR9" s="530"/>
      <c r="AS9" s="530"/>
      <c r="AT9" s="530"/>
      <c r="AU9" s="530"/>
      <c r="AV9" s="519">
        <f>COUNTIF(E9:AI9,"M")</f>
        <v>2</v>
      </c>
      <c r="AW9" s="519">
        <f>COUNTIF(E9:AI9,"T")</f>
        <v>0</v>
      </c>
      <c r="AX9" s="519">
        <f>COUNTIF(E9:AI9,"P")</f>
        <v>11</v>
      </c>
      <c r="AY9" s="519">
        <f>COUNTIF(E9:AI9,"N")</f>
        <v>0</v>
      </c>
      <c r="AZ9" s="519">
        <f>COUNTIF(E9:AI9,"M/T")</f>
        <v>1</v>
      </c>
      <c r="BA9" s="519">
        <f>COUNTIF(E9:AI9,"I/I")</f>
        <v>0</v>
      </c>
      <c r="BB9" s="519">
        <f>COUNTIF(E9:AI9,"I")</f>
        <v>0</v>
      </c>
      <c r="BC9" s="519">
        <f>COUNTIF(E9:AI9,"I²")</f>
        <v>0</v>
      </c>
      <c r="BD9" s="519">
        <f>COUNTIF(E9:AI9,"M4")</f>
        <v>0</v>
      </c>
      <c r="BE9" s="519">
        <f>COUNTIF(E9:AI9,"FLEX")</f>
        <v>0</v>
      </c>
      <c r="BF9" s="519">
        <f>COUNTIF(E9:AI9,"M/N")</f>
        <v>0</v>
      </c>
      <c r="BG9" s="519">
        <f>COUNTIF(E9:AI9,"T/N")</f>
        <v>0</v>
      </c>
      <c r="BH9" s="519">
        <f>COUNTIF(E9:AI9,"T/I")</f>
        <v>0</v>
      </c>
      <c r="BI9" s="519">
        <f>COUNTIF(E9:AI9,"P/i")</f>
        <v>0</v>
      </c>
      <c r="BJ9" s="519">
        <f>COUNTIF(E9:AI9,"m/i")</f>
        <v>0</v>
      </c>
      <c r="BK9" s="519">
        <f>COUNTIF(E9:AI9,"M4/T")</f>
        <v>0</v>
      </c>
      <c r="BL9" s="519">
        <f>COUNTIF(E9:AI9,"I2/SN")</f>
        <v>0</v>
      </c>
      <c r="BM9" s="519">
        <f>COUNTIF(E9:AI9,"M5")</f>
        <v>0</v>
      </c>
      <c r="BN9" s="519">
        <f>COUNTIF(E9:AI9,"M6")</f>
        <v>0</v>
      </c>
      <c r="BO9" s="519">
        <f>COUNTIF(E9:AI9,"T5")</f>
        <v>0</v>
      </c>
      <c r="BP9" s="519">
        <f>COUNTIF(E9:AI9,"CUR")</f>
        <v>0</v>
      </c>
      <c r="BQ9" s="519">
        <f>COUNTIF(E9:AI9,"M/CUR")</f>
        <v>0</v>
      </c>
      <c r="BR9" s="519">
        <f>COUNTIF(E9:AI9,"N/M")</f>
        <v>0</v>
      </c>
      <c r="BS9" s="519">
        <f>COUNTIF(E9:AI9,"I/M")</f>
        <v>0</v>
      </c>
      <c r="BT9" s="519">
        <f t="shared" ref="BT9:BT30" si="0">((AR9*6)+(AS9*6)+(AT9*6)+(AU9)+(AQ9*6))</f>
        <v>0</v>
      </c>
      <c r="BU9" s="531">
        <f t="shared" ref="BU9:BU30" si="1">(AV9*$BW$6)+(AW9*$BX$6)+(AX9*$BY$6)+(AY9*$BZ$6)+(AZ9*$CA$6)+(BA9*$CB$6)+(BB9*$CC$6)+(BC9*$CD$6)+(BD9*$CE$6)+(BE9*$CF$6)+(BF9*$CG$6)+(BG9*$CH$6)+(BH9*$CI$6)+(BI9*$CJ$6)+(BJ9*$CK$6)+(BK9*$CL$6)+(BL9*$CM$6)+(BM9*$CN$6)+(BN9*$CO$6)+(BO9*$CP$6)+(BP9*$CQ$6)+(BQ9*$CR$6)+(BR9*$CS$6)+(BS9*$CT$6)</f>
        <v>156</v>
      </c>
    </row>
    <row r="10" spans="1:98" s="416" customFormat="1" ht="20.25">
      <c r="A10" s="521" t="s">
        <v>241</v>
      </c>
      <c r="B10" s="522" t="s">
        <v>242</v>
      </c>
      <c r="C10" s="541">
        <v>105875</v>
      </c>
      <c r="D10" s="524" t="s">
        <v>239</v>
      </c>
      <c r="E10" s="542" t="s">
        <v>21</v>
      </c>
      <c r="F10" s="543"/>
      <c r="G10" s="543"/>
      <c r="H10" s="543" t="s">
        <v>21</v>
      </c>
      <c r="I10" s="544" t="s">
        <v>20</v>
      </c>
      <c r="J10" s="543"/>
      <c r="K10" s="542" t="s">
        <v>21</v>
      </c>
      <c r="L10" s="542"/>
      <c r="M10" s="545"/>
      <c r="N10" s="543" t="s">
        <v>21</v>
      </c>
      <c r="O10" s="544" t="s">
        <v>20</v>
      </c>
      <c r="P10" s="544" t="s">
        <v>20</v>
      </c>
      <c r="Q10" s="543" t="s">
        <v>21</v>
      </c>
      <c r="R10" s="542"/>
      <c r="S10" s="542"/>
      <c r="T10" s="548"/>
      <c r="U10" s="549" t="s">
        <v>172</v>
      </c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49"/>
      <c r="AG10" s="549"/>
      <c r="AH10" s="550"/>
      <c r="AI10" s="551" t="s">
        <v>17</v>
      </c>
      <c r="AJ10" s="527">
        <f>AN10</f>
        <v>60</v>
      </c>
      <c r="AK10" s="527">
        <f>AJ10+AL10</f>
        <v>78</v>
      </c>
      <c r="AL10" s="527">
        <f>AO10</f>
        <v>18</v>
      </c>
      <c r="AM10" s="546" t="s">
        <v>211</v>
      </c>
      <c r="AN10" s="547">
        <f>$AN$2-BT10</f>
        <v>60</v>
      </c>
      <c r="AO10" s="547">
        <f>(BU10-AN10)</f>
        <v>18</v>
      </c>
      <c r="AP10" s="517"/>
      <c r="AQ10" s="530"/>
      <c r="AR10" s="530">
        <v>10</v>
      </c>
      <c r="AS10" s="530"/>
      <c r="AT10" s="530">
        <v>2</v>
      </c>
      <c r="AU10" s="530"/>
      <c r="AV10" s="519">
        <f>COUNTIF(E10:AI10,"M")</f>
        <v>0</v>
      </c>
      <c r="AW10" s="519">
        <f>COUNTIF(E10:AI10,"T")</f>
        <v>3</v>
      </c>
      <c r="AX10" s="519">
        <f>COUNTIF(E10:AI10,"P")</f>
        <v>5</v>
      </c>
      <c r="AY10" s="519">
        <f>COUNTIF(E10:AI10,"N")</f>
        <v>0</v>
      </c>
      <c r="AZ10" s="519">
        <f>COUNTIF(E10:AI10,"M/T")</f>
        <v>0</v>
      </c>
      <c r="BA10" s="519">
        <f>COUNTIF(E10:AI10,"I/I")</f>
        <v>0</v>
      </c>
      <c r="BB10" s="519">
        <f>COUNTIF(E10:AI10,"I")</f>
        <v>0</v>
      </c>
      <c r="BC10" s="519">
        <f>COUNTIF(E10:AI10,"I²")</f>
        <v>0</v>
      </c>
      <c r="BD10" s="519">
        <f>COUNTIF(E10:AI10,"M4")</f>
        <v>0</v>
      </c>
      <c r="BE10" s="519">
        <f>COUNTIF(E10:AI10,"FLEX")</f>
        <v>0</v>
      </c>
      <c r="BF10" s="519">
        <f>COUNTIF(E10:AI10,"M/N")</f>
        <v>0</v>
      </c>
      <c r="BG10" s="519">
        <f>COUNTIF(E10:AI10,"T/N")</f>
        <v>0</v>
      </c>
      <c r="BH10" s="519">
        <f>COUNTIF(E10:AI10,"T/I")</f>
        <v>0</v>
      </c>
      <c r="BI10" s="519">
        <f>COUNTIF(E10:AI10,"P/i")</f>
        <v>0</v>
      </c>
      <c r="BJ10" s="519">
        <f>COUNTIF(E10:AI10,"m/i")</f>
        <v>0</v>
      </c>
      <c r="BK10" s="519">
        <f>COUNTIF(E10:AI10,"M4/t")</f>
        <v>0</v>
      </c>
      <c r="BL10" s="519">
        <f>COUNTIF(E10:AI10,"I2/SN")</f>
        <v>0</v>
      </c>
      <c r="BM10" s="519">
        <f>COUNTIF(E10:AI10,"M5")</f>
        <v>0</v>
      </c>
      <c r="BN10" s="519">
        <f>COUNTIF(E10:AI10,"M6")</f>
        <v>0</v>
      </c>
      <c r="BO10" s="519">
        <f>COUNTIF(E10:AI10,"T5")</f>
        <v>0</v>
      </c>
      <c r="BP10" s="519">
        <f>COUNTIF(E10:AI10,"FLUXO")</f>
        <v>0</v>
      </c>
      <c r="BQ10" s="519">
        <f>COUNTIF(E10:AI10,"M/CUR")</f>
        <v>0</v>
      </c>
      <c r="BR10" s="519">
        <f>COUNTIF(E10:AI10,"N/M")</f>
        <v>0</v>
      </c>
      <c r="BS10" s="519">
        <f>COUNTIF(E10:AI10,"I/M")</f>
        <v>0</v>
      </c>
      <c r="BT10" s="519">
        <f t="shared" si="0"/>
        <v>72</v>
      </c>
      <c r="BU10" s="531">
        <f t="shared" si="1"/>
        <v>78</v>
      </c>
    </row>
    <row r="11" spans="1:98" s="416" customFormat="1">
      <c r="A11" s="510" t="s">
        <v>0</v>
      </c>
      <c r="B11" s="511" t="s">
        <v>1</v>
      </c>
      <c r="C11" s="512" t="s">
        <v>217</v>
      </c>
      <c r="D11" s="510" t="s">
        <v>3</v>
      </c>
      <c r="E11" s="513">
        <v>1</v>
      </c>
      <c r="F11" s="513">
        <v>2</v>
      </c>
      <c r="G11" s="513">
        <v>3</v>
      </c>
      <c r="H11" s="513">
        <v>4</v>
      </c>
      <c r="I11" s="513">
        <v>5</v>
      </c>
      <c r="J11" s="513">
        <v>6</v>
      </c>
      <c r="K11" s="513">
        <v>7</v>
      </c>
      <c r="L11" s="513">
        <v>8</v>
      </c>
      <c r="M11" s="513">
        <v>9</v>
      </c>
      <c r="N11" s="513">
        <v>10</v>
      </c>
      <c r="O11" s="513">
        <v>11</v>
      </c>
      <c r="P11" s="513">
        <v>12</v>
      </c>
      <c r="Q11" s="513">
        <v>13</v>
      </c>
      <c r="R11" s="513">
        <v>14</v>
      </c>
      <c r="S11" s="513">
        <v>15</v>
      </c>
      <c r="T11" s="513">
        <v>16</v>
      </c>
      <c r="U11" s="513">
        <v>17</v>
      </c>
      <c r="V11" s="513">
        <v>18</v>
      </c>
      <c r="W11" s="513">
        <v>19</v>
      </c>
      <c r="X11" s="513">
        <v>20</v>
      </c>
      <c r="Y11" s="513">
        <v>21</v>
      </c>
      <c r="Z11" s="513">
        <v>22</v>
      </c>
      <c r="AA11" s="513">
        <v>23</v>
      </c>
      <c r="AB11" s="513">
        <v>24</v>
      </c>
      <c r="AC11" s="513">
        <v>25</v>
      </c>
      <c r="AD11" s="513">
        <v>26</v>
      </c>
      <c r="AE11" s="513">
        <v>27</v>
      </c>
      <c r="AF11" s="513">
        <v>28</v>
      </c>
      <c r="AG11" s="513">
        <v>29</v>
      </c>
      <c r="AH11" s="513">
        <v>30</v>
      </c>
      <c r="AI11" s="513">
        <v>31</v>
      </c>
      <c r="AJ11" s="514" t="s">
        <v>4</v>
      </c>
      <c r="AK11" s="514" t="s">
        <v>5</v>
      </c>
      <c r="AL11" s="514" t="s">
        <v>6</v>
      </c>
      <c r="AM11" s="515"/>
      <c r="AU11" s="536"/>
      <c r="AV11" s="537"/>
      <c r="AW11" s="537"/>
      <c r="AX11" s="537"/>
      <c r="AY11" s="537"/>
      <c r="AZ11" s="537"/>
      <c r="BA11" s="537"/>
      <c r="BB11" s="537"/>
      <c r="BC11" s="537"/>
      <c r="BD11" s="537"/>
      <c r="BE11" s="537"/>
      <c r="BF11" s="537"/>
      <c r="BG11" s="537"/>
      <c r="BH11" s="537"/>
      <c r="BI11" s="537"/>
      <c r="BJ11" s="537"/>
      <c r="BK11" s="537"/>
      <c r="BL11" s="537"/>
      <c r="BM11" s="537"/>
      <c r="BN11" s="537"/>
      <c r="BO11" s="537"/>
      <c r="BP11" s="537"/>
      <c r="BQ11" s="537"/>
      <c r="BR11" s="537"/>
      <c r="BS11" s="537"/>
      <c r="BT11" s="537"/>
      <c r="BU11" s="538"/>
      <c r="BV11" s="536"/>
    </row>
    <row r="12" spans="1:98" s="416" customFormat="1">
      <c r="A12" s="510"/>
      <c r="B12" s="511" t="s">
        <v>218</v>
      </c>
      <c r="C12" s="512" t="s">
        <v>219</v>
      </c>
      <c r="D12" s="510"/>
      <c r="E12" s="513" t="s">
        <v>11</v>
      </c>
      <c r="F12" s="513" t="s">
        <v>12</v>
      </c>
      <c r="G12" s="513" t="s">
        <v>13</v>
      </c>
      <c r="H12" s="513" t="s">
        <v>8</v>
      </c>
      <c r="I12" s="513" t="s">
        <v>9</v>
      </c>
      <c r="J12" s="513" t="s">
        <v>10</v>
      </c>
      <c r="K12" s="513" t="s">
        <v>130</v>
      </c>
      <c r="L12" s="513" t="s">
        <v>11</v>
      </c>
      <c r="M12" s="513" t="s">
        <v>12</v>
      </c>
      <c r="N12" s="513" t="s">
        <v>13</v>
      </c>
      <c r="O12" s="513" t="s">
        <v>8</v>
      </c>
      <c r="P12" s="513" t="s">
        <v>9</v>
      </c>
      <c r="Q12" s="513" t="s">
        <v>10</v>
      </c>
      <c r="R12" s="513" t="s">
        <v>130</v>
      </c>
      <c r="S12" s="513" t="s">
        <v>11</v>
      </c>
      <c r="T12" s="513" t="s">
        <v>12</v>
      </c>
      <c r="U12" s="513" t="s">
        <v>13</v>
      </c>
      <c r="V12" s="513" t="s">
        <v>8</v>
      </c>
      <c r="W12" s="513" t="s">
        <v>9</v>
      </c>
      <c r="X12" s="513" t="s">
        <v>10</v>
      </c>
      <c r="Y12" s="513" t="s">
        <v>130</v>
      </c>
      <c r="Z12" s="513" t="s">
        <v>11</v>
      </c>
      <c r="AA12" s="513" t="s">
        <v>12</v>
      </c>
      <c r="AB12" s="513" t="s">
        <v>13</v>
      </c>
      <c r="AC12" s="513" t="s">
        <v>8</v>
      </c>
      <c r="AD12" s="513" t="s">
        <v>9</v>
      </c>
      <c r="AE12" s="513" t="s">
        <v>10</v>
      </c>
      <c r="AF12" s="513" t="s">
        <v>130</v>
      </c>
      <c r="AG12" s="513" t="s">
        <v>11</v>
      </c>
      <c r="AH12" s="513" t="s">
        <v>12</v>
      </c>
      <c r="AI12" s="513" t="s">
        <v>13</v>
      </c>
      <c r="AJ12" s="514"/>
      <c r="AK12" s="514"/>
      <c r="AL12" s="514"/>
      <c r="AM12" s="515"/>
      <c r="AU12" s="536"/>
      <c r="AV12" s="537"/>
      <c r="AW12" s="537"/>
      <c r="AX12" s="537"/>
      <c r="AY12" s="537"/>
      <c r="AZ12" s="537"/>
      <c r="BA12" s="537"/>
      <c r="BB12" s="537"/>
      <c r="BC12" s="537"/>
      <c r="BD12" s="537"/>
      <c r="BE12" s="537"/>
      <c r="BF12" s="537"/>
      <c r="BG12" s="537"/>
      <c r="BH12" s="537"/>
      <c r="BI12" s="537"/>
      <c r="BJ12" s="537"/>
      <c r="BK12" s="537"/>
      <c r="BL12" s="537"/>
      <c r="BM12" s="537"/>
      <c r="BN12" s="537"/>
      <c r="BO12" s="537"/>
      <c r="BP12" s="537"/>
      <c r="BQ12" s="537"/>
      <c r="BR12" s="537"/>
      <c r="BS12" s="537"/>
      <c r="BT12" s="537"/>
      <c r="BU12" s="538"/>
      <c r="BV12" s="536"/>
    </row>
    <row r="13" spans="1:98" s="416" customFormat="1" ht="23.25">
      <c r="A13" s="552" t="s">
        <v>243</v>
      </c>
      <c r="B13" s="522" t="s">
        <v>244</v>
      </c>
      <c r="C13" s="553">
        <v>118784</v>
      </c>
      <c r="D13" s="524" t="s">
        <v>239</v>
      </c>
      <c r="E13" s="542"/>
      <c r="F13" s="543" t="s">
        <v>21</v>
      </c>
      <c r="G13" s="543" t="s">
        <v>21</v>
      </c>
      <c r="H13" s="544" t="s">
        <v>20</v>
      </c>
      <c r="I13" s="543" t="s">
        <v>21</v>
      </c>
      <c r="J13" s="544" t="s">
        <v>21</v>
      </c>
      <c r="K13" s="542"/>
      <c r="L13" s="542" t="s">
        <v>21</v>
      </c>
      <c r="M13" s="545"/>
      <c r="N13" s="544" t="s">
        <v>21</v>
      </c>
      <c r="O13" s="543" t="s">
        <v>21</v>
      </c>
      <c r="P13" s="543"/>
      <c r="Q13" s="544" t="s">
        <v>21</v>
      </c>
      <c r="R13" s="542" t="s">
        <v>21</v>
      </c>
      <c r="S13" s="542"/>
      <c r="T13" s="544" t="s">
        <v>21</v>
      </c>
      <c r="U13" s="543" t="s">
        <v>21</v>
      </c>
      <c r="V13" s="544" t="s">
        <v>21</v>
      </c>
      <c r="W13" s="543" t="s">
        <v>20</v>
      </c>
      <c r="X13" s="543" t="s">
        <v>21</v>
      </c>
      <c r="Y13" s="554" t="s">
        <v>19</v>
      </c>
      <c r="Z13" s="542"/>
      <c r="AA13" s="543"/>
      <c r="AB13" s="543"/>
      <c r="AC13" s="543"/>
      <c r="AD13" s="543" t="s">
        <v>21</v>
      </c>
      <c r="AE13" s="543"/>
      <c r="AF13" s="542"/>
      <c r="AG13" s="542" t="s">
        <v>21</v>
      </c>
      <c r="AH13" s="544" t="s">
        <v>21</v>
      </c>
      <c r="AI13" s="544" t="s">
        <v>21</v>
      </c>
      <c r="AJ13" s="527">
        <f>AN13</f>
        <v>132</v>
      </c>
      <c r="AK13" s="527">
        <f>AJ13+AL13</f>
        <v>222</v>
      </c>
      <c r="AL13" s="527">
        <f>AO13</f>
        <v>90</v>
      </c>
      <c r="AM13" s="546" t="s">
        <v>211</v>
      </c>
      <c r="AN13" s="555">
        <f>$AN$2-BT13</f>
        <v>132</v>
      </c>
      <c r="AO13" s="555">
        <f>(BU13-AN13)</f>
        <v>90</v>
      </c>
      <c r="AP13" s="517"/>
      <c r="AQ13" s="530"/>
      <c r="AR13" s="530"/>
      <c r="AS13" s="530"/>
      <c r="AT13" s="530"/>
      <c r="AU13" s="530"/>
      <c r="AV13" s="519">
        <f>COUNTIF(E13:AI13,"M")</f>
        <v>1</v>
      </c>
      <c r="AW13" s="519">
        <f>COUNTIF(E13:AI13,"T")</f>
        <v>2</v>
      </c>
      <c r="AX13" s="519">
        <f>COUNTIF(E13:AI13,"P")</f>
        <v>17</v>
      </c>
      <c r="AY13" s="519">
        <f>COUNTIF(E13:AI13,"N")</f>
        <v>0</v>
      </c>
      <c r="AZ13" s="519">
        <f>COUNTIF(E13:AI13,"M/T")</f>
        <v>0</v>
      </c>
      <c r="BA13" s="519">
        <f>COUNTIF(E13:AI13,"I/I")</f>
        <v>0</v>
      </c>
      <c r="BB13" s="519">
        <f>COUNTIF(E13:AI13,"I")</f>
        <v>0</v>
      </c>
      <c r="BC13" s="519">
        <f>COUNTIF(E13:AI13,"I²")</f>
        <v>0</v>
      </c>
      <c r="BD13" s="519">
        <f>COUNTIF(E13:AI13,"M4")</f>
        <v>0</v>
      </c>
      <c r="BE13" s="519">
        <f>COUNTIF(E13:AI13,"FLEX")</f>
        <v>0</v>
      </c>
      <c r="BF13" s="519">
        <f>COUNTIF(E13:AI13,"M/N")</f>
        <v>0</v>
      </c>
      <c r="BG13" s="519">
        <f>COUNTIF(E13:AI13,"T/N")</f>
        <v>0</v>
      </c>
      <c r="BH13" s="519">
        <f>COUNTIF(E13:AI13,"T/I")</f>
        <v>0</v>
      </c>
      <c r="BI13" s="519">
        <f>COUNTIF(E13:AI13,"P/i")</f>
        <v>0</v>
      </c>
      <c r="BJ13" s="519">
        <f>COUNTIF(E13:AI13,"m/i")</f>
        <v>0</v>
      </c>
      <c r="BK13" s="519">
        <f>COUNTIF(E13:AI13,"M4/t")</f>
        <v>0</v>
      </c>
      <c r="BL13" s="519">
        <f>COUNTIF(E13:AI13,"I2/SN")</f>
        <v>0</v>
      </c>
      <c r="BM13" s="519">
        <f>COUNTIF(E13:AI13,"M5")</f>
        <v>0</v>
      </c>
      <c r="BN13" s="519">
        <f>COUNTIF(E13:AI13,"M6")</f>
        <v>0</v>
      </c>
      <c r="BO13" s="519">
        <f>COUNTIF(E13:AI13,"T5")</f>
        <v>0</v>
      </c>
      <c r="BP13" s="519">
        <f>COUNTIF(E13:AI13,"CUR")</f>
        <v>0</v>
      </c>
      <c r="BQ13" s="519">
        <f>COUNTIF(E13:AI13,"M/CUR")</f>
        <v>0</v>
      </c>
      <c r="BR13" s="519">
        <f>COUNTIF(E13:AI13,"N/M")</f>
        <v>0</v>
      </c>
      <c r="BS13" s="519">
        <f>COUNTIF(E13:AI13,"I/M")</f>
        <v>0</v>
      </c>
      <c r="BT13" s="519">
        <f t="shared" ref="BT13" si="2">((AR13*6)+(AS13*6)+(AT13*6)+(AU13)+(AQ13*6))</f>
        <v>0</v>
      </c>
      <c r="BU13" s="531">
        <f t="shared" ref="BU13" si="3">(AV13*$BW$6)+(AW13*$BX$6)+(AX13*$BY$6)+(AY13*$BZ$6)+(AZ13*$CA$6)+(BA13*$CB$6)+(BB13*$CC$6)+(BC13*$CD$6)+(BD13*$CE$6)+(BE13*$CF$6)+(BF13*$CG$6)+(BG13*$CH$6)+(BH13*$CI$6)+(BI13*$CJ$6)+(BJ13*$CK$6)+(BK13*$CL$6)+(BL13*$CM$6)+(BM13*$CN$6)+(BN13*$CO$6)+(BO13*$CP$6)+(BP13*$CQ$6)+(BQ13*$CR$6)+(BR13*$CS$6)+(BS13*$CT$6)</f>
        <v>222</v>
      </c>
      <c r="BV13" s="536"/>
    </row>
    <row r="14" spans="1:98" s="416" customFormat="1" ht="23.25">
      <c r="A14" s="552" t="s">
        <v>245</v>
      </c>
      <c r="B14" s="522" t="s">
        <v>246</v>
      </c>
      <c r="C14" s="553">
        <v>431280</v>
      </c>
      <c r="D14" s="524" t="s">
        <v>239</v>
      </c>
      <c r="E14" s="542"/>
      <c r="F14" s="543" t="s">
        <v>21</v>
      </c>
      <c r="G14" s="543" t="s">
        <v>21</v>
      </c>
      <c r="H14" s="543"/>
      <c r="I14" s="543" t="s">
        <v>21</v>
      </c>
      <c r="J14" s="543"/>
      <c r="K14" s="542"/>
      <c r="L14" s="542" t="s">
        <v>21</v>
      </c>
      <c r="M14" s="543" t="s">
        <v>21</v>
      </c>
      <c r="N14" s="543"/>
      <c r="O14" s="543" t="s">
        <v>21</v>
      </c>
      <c r="P14" s="543"/>
      <c r="Q14" s="543"/>
      <c r="R14" s="542" t="s">
        <v>21</v>
      </c>
      <c r="S14" s="542"/>
      <c r="T14" s="543"/>
      <c r="U14" s="543" t="s">
        <v>21</v>
      </c>
      <c r="V14" s="543"/>
      <c r="W14" s="543"/>
      <c r="X14" s="543" t="s">
        <v>21</v>
      </c>
      <c r="Y14" s="542"/>
      <c r="Z14" s="542"/>
      <c r="AA14" s="543" t="s">
        <v>21</v>
      </c>
      <c r="AB14" s="543"/>
      <c r="AC14" s="543"/>
      <c r="AD14" s="543" t="s">
        <v>21</v>
      </c>
      <c r="AE14" s="543"/>
      <c r="AF14" s="542"/>
      <c r="AG14" s="542"/>
      <c r="AH14" s="543"/>
      <c r="AI14" s="543"/>
      <c r="AJ14" s="527">
        <f>AN14</f>
        <v>132</v>
      </c>
      <c r="AK14" s="527">
        <f>AJ14+AL14</f>
        <v>132</v>
      </c>
      <c r="AL14" s="527">
        <f>AO14</f>
        <v>0</v>
      </c>
      <c r="AM14" s="546" t="s">
        <v>211</v>
      </c>
      <c r="AN14" s="555">
        <f>$AN$2-BT14</f>
        <v>132</v>
      </c>
      <c r="AO14" s="555">
        <f>(BU14-AN14)</f>
        <v>0</v>
      </c>
      <c r="AP14" s="517"/>
      <c r="AQ14" s="530"/>
      <c r="AR14" s="530"/>
      <c r="AS14" s="530"/>
      <c r="AT14" s="530"/>
      <c r="AU14" s="530"/>
      <c r="AV14" s="519">
        <f>COUNTIF(E14:AI14,"M")</f>
        <v>0</v>
      </c>
      <c r="AW14" s="519">
        <f>COUNTIF(E14:AI14,"T")</f>
        <v>0</v>
      </c>
      <c r="AX14" s="519">
        <f>COUNTIF(E14:AI14,"P")</f>
        <v>11</v>
      </c>
      <c r="AY14" s="519">
        <f>COUNTIF(E14:AI14,"N")</f>
        <v>0</v>
      </c>
      <c r="AZ14" s="519">
        <f>COUNTIF(E14:AI14,"M/T")</f>
        <v>0</v>
      </c>
      <c r="BA14" s="519">
        <f>COUNTIF(E14:AI14,"I/I")</f>
        <v>0</v>
      </c>
      <c r="BB14" s="519">
        <f>COUNTIF(E14:AI14,"I")</f>
        <v>0</v>
      </c>
      <c r="BC14" s="519">
        <f>COUNTIF(E14:AI14,"I²")</f>
        <v>0</v>
      </c>
      <c r="BD14" s="519">
        <f>COUNTIF(E14:AI14,"M4")</f>
        <v>0</v>
      </c>
      <c r="BE14" s="519">
        <f>COUNTIF(E14:AI14,"FLEX")</f>
        <v>0</v>
      </c>
      <c r="BF14" s="519">
        <f>COUNTIF(E14:AI14,"M/N")</f>
        <v>0</v>
      </c>
      <c r="BG14" s="519">
        <f>COUNTIF(E14:AI14,"T/N")</f>
        <v>0</v>
      </c>
      <c r="BH14" s="519">
        <f>COUNTIF(E14:AI14,"T/I")</f>
        <v>0</v>
      </c>
      <c r="BI14" s="519">
        <f>COUNTIF(E14:AI14,"P/i")</f>
        <v>0</v>
      </c>
      <c r="BJ14" s="519">
        <f>COUNTIF(E14:AI14,"m/i")</f>
        <v>0</v>
      </c>
      <c r="BK14" s="519">
        <f>COUNTIF(E14:AI14,"M4/t")</f>
        <v>0</v>
      </c>
      <c r="BL14" s="519">
        <f>COUNTIF(E14:AI14,"I2/SN")</f>
        <v>0</v>
      </c>
      <c r="BM14" s="519">
        <f>COUNTIF(E14:AI14,"M5")</f>
        <v>0</v>
      </c>
      <c r="BN14" s="519">
        <f>COUNTIF(E14:AI14,"M6")</f>
        <v>0</v>
      </c>
      <c r="BO14" s="519">
        <f>COUNTIF(E14:AI14,"T5")</f>
        <v>0</v>
      </c>
      <c r="BP14" s="519">
        <f>COUNTIF(E14:AI14,"CUR")</f>
        <v>0</v>
      </c>
      <c r="BQ14" s="519">
        <f>COUNTIF(E14:AI14,"M/CUR")</f>
        <v>0</v>
      </c>
      <c r="BR14" s="519">
        <f>COUNTIF(E14:AI14,"N/M")</f>
        <v>0</v>
      </c>
      <c r="BS14" s="519">
        <f>COUNTIF(E14:AI14,"I/M")</f>
        <v>0</v>
      </c>
      <c r="BT14" s="519">
        <f t="shared" si="0"/>
        <v>0</v>
      </c>
      <c r="BU14" s="531">
        <f t="shared" si="1"/>
        <v>132</v>
      </c>
    </row>
    <row r="15" spans="1:98" s="416" customFormat="1">
      <c r="A15" s="510" t="s">
        <v>0</v>
      </c>
      <c r="B15" s="511" t="s">
        <v>1</v>
      </c>
      <c r="C15" s="512" t="s">
        <v>217</v>
      </c>
      <c r="D15" s="510" t="s">
        <v>3</v>
      </c>
      <c r="E15" s="513">
        <v>1</v>
      </c>
      <c r="F15" s="513">
        <v>2</v>
      </c>
      <c r="G15" s="513">
        <v>3</v>
      </c>
      <c r="H15" s="513">
        <v>4</v>
      </c>
      <c r="I15" s="513">
        <v>5</v>
      </c>
      <c r="J15" s="513">
        <v>6</v>
      </c>
      <c r="K15" s="513">
        <v>7</v>
      </c>
      <c r="L15" s="513">
        <v>8</v>
      </c>
      <c r="M15" s="513">
        <v>9</v>
      </c>
      <c r="N15" s="513">
        <v>10</v>
      </c>
      <c r="O15" s="513">
        <v>11</v>
      </c>
      <c r="P15" s="513">
        <v>12</v>
      </c>
      <c r="Q15" s="513">
        <v>13</v>
      </c>
      <c r="R15" s="513">
        <v>14</v>
      </c>
      <c r="S15" s="513">
        <v>15</v>
      </c>
      <c r="T15" s="513">
        <v>16</v>
      </c>
      <c r="U15" s="513">
        <v>17</v>
      </c>
      <c r="V15" s="513">
        <v>18</v>
      </c>
      <c r="W15" s="513">
        <v>19</v>
      </c>
      <c r="X15" s="513">
        <v>20</v>
      </c>
      <c r="Y15" s="513">
        <v>21</v>
      </c>
      <c r="Z15" s="513">
        <v>22</v>
      </c>
      <c r="AA15" s="513">
        <v>23</v>
      </c>
      <c r="AB15" s="513">
        <v>24</v>
      </c>
      <c r="AC15" s="513">
        <v>25</v>
      </c>
      <c r="AD15" s="513">
        <v>26</v>
      </c>
      <c r="AE15" s="513">
        <v>27</v>
      </c>
      <c r="AF15" s="513">
        <v>28</v>
      </c>
      <c r="AG15" s="513">
        <v>29</v>
      </c>
      <c r="AH15" s="513">
        <v>30</v>
      </c>
      <c r="AI15" s="513">
        <v>31</v>
      </c>
      <c r="AJ15" s="514" t="s">
        <v>4</v>
      </c>
      <c r="AK15" s="514" t="s">
        <v>5</v>
      </c>
      <c r="AL15" s="514" t="s">
        <v>6</v>
      </c>
      <c r="AM15" s="515"/>
      <c r="AU15" s="536"/>
      <c r="AV15" s="537"/>
      <c r="AW15" s="537"/>
      <c r="AX15" s="537"/>
      <c r="AY15" s="537"/>
      <c r="AZ15" s="537"/>
      <c r="BA15" s="537"/>
      <c r="BB15" s="537"/>
      <c r="BC15" s="537"/>
      <c r="BD15" s="537"/>
      <c r="BE15" s="537"/>
      <c r="BF15" s="537"/>
      <c r="BG15" s="537"/>
      <c r="BH15" s="537"/>
      <c r="BI15" s="537"/>
      <c r="BJ15" s="537"/>
      <c r="BK15" s="537"/>
      <c r="BL15" s="537"/>
      <c r="BM15" s="537"/>
      <c r="BN15" s="537"/>
      <c r="BO15" s="537"/>
      <c r="BP15" s="537"/>
      <c r="BQ15" s="537"/>
      <c r="BR15" s="537"/>
      <c r="BS15" s="537"/>
      <c r="BT15" s="537"/>
      <c r="BU15" s="538"/>
      <c r="BV15" s="536"/>
    </row>
    <row r="16" spans="1:98" s="416" customFormat="1">
      <c r="A16" s="510"/>
      <c r="B16" s="511" t="s">
        <v>218</v>
      </c>
      <c r="C16" s="512" t="s">
        <v>219</v>
      </c>
      <c r="D16" s="510"/>
      <c r="E16" s="513" t="s">
        <v>11</v>
      </c>
      <c r="F16" s="513" t="s">
        <v>12</v>
      </c>
      <c r="G16" s="513" t="s">
        <v>13</v>
      </c>
      <c r="H16" s="513" t="s">
        <v>8</v>
      </c>
      <c r="I16" s="513" t="s">
        <v>9</v>
      </c>
      <c r="J16" s="513" t="s">
        <v>10</v>
      </c>
      <c r="K16" s="513" t="s">
        <v>130</v>
      </c>
      <c r="L16" s="513" t="s">
        <v>11</v>
      </c>
      <c r="M16" s="513" t="s">
        <v>12</v>
      </c>
      <c r="N16" s="513" t="s">
        <v>13</v>
      </c>
      <c r="O16" s="513" t="s">
        <v>8</v>
      </c>
      <c r="P16" s="513" t="s">
        <v>9</v>
      </c>
      <c r="Q16" s="513" t="s">
        <v>10</v>
      </c>
      <c r="R16" s="513" t="s">
        <v>130</v>
      </c>
      <c r="S16" s="513" t="s">
        <v>11</v>
      </c>
      <c r="T16" s="513" t="s">
        <v>12</v>
      </c>
      <c r="U16" s="513" t="s">
        <v>13</v>
      </c>
      <c r="V16" s="513" t="s">
        <v>8</v>
      </c>
      <c r="W16" s="513" t="s">
        <v>9</v>
      </c>
      <c r="X16" s="513" t="s">
        <v>10</v>
      </c>
      <c r="Y16" s="513" t="s">
        <v>130</v>
      </c>
      <c r="Z16" s="513" t="s">
        <v>11</v>
      </c>
      <c r="AA16" s="513" t="s">
        <v>12</v>
      </c>
      <c r="AB16" s="513" t="s">
        <v>13</v>
      </c>
      <c r="AC16" s="513" t="s">
        <v>8</v>
      </c>
      <c r="AD16" s="513" t="s">
        <v>9</v>
      </c>
      <c r="AE16" s="513" t="s">
        <v>10</v>
      </c>
      <c r="AF16" s="513" t="s">
        <v>130</v>
      </c>
      <c r="AG16" s="513" t="s">
        <v>11</v>
      </c>
      <c r="AH16" s="513" t="s">
        <v>12</v>
      </c>
      <c r="AI16" s="513" t="s">
        <v>13</v>
      </c>
      <c r="AJ16" s="514"/>
      <c r="AK16" s="514"/>
      <c r="AL16" s="514"/>
      <c r="AM16" s="515"/>
      <c r="AU16" s="536"/>
      <c r="AV16" s="537"/>
      <c r="AW16" s="537"/>
      <c r="AX16" s="537"/>
      <c r="AY16" s="537"/>
      <c r="AZ16" s="537"/>
      <c r="BA16" s="537"/>
      <c r="BB16" s="537"/>
      <c r="BC16" s="537"/>
      <c r="BD16" s="537"/>
      <c r="BE16" s="537"/>
      <c r="BF16" s="537"/>
      <c r="BG16" s="537"/>
      <c r="BH16" s="537"/>
      <c r="BI16" s="537"/>
      <c r="BJ16" s="537"/>
      <c r="BK16" s="537"/>
      <c r="BL16" s="537"/>
      <c r="BM16" s="537"/>
      <c r="BN16" s="537"/>
      <c r="BO16" s="537"/>
      <c r="BP16" s="537"/>
      <c r="BQ16" s="537"/>
      <c r="BR16" s="537"/>
      <c r="BS16" s="537"/>
      <c r="BT16" s="537"/>
      <c r="BU16" s="538"/>
      <c r="BV16" s="536"/>
    </row>
    <row r="17" spans="1:1026" s="416" customFormat="1" ht="26.25" customHeight="1">
      <c r="A17" s="552" t="s">
        <v>247</v>
      </c>
      <c r="B17" s="522" t="s">
        <v>248</v>
      </c>
      <c r="C17" s="556">
        <v>358756</v>
      </c>
      <c r="D17" s="524" t="s">
        <v>239</v>
      </c>
      <c r="E17" s="542"/>
      <c r="F17" s="543" t="s">
        <v>21</v>
      </c>
      <c r="G17" s="543"/>
      <c r="H17" s="544" t="s">
        <v>19</v>
      </c>
      <c r="I17" s="543"/>
      <c r="J17" s="543" t="s">
        <v>21</v>
      </c>
      <c r="K17" s="554" t="s">
        <v>19</v>
      </c>
      <c r="L17" s="554" t="s">
        <v>20</v>
      </c>
      <c r="M17" s="543" t="s">
        <v>21</v>
      </c>
      <c r="N17" s="543"/>
      <c r="O17" s="545"/>
      <c r="P17" s="543" t="s">
        <v>21</v>
      </c>
      <c r="Q17" s="543"/>
      <c r="R17" s="554" t="s">
        <v>20</v>
      </c>
      <c r="S17" s="542" t="s">
        <v>21</v>
      </c>
      <c r="T17" s="543"/>
      <c r="U17" s="544" t="s">
        <v>20</v>
      </c>
      <c r="V17" s="543" t="s">
        <v>21</v>
      </c>
      <c r="W17" s="543" t="s">
        <v>19</v>
      </c>
      <c r="X17" s="543"/>
      <c r="Y17" s="542" t="s">
        <v>20</v>
      </c>
      <c r="Z17" s="554" t="s">
        <v>21</v>
      </c>
      <c r="AA17" s="543" t="s">
        <v>21</v>
      </c>
      <c r="AB17" s="543" t="s">
        <v>21</v>
      </c>
      <c r="AC17" s="543"/>
      <c r="AD17" s="543"/>
      <c r="AE17" s="543" t="s">
        <v>21</v>
      </c>
      <c r="AF17" s="542"/>
      <c r="AG17" s="542"/>
      <c r="AH17" s="543" t="s">
        <v>21</v>
      </c>
      <c r="AI17" s="544" t="s">
        <v>19</v>
      </c>
      <c r="AJ17" s="527">
        <f>AN17</f>
        <v>132</v>
      </c>
      <c r="AK17" s="527">
        <f>AJ17+AL17</f>
        <v>180</v>
      </c>
      <c r="AL17" s="527">
        <f>AO17</f>
        <v>48</v>
      </c>
      <c r="AM17" s="546" t="s">
        <v>211</v>
      </c>
      <c r="AN17" s="547">
        <f>$AN$2-BT17</f>
        <v>132</v>
      </c>
      <c r="AO17" s="547">
        <f>(BU17-AN17)</f>
        <v>48</v>
      </c>
      <c r="AP17" s="517"/>
      <c r="AQ17" s="530"/>
      <c r="AR17" s="530"/>
      <c r="AS17" s="530"/>
      <c r="AT17" s="530"/>
      <c r="AU17" s="530"/>
      <c r="AV17" s="519">
        <f>COUNTIF(E17:AI17,"M")</f>
        <v>4</v>
      </c>
      <c r="AW17" s="519">
        <f>COUNTIF(E17:AI17,"T")</f>
        <v>4</v>
      </c>
      <c r="AX17" s="519">
        <f>COUNTIF(E17:AI17,"P")</f>
        <v>11</v>
      </c>
      <c r="AY17" s="519">
        <f>COUNTIF(E17:AI17,"N")</f>
        <v>0</v>
      </c>
      <c r="AZ17" s="519">
        <f>COUNTIF(E17:AI17,"M/T")</f>
        <v>0</v>
      </c>
      <c r="BA17" s="519">
        <f>COUNTIF(E17:AI17,"I/I")</f>
        <v>0</v>
      </c>
      <c r="BB17" s="519">
        <f>COUNTIF(E17:AI17,"I")</f>
        <v>0</v>
      </c>
      <c r="BC17" s="519">
        <f>COUNTIF(E17:AI17,"I²")</f>
        <v>0</v>
      </c>
      <c r="BD17" s="519">
        <f>COUNTIF(E17:AI17,"M4")</f>
        <v>0</v>
      </c>
      <c r="BE17" s="519">
        <f>COUNTIF(E17:AI17,"FLEX")</f>
        <v>0</v>
      </c>
      <c r="BF17" s="519">
        <f>COUNTIF(E17:AI17,"M/N")</f>
        <v>0</v>
      </c>
      <c r="BG17" s="519">
        <f>COUNTIF(E17:AI17,"T/N")</f>
        <v>0</v>
      </c>
      <c r="BH17" s="519">
        <f>COUNTIF(E17:AI17,"T/I")</f>
        <v>0</v>
      </c>
      <c r="BI17" s="519">
        <f>COUNTIF(E17:AI17,"P/i")</f>
        <v>0</v>
      </c>
      <c r="BJ17" s="519">
        <f>COUNTIF(E17:AI17,"m/i")</f>
        <v>0</v>
      </c>
      <c r="BK17" s="519">
        <f>COUNTIF(E17:AI17,"M4/t")</f>
        <v>0</v>
      </c>
      <c r="BL17" s="519">
        <f>COUNTIF(E17:AI17,"I2/SN")</f>
        <v>0</v>
      </c>
      <c r="BM17" s="519">
        <f>COUNTIF(E17:AI17,"M5")</f>
        <v>0</v>
      </c>
      <c r="BN17" s="519">
        <f>COUNTIF(E17:AI17,"M6")</f>
        <v>0</v>
      </c>
      <c r="BO17" s="519">
        <f>COUNTIF(E17:AI17,"T5")</f>
        <v>0</v>
      </c>
      <c r="BP17" s="519">
        <f>COUNTIF(E17:AI17,"CUR")</f>
        <v>0</v>
      </c>
      <c r="BQ17" s="519">
        <f>COUNTIF(E17:AI17,"M/CUR")</f>
        <v>0</v>
      </c>
      <c r="BR17" s="519">
        <f>COUNTIF(E17:AI17,"N/M")</f>
        <v>0</v>
      </c>
      <c r="BS17" s="519">
        <f>COUNTIF(E17:AI17,"I/M")</f>
        <v>0</v>
      </c>
      <c r="BT17" s="519">
        <f t="shared" si="0"/>
        <v>0</v>
      </c>
      <c r="BU17" s="531">
        <f t="shared" si="1"/>
        <v>180</v>
      </c>
    </row>
    <row r="18" spans="1:1026" s="416" customFormat="1" ht="26.25" customHeight="1">
      <c r="A18" s="557" t="s">
        <v>249</v>
      </c>
      <c r="B18" s="522" t="s">
        <v>250</v>
      </c>
      <c r="C18" s="558">
        <v>578342</v>
      </c>
      <c r="D18" s="524" t="s">
        <v>251</v>
      </c>
      <c r="E18" s="542"/>
      <c r="F18" s="543"/>
      <c r="G18" s="543" t="s">
        <v>21</v>
      </c>
      <c r="H18" s="543"/>
      <c r="I18" s="543"/>
      <c r="J18" s="543" t="s">
        <v>21</v>
      </c>
      <c r="K18" s="542"/>
      <c r="L18" s="542"/>
      <c r="M18" s="543" t="s">
        <v>21</v>
      </c>
      <c r="N18" s="543"/>
      <c r="O18" s="545"/>
      <c r="P18" s="543" t="s">
        <v>21</v>
      </c>
      <c r="Q18" s="543"/>
      <c r="R18" s="542"/>
      <c r="S18" s="542" t="s">
        <v>21</v>
      </c>
      <c r="T18" s="543" t="s">
        <v>21</v>
      </c>
      <c r="U18" s="543"/>
      <c r="V18" s="543" t="s">
        <v>21</v>
      </c>
      <c r="W18" s="551" t="s">
        <v>228</v>
      </c>
      <c r="X18" s="543"/>
      <c r="Y18" s="542" t="s">
        <v>21</v>
      </c>
      <c r="Z18" s="542"/>
      <c r="AA18" s="544" t="s">
        <v>227</v>
      </c>
      <c r="AB18" s="543"/>
      <c r="AC18" s="543" t="s">
        <v>21</v>
      </c>
      <c r="AD18" s="543"/>
      <c r="AE18" s="543" t="s">
        <v>21</v>
      </c>
      <c r="AF18" s="554" t="s">
        <v>21</v>
      </c>
      <c r="AG18" s="542"/>
      <c r="AH18" s="543" t="s">
        <v>21</v>
      </c>
      <c r="AI18" s="543"/>
      <c r="AJ18" s="527">
        <f>AN18</f>
        <v>132</v>
      </c>
      <c r="AK18" s="527">
        <f>AJ18+AL18</f>
        <v>158</v>
      </c>
      <c r="AL18" s="527">
        <f>AO18</f>
        <v>26</v>
      </c>
      <c r="AM18" s="528" t="s">
        <v>211</v>
      </c>
      <c r="AN18" s="547">
        <f>$AN$2-BT18</f>
        <v>132</v>
      </c>
      <c r="AO18" s="547">
        <f>(BU18-AN18)</f>
        <v>26</v>
      </c>
      <c r="AP18" s="517"/>
      <c r="AQ18" s="530"/>
      <c r="AR18" s="530"/>
      <c r="AS18" s="530"/>
      <c r="AT18" s="530"/>
      <c r="AU18" s="530"/>
      <c r="AV18" s="519">
        <f>COUNTIF(E18:AI18,"M")</f>
        <v>0</v>
      </c>
      <c r="AW18" s="519">
        <f>COUNTIF(E18:AI18,"T")</f>
        <v>0</v>
      </c>
      <c r="AX18" s="519">
        <f>COUNTIF(E18:AI18,"P")</f>
        <v>12</v>
      </c>
      <c r="AY18" s="519">
        <f>COUNTIF(E18:AI18,"N")</f>
        <v>0</v>
      </c>
      <c r="AZ18" s="519">
        <f>COUNTIF(E18:AI18,"M/T")</f>
        <v>0</v>
      </c>
      <c r="BA18" s="519">
        <f>COUNTIF(E18:AI18,"I/I")</f>
        <v>0</v>
      </c>
      <c r="BB18" s="519">
        <f>COUNTIF(E18:AI18,"I")</f>
        <v>0</v>
      </c>
      <c r="BC18" s="519">
        <f>COUNTIF(E18:AI18,"I²")</f>
        <v>0</v>
      </c>
      <c r="BD18" s="519">
        <f>COUNTIF(E18:AI18,"M4")</f>
        <v>0</v>
      </c>
      <c r="BE18" s="519">
        <f>COUNTIF(E18:AI18,"FLEX")</f>
        <v>0</v>
      </c>
      <c r="BF18" s="519">
        <f>COUNTIF(E18:AI18,"M/N")</f>
        <v>0</v>
      </c>
      <c r="BG18" s="519">
        <f>COUNTIF(E18:AI18,"T/N")</f>
        <v>0</v>
      </c>
      <c r="BH18" s="519">
        <f>COUNTIF(E18:AI18,"T/I")</f>
        <v>0</v>
      </c>
      <c r="BI18" s="519">
        <f>COUNTIF(E18:AI18,"P/i")</f>
        <v>0</v>
      </c>
      <c r="BJ18" s="519">
        <f>COUNTIF(E18:AI18,"m/i")</f>
        <v>0</v>
      </c>
      <c r="BK18" s="519">
        <f>COUNTIF(E18:AI18,"M4/t")</f>
        <v>0</v>
      </c>
      <c r="BL18" s="519">
        <f>COUNTIF(E18:AI18,"I2/SN")</f>
        <v>0</v>
      </c>
      <c r="BM18" s="519">
        <f>COUNTIF(E18:AI18,"M5")</f>
        <v>0</v>
      </c>
      <c r="BN18" s="519">
        <f>COUNTIF(E18:AI18,"M6")</f>
        <v>0</v>
      </c>
      <c r="BO18" s="519">
        <f>COUNTIF(E18:AI18,"T5")</f>
        <v>0</v>
      </c>
      <c r="BP18" s="519">
        <f>COUNTIF(E18:AI18,"CUR")</f>
        <v>1</v>
      </c>
      <c r="BQ18" s="519">
        <f>COUNTIF(E18:AI18,"M/CUR")</f>
        <v>1</v>
      </c>
      <c r="BR18" s="519">
        <f>COUNTIF(E18:AI18,"N/M")</f>
        <v>0</v>
      </c>
      <c r="BS18" s="519">
        <f>COUNTIF(E18:AI18,"I/M")</f>
        <v>0</v>
      </c>
      <c r="BT18" s="519">
        <f t="shared" si="0"/>
        <v>0</v>
      </c>
      <c r="BU18" s="531">
        <f t="shared" si="1"/>
        <v>158</v>
      </c>
    </row>
    <row r="19" spans="1:1026" s="416" customFormat="1" ht="26.25" customHeight="1">
      <c r="A19" s="510" t="s">
        <v>0</v>
      </c>
      <c r="B19" s="511" t="s">
        <v>1</v>
      </c>
      <c r="C19" s="512" t="s">
        <v>217</v>
      </c>
      <c r="D19" s="510" t="s">
        <v>3</v>
      </c>
      <c r="E19" s="513">
        <v>1</v>
      </c>
      <c r="F19" s="513">
        <v>2</v>
      </c>
      <c r="G19" s="513">
        <v>3</v>
      </c>
      <c r="H19" s="513">
        <v>4</v>
      </c>
      <c r="I19" s="513">
        <v>5</v>
      </c>
      <c r="J19" s="513">
        <v>6</v>
      </c>
      <c r="K19" s="513">
        <v>7</v>
      </c>
      <c r="L19" s="513">
        <v>8</v>
      </c>
      <c r="M19" s="513">
        <v>9</v>
      </c>
      <c r="N19" s="513">
        <v>10</v>
      </c>
      <c r="O19" s="513">
        <v>11</v>
      </c>
      <c r="P19" s="513">
        <v>12</v>
      </c>
      <c r="Q19" s="513">
        <v>13</v>
      </c>
      <c r="R19" s="513">
        <v>14</v>
      </c>
      <c r="S19" s="513">
        <v>15</v>
      </c>
      <c r="T19" s="513">
        <v>16</v>
      </c>
      <c r="U19" s="513">
        <v>17</v>
      </c>
      <c r="V19" s="513">
        <v>18</v>
      </c>
      <c r="W19" s="513">
        <v>19</v>
      </c>
      <c r="X19" s="513">
        <v>20</v>
      </c>
      <c r="Y19" s="513">
        <v>21</v>
      </c>
      <c r="Z19" s="513">
        <v>22</v>
      </c>
      <c r="AA19" s="513">
        <v>23</v>
      </c>
      <c r="AB19" s="513">
        <v>24</v>
      </c>
      <c r="AC19" s="513">
        <v>25</v>
      </c>
      <c r="AD19" s="513">
        <v>26</v>
      </c>
      <c r="AE19" s="513">
        <v>27</v>
      </c>
      <c r="AF19" s="513">
        <v>28</v>
      </c>
      <c r="AG19" s="513">
        <v>29</v>
      </c>
      <c r="AH19" s="513">
        <v>30</v>
      </c>
      <c r="AI19" s="513">
        <v>31</v>
      </c>
      <c r="AJ19" s="514" t="s">
        <v>4</v>
      </c>
      <c r="AK19" s="514" t="s">
        <v>5</v>
      </c>
      <c r="AL19" s="514" t="s">
        <v>6</v>
      </c>
      <c r="AM19" s="528"/>
      <c r="AU19" s="536"/>
      <c r="AV19" s="537"/>
      <c r="AW19" s="537"/>
      <c r="AX19" s="537"/>
      <c r="AY19" s="537"/>
      <c r="AZ19" s="537"/>
      <c r="BA19" s="537"/>
      <c r="BB19" s="537"/>
      <c r="BC19" s="537"/>
      <c r="BD19" s="537"/>
      <c r="BE19" s="537"/>
      <c r="BF19" s="537"/>
      <c r="BG19" s="537"/>
      <c r="BH19" s="537"/>
      <c r="BI19" s="537"/>
      <c r="BJ19" s="537"/>
      <c r="BK19" s="537"/>
      <c r="BL19" s="537"/>
      <c r="BM19" s="537"/>
      <c r="BN19" s="537"/>
      <c r="BO19" s="537"/>
      <c r="BP19" s="537"/>
      <c r="BQ19" s="537"/>
      <c r="BR19" s="537"/>
      <c r="BS19" s="537"/>
      <c r="BT19" s="537"/>
      <c r="BU19" s="538"/>
      <c r="BV19" s="536"/>
      <c r="BW19" s="532"/>
    </row>
    <row r="20" spans="1:1026" s="416" customFormat="1" ht="26.25" customHeight="1">
      <c r="A20" s="510"/>
      <c r="B20" s="511" t="s">
        <v>218</v>
      </c>
      <c r="C20" s="512" t="s">
        <v>219</v>
      </c>
      <c r="D20" s="510"/>
      <c r="E20" s="513" t="s">
        <v>11</v>
      </c>
      <c r="F20" s="513" t="s">
        <v>12</v>
      </c>
      <c r="G20" s="513" t="s">
        <v>13</v>
      </c>
      <c r="H20" s="513" t="s">
        <v>8</v>
      </c>
      <c r="I20" s="513" t="s">
        <v>9</v>
      </c>
      <c r="J20" s="513" t="s">
        <v>10</v>
      </c>
      <c r="K20" s="513" t="s">
        <v>130</v>
      </c>
      <c r="L20" s="513" t="s">
        <v>11</v>
      </c>
      <c r="M20" s="513" t="s">
        <v>12</v>
      </c>
      <c r="N20" s="513" t="s">
        <v>13</v>
      </c>
      <c r="O20" s="513" t="s">
        <v>8</v>
      </c>
      <c r="P20" s="513" t="s">
        <v>9</v>
      </c>
      <c r="Q20" s="513" t="s">
        <v>10</v>
      </c>
      <c r="R20" s="513" t="s">
        <v>130</v>
      </c>
      <c r="S20" s="513" t="s">
        <v>11</v>
      </c>
      <c r="T20" s="513" t="s">
        <v>12</v>
      </c>
      <c r="U20" s="513" t="s">
        <v>13</v>
      </c>
      <c r="V20" s="513" t="s">
        <v>8</v>
      </c>
      <c r="W20" s="513" t="s">
        <v>9</v>
      </c>
      <c r="X20" s="513" t="s">
        <v>10</v>
      </c>
      <c r="Y20" s="513" t="s">
        <v>130</v>
      </c>
      <c r="Z20" s="513" t="s">
        <v>11</v>
      </c>
      <c r="AA20" s="513" t="s">
        <v>12</v>
      </c>
      <c r="AB20" s="513" t="s">
        <v>13</v>
      </c>
      <c r="AC20" s="513" t="s">
        <v>8</v>
      </c>
      <c r="AD20" s="513" t="s">
        <v>9</v>
      </c>
      <c r="AE20" s="513" t="s">
        <v>10</v>
      </c>
      <c r="AF20" s="513" t="s">
        <v>130</v>
      </c>
      <c r="AG20" s="513" t="s">
        <v>11</v>
      </c>
      <c r="AH20" s="513" t="s">
        <v>12</v>
      </c>
      <c r="AI20" s="513" t="s">
        <v>13</v>
      </c>
      <c r="AJ20" s="514"/>
      <c r="AK20" s="514"/>
      <c r="AL20" s="514"/>
      <c r="AM20" s="528"/>
      <c r="AU20" s="536"/>
      <c r="AV20" s="537"/>
      <c r="AW20" s="537"/>
      <c r="AX20" s="537"/>
      <c r="AY20" s="537"/>
      <c r="AZ20" s="537"/>
      <c r="BA20" s="537"/>
      <c r="BB20" s="537"/>
      <c r="BC20" s="537"/>
      <c r="BD20" s="537"/>
      <c r="BE20" s="537"/>
      <c r="BF20" s="537"/>
      <c r="BG20" s="537"/>
      <c r="BH20" s="537"/>
      <c r="BI20" s="537"/>
      <c r="BJ20" s="537"/>
      <c r="BK20" s="537"/>
      <c r="BL20" s="537"/>
      <c r="BM20" s="537"/>
      <c r="BN20" s="537"/>
      <c r="BO20" s="537"/>
      <c r="BP20" s="537"/>
      <c r="BQ20" s="537"/>
      <c r="BR20" s="537"/>
      <c r="BS20" s="537"/>
      <c r="BT20" s="537"/>
      <c r="BU20" s="538"/>
      <c r="BV20" s="536"/>
      <c r="BW20" s="532"/>
    </row>
    <row r="21" spans="1:1026" s="416" customFormat="1" ht="26.25" customHeight="1">
      <c r="A21" s="552" t="s">
        <v>252</v>
      </c>
      <c r="B21" s="522" t="s">
        <v>253</v>
      </c>
      <c r="C21" s="559">
        <v>105875</v>
      </c>
      <c r="D21" s="524" t="s">
        <v>254</v>
      </c>
      <c r="E21" s="542" t="s">
        <v>55</v>
      </c>
      <c r="F21" s="544" t="s">
        <v>55</v>
      </c>
      <c r="G21" s="543"/>
      <c r="H21" s="543" t="s">
        <v>55</v>
      </c>
      <c r="I21" s="544" t="s">
        <v>55</v>
      </c>
      <c r="J21" s="543"/>
      <c r="K21" s="542" t="s">
        <v>55</v>
      </c>
      <c r="L21" s="542"/>
      <c r="M21" s="545"/>
      <c r="N21" s="543" t="s">
        <v>55</v>
      </c>
      <c r="O21" s="544" t="s">
        <v>55</v>
      </c>
      <c r="P21" s="543"/>
      <c r="Q21" s="543" t="s">
        <v>55</v>
      </c>
      <c r="R21" s="542"/>
      <c r="S21" s="542"/>
      <c r="T21" s="543" t="s">
        <v>55</v>
      </c>
      <c r="U21" s="543"/>
      <c r="V21" s="543"/>
      <c r="W21" s="543" t="s">
        <v>55</v>
      </c>
      <c r="X21" s="543"/>
      <c r="Y21" s="554" t="s">
        <v>55</v>
      </c>
      <c r="Z21" s="542" t="s">
        <v>55</v>
      </c>
      <c r="AA21" s="543"/>
      <c r="AB21" s="543"/>
      <c r="AC21" s="543" t="s">
        <v>55</v>
      </c>
      <c r="AD21" s="544" t="s">
        <v>55</v>
      </c>
      <c r="AE21" s="543"/>
      <c r="AF21" s="542" t="s">
        <v>55</v>
      </c>
      <c r="AG21" s="554" t="s">
        <v>19</v>
      </c>
      <c r="AH21" s="543"/>
      <c r="AI21" s="543" t="s">
        <v>55</v>
      </c>
      <c r="AJ21" s="527">
        <f>AN21</f>
        <v>132</v>
      </c>
      <c r="AK21" s="527">
        <f>AJ21+AL21</f>
        <v>198</v>
      </c>
      <c r="AL21" s="527">
        <f>AO21</f>
        <v>66</v>
      </c>
      <c r="AM21" s="528" t="s">
        <v>211</v>
      </c>
      <c r="AN21" s="547">
        <f>$AN$2-BT21</f>
        <v>132</v>
      </c>
      <c r="AO21" s="547">
        <f>(BU21-AN21)</f>
        <v>66</v>
      </c>
      <c r="AP21" s="517"/>
      <c r="AQ21" s="530"/>
      <c r="AR21" s="530"/>
      <c r="AS21" s="530"/>
      <c r="AT21" s="530"/>
      <c r="AU21" s="530"/>
      <c r="AV21" s="519">
        <f>COUNTIF(E21:AI21,"M")</f>
        <v>1</v>
      </c>
      <c r="AW21" s="519">
        <f>COUNTIF(E21:AI21,"T")</f>
        <v>0</v>
      </c>
      <c r="AX21" s="519">
        <f>COUNTIF(E21:AI21,"P")</f>
        <v>0</v>
      </c>
      <c r="AY21" s="519">
        <f>COUNTIF(E21:AI21,"N")</f>
        <v>16</v>
      </c>
      <c r="AZ21" s="519">
        <f>COUNTIF(E21:AI21,"M/T")</f>
        <v>0</v>
      </c>
      <c r="BA21" s="519">
        <f>COUNTIF(E21:AI21,"I/I")</f>
        <v>0</v>
      </c>
      <c r="BB21" s="519">
        <f>COUNTIF(E21:AI21,"I")</f>
        <v>0</v>
      </c>
      <c r="BC21" s="519">
        <f>COUNTIF(E21:AI21,"I²")</f>
        <v>0</v>
      </c>
      <c r="BD21" s="519">
        <f>COUNTIF(E21:AI21,"M4")</f>
        <v>0</v>
      </c>
      <c r="BE21" s="519">
        <f>COUNTIF(E21:AI21,"FLEX")</f>
        <v>0</v>
      </c>
      <c r="BF21" s="519">
        <f>COUNTIF(E21:AI21,"M/N")</f>
        <v>0</v>
      </c>
      <c r="BG21" s="519">
        <f>COUNTIF(E21:AI21,"T/N")</f>
        <v>0</v>
      </c>
      <c r="BH21" s="519">
        <f>COUNTIF(E21:AI21,"T/I")</f>
        <v>0</v>
      </c>
      <c r="BI21" s="519">
        <f>COUNTIF(E21:AI21,"P/i")</f>
        <v>0</v>
      </c>
      <c r="BJ21" s="519">
        <f>COUNTIF(E21:AI21,"m/i")</f>
        <v>0</v>
      </c>
      <c r="BK21" s="519">
        <f>COUNTIF(E21:AI21,"M4/t")</f>
        <v>0</v>
      </c>
      <c r="BL21" s="519">
        <f>COUNTIF(E21:AI21,"I2/SN")</f>
        <v>0</v>
      </c>
      <c r="BM21" s="519">
        <f>COUNTIF(E21:AI21,"M5")</f>
        <v>0</v>
      </c>
      <c r="BN21" s="519">
        <f>COUNTIF(E21:AI21,"M6")</f>
        <v>0</v>
      </c>
      <c r="BO21" s="519">
        <f>COUNTIF(E21:AI21,"T5")</f>
        <v>0</v>
      </c>
      <c r="BP21" s="519">
        <f>COUNTIF(E21:AI21,"CUR")</f>
        <v>0</v>
      </c>
      <c r="BQ21" s="519">
        <f>COUNTIF(E21:AI21,"M/CUR")</f>
        <v>0</v>
      </c>
      <c r="BR21" s="519">
        <f>COUNTIF(E21:AI21,"N/M")</f>
        <v>0</v>
      </c>
      <c r="BS21" s="519">
        <f>COUNTIF(E21:AI21,"I/M")</f>
        <v>0</v>
      </c>
      <c r="BT21" s="519">
        <f t="shared" si="0"/>
        <v>0</v>
      </c>
      <c r="BU21" s="531">
        <f t="shared" si="1"/>
        <v>198</v>
      </c>
    </row>
    <row r="22" spans="1:1026" s="416" customFormat="1" ht="26.25" customHeight="1">
      <c r="A22" s="557" t="s">
        <v>255</v>
      </c>
      <c r="B22" s="522" t="s">
        <v>256</v>
      </c>
      <c r="C22" s="560">
        <v>599357</v>
      </c>
      <c r="D22" s="524" t="s">
        <v>251</v>
      </c>
      <c r="E22" s="542" t="s">
        <v>55</v>
      </c>
      <c r="F22" s="543"/>
      <c r="G22" s="543" t="s">
        <v>55</v>
      </c>
      <c r="H22" s="543" t="s">
        <v>55</v>
      </c>
      <c r="I22" s="543"/>
      <c r="J22" s="544" t="s">
        <v>55</v>
      </c>
      <c r="K22" s="542" t="s">
        <v>55</v>
      </c>
      <c r="L22" s="554" t="s">
        <v>55</v>
      </c>
      <c r="M22" s="543"/>
      <c r="N22" s="543"/>
      <c r="O22" s="545"/>
      <c r="P22" s="543"/>
      <c r="Q22" s="543" t="s">
        <v>55</v>
      </c>
      <c r="R22" s="554" t="s">
        <v>55</v>
      </c>
      <c r="S22" s="542"/>
      <c r="T22" s="543" t="s">
        <v>55</v>
      </c>
      <c r="U22" s="543"/>
      <c r="V22" s="543"/>
      <c r="W22" s="543" t="s">
        <v>55</v>
      </c>
      <c r="X22" s="544" t="s">
        <v>55</v>
      </c>
      <c r="Y22" s="554" t="s">
        <v>55</v>
      </c>
      <c r="Z22" s="542" t="s">
        <v>55</v>
      </c>
      <c r="AA22" s="543"/>
      <c r="AB22" s="544" t="s">
        <v>55</v>
      </c>
      <c r="AC22" s="543" t="s">
        <v>55</v>
      </c>
      <c r="AD22" s="543"/>
      <c r="AE22" s="543"/>
      <c r="AF22" s="542" t="s">
        <v>55</v>
      </c>
      <c r="AG22" s="542"/>
      <c r="AH22" s="543"/>
      <c r="AI22" s="543" t="s">
        <v>55</v>
      </c>
      <c r="AJ22" s="527">
        <f>AN22</f>
        <v>132</v>
      </c>
      <c r="AK22" s="527">
        <f>AJ22+AL22</f>
        <v>204</v>
      </c>
      <c r="AL22" s="527">
        <f>AO22</f>
        <v>72</v>
      </c>
      <c r="AM22" s="528" t="s">
        <v>211</v>
      </c>
      <c r="AN22" s="547">
        <f>$AN$2-BT22</f>
        <v>132</v>
      </c>
      <c r="AO22" s="547">
        <f>(BU22-AN22)</f>
        <v>72</v>
      </c>
      <c r="AP22" s="517"/>
      <c r="AQ22" s="530"/>
      <c r="AR22" s="530"/>
      <c r="AS22" s="530"/>
      <c r="AT22" s="530"/>
      <c r="AU22" s="530"/>
      <c r="AV22" s="519">
        <f>COUNTIF(E22:AI22,"M")</f>
        <v>0</v>
      </c>
      <c r="AW22" s="519">
        <f>COUNTIF(E22:AI22,"T")</f>
        <v>0</v>
      </c>
      <c r="AX22" s="519">
        <f>COUNTIF(E22:AI22,"P")</f>
        <v>0</v>
      </c>
      <c r="AY22" s="519">
        <f>COUNTIF(E22:AI22,"N")</f>
        <v>17</v>
      </c>
      <c r="AZ22" s="519">
        <f>COUNTIF(E22:AI22,"M/T")</f>
        <v>0</v>
      </c>
      <c r="BA22" s="519">
        <f>COUNTIF(E22:AI22,"I/I")</f>
        <v>0</v>
      </c>
      <c r="BB22" s="519">
        <f>COUNTIF(E22:AI22,"I")</f>
        <v>0</v>
      </c>
      <c r="BC22" s="519">
        <f>COUNTIF(E22:AI22,"I²")</f>
        <v>0</v>
      </c>
      <c r="BD22" s="519">
        <f>COUNTIF(E22:AI22,"M4")</f>
        <v>0</v>
      </c>
      <c r="BE22" s="519">
        <f>COUNTIF(E22:AI22,"FLEX")</f>
        <v>0</v>
      </c>
      <c r="BF22" s="519">
        <f>COUNTIF(E22:AI22,"M/N")</f>
        <v>0</v>
      </c>
      <c r="BG22" s="519">
        <f>COUNTIF(E22:AI22,"T/N")</f>
        <v>0</v>
      </c>
      <c r="BH22" s="519">
        <f>COUNTIF(E22:AI22,"T/I")</f>
        <v>0</v>
      </c>
      <c r="BI22" s="519">
        <f>COUNTIF(E22:AI22,"P/i")</f>
        <v>0</v>
      </c>
      <c r="BJ22" s="519">
        <f>COUNTIF(E22:AI22,"m/i")</f>
        <v>0</v>
      </c>
      <c r="BK22" s="519">
        <f>COUNTIF(E22:AI22,"M4/t")</f>
        <v>0</v>
      </c>
      <c r="BL22" s="519">
        <f>COUNTIF(E22:AI22,"I2/SN")</f>
        <v>0</v>
      </c>
      <c r="BM22" s="519">
        <f>COUNTIF(E22:AI22,"M5")</f>
        <v>0</v>
      </c>
      <c r="BN22" s="519">
        <f>COUNTIF(E22:AI22,"M6")</f>
        <v>0</v>
      </c>
      <c r="BO22" s="519">
        <f>COUNTIF(E22:AI22,"T5")</f>
        <v>0</v>
      </c>
      <c r="BP22" s="519">
        <f>COUNTIF(E22:AI22,"CUR")</f>
        <v>0</v>
      </c>
      <c r="BQ22" s="519">
        <f>COUNTIF(E22:AI22,"M/CUR")</f>
        <v>0</v>
      </c>
      <c r="BR22" s="519">
        <f>COUNTIF(E22:AI22,"N/M")</f>
        <v>0</v>
      </c>
      <c r="BS22" s="519">
        <f>COUNTIF(E22:AI22,"I/M")</f>
        <v>0</v>
      </c>
      <c r="BT22" s="519">
        <f t="shared" si="0"/>
        <v>0</v>
      </c>
      <c r="BU22" s="531">
        <f t="shared" si="1"/>
        <v>204</v>
      </c>
    </row>
    <row r="23" spans="1:1026" s="416" customFormat="1" ht="26.25" customHeight="1">
      <c r="A23" s="510" t="s">
        <v>0</v>
      </c>
      <c r="B23" s="511" t="s">
        <v>1</v>
      </c>
      <c r="C23" s="512" t="s">
        <v>217</v>
      </c>
      <c r="D23" s="510" t="s">
        <v>3</v>
      </c>
      <c r="E23" s="513">
        <v>1</v>
      </c>
      <c r="F23" s="513">
        <v>2</v>
      </c>
      <c r="G23" s="513">
        <v>3</v>
      </c>
      <c r="H23" s="513">
        <v>4</v>
      </c>
      <c r="I23" s="513">
        <v>5</v>
      </c>
      <c r="J23" s="513">
        <v>6</v>
      </c>
      <c r="K23" s="513">
        <v>7</v>
      </c>
      <c r="L23" s="513">
        <v>8</v>
      </c>
      <c r="M23" s="513">
        <v>9</v>
      </c>
      <c r="N23" s="513">
        <v>10</v>
      </c>
      <c r="O23" s="513">
        <v>11</v>
      </c>
      <c r="P23" s="513">
        <v>12</v>
      </c>
      <c r="Q23" s="513">
        <v>13</v>
      </c>
      <c r="R23" s="513">
        <v>14</v>
      </c>
      <c r="S23" s="513">
        <v>15</v>
      </c>
      <c r="T23" s="513">
        <v>16</v>
      </c>
      <c r="U23" s="513">
        <v>17</v>
      </c>
      <c r="V23" s="513">
        <v>18</v>
      </c>
      <c r="W23" s="513">
        <v>19</v>
      </c>
      <c r="X23" s="513">
        <v>20</v>
      </c>
      <c r="Y23" s="513">
        <v>21</v>
      </c>
      <c r="Z23" s="513">
        <v>22</v>
      </c>
      <c r="AA23" s="513">
        <v>23</v>
      </c>
      <c r="AB23" s="513">
        <v>24</v>
      </c>
      <c r="AC23" s="513">
        <v>25</v>
      </c>
      <c r="AD23" s="513">
        <v>26</v>
      </c>
      <c r="AE23" s="513">
        <v>27</v>
      </c>
      <c r="AF23" s="513">
        <v>28</v>
      </c>
      <c r="AG23" s="513">
        <v>29</v>
      </c>
      <c r="AH23" s="513">
        <v>30</v>
      </c>
      <c r="AI23" s="513">
        <v>31</v>
      </c>
      <c r="AJ23" s="514" t="s">
        <v>4</v>
      </c>
      <c r="AK23" s="514" t="s">
        <v>5</v>
      </c>
      <c r="AL23" s="514" t="s">
        <v>6</v>
      </c>
      <c r="AM23" s="528"/>
      <c r="AU23" s="536"/>
      <c r="AV23" s="537"/>
      <c r="AW23" s="537"/>
      <c r="AX23" s="537"/>
      <c r="AY23" s="537"/>
      <c r="AZ23" s="537"/>
      <c r="BA23" s="537"/>
      <c r="BB23" s="537"/>
      <c r="BC23" s="537"/>
      <c r="BD23" s="537"/>
      <c r="BE23" s="537"/>
      <c r="BF23" s="537"/>
      <c r="BG23" s="537"/>
      <c r="BH23" s="537"/>
      <c r="BI23" s="537"/>
      <c r="BJ23" s="537"/>
      <c r="BK23" s="537"/>
      <c r="BL23" s="537"/>
      <c r="BM23" s="537"/>
      <c r="BN23" s="537"/>
      <c r="BO23" s="537"/>
      <c r="BP23" s="537"/>
      <c r="BQ23" s="537"/>
      <c r="BR23" s="537"/>
      <c r="BS23" s="537"/>
      <c r="BT23" s="537"/>
      <c r="BU23" s="538"/>
      <c r="BV23" s="536"/>
    </row>
    <row r="24" spans="1:1026" s="416" customFormat="1" ht="26.25" customHeight="1">
      <c r="A24" s="510"/>
      <c r="B24" s="511" t="s">
        <v>218</v>
      </c>
      <c r="C24" s="512" t="s">
        <v>219</v>
      </c>
      <c r="D24" s="510"/>
      <c r="E24" s="513" t="s">
        <v>11</v>
      </c>
      <c r="F24" s="513" t="s">
        <v>12</v>
      </c>
      <c r="G24" s="513" t="s">
        <v>13</v>
      </c>
      <c r="H24" s="513" t="s">
        <v>8</v>
      </c>
      <c r="I24" s="513" t="s">
        <v>9</v>
      </c>
      <c r="J24" s="513" t="s">
        <v>10</v>
      </c>
      <c r="K24" s="513" t="s">
        <v>130</v>
      </c>
      <c r="L24" s="513" t="s">
        <v>11</v>
      </c>
      <c r="M24" s="513" t="s">
        <v>12</v>
      </c>
      <c r="N24" s="513" t="s">
        <v>13</v>
      </c>
      <c r="O24" s="513" t="s">
        <v>8</v>
      </c>
      <c r="P24" s="513" t="s">
        <v>9</v>
      </c>
      <c r="Q24" s="513" t="s">
        <v>10</v>
      </c>
      <c r="R24" s="513" t="s">
        <v>130</v>
      </c>
      <c r="S24" s="513" t="s">
        <v>11</v>
      </c>
      <c r="T24" s="513" t="s">
        <v>12</v>
      </c>
      <c r="U24" s="513" t="s">
        <v>13</v>
      </c>
      <c r="V24" s="513" t="s">
        <v>8</v>
      </c>
      <c r="W24" s="513" t="s">
        <v>9</v>
      </c>
      <c r="X24" s="513" t="s">
        <v>10</v>
      </c>
      <c r="Y24" s="513" t="s">
        <v>130</v>
      </c>
      <c r="Z24" s="513" t="s">
        <v>11</v>
      </c>
      <c r="AA24" s="513" t="s">
        <v>12</v>
      </c>
      <c r="AB24" s="513" t="s">
        <v>13</v>
      </c>
      <c r="AC24" s="513" t="s">
        <v>8</v>
      </c>
      <c r="AD24" s="513" t="s">
        <v>9</v>
      </c>
      <c r="AE24" s="513" t="s">
        <v>10</v>
      </c>
      <c r="AF24" s="513" t="s">
        <v>130</v>
      </c>
      <c r="AG24" s="513" t="s">
        <v>11</v>
      </c>
      <c r="AH24" s="513" t="s">
        <v>12</v>
      </c>
      <c r="AI24" s="513" t="s">
        <v>13</v>
      </c>
      <c r="AJ24" s="514"/>
      <c r="AK24" s="514"/>
      <c r="AL24" s="514"/>
      <c r="AM24" s="528"/>
      <c r="AU24" s="536"/>
      <c r="AV24" s="537"/>
      <c r="AW24" s="537"/>
      <c r="AX24" s="537"/>
      <c r="AY24" s="537"/>
      <c r="AZ24" s="537"/>
      <c r="BA24" s="537"/>
      <c r="BB24" s="537"/>
      <c r="BC24" s="537"/>
      <c r="BD24" s="537"/>
      <c r="BE24" s="537"/>
      <c r="BF24" s="537"/>
      <c r="BG24" s="537"/>
      <c r="BH24" s="537"/>
      <c r="BI24" s="537"/>
      <c r="BJ24" s="537"/>
      <c r="BK24" s="537"/>
      <c r="BL24" s="537"/>
      <c r="BM24" s="537"/>
      <c r="BN24" s="537"/>
      <c r="BO24" s="537"/>
      <c r="BP24" s="537"/>
      <c r="BQ24" s="537"/>
      <c r="BR24" s="537"/>
      <c r="BS24" s="537"/>
      <c r="BT24" s="537"/>
      <c r="BU24" s="538"/>
      <c r="BV24" s="536"/>
    </row>
    <row r="25" spans="1:1026" s="416" customFormat="1" ht="26.25" customHeight="1">
      <c r="A25" s="552" t="s">
        <v>257</v>
      </c>
      <c r="B25" s="522" t="s">
        <v>258</v>
      </c>
      <c r="C25" s="556">
        <v>157582</v>
      </c>
      <c r="D25" s="524" t="s">
        <v>254</v>
      </c>
      <c r="E25" s="542"/>
      <c r="F25" s="543" t="s">
        <v>55</v>
      </c>
      <c r="G25" s="543" t="s">
        <v>55</v>
      </c>
      <c r="H25" s="543"/>
      <c r="I25" s="543"/>
      <c r="J25" s="543"/>
      <c r="K25" s="542"/>
      <c r="L25" s="542" t="s">
        <v>55</v>
      </c>
      <c r="M25" s="544" t="s">
        <v>55</v>
      </c>
      <c r="N25" s="543"/>
      <c r="O25" s="543" t="s">
        <v>55</v>
      </c>
      <c r="P25" s="544" t="s">
        <v>55</v>
      </c>
      <c r="Q25" s="543"/>
      <c r="R25" s="542" t="s">
        <v>55</v>
      </c>
      <c r="S25" s="554" t="s">
        <v>55</v>
      </c>
      <c r="T25" s="543"/>
      <c r="U25" s="543" t="s">
        <v>55</v>
      </c>
      <c r="V25" s="544" t="s">
        <v>55</v>
      </c>
      <c r="W25" s="543"/>
      <c r="X25" s="543" t="s">
        <v>55</v>
      </c>
      <c r="Y25" s="542"/>
      <c r="Z25" s="542"/>
      <c r="AA25" s="543" t="s">
        <v>55</v>
      </c>
      <c r="AB25" s="543"/>
      <c r="AC25" s="543"/>
      <c r="AD25" s="543" t="s">
        <v>55</v>
      </c>
      <c r="AE25" s="544" t="s">
        <v>55</v>
      </c>
      <c r="AF25" s="542" t="s">
        <v>259</v>
      </c>
      <c r="AG25" s="542" t="s">
        <v>55</v>
      </c>
      <c r="AH25" s="543"/>
      <c r="AI25" s="543"/>
      <c r="AJ25" s="527">
        <f>AN25</f>
        <v>132</v>
      </c>
      <c r="AK25" s="527">
        <f>AJ25+AL25</f>
        <v>198</v>
      </c>
      <c r="AL25" s="527">
        <f>AO25</f>
        <v>66</v>
      </c>
      <c r="AM25" s="528" t="s">
        <v>211</v>
      </c>
      <c r="AN25" s="547">
        <f>$AN$2-BT25</f>
        <v>132</v>
      </c>
      <c r="AO25" s="547">
        <f>(BU25-AN25)</f>
        <v>66</v>
      </c>
      <c r="AP25" s="517"/>
      <c r="AQ25" s="530"/>
      <c r="AR25" s="530"/>
      <c r="AS25" s="530"/>
      <c r="AT25" s="530"/>
      <c r="AU25" s="530"/>
      <c r="AV25" s="519">
        <f>COUNTIF(E25:AI25,"M")</f>
        <v>0</v>
      </c>
      <c r="AW25" s="519">
        <f>COUNTIF(E25:AI25,"T")</f>
        <v>0</v>
      </c>
      <c r="AX25" s="519">
        <f>COUNTIF(E25:AI25,"P")</f>
        <v>0</v>
      </c>
      <c r="AY25" s="519">
        <f>COUNTIF(E25:AI25,"N")</f>
        <v>15</v>
      </c>
      <c r="AZ25" s="519">
        <f>COUNTIF(E25:AI25,"M/T")</f>
        <v>0</v>
      </c>
      <c r="BA25" s="519">
        <f>COUNTIF(E25:AI25,"I/I")</f>
        <v>0</v>
      </c>
      <c r="BB25" s="519">
        <f>COUNTIF(E25:AI25,"I")</f>
        <v>0</v>
      </c>
      <c r="BC25" s="519">
        <f>COUNTIF(E25:AI25,"I²")</f>
        <v>0</v>
      </c>
      <c r="BD25" s="519">
        <f>COUNTIF(E25:AI25,"M4")</f>
        <v>0</v>
      </c>
      <c r="BE25" s="519">
        <f>COUNTIF(E25:AI25,"FLEX")</f>
        <v>0</v>
      </c>
      <c r="BF25" s="519">
        <f>COUNTIF(E25:AI25,"M/N")</f>
        <v>0</v>
      </c>
      <c r="BG25" s="519">
        <f>COUNTIF(E25:AI25,"T/N")</f>
        <v>1</v>
      </c>
      <c r="BH25" s="519">
        <f>COUNTIF(E25:AI25,"T/I")</f>
        <v>0</v>
      </c>
      <c r="BI25" s="519">
        <f>COUNTIF(E25:AI25,"P/i")</f>
        <v>0</v>
      </c>
      <c r="BJ25" s="519">
        <f>COUNTIF(E25:AI25,"m/i")</f>
        <v>0</v>
      </c>
      <c r="BK25" s="519">
        <f>COUNTIF(E25:AI25,"M4/t")</f>
        <v>0</v>
      </c>
      <c r="BL25" s="519">
        <f>COUNTIF(E25:AI25,"I2/SN")</f>
        <v>0</v>
      </c>
      <c r="BM25" s="519">
        <f>COUNTIF(E25:AI25,"M5")</f>
        <v>0</v>
      </c>
      <c r="BN25" s="519">
        <f>COUNTIF(E25:AI25,"M6")</f>
        <v>0</v>
      </c>
      <c r="BO25" s="519">
        <f>COUNTIF(E25:AI25,"T5")</f>
        <v>0</v>
      </c>
      <c r="BP25" s="519">
        <f>COUNTIF(E25:AI25,"CUR")</f>
        <v>0</v>
      </c>
      <c r="BQ25" s="519">
        <f>COUNTIF(E25:AI25,"M/CUR")</f>
        <v>0</v>
      </c>
      <c r="BR25" s="519">
        <f>COUNTIF(E25:AI25,"N/M")</f>
        <v>0</v>
      </c>
      <c r="BS25" s="519">
        <f>COUNTIF(E25:AI25,"P1/N")</f>
        <v>0</v>
      </c>
      <c r="BT25" s="519">
        <f t="shared" si="0"/>
        <v>0</v>
      </c>
      <c r="BU25" s="531">
        <f t="shared" si="1"/>
        <v>198</v>
      </c>
    </row>
    <row r="26" spans="1:1026" s="416" customFormat="1" ht="26.25" customHeight="1">
      <c r="A26" s="561"/>
      <c r="B26" s="562"/>
      <c r="C26" s="556"/>
      <c r="D26" s="524" t="s">
        <v>254</v>
      </c>
      <c r="E26" s="542"/>
      <c r="F26" s="543"/>
      <c r="G26" s="543"/>
      <c r="H26" s="543"/>
      <c r="I26" s="543"/>
      <c r="J26" s="543"/>
      <c r="K26" s="542"/>
      <c r="L26" s="542"/>
      <c r="M26" s="545"/>
      <c r="N26" s="543"/>
      <c r="O26" s="545"/>
      <c r="P26" s="543"/>
      <c r="Q26" s="543"/>
      <c r="R26" s="542"/>
      <c r="S26" s="542"/>
      <c r="T26" s="543"/>
      <c r="U26" s="543"/>
      <c r="V26" s="543"/>
      <c r="W26" s="543"/>
      <c r="X26" s="543"/>
      <c r="Y26" s="542"/>
      <c r="Z26" s="542"/>
      <c r="AA26" s="543"/>
      <c r="AB26" s="543"/>
      <c r="AC26" s="543"/>
      <c r="AD26" s="543"/>
      <c r="AE26" s="543"/>
      <c r="AF26" s="542"/>
      <c r="AG26" s="542"/>
      <c r="AH26" s="543"/>
      <c r="AI26" s="543"/>
      <c r="AJ26" s="527">
        <f>AN26</f>
        <v>132</v>
      </c>
      <c r="AK26" s="527">
        <f>AJ26+AL26</f>
        <v>0</v>
      </c>
      <c r="AL26" s="527">
        <f>AO26</f>
        <v>-132</v>
      </c>
      <c r="AM26" s="528"/>
      <c r="AN26" s="547">
        <f>$AN$2-BT26</f>
        <v>132</v>
      </c>
      <c r="AO26" s="547">
        <f>(BU26-AN26)</f>
        <v>-132</v>
      </c>
      <c r="AP26" s="517"/>
      <c r="AQ26" s="530"/>
      <c r="AR26" s="530"/>
      <c r="AS26" s="530"/>
      <c r="AT26" s="530"/>
      <c r="AU26" s="530"/>
      <c r="AV26" s="519">
        <f>COUNTIF(E26:AI26,"M")</f>
        <v>0</v>
      </c>
      <c r="AW26" s="519">
        <f>COUNTIF(E26:AI26,"T")</f>
        <v>0</v>
      </c>
      <c r="AX26" s="519">
        <f>COUNTIF(E26:AI26,"P")</f>
        <v>0</v>
      </c>
      <c r="AY26" s="519">
        <f>COUNTIF(E26:AI26,"N")</f>
        <v>0</v>
      </c>
      <c r="AZ26" s="519">
        <f>COUNTIF(E26:AI26,"M/T")</f>
        <v>0</v>
      </c>
      <c r="BA26" s="519">
        <f>COUNTIF(E26:AI26,"I/I")</f>
        <v>0</v>
      </c>
      <c r="BB26" s="519">
        <f>COUNTIF(E26:AI26,"I")</f>
        <v>0</v>
      </c>
      <c r="BC26" s="519">
        <f>COUNTIF(E26:AI26,"I²")</f>
        <v>0</v>
      </c>
      <c r="BD26" s="519">
        <f>COUNTIF(E26:AI26,"M4")</f>
        <v>0</v>
      </c>
      <c r="BE26" s="519">
        <f>COUNTIF(E26:AI26,"FLEX")</f>
        <v>0</v>
      </c>
      <c r="BF26" s="519">
        <f>COUNTIF(E26:AI26,"M/N")</f>
        <v>0</v>
      </c>
      <c r="BG26" s="519">
        <f>COUNTIF(E26:AI26,"T/N")</f>
        <v>0</v>
      </c>
      <c r="BH26" s="519">
        <f>COUNTIF(E26:AI26,"T/I")</f>
        <v>0</v>
      </c>
      <c r="BI26" s="519">
        <f>COUNTIF(E26:AI26,"P/i")</f>
        <v>0</v>
      </c>
      <c r="BJ26" s="519">
        <f>COUNTIF(E26:AI26,"m/i")</f>
        <v>0</v>
      </c>
      <c r="BK26" s="519">
        <f>COUNTIF(E26:AI26,"M4/t")</f>
        <v>0</v>
      </c>
      <c r="BL26" s="519">
        <f>COUNTIF(E26:AI26,"I2/SN")</f>
        <v>0</v>
      </c>
      <c r="BM26" s="519">
        <f>COUNTIF(E26:AI26,"M5")</f>
        <v>0</v>
      </c>
      <c r="BN26" s="519">
        <f>COUNTIF(E26:AI26,"M6")</f>
        <v>0</v>
      </c>
      <c r="BO26" s="519">
        <f>COUNTIF(E26:AI26,"T5")</f>
        <v>0</v>
      </c>
      <c r="BP26" s="519">
        <f>COUNTIF(E26:AI26,"CUR")</f>
        <v>0</v>
      </c>
      <c r="BQ26" s="519">
        <f>COUNTIF(E26:AI26,"M/CUR")</f>
        <v>0</v>
      </c>
      <c r="BR26" s="519">
        <f>COUNTIF(E26:AI26,"N/M")</f>
        <v>0</v>
      </c>
      <c r="BS26" s="519">
        <f>COUNTIF(E26:AI26,"I/M")</f>
        <v>0</v>
      </c>
      <c r="BT26" s="519">
        <f t="shared" si="0"/>
        <v>0</v>
      </c>
      <c r="BU26" s="531">
        <f t="shared" si="1"/>
        <v>0</v>
      </c>
    </row>
    <row r="27" spans="1:1026" s="416" customFormat="1" ht="26.25" customHeight="1">
      <c r="A27" s="510" t="s">
        <v>0</v>
      </c>
      <c r="B27" s="511" t="s">
        <v>1</v>
      </c>
      <c r="C27" s="512" t="s">
        <v>217</v>
      </c>
      <c r="D27" s="510" t="s">
        <v>3</v>
      </c>
      <c r="E27" s="513">
        <v>1</v>
      </c>
      <c r="F27" s="513">
        <v>2</v>
      </c>
      <c r="G27" s="513">
        <v>3</v>
      </c>
      <c r="H27" s="513">
        <v>4</v>
      </c>
      <c r="I27" s="513">
        <v>5</v>
      </c>
      <c r="J27" s="513">
        <v>6</v>
      </c>
      <c r="K27" s="513">
        <v>7</v>
      </c>
      <c r="L27" s="513">
        <v>8</v>
      </c>
      <c r="M27" s="513">
        <v>9</v>
      </c>
      <c r="N27" s="513">
        <v>10</v>
      </c>
      <c r="O27" s="513">
        <v>11</v>
      </c>
      <c r="P27" s="513">
        <v>12</v>
      </c>
      <c r="Q27" s="513">
        <v>13</v>
      </c>
      <c r="R27" s="513">
        <v>14</v>
      </c>
      <c r="S27" s="513">
        <v>15</v>
      </c>
      <c r="T27" s="513">
        <v>16</v>
      </c>
      <c r="U27" s="513">
        <v>17</v>
      </c>
      <c r="V27" s="513">
        <v>18</v>
      </c>
      <c r="W27" s="513">
        <v>19</v>
      </c>
      <c r="X27" s="513">
        <v>20</v>
      </c>
      <c r="Y27" s="513">
        <v>21</v>
      </c>
      <c r="Z27" s="513">
        <v>22</v>
      </c>
      <c r="AA27" s="513">
        <v>23</v>
      </c>
      <c r="AB27" s="513">
        <v>24</v>
      </c>
      <c r="AC27" s="513">
        <v>25</v>
      </c>
      <c r="AD27" s="513">
        <v>26</v>
      </c>
      <c r="AE27" s="513">
        <v>27</v>
      </c>
      <c r="AF27" s="513">
        <v>28</v>
      </c>
      <c r="AG27" s="513">
        <v>29</v>
      </c>
      <c r="AH27" s="513">
        <v>30</v>
      </c>
      <c r="AI27" s="513">
        <v>31</v>
      </c>
      <c r="AJ27" s="514" t="s">
        <v>4</v>
      </c>
      <c r="AK27" s="514" t="s">
        <v>5</v>
      </c>
      <c r="AL27" s="514" t="s">
        <v>6</v>
      </c>
      <c r="AM27" s="528"/>
      <c r="AU27" s="536"/>
      <c r="AV27" s="537"/>
      <c r="AW27" s="537"/>
      <c r="AX27" s="537"/>
      <c r="AY27" s="537"/>
      <c r="AZ27" s="537"/>
      <c r="BA27" s="537"/>
      <c r="BB27" s="537"/>
      <c r="BC27" s="537"/>
      <c r="BD27" s="537"/>
      <c r="BE27" s="537"/>
      <c r="BF27" s="537"/>
      <c r="BG27" s="537"/>
      <c r="BH27" s="537"/>
      <c r="BI27" s="537"/>
      <c r="BJ27" s="537"/>
      <c r="BK27" s="537"/>
      <c r="BL27" s="537"/>
      <c r="BM27" s="537"/>
      <c r="BN27" s="537"/>
      <c r="BO27" s="537"/>
      <c r="BP27" s="537"/>
      <c r="BQ27" s="537"/>
      <c r="BR27" s="537"/>
      <c r="BS27" s="537"/>
      <c r="BT27" s="537"/>
      <c r="BU27" s="538"/>
      <c r="BV27" s="536"/>
      <c r="BW27" s="532"/>
    </row>
    <row r="28" spans="1:1026" s="416" customFormat="1" ht="26.25" customHeight="1">
      <c r="A28" s="510"/>
      <c r="B28" s="511" t="s">
        <v>218</v>
      </c>
      <c r="C28" s="512" t="s">
        <v>219</v>
      </c>
      <c r="D28" s="510"/>
      <c r="E28" s="513" t="s">
        <v>11</v>
      </c>
      <c r="F28" s="513" t="s">
        <v>12</v>
      </c>
      <c r="G28" s="513" t="s">
        <v>13</v>
      </c>
      <c r="H28" s="513" t="s">
        <v>8</v>
      </c>
      <c r="I28" s="513" t="s">
        <v>9</v>
      </c>
      <c r="J28" s="513" t="s">
        <v>10</v>
      </c>
      <c r="K28" s="513" t="s">
        <v>130</v>
      </c>
      <c r="L28" s="513" t="s">
        <v>11</v>
      </c>
      <c r="M28" s="513" t="s">
        <v>12</v>
      </c>
      <c r="N28" s="513" t="s">
        <v>13</v>
      </c>
      <c r="O28" s="513" t="s">
        <v>8</v>
      </c>
      <c r="P28" s="513" t="s">
        <v>9</v>
      </c>
      <c r="Q28" s="513" t="s">
        <v>10</v>
      </c>
      <c r="R28" s="513" t="s">
        <v>130</v>
      </c>
      <c r="S28" s="513" t="s">
        <v>11</v>
      </c>
      <c r="T28" s="513" t="s">
        <v>12</v>
      </c>
      <c r="U28" s="513" t="s">
        <v>13</v>
      </c>
      <c r="V28" s="513" t="s">
        <v>8</v>
      </c>
      <c r="W28" s="513" t="s">
        <v>9</v>
      </c>
      <c r="X28" s="513" t="s">
        <v>10</v>
      </c>
      <c r="Y28" s="513" t="s">
        <v>130</v>
      </c>
      <c r="Z28" s="513" t="s">
        <v>11</v>
      </c>
      <c r="AA28" s="513" t="s">
        <v>12</v>
      </c>
      <c r="AB28" s="513" t="s">
        <v>13</v>
      </c>
      <c r="AC28" s="513" t="s">
        <v>8</v>
      </c>
      <c r="AD28" s="513" t="s">
        <v>9</v>
      </c>
      <c r="AE28" s="513" t="s">
        <v>10</v>
      </c>
      <c r="AF28" s="513" t="s">
        <v>130</v>
      </c>
      <c r="AG28" s="513" t="s">
        <v>11</v>
      </c>
      <c r="AH28" s="513" t="s">
        <v>12</v>
      </c>
      <c r="AI28" s="513" t="s">
        <v>13</v>
      </c>
      <c r="AJ28" s="514"/>
      <c r="AK28" s="514"/>
      <c r="AL28" s="514"/>
      <c r="AM28" s="528"/>
      <c r="AU28" s="536"/>
      <c r="AV28" s="537"/>
      <c r="AW28" s="537"/>
      <c r="AX28" s="537"/>
      <c r="AY28" s="537"/>
      <c r="AZ28" s="537"/>
      <c r="BA28" s="537"/>
      <c r="BB28" s="537"/>
      <c r="BC28" s="537"/>
      <c r="BD28" s="537"/>
      <c r="BE28" s="537"/>
      <c r="BF28" s="537"/>
      <c r="BG28" s="537"/>
      <c r="BH28" s="537"/>
      <c r="BI28" s="537"/>
      <c r="BJ28" s="537"/>
      <c r="BK28" s="537"/>
      <c r="BL28" s="537"/>
      <c r="BM28" s="537"/>
      <c r="BN28" s="537"/>
      <c r="BO28" s="537"/>
      <c r="BP28" s="537"/>
      <c r="BQ28" s="537"/>
      <c r="BR28" s="537"/>
      <c r="BS28" s="537"/>
      <c r="BT28" s="537"/>
      <c r="BU28" s="538"/>
      <c r="BV28" s="536"/>
      <c r="BW28" s="532"/>
    </row>
    <row r="29" spans="1:1026" s="416" customFormat="1" ht="26.25" customHeight="1">
      <c r="A29" s="552" t="s">
        <v>260</v>
      </c>
      <c r="B29" s="522" t="s">
        <v>261</v>
      </c>
      <c r="C29" s="563"/>
      <c r="D29" s="524" t="s">
        <v>254</v>
      </c>
      <c r="E29" s="542"/>
      <c r="F29" s="543"/>
      <c r="G29" s="543"/>
      <c r="H29" s="543"/>
      <c r="I29" s="543" t="s">
        <v>55</v>
      </c>
      <c r="J29" s="543" t="s">
        <v>55</v>
      </c>
      <c r="K29" s="542"/>
      <c r="L29" s="542"/>
      <c r="M29" s="543" t="s">
        <v>55</v>
      </c>
      <c r="N29" s="543" t="s">
        <v>55</v>
      </c>
      <c r="O29" s="545"/>
      <c r="P29" s="543" t="s">
        <v>55</v>
      </c>
      <c r="Q29" s="544" t="s">
        <v>54</v>
      </c>
      <c r="R29" s="542"/>
      <c r="S29" s="542" t="s">
        <v>55</v>
      </c>
      <c r="T29" s="543"/>
      <c r="U29" s="544" t="s">
        <v>55</v>
      </c>
      <c r="V29" s="543" t="s">
        <v>55</v>
      </c>
      <c r="W29" s="543"/>
      <c r="X29" s="544" t="s">
        <v>54</v>
      </c>
      <c r="Y29" s="564" t="s">
        <v>17</v>
      </c>
      <c r="Z29" s="542"/>
      <c r="AA29" s="544" t="s">
        <v>55</v>
      </c>
      <c r="AB29" s="543" t="s">
        <v>55</v>
      </c>
      <c r="AC29" s="543"/>
      <c r="AD29" s="544" t="s">
        <v>54</v>
      </c>
      <c r="AE29" s="543" t="s">
        <v>55</v>
      </c>
      <c r="AF29" s="542"/>
      <c r="AG29" s="554" t="s">
        <v>55</v>
      </c>
      <c r="AH29" s="543" t="s">
        <v>55</v>
      </c>
      <c r="AI29" s="544" t="s">
        <v>20</v>
      </c>
      <c r="AJ29" s="527">
        <f>AN29</f>
        <v>120</v>
      </c>
      <c r="AK29" s="527">
        <f>AJ29+AL29</f>
        <v>180</v>
      </c>
      <c r="AL29" s="527">
        <f>AO29</f>
        <v>60</v>
      </c>
      <c r="AM29" s="528" t="s">
        <v>211</v>
      </c>
      <c r="AN29" s="547">
        <f>$AN$2-BT29</f>
        <v>120</v>
      </c>
      <c r="AO29" s="547">
        <f>(BU29-AN29)</f>
        <v>60</v>
      </c>
      <c r="AP29" s="517"/>
      <c r="AQ29" s="530"/>
      <c r="AR29" s="530"/>
      <c r="AS29" s="530"/>
      <c r="AT29" s="530">
        <v>2</v>
      </c>
      <c r="AU29" s="530"/>
      <c r="AV29" s="519">
        <f>COUNTIF(E29:AI29,"M")</f>
        <v>0</v>
      </c>
      <c r="AW29" s="519">
        <f>COUNTIF(E29:AI29,"T")</f>
        <v>1</v>
      </c>
      <c r="AX29" s="519">
        <f>COUNTIF(E29:AI29,"P")</f>
        <v>0</v>
      </c>
      <c r="AY29" s="519">
        <f>COUNTIF(E29:AI29,"N")</f>
        <v>13</v>
      </c>
      <c r="AZ29" s="519">
        <f>COUNTIF(E29:AI29,"M/T")</f>
        <v>0</v>
      </c>
      <c r="BA29" s="519">
        <f>COUNTIF(E29:AI29,"I/I")</f>
        <v>0</v>
      </c>
      <c r="BB29" s="519">
        <f>COUNTIF(E29:AI29,"I")</f>
        <v>3</v>
      </c>
      <c r="BC29" s="519">
        <f>COUNTIF(E29:AI29,"I²")</f>
        <v>0</v>
      </c>
      <c r="BD29" s="519">
        <f>COUNTIF(E29:AI29,"M4")</f>
        <v>0</v>
      </c>
      <c r="BE29" s="519">
        <f>COUNTIF(E29:AI29,"FLEX")</f>
        <v>0</v>
      </c>
      <c r="BF29" s="519">
        <f>COUNTIF(E29:AI29,"M/N")</f>
        <v>0</v>
      </c>
      <c r="BG29" s="519">
        <f>COUNTIF(E29:AI29,"T/N")</f>
        <v>0</v>
      </c>
      <c r="BH29" s="519">
        <f>COUNTIF(E29:AI29,"T/I")</f>
        <v>0</v>
      </c>
      <c r="BI29" s="519">
        <f>COUNTIF(E29:AI29,"P/i")</f>
        <v>0</v>
      </c>
      <c r="BJ29" s="519">
        <f>COUNTIF(E29:AI29,"m/i")</f>
        <v>0</v>
      </c>
      <c r="BK29" s="519">
        <f>COUNTIF(E29:AI29,"M4/t")</f>
        <v>0</v>
      </c>
      <c r="BL29" s="519">
        <f>COUNTIF(E29:AI29,"I2/SN")</f>
        <v>0</v>
      </c>
      <c r="BM29" s="519">
        <f>COUNTIF(E29:AI29,"M5")</f>
        <v>0</v>
      </c>
      <c r="BN29" s="519">
        <f>COUNTIF(E29:AI29,"M6")</f>
        <v>0</v>
      </c>
      <c r="BO29" s="519">
        <f>COUNTIF(E29:AI29,"T5")</f>
        <v>0</v>
      </c>
      <c r="BP29" s="519">
        <f>COUNTIF(E29:AI29,"CUR")</f>
        <v>0</v>
      </c>
      <c r="BQ29" s="519">
        <f>COUNTIF(E29:AI29,"M/CUR")</f>
        <v>0</v>
      </c>
      <c r="BR29" s="519">
        <f>COUNTIF(E29:AI29,"N/M")</f>
        <v>0</v>
      </c>
      <c r="BS29" s="519">
        <f>COUNTIF(E29:AI29,"I/M")</f>
        <v>0</v>
      </c>
      <c r="BT29" s="519">
        <f t="shared" si="0"/>
        <v>12</v>
      </c>
      <c r="BU29" s="531">
        <f t="shared" si="1"/>
        <v>180</v>
      </c>
    </row>
    <row r="30" spans="1:1026" s="416" customFormat="1" ht="26.25" customHeight="1">
      <c r="A30" s="561"/>
      <c r="B30" s="562"/>
      <c r="C30" s="560"/>
      <c r="D30" s="524" t="s">
        <v>254</v>
      </c>
      <c r="E30" s="542"/>
      <c r="F30" s="543"/>
      <c r="G30" s="543"/>
      <c r="H30" s="543"/>
      <c r="I30" s="543"/>
      <c r="J30" s="543"/>
      <c r="K30" s="542"/>
      <c r="L30" s="542"/>
      <c r="M30" s="545"/>
      <c r="N30" s="543"/>
      <c r="O30" s="545"/>
      <c r="P30" s="543"/>
      <c r="Q30" s="543"/>
      <c r="R30" s="542"/>
      <c r="S30" s="542"/>
      <c r="T30" s="543"/>
      <c r="U30" s="543"/>
      <c r="V30" s="543"/>
      <c r="W30" s="543"/>
      <c r="X30" s="543"/>
      <c r="Y30" s="542"/>
      <c r="Z30" s="542"/>
      <c r="AA30" s="543"/>
      <c r="AB30" s="543"/>
      <c r="AC30" s="543"/>
      <c r="AD30" s="543"/>
      <c r="AE30" s="543"/>
      <c r="AF30" s="542"/>
      <c r="AG30" s="542"/>
      <c r="AH30" s="543"/>
      <c r="AI30" s="543"/>
      <c r="AJ30" s="527">
        <f>AN30</f>
        <v>132</v>
      </c>
      <c r="AK30" s="527">
        <f>AJ30+AL30</f>
        <v>0</v>
      </c>
      <c r="AL30" s="527">
        <f>AO30</f>
        <v>-132</v>
      </c>
      <c r="AM30" s="528"/>
      <c r="AN30" s="547">
        <f>$AN$2-BT30</f>
        <v>132</v>
      </c>
      <c r="AO30" s="547">
        <f>(BU30-AN30)</f>
        <v>-132</v>
      </c>
      <c r="AP30" s="517"/>
      <c r="AQ30" s="530"/>
      <c r="AR30" s="530"/>
      <c r="AS30" s="530"/>
      <c r="AT30" s="530"/>
      <c r="AU30" s="530"/>
      <c r="AV30" s="519">
        <f>COUNTIF(E30:AI30,"M")</f>
        <v>0</v>
      </c>
      <c r="AW30" s="519">
        <f>COUNTIF(E30:AI30,"T")</f>
        <v>0</v>
      </c>
      <c r="AX30" s="519">
        <f>COUNTIF(E30:AI30,"P")</f>
        <v>0</v>
      </c>
      <c r="AY30" s="519">
        <f>COUNTIF(E30:AI30,"N")</f>
        <v>0</v>
      </c>
      <c r="AZ30" s="519">
        <f>COUNTIF(E30:AI30,"M/T")</f>
        <v>0</v>
      </c>
      <c r="BA30" s="519">
        <f>COUNTIF(E30:AI30,"I/I")</f>
        <v>0</v>
      </c>
      <c r="BB30" s="519">
        <f>COUNTIF(E30:AI30,"I")</f>
        <v>0</v>
      </c>
      <c r="BC30" s="519">
        <f>COUNTIF(E30:AI30,"I²")</f>
        <v>0</v>
      </c>
      <c r="BD30" s="519">
        <f>COUNTIF(E30:AI30,"M4")</f>
        <v>0</v>
      </c>
      <c r="BE30" s="519">
        <f>COUNTIF(E30:AI30,"FLEX")</f>
        <v>0</v>
      </c>
      <c r="BF30" s="519">
        <f>COUNTIF(E30:AI30,"M/N")</f>
        <v>0</v>
      </c>
      <c r="BG30" s="519">
        <f>COUNTIF(E30:AI30,"T/N")</f>
        <v>0</v>
      </c>
      <c r="BH30" s="519">
        <f>COUNTIF(E30:AI30,"T/I")</f>
        <v>0</v>
      </c>
      <c r="BI30" s="519">
        <f>COUNTIF(E30:AI30,"P/i")</f>
        <v>0</v>
      </c>
      <c r="BJ30" s="519">
        <f>COUNTIF(E30:AI30,"m/i")</f>
        <v>0</v>
      </c>
      <c r="BK30" s="519">
        <f>COUNTIF(E30:AI30,"M4/t")</f>
        <v>0</v>
      </c>
      <c r="BL30" s="519">
        <f>COUNTIF(E30:AI30,"I2/SN")</f>
        <v>0</v>
      </c>
      <c r="BM30" s="519">
        <f>COUNTIF(E30:AI30,"M5")</f>
        <v>0</v>
      </c>
      <c r="BN30" s="519">
        <f>COUNTIF(E30:AI30,"M6")</f>
        <v>0</v>
      </c>
      <c r="BO30" s="519">
        <f>COUNTIF(E30:AI30,"T5")</f>
        <v>0</v>
      </c>
      <c r="BP30" s="519">
        <f t="shared" ref="BP30" si="4">COUNTIF(E30:AI30,"CUR")</f>
        <v>0</v>
      </c>
      <c r="BQ30" s="519">
        <f>COUNTIF(E30:AI30,"M/CUR")</f>
        <v>0</v>
      </c>
      <c r="BR30" s="519">
        <f>COUNTIF(E30:AI30,"N/M")</f>
        <v>0</v>
      </c>
      <c r="BS30" s="519">
        <f>COUNTIF(E30:AI30,"I/M")</f>
        <v>0</v>
      </c>
      <c r="BT30" s="519">
        <f t="shared" si="0"/>
        <v>0</v>
      </c>
      <c r="BU30" s="531">
        <f t="shared" si="1"/>
        <v>0</v>
      </c>
    </row>
    <row r="31" spans="1:1026">
      <c r="A31" s="565"/>
      <c r="B31" s="566"/>
      <c r="C31" s="565"/>
      <c r="R31" s="568"/>
      <c r="S31" s="568"/>
      <c r="T31" s="568"/>
      <c r="U31" s="568"/>
      <c r="V31" s="568"/>
      <c r="W31" s="568"/>
      <c r="X31" s="568"/>
      <c r="Y31" s="568"/>
      <c r="AM31" s="569"/>
      <c r="BF31" s="570"/>
      <c r="BG31" s="537"/>
      <c r="BH31" s="570"/>
      <c r="BI31" s="570"/>
      <c r="BJ31" s="570"/>
      <c r="BN31" s="571"/>
      <c r="BO31" s="572"/>
      <c r="BP31" s="572"/>
      <c r="BQ31" s="572"/>
      <c r="BR31" s="572"/>
      <c r="BS31" s="572"/>
      <c r="BT31" s="571"/>
      <c r="BU31" s="573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1:1026">
      <c r="A32" s="567" t="s">
        <v>262</v>
      </c>
      <c r="D32" s="574" t="s">
        <v>263</v>
      </c>
      <c r="E32" s="574"/>
      <c r="F32" s="574"/>
      <c r="G32" s="574"/>
      <c r="H32" s="575"/>
      <c r="AM32" s="576"/>
      <c r="BF32" s="570"/>
      <c r="BG32" s="570"/>
      <c r="BH32" s="570"/>
      <c r="BI32" s="570"/>
      <c r="BJ32" s="570"/>
      <c r="BN32" s="571"/>
      <c r="BO32" s="571"/>
      <c r="BP32" s="571"/>
      <c r="BQ32" s="571"/>
      <c r="BR32" s="571"/>
      <c r="BS32" s="571"/>
      <c r="BT32" s="571"/>
    </row>
    <row r="33" spans="1:1026" ht="22.5" customHeight="1">
      <c r="A33" s="567" t="s">
        <v>264</v>
      </c>
      <c r="D33" s="574" t="s">
        <v>265</v>
      </c>
      <c r="E33" s="574"/>
      <c r="F33" s="574"/>
      <c r="G33" s="574"/>
      <c r="H33" s="575"/>
      <c r="R33" s="565"/>
      <c r="S33" s="566"/>
      <c r="T33" s="565"/>
      <c r="U33" s="578"/>
      <c r="Z33" s="579"/>
      <c r="AA33" s="580"/>
      <c r="AB33" s="581"/>
      <c r="AC33" s="579"/>
      <c r="AD33" s="582"/>
      <c r="AE33" s="582"/>
      <c r="AF33" s="582"/>
      <c r="AG33" s="582"/>
      <c r="AH33" s="582"/>
      <c r="AI33" s="582"/>
      <c r="AJ33" s="582"/>
      <c r="AK33" s="583"/>
      <c r="AL33" s="583"/>
      <c r="AM33" s="583"/>
      <c r="AN33" s="583"/>
      <c r="AO33" s="583"/>
      <c r="AP33" s="583"/>
      <c r="AQ33" s="583"/>
      <c r="AR33" s="583"/>
      <c r="AS33" s="583"/>
      <c r="AT33" s="583"/>
      <c r="AU33" s="583"/>
      <c r="AV33" s="583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4"/>
      <c r="BJ33" s="584"/>
      <c r="BK33" s="584"/>
      <c r="BL33" s="585"/>
      <c r="BM33" s="536"/>
      <c r="BN33" s="536"/>
      <c r="BO33" s="416"/>
      <c r="BP33" s="416"/>
      <c r="BQ33" s="416"/>
      <c r="BR33" s="416"/>
      <c r="BS33" s="416"/>
      <c r="BT33" s="536"/>
      <c r="BU33" s="537"/>
      <c r="BV33" s="537"/>
      <c r="BW33" s="537"/>
      <c r="BX33" s="537"/>
      <c r="BY33" s="537"/>
      <c r="BZ33" s="537"/>
      <c r="CA33" s="537"/>
      <c r="CB33" s="537"/>
      <c r="CC33" s="537"/>
      <c r="CD33" s="537"/>
      <c r="CE33" s="537"/>
      <c r="CF33" s="537"/>
      <c r="CG33" s="537"/>
      <c r="CH33" s="537"/>
      <c r="CI33" s="537"/>
      <c r="CJ33" s="537"/>
      <c r="CK33" s="537"/>
      <c r="CL33" s="537"/>
      <c r="CM33" s="537"/>
      <c r="CN33" s="537"/>
      <c r="CO33" s="537"/>
      <c r="CP33" s="537"/>
      <c r="CQ33" s="537"/>
      <c r="CR33" s="537"/>
      <c r="CS33" s="537"/>
      <c r="CT33" s="538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6" ht="22.5" customHeight="1">
      <c r="A34" s="567" t="s">
        <v>266</v>
      </c>
      <c r="D34" s="574" t="s">
        <v>267</v>
      </c>
      <c r="E34" s="574"/>
      <c r="F34" s="574"/>
      <c r="G34" s="574"/>
      <c r="H34" s="574"/>
      <c r="Z34" s="579"/>
      <c r="AA34" s="580"/>
      <c r="AB34" s="581"/>
      <c r="AC34" s="579"/>
      <c r="AD34" s="582"/>
      <c r="AE34" s="582"/>
      <c r="AF34" s="582"/>
      <c r="AG34" s="582"/>
      <c r="AH34" s="582"/>
      <c r="AI34" s="582"/>
      <c r="AJ34" s="582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4"/>
      <c r="BJ34" s="584"/>
      <c r="BK34" s="584"/>
      <c r="BL34" s="585"/>
      <c r="BM34" s="536"/>
      <c r="BN34" s="536"/>
      <c r="BO34" s="416"/>
      <c r="BP34" s="416"/>
      <c r="BQ34" s="416"/>
      <c r="BR34" s="416"/>
      <c r="BS34" s="416"/>
      <c r="BT34" s="536"/>
      <c r="BU34" s="537"/>
      <c r="BV34" s="537"/>
      <c r="BW34" s="537"/>
      <c r="BX34" s="537"/>
      <c r="BY34" s="537"/>
      <c r="BZ34" s="537"/>
      <c r="CA34" s="537"/>
      <c r="CB34" s="537"/>
      <c r="CC34" s="537"/>
      <c r="CD34" s="537"/>
      <c r="CE34" s="537"/>
      <c r="CF34" s="537"/>
      <c r="CG34" s="537"/>
      <c r="CH34" s="537"/>
      <c r="CI34" s="537"/>
      <c r="CJ34" s="537"/>
      <c r="CK34" s="537"/>
      <c r="CL34" s="537"/>
      <c r="CM34" s="537"/>
      <c r="CN34" s="537"/>
      <c r="CO34" s="537"/>
      <c r="CP34" s="537"/>
      <c r="CQ34" s="537"/>
      <c r="CR34" s="537"/>
      <c r="CS34" s="537"/>
      <c r="CT34" s="538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6" ht="19.5" customHeight="1">
      <c r="A35" s="567" t="s">
        <v>268</v>
      </c>
      <c r="D35" s="574" t="s">
        <v>269</v>
      </c>
      <c r="E35" s="574"/>
      <c r="F35" s="574"/>
      <c r="G35" s="574"/>
      <c r="H35" s="575"/>
      <c r="Z35" s="586"/>
      <c r="AA35" s="580"/>
      <c r="AB35" s="586"/>
      <c r="AC35" s="581"/>
      <c r="AD35" s="582"/>
      <c r="AE35" s="582"/>
      <c r="AF35" s="582"/>
      <c r="AG35" s="582"/>
      <c r="AH35" s="582"/>
      <c r="AI35" s="582"/>
      <c r="AJ35" s="582"/>
      <c r="AK35" s="536"/>
      <c r="AL35" s="536"/>
      <c r="AM35" s="536"/>
      <c r="AN35" s="536"/>
      <c r="AO35" s="587"/>
      <c r="AP35" s="536"/>
      <c r="AQ35" s="536"/>
      <c r="AR35" s="536"/>
      <c r="AS35" s="536"/>
      <c r="AT35" s="536"/>
      <c r="AU35" s="536"/>
      <c r="AV35" s="583"/>
      <c r="AW35" s="536"/>
      <c r="AX35" s="536"/>
      <c r="AY35" s="536"/>
      <c r="AZ35" s="536"/>
      <c r="BA35" s="536"/>
      <c r="BB35" s="536"/>
      <c r="BC35" s="536"/>
      <c r="BD35" s="588"/>
      <c r="BE35" s="536"/>
      <c r="BF35" s="536"/>
      <c r="BG35" s="536"/>
      <c r="BH35" s="536"/>
      <c r="BI35" s="589"/>
      <c r="BJ35" s="589"/>
      <c r="BK35" s="589"/>
      <c r="BL35" s="585"/>
      <c r="BM35" s="590"/>
      <c r="BN35" s="590"/>
      <c r="BO35" s="517"/>
      <c r="BP35" s="591"/>
      <c r="BQ35" s="591"/>
      <c r="BR35" s="591"/>
      <c r="BS35" s="591"/>
      <c r="BT35" s="591"/>
      <c r="BU35" s="537"/>
      <c r="BV35" s="537"/>
      <c r="BW35" s="537"/>
      <c r="BX35" s="537"/>
      <c r="BY35" s="537"/>
      <c r="BZ35" s="537"/>
      <c r="CA35" s="537"/>
      <c r="CB35" s="537"/>
      <c r="CC35" s="537"/>
      <c r="CD35" s="537"/>
      <c r="CE35" s="537"/>
      <c r="CF35" s="537"/>
      <c r="CG35" s="537"/>
      <c r="CH35" s="537"/>
      <c r="CI35" s="537"/>
      <c r="CJ35" s="537"/>
      <c r="CK35" s="537"/>
      <c r="CL35" s="537"/>
      <c r="CM35" s="537"/>
      <c r="CN35" s="537"/>
      <c r="CO35" s="537"/>
      <c r="CP35" s="537"/>
      <c r="CQ35" s="537"/>
      <c r="CR35" s="537"/>
      <c r="CS35" s="537"/>
      <c r="CT35" s="538"/>
      <c r="CU35" s="570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6" ht="21" customHeight="1">
      <c r="D36" s="592" t="s">
        <v>270</v>
      </c>
      <c r="E36" s="592"/>
      <c r="F36" s="592"/>
      <c r="G36" s="592"/>
      <c r="H36" s="593"/>
      <c r="Z36" s="586"/>
      <c r="AA36" s="580"/>
      <c r="AB36" s="581"/>
      <c r="AC36" s="581"/>
      <c r="AD36" s="582"/>
      <c r="AE36" s="582"/>
      <c r="AF36" s="582"/>
      <c r="AG36" s="582"/>
      <c r="AH36" s="582"/>
      <c r="AI36" s="582"/>
      <c r="AJ36" s="582"/>
      <c r="AK36" s="536"/>
      <c r="AL36" s="536"/>
      <c r="AM36" s="536"/>
      <c r="AN36" s="536"/>
      <c r="AO36" s="536"/>
      <c r="AP36" s="536"/>
      <c r="AQ36" s="536"/>
      <c r="AR36" s="536"/>
      <c r="AS36" s="536"/>
      <c r="AT36" s="536"/>
      <c r="AU36" s="536"/>
      <c r="AV36" s="536"/>
      <c r="AW36" s="583"/>
      <c r="AX36" s="536"/>
      <c r="AY36" s="536"/>
      <c r="AZ36" s="583"/>
      <c r="BA36" s="536"/>
      <c r="BB36" s="536"/>
      <c r="BC36" s="583"/>
      <c r="BD36" s="536"/>
      <c r="BE36" s="536"/>
      <c r="BF36" s="583"/>
      <c r="BG36" s="536"/>
      <c r="BH36" s="536"/>
      <c r="BI36" s="589"/>
      <c r="BJ36" s="589"/>
      <c r="BK36" s="589"/>
      <c r="BL36" s="585"/>
      <c r="BM36" s="590"/>
      <c r="BN36" s="590"/>
      <c r="BO36" s="517"/>
      <c r="BP36" s="591"/>
      <c r="BQ36" s="591"/>
      <c r="BR36" s="591"/>
      <c r="BS36" s="591"/>
      <c r="BT36" s="591"/>
      <c r="BU36" s="537"/>
      <c r="BV36" s="537"/>
      <c r="BW36" s="537"/>
      <c r="BX36" s="537"/>
      <c r="BY36" s="537"/>
      <c r="BZ36" s="537"/>
      <c r="CA36" s="537"/>
      <c r="CB36" s="537"/>
      <c r="CC36" s="537"/>
      <c r="CD36" s="537"/>
      <c r="CE36" s="537"/>
      <c r="CF36" s="537"/>
      <c r="CG36" s="537"/>
      <c r="CH36" s="537"/>
      <c r="CI36" s="537"/>
      <c r="CJ36" s="537"/>
      <c r="CK36" s="537"/>
      <c r="CL36" s="537"/>
      <c r="CM36" s="537"/>
      <c r="CN36" s="537"/>
      <c r="CO36" s="537"/>
      <c r="CP36" s="537"/>
      <c r="CQ36" s="537"/>
      <c r="CR36" s="537"/>
      <c r="CS36" s="537"/>
      <c r="CT36" s="538"/>
      <c r="CU36" s="570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6" ht="21" customHeight="1">
      <c r="D37" s="594" t="s">
        <v>271</v>
      </c>
      <c r="E37" s="594"/>
      <c r="F37" s="594"/>
      <c r="G37" s="594"/>
      <c r="H37" s="593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6" ht="26.25" customHeight="1">
      <c r="D38" s="594" t="s">
        <v>272</v>
      </c>
      <c r="E38" s="594"/>
      <c r="F38" s="594"/>
      <c r="G38" s="594"/>
      <c r="H38" s="593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6" ht="26.25" customHeight="1">
      <c r="D39" s="594" t="s">
        <v>273</v>
      </c>
      <c r="E39" s="594"/>
      <c r="F39" s="594"/>
      <c r="G39" s="594"/>
      <c r="H39" s="594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6" ht="26.25" customHeight="1">
      <c r="D40" s="594" t="s">
        <v>274</v>
      </c>
      <c r="E40" s="594"/>
      <c r="F40" s="594"/>
      <c r="G40" s="594"/>
      <c r="H40" s="593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6" ht="21" customHeight="1">
      <c r="D41" s="594" t="s">
        <v>275</v>
      </c>
      <c r="E41" s="594"/>
      <c r="F41" s="594"/>
      <c r="G41" s="594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6">
      <c r="D42" s="594" t="s">
        <v>276</v>
      </c>
      <c r="E42" s="594"/>
      <c r="F42" s="594"/>
      <c r="G42" s="594"/>
      <c r="H42" s="593"/>
    </row>
    <row r="43" spans="1:1026">
      <c r="D43" s="594" t="s">
        <v>277</v>
      </c>
      <c r="E43" s="594"/>
      <c r="F43" s="594"/>
      <c r="G43" s="594"/>
      <c r="H43" s="594"/>
    </row>
    <row r="44" spans="1:1026">
      <c r="A44" s="595"/>
      <c r="B44" s="595"/>
      <c r="C44" s="595"/>
      <c r="D44" s="567" t="s">
        <v>278</v>
      </c>
      <c r="I44" s="595"/>
      <c r="J44" s="595"/>
      <c r="K44" s="595"/>
      <c r="L44" s="595"/>
      <c r="M44" s="595"/>
      <c r="N44" s="595"/>
      <c r="O44" s="595"/>
      <c r="P44" s="595"/>
      <c r="Q44" s="595"/>
      <c r="R44" s="595"/>
      <c r="S44" s="595"/>
      <c r="T44" s="595"/>
      <c r="U44" s="595"/>
      <c r="V44" s="595"/>
      <c r="W44" s="595"/>
      <c r="X44" s="595"/>
      <c r="Y44" s="595"/>
      <c r="Z44" s="595"/>
      <c r="AA44" s="595"/>
      <c r="AB44" s="595"/>
      <c r="AC44" s="595"/>
      <c r="AD44" s="595"/>
      <c r="AE44" s="595"/>
      <c r="AF44" s="595"/>
      <c r="AG44" s="595"/>
      <c r="AH44" s="595"/>
      <c r="AI44" s="595"/>
      <c r="AJ44" s="595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6" s="507" customFormat="1" ht="12.75">
      <c r="A45" s="567"/>
      <c r="B45" s="567"/>
      <c r="C45" s="567"/>
      <c r="D45" s="594" t="s">
        <v>279</v>
      </c>
      <c r="E45" s="596" t="s">
        <v>280</v>
      </c>
      <c r="F45" s="594"/>
      <c r="G45" s="594"/>
      <c r="H45" s="594"/>
      <c r="I45" s="567"/>
      <c r="J45" s="567"/>
      <c r="K45" s="567"/>
      <c r="L45" s="567"/>
      <c r="M45" s="567"/>
      <c r="N45" s="567"/>
      <c r="O45" s="567"/>
      <c r="P45" s="567"/>
      <c r="Q45" s="567"/>
      <c r="R45" s="578"/>
      <c r="S45" s="578"/>
      <c r="T45" s="567"/>
      <c r="U45" s="567"/>
      <c r="V45" s="567"/>
      <c r="W45" s="567"/>
      <c r="X45" s="567"/>
      <c r="Y45" s="567"/>
      <c r="Z45" s="567"/>
      <c r="AA45" s="567"/>
      <c r="AB45" s="567"/>
      <c r="AC45" s="567"/>
      <c r="AD45" s="567"/>
      <c r="AE45" s="567"/>
      <c r="AF45" s="567"/>
      <c r="AG45" s="567"/>
      <c r="AH45" s="567"/>
      <c r="AI45" s="567"/>
      <c r="AJ45" s="567"/>
    </row>
    <row r="46" spans="1:102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97"/>
      <c r="S46" s="598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</row>
    <row r="49" spans="1:102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</sheetData>
  <mergeCells count="38">
    <mergeCell ref="A27:A28"/>
    <mergeCell ref="D27:D28"/>
    <mergeCell ref="AJ27:AJ28"/>
    <mergeCell ref="AK27:AK28"/>
    <mergeCell ref="AL27:AL28"/>
    <mergeCell ref="D36:G36"/>
    <mergeCell ref="A19:A20"/>
    <mergeCell ref="D19:D20"/>
    <mergeCell ref="AJ19:AJ20"/>
    <mergeCell ref="AK19:AK20"/>
    <mergeCell ref="AL19:AL20"/>
    <mergeCell ref="A23:A24"/>
    <mergeCell ref="D23:D24"/>
    <mergeCell ref="AJ23:AJ24"/>
    <mergeCell ref="AK23:AK24"/>
    <mergeCell ref="AL23:AL24"/>
    <mergeCell ref="A11:A12"/>
    <mergeCell ref="D11:D12"/>
    <mergeCell ref="AJ11:AJ12"/>
    <mergeCell ref="AK11:AK12"/>
    <mergeCell ref="AL11:AL12"/>
    <mergeCell ref="A15:A16"/>
    <mergeCell ref="D15:D16"/>
    <mergeCell ref="AJ15:AJ16"/>
    <mergeCell ref="AK15:AK16"/>
    <mergeCell ref="AL15:AL16"/>
    <mergeCell ref="A7:A8"/>
    <mergeCell ref="D7:D8"/>
    <mergeCell ref="AJ7:AJ8"/>
    <mergeCell ref="AK7:AK8"/>
    <mergeCell ref="AL7:AL8"/>
    <mergeCell ref="U10:AH10"/>
    <mergeCell ref="A1:AJ3"/>
    <mergeCell ref="A4:A5"/>
    <mergeCell ref="D4:D5"/>
    <mergeCell ref="AJ4:AJ5"/>
    <mergeCell ref="AK4:AK5"/>
    <mergeCell ref="AL4:AL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71"/>
  <sheetViews>
    <sheetView workbookViewId="0">
      <selection activeCell="A3" sqref="A3:AI3"/>
    </sheetView>
  </sheetViews>
  <sheetFormatPr defaultColWidth="9.140625" defaultRowHeight="16.5"/>
  <cols>
    <col min="1" max="1" width="11.85546875" style="658" customWidth="1"/>
    <col min="2" max="2" width="51.85546875" style="658" customWidth="1"/>
    <col min="3" max="3" width="13.5703125" style="602" customWidth="1"/>
    <col min="4" max="4" width="19.140625" style="658" customWidth="1"/>
    <col min="5" max="35" width="7.5703125" style="658" customWidth="1"/>
    <col min="36" max="38" width="6.28515625" style="658" customWidth="1"/>
    <col min="39" max="39" width="9.140625" style="658"/>
    <col min="40" max="40" width="6.42578125" style="658" customWidth="1"/>
    <col min="41" max="41" width="7.140625" style="658" customWidth="1"/>
    <col min="42" max="42" width="4.42578125" style="658" customWidth="1"/>
    <col min="43" max="65" width="5" style="658" customWidth="1"/>
    <col min="66" max="70" width="4.42578125" style="658" customWidth="1"/>
    <col min="71" max="71" width="12" style="658" customWidth="1"/>
    <col min="72" max="72" width="5.85546875" style="658" customWidth="1"/>
    <col min="73" max="244" width="9.140625" style="658"/>
    <col min="245" max="259" width="11.5703125" style="691" customWidth="1"/>
    <col min="260" max="260" width="5.42578125" style="691" customWidth="1"/>
    <col min="261" max="261" width="20.7109375" style="691" customWidth="1"/>
    <col min="262" max="262" width="8" style="691" customWidth="1"/>
    <col min="263" max="263" width="6.85546875" style="691" customWidth="1"/>
    <col min="264" max="294" width="2.7109375" style="691" customWidth="1"/>
    <col min="295" max="295" width="3.42578125" style="691" customWidth="1"/>
    <col min="296" max="297" width="2.85546875" style="691" customWidth="1"/>
    <col min="298" max="500" width="9.140625" style="691"/>
    <col min="501" max="515" width="11.5703125" style="691" customWidth="1"/>
    <col min="516" max="516" width="5.42578125" style="691" customWidth="1"/>
    <col min="517" max="517" width="20.7109375" style="691" customWidth="1"/>
    <col min="518" max="518" width="8" style="691" customWidth="1"/>
    <col min="519" max="519" width="6.85546875" style="691" customWidth="1"/>
    <col min="520" max="550" width="2.7109375" style="691" customWidth="1"/>
    <col min="551" max="551" width="3.42578125" style="691" customWidth="1"/>
    <col min="552" max="553" width="2.85546875" style="691" customWidth="1"/>
    <col min="554" max="756" width="9.140625" style="691"/>
    <col min="757" max="771" width="11.5703125" style="691" customWidth="1"/>
    <col min="772" max="772" width="5.42578125" style="691" customWidth="1"/>
    <col min="773" max="773" width="20.7109375" style="691" customWidth="1"/>
    <col min="774" max="774" width="8" style="691" customWidth="1"/>
    <col min="775" max="775" width="6.85546875" style="691" customWidth="1"/>
    <col min="776" max="806" width="2.7109375" style="691" customWidth="1"/>
    <col min="807" max="807" width="3.42578125" style="691" customWidth="1"/>
    <col min="808" max="809" width="2.85546875" style="691" customWidth="1"/>
    <col min="810" max="1012" width="9.140625" style="691"/>
    <col min="1013" max="1027" width="11.5703125" style="691" customWidth="1"/>
    <col min="1028" max="1028" width="11.5703125" customWidth="1"/>
  </cols>
  <sheetData>
    <row r="1" spans="1:243" s="603" customFormat="1">
      <c r="A1" s="599" t="s">
        <v>281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600"/>
      <c r="AK1" s="600"/>
      <c r="AL1" s="601"/>
      <c r="AM1" s="602"/>
      <c r="AN1" s="602"/>
      <c r="AO1" s="602"/>
      <c r="AP1" s="602"/>
      <c r="AQ1" s="602"/>
      <c r="AR1" s="602"/>
      <c r="AS1" s="602"/>
      <c r="AT1" s="602"/>
      <c r="AU1" s="602"/>
      <c r="AV1" s="602"/>
      <c r="AW1" s="602"/>
      <c r="AX1" s="602"/>
      <c r="AY1" s="602"/>
      <c r="AZ1" s="602"/>
      <c r="BA1" s="602"/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2"/>
      <c r="BO1" s="602"/>
      <c r="BP1" s="602"/>
      <c r="BQ1" s="602"/>
      <c r="BR1" s="602"/>
      <c r="BS1" s="602"/>
      <c r="BT1" s="602"/>
      <c r="BU1" s="602"/>
      <c r="BV1" s="602"/>
      <c r="BW1" s="602"/>
      <c r="BX1" s="602"/>
      <c r="BY1" s="602"/>
      <c r="BZ1" s="602"/>
      <c r="CA1" s="602"/>
      <c r="CB1" s="602"/>
      <c r="CC1" s="602"/>
      <c r="CD1" s="602"/>
      <c r="CE1" s="602"/>
      <c r="CF1" s="602"/>
      <c r="CG1" s="602"/>
      <c r="CH1" s="602"/>
      <c r="CI1" s="602"/>
      <c r="CJ1" s="602"/>
      <c r="CK1" s="602"/>
      <c r="CL1" s="602"/>
      <c r="CM1" s="602"/>
      <c r="CN1" s="602"/>
      <c r="CO1" s="602"/>
      <c r="CP1" s="602"/>
      <c r="CQ1" s="602"/>
      <c r="CR1" s="602"/>
      <c r="CS1" s="602"/>
      <c r="CT1" s="602"/>
      <c r="CU1" s="602"/>
      <c r="CV1" s="602"/>
      <c r="CW1" s="602"/>
      <c r="CX1" s="602"/>
      <c r="CY1" s="602"/>
      <c r="CZ1" s="602"/>
      <c r="DA1" s="602"/>
      <c r="DB1" s="602"/>
      <c r="DC1" s="602"/>
      <c r="DD1" s="602"/>
      <c r="DE1" s="602"/>
      <c r="DF1" s="602"/>
      <c r="DG1" s="602"/>
      <c r="DH1" s="602"/>
      <c r="DI1" s="602"/>
      <c r="DJ1" s="602"/>
      <c r="DK1" s="602"/>
      <c r="DL1" s="602"/>
      <c r="DM1" s="602"/>
      <c r="DN1" s="602"/>
      <c r="DO1" s="602"/>
      <c r="DP1" s="602"/>
      <c r="DQ1" s="602"/>
      <c r="DR1" s="602"/>
      <c r="DS1" s="602"/>
      <c r="DT1" s="602"/>
      <c r="DU1" s="602"/>
      <c r="DV1" s="602"/>
      <c r="DW1" s="602"/>
      <c r="DX1" s="602"/>
      <c r="DY1" s="602"/>
      <c r="DZ1" s="602"/>
      <c r="EA1" s="602"/>
      <c r="EB1" s="602"/>
      <c r="EC1" s="602"/>
      <c r="ED1" s="602"/>
      <c r="EE1" s="602"/>
      <c r="EF1" s="602"/>
      <c r="EG1" s="602"/>
      <c r="EH1" s="602"/>
      <c r="EI1" s="602"/>
      <c r="EJ1" s="602"/>
      <c r="EK1" s="602"/>
      <c r="EL1" s="602"/>
      <c r="EM1" s="602"/>
      <c r="EN1" s="602"/>
      <c r="EO1" s="602"/>
      <c r="EP1" s="602"/>
      <c r="EQ1" s="602"/>
      <c r="ER1" s="602"/>
      <c r="ES1" s="602"/>
      <c r="ET1" s="602"/>
      <c r="EU1" s="602"/>
      <c r="EV1" s="602"/>
      <c r="EW1" s="602"/>
      <c r="EX1" s="602"/>
      <c r="EY1" s="602"/>
      <c r="EZ1" s="602"/>
      <c r="FA1" s="602"/>
      <c r="FB1" s="602"/>
      <c r="FC1" s="602"/>
      <c r="FD1" s="602"/>
      <c r="FE1" s="602"/>
      <c r="FF1" s="602"/>
      <c r="FG1" s="602"/>
      <c r="FH1" s="602"/>
      <c r="FI1" s="602"/>
      <c r="FJ1" s="602"/>
      <c r="FK1" s="602"/>
      <c r="FL1" s="602"/>
      <c r="FM1" s="602"/>
      <c r="FN1" s="602"/>
      <c r="FO1" s="602"/>
      <c r="FP1" s="602"/>
      <c r="FQ1" s="602"/>
      <c r="FR1" s="602"/>
      <c r="FS1" s="602"/>
      <c r="FT1" s="602"/>
      <c r="FU1" s="602"/>
      <c r="FV1" s="602"/>
      <c r="FW1" s="602"/>
      <c r="FX1" s="602"/>
      <c r="FY1" s="602"/>
      <c r="FZ1" s="602"/>
      <c r="GA1" s="602"/>
      <c r="GB1" s="602"/>
      <c r="GC1" s="602"/>
      <c r="GD1" s="602"/>
      <c r="GE1" s="602"/>
      <c r="GF1" s="602"/>
      <c r="GG1" s="602"/>
      <c r="GH1" s="602"/>
      <c r="GI1" s="602"/>
      <c r="GJ1" s="602"/>
      <c r="GK1" s="602"/>
      <c r="GL1" s="602"/>
      <c r="GM1" s="602"/>
      <c r="GN1" s="602"/>
      <c r="GO1" s="602"/>
      <c r="GP1" s="602"/>
      <c r="GQ1" s="602"/>
      <c r="GR1" s="602"/>
      <c r="GS1" s="602"/>
      <c r="GT1" s="602"/>
      <c r="GU1" s="602"/>
      <c r="GV1" s="602"/>
      <c r="GW1" s="602"/>
      <c r="GX1" s="602"/>
      <c r="GY1" s="602"/>
      <c r="GZ1" s="602"/>
      <c r="HA1" s="602"/>
      <c r="HB1" s="602"/>
      <c r="HC1" s="602"/>
      <c r="HD1" s="602"/>
      <c r="HE1" s="602"/>
      <c r="HF1" s="602"/>
      <c r="HG1" s="602"/>
      <c r="HH1" s="602"/>
      <c r="HI1" s="602"/>
      <c r="HJ1" s="602"/>
      <c r="HK1" s="602"/>
      <c r="HL1" s="602"/>
      <c r="HM1" s="602"/>
      <c r="HN1" s="602"/>
      <c r="HO1" s="602"/>
      <c r="HP1" s="602"/>
      <c r="HQ1" s="602"/>
      <c r="HR1" s="602"/>
      <c r="HS1" s="602"/>
      <c r="HT1" s="602"/>
      <c r="HU1" s="602"/>
      <c r="HV1" s="602"/>
      <c r="HW1" s="602"/>
      <c r="HX1" s="602"/>
      <c r="HY1" s="602"/>
      <c r="HZ1" s="602"/>
      <c r="IA1" s="602"/>
      <c r="IB1" s="602"/>
      <c r="IC1" s="602"/>
      <c r="ID1" s="602"/>
      <c r="IE1" s="602"/>
      <c r="IF1" s="602"/>
      <c r="IG1" s="602"/>
      <c r="IH1" s="602"/>
      <c r="II1" s="602"/>
    </row>
    <row r="2" spans="1:243" s="602" customFormat="1">
      <c r="A2" s="604" t="s">
        <v>282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5"/>
      <c r="AK2" s="605"/>
      <c r="AL2" s="606"/>
      <c r="AN2" s="603">
        <f>22*6</f>
        <v>132</v>
      </c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603"/>
      <c r="BK2" s="603"/>
      <c r="BL2" s="603"/>
      <c r="BM2" s="603"/>
      <c r="BN2" s="603"/>
      <c r="BO2" s="603"/>
      <c r="BP2" s="603"/>
      <c r="BQ2" s="603"/>
      <c r="BR2" s="603"/>
      <c r="BS2" s="603"/>
      <c r="BT2" s="603"/>
    </row>
    <row r="3" spans="1:243" s="602" customFormat="1">
      <c r="A3" s="848" t="s">
        <v>283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8"/>
      <c r="AK3" s="608"/>
      <c r="AL3" s="609"/>
      <c r="AN3" s="603"/>
      <c r="AO3" s="603"/>
      <c r="AP3" s="603"/>
      <c r="AQ3" s="603"/>
      <c r="AR3" s="603"/>
      <c r="AS3" s="603"/>
      <c r="AT3" s="603"/>
      <c r="AU3" s="603"/>
      <c r="AV3" s="603"/>
      <c r="AW3" s="603"/>
      <c r="AX3" s="603"/>
      <c r="AY3" s="603"/>
      <c r="AZ3" s="603"/>
      <c r="BA3" s="603"/>
      <c r="BB3" s="603"/>
      <c r="BC3" s="603"/>
      <c r="BD3" s="603"/>
      <c r="BE3" s="603"/>
      <c r="BF3" s="603"/>
      <c r="BG3" s="603"/>
      <c r="BH3" s="603"/>
      <c r="BI3" s="603"/>
      <c r="BJ3" s="603"/>
      <c r="BK3" s="603"/>
      <c r="BL3" s="603"/>
      <c r="BM3" s="603"/>
      <c r="BN3" s="603"/>
      <c r="BO3" s="603"/>
      <c r="BP3" s="603"/>
      <c r="BQ3" s="603"/>
      <c r="BR3" s="603"/>
      <c r="BS3" s="603"/>
      <c r="BT3" s="603"/>
    </row>
    <row r="4" spans="1:243" s="617" customFormat="1">
      <c r="A4" s="610" t="s">
        <v>0</v>
      </c>
      <c r="B4" s="611" t="s">
        <v>1</v>
      </c>
      <c r="C4" s="611" t="s">
        <v>45</v>
      </c>
      <c r="D4" s="612" t="s">
        <v>3</v>
      </c>
      <c r="E4" s="513">
        <v>1</v>
      </c>
      <c r="F4" s="513">
        <v>2</v>
      </c>
      <c r="G4" s="513">
        <v>3</v>
      </c>
      <c r="H4" s="513">
        <v>4</v>
      </c>
      <c r="I4" s="513">
        <v>5</v>
      </c>
      <c r="J4" s="513">
        <v>6</v>
      </c>
      <c r="K4" s="513">
        <v>7</v>
      </c>
      <c r="L4" s="513">
        <v>8</v>
      </c>
      <c r="M4" s="513">
        <v>9</v>
      </c>
      <c r="N4" s="513">
        <v>10</v>
      </c>
      <c r="O4" s="513">
        <v>11</v>
      </c>
      <c r="P4" s="513">
        <v>12</v>
      </c>
      <c r="Q4" s="513">
        <v>13</v>
      </c>
      <c r="R4" s="513">
        <v>14</v>
      </c>
      <c r="S4" s="513">
        <v>15</v>
      </c>
      <c r="T4" s="513">
        <v>16</v>
      </c>
      <c r="U4" s="513">
        <v>17</v>
      </c>
      <c r="V4" s="513">
        <v>18</v>
      </c>
      <c r="W4" s="513">
        <v>19</v>
      </c>
      <c r="X4" s="513">
        <v>20</v>
      </c>
      <c r="Y4" s="513">
        <v>21</v>
      </c>
      <c r="Z4" s="513">
        <v>22</v>
      </c>
      <c r="AA4" s="513">
        <v>23</v>
      </c>
      <c r="AB4" s="513">
        <v>24</v>
      </c>
      <c r="AC4" s="513">
        <v>25</v>
      </c>
      <c r="AD4" s="513">
        <v>26</v>
      </c>
      <c r="AE4" s="513">
        <v>27</v>
      </c>
      <c r="AF4" s="513">
        <v>28</v>
      </c>
      <c r="AG4" s="513">
        <v>29</v>
      </c>
      <c r="AH4" s="513">
        <v>30</v>
      </c>
      <c r="AI4" s="513">
        <v>31</v>
      </c>
      <c r="AJ4" s="613" t="s">
        <v>4</v>
      </c>
      <c r="AK4" s="614" t="s">
        <v>5</v>
      </c>
      <c r="AL4" s="614" t="s">
        <v>6</v>
      </c>
      <c r="AM4" s="615"/>
      <c r="AN4" s="616"/>
      <c r="AO4" s="616"/>
      <c r="AP4" s="616"/>
      <c r="AQ4" s="616"/>
      <c r="AR4" s="616"/>
      <c r="AS4" s="616"/>
      <c r="AT4" s="616"/>
      <c r="AU4" s="616"/>
      <c r="AV4" s="616"/>
      <c r="AW4" s="616"/>
      <c r="AX4" s="616"/>
      <c r="AY4" s="616"/>
      <c r="AZ4" s="616"/>
      <c r="BA4" s="616"/>
      <c r="BB4" s="616"/>
      <c r="BC4" s="616"/>
      <c r="BD4" s="616"/>
      <c r="BE4" s="616"/>
      <c r="BF4" s="616"/>
      <c r="BG4" s="616"/>
      <c r="BH4" s="616"/>
      <c r="BI4" s="616"/>
      <c r="BJ4" s="616"/>
      <c r="BK4" s="616"/>
      <c r="BL4" s="616"/>
      <c r="BM4" s="616"/>
      <c r="BN4" s="616"/>
      <c r="BO4" s="616"/>
      <c r="BP4" s="616"/>
      <c r="BQ4" s="616"/>
      <c r="BR4" s="616"/>
      <c r="BS4" s="616"/>
      <c r="BT4" s="616"/>
      <c r="BU4" s="616"/>
      <c r="BV4" s="616"/>
      <c r="BW4" s="616"/>
      <c r="BX4" s="616"/>
      <c r="BY4" s="616"/>
      <c r="BZ4" s="616"/>
      <c r="CA4" s="616"/>
      <c r="CB4" s="616"/>
      <c r="CC4" s="616"/>
      <c r="CD4" s="616"/>
      <c r="CE4" s="616"/>
      <c r="CF4" s="616"/>
      <c r="CG4" s="616"/>
      <c r="CH4" s="616"/>
      <c r="CI4" s="616"/>
      <c r="CJ4" s="616"/>
      <c r="CK4" s="616"/>
      <c r="CL4" s="616"/>
      <c r="CM4" s="616"/>
      <c r="CN4" s="616"/>
      <c r="CO4" s="616"/>
      <c r="CP4" s="616"/>
      <c r="CQ4" s="616"/>
      <c r="CR4" s="616"/>
    </row>
    <row r="5" spans="1:243" s="617" customFormat="1">
      <c r="A5" s="610"/>
      <c r="B5" s="611" t="s">
        <v>284</v>
      </c>
      <c r="C5" s="611" t="s">
        <v>219</v>
      </c>
      <c r="D5" s="612"/>
      <c r="E5" s="513" t="s">
        <v>11</v>
      </c>
      <c r="F5" s="513" t="s">
        <v>12</v>
      </c>
      <c r="G5" s="513" t="s">
        <v>13</v>
      </c>
      <c r="H5" s="513" t="s">
        <v>8</v>
      </c>
      <c r="I5" s="513" t="s">
        <v>9</v>
      </c>
      <c r="J5" s="513" t="s">
        <v>10</v>
      </c>
      <c r="K5" s="513" t="s">
        <v>130</v>
      </c>
      <c r="L5" s="513" t="s">
        <v>11</v>
      </c>
      <c r="M5" s="513" t="s">
        <v>12</v>
      </c>
      <c r="N5" s="513" t="s">
        <v>13</v>
      </c>
      <c r="O5" s="513" t="s">
        <v>8</v>
      </c>
      <c r="P5" s="513" t="s">
        <v>9</v>
      </c>
      <c r="Q5" s="513" t="s">
        <v>10</v>
      </c>
      <c r="R5" s="513" t="s">
        <v>130</v>
      </c>
      <c r="S5" s="513" t="s">
        <v>11</v>
      </c>
      <c r="T5" s="513" t="s">
        <v>12</v>
      </c>
      <c r="U5" s="513" t="s">
        <v>13</v>
      </c>
      <c r="V5" s="513" t="s">
        <v>8</v>
      </c>
      <c r="W5" s="513" t="s">
        <v>9</v>
      </c>
      <c r="X5" s="513" t="s">
        <v>10</v>
      </c>
      <c r="Y5" s="513" t="s">
        <v>130</v>
      </c>
      <c r="Z5" s="513" t="s">
        <v>11</v>
      </c>
      <c r="AA5" s="513" t="s">
        <v>12</v>
      </c>
      <c r="AB5" s="513" t="s">
        <v>13</v>
      </c>
      <c r="AC5" s="513" t="s">
        <v>8</v>
      </c>
      <c r="AD5" s="513" t="s">
        <v>9</v>
      </c>
      <c r="AE5" s="513" t="s">
        <v>10</v>
      </c>
      <c r="AF5" s="513" t="s">
        <v>130</v>
      </c>
      <c r="AG5" s="513" t="s">
        <v>11</v>
      </c>
      <c r="AH5" s="513" t="s">
        <v>12</v>
      </c>
      <c r="AI5" s="513" t="s">
        <v>13</v>
      </c>
      <c r="AJ5" s="613"/>
      <c r="AK5" s="614"/>
      <c r="AL5" s="614"/>
      <c r="AM5" s="618"/>
      <c r="AN5" s="619" t="s">
        <v>4</v>
      </c>
      <c r="AO5" s="619" t="s">
        <v>6</v>
      </c>
      <c r="AP5" s="620"/>
      <c r="AQ5" s="621" t="s">
        <v>19</v>
      </c>
      <c r="AR5" s="621" t="s">
        <v>20</v>
      </c>
      <c r="AS5" s="621" t="s">
        <v>21</v>
      </c>
      <c r="AT5" s="621" t="s">
        <v>164</v>
      </c>
      <c r="AU5" s="621" t="s">
        <v>220</v>
      </c>
      <c r="AV5" s="621" t="s">
        <v>221</v>
      </c>
      <c r="AW5" s="621" t="s">
        <v>54</v>
      </c>
      <c r="AX5" s="621" t="s">
        <v>23</v>
      </c>
      <c r="AY5" s="621" t="s">
        <v>285</v>
      </c>
      <c r="AZ5" s="621" t="s">
        <v>24</v>
      </c>
      <c r="BA5" s="621" t="s">
        <v>229</v>
      </c>
      <c r="BB5" s="621" t="s">
        <v>231</v>
      </c>
      <c r="BC5" s="621" t="s">
        <v>27</v>
      </c>
      <c r="BD5" s="621" t="s">
        <v>28</v>
      </c>
      <c r="BE5" s="621" t="s">
        <v>223</v>
      </c>
      <c r="BF5" s="621" t="s">
        <v>30</v>
      </c>
      <c r="BG5" s="621" t="s">
        <v>286</v>
      </c>
      <c r="BH5" s="621" t="s">
        <v>91</v>
      </c>
      <c r="BI5" s="621" t="s">
        <v>225</v>
      </c>
      <c r="BJ5" s="621" t="s">
        <v>92</v>
      </c>
      <c r="BK5" s="621" t="s">
        <v>287</v>
      </c>
      <c r="BL5" s="621" t="s">
        <v>288</v>
      </c>
      <c r="BM5" s="621" t="s">
        <v>289</v>
      </c>
      <c r="BN5" s="619" t="s">
        <v>14</v>
      </c>
      <c r="BO5" s="619" t="s">
        <v>15</v>
      </c>
      <c r="BP5" s="619" t="s">
        <v>16</v>
      </c>
      <c r="BQ5" s="619" t="s">
        <v>17</v>
      </c>
      <c r="BR5" s="619" t="s">
        <v>18</v>
      </c>
      <c r="BS5" s="622" t="s">
        <v>31</v>
      </c>
      <c r="BT5" s="622" t="s">
        <v>32</v>
      </c>
      <c r="BU5" s="616"/>
      <c r="BV5" s="621" t="s">
        <v>19</v>
      </c>
      <c r="BW5" s="621" t="s">
        <v>20</v>
      </c>
      <c r="BX5" s="621" t="s">
        <v>21</v>
      </c>
      <c r="BY5" s="621" t="s">
        <v>164</v>
      </c>
      <c r="BZ5" s="621" t="s">
        <v>220</v>
      </c>
      <c r="CA5" s="621" t="s">
        <v>221</v>
      </c>
      <c r="CB5" s="621" t="s">
        <v>22</v>
      </c>
      <c r="CC5" s="621" t="s">
        <v>23</v>
      </c>
      <c r="CD5" s="621" t="s">
        <v>285</v>
      </c>
      <c r="CE5" s="621" t="s">
        <v>24</v>
      </c>
      <c r="CF5" s="621" t="s">
        <v>229</v>
      </c>
      <c r="CG5" s="621" t="s">
        <v>231</v>
      </c>
      <c r="CH5" s="621" t="s">
        <v>27</v>
      </c>
      <c r="CI5" s="621" t="s">
        <v>28</v>
      </c>
      <c r="CJ5" s="621" t="s">
        <v>223</v>
      </c>
      <c r="CK5" s="621" t="s">
        <v>290</v>
      </c>
      <c r="CL5" s="621" t="s">
        <v>286</v>
      </c>
      <c r="CM5" s="621" t="s">
        <v>290</v>
      </c>
      <c r="CN5" s="621" t="s">
        <v>225</v>
      </c>
      <c r="CO5" s="621" t="s">
        <v>291</v>
      </c>
      <c r="CP5" s="621" t="s">
        <v>287</v>
      </c>
      <c r="CQ5" s="621" t="s">
        <v>288</v>
      </c>
      <c r="CR5" s="621" t="s">
        <v>289</v>
      </c>
    </row>
    <row r="6" spans="1:243" s="617" customFormat="1" ht="18">
      <c r="A6" s="623" t="s">
        <v>292</v>
      </c>
      <c r="B6" s="623" t="s">
        <v>293</v>
      </c>
      <c r="C6" s="624" t="s">
        <v>294</v>
      </c>
      <c r="D6" s="625" t="s">
        <v>295</v>
      </c>
      <c r="E6" s="525" t="s">
        <v>21</v>
      </c>
      <c r="F6" s="544" t="s">
        <v>21</v>
      </c>
      <c r="G6" s="526"/>
      <c r="H6" s="526" t="s">
        <v>21</v>
      </c>
      <c r="I6" s="544" t="s">
        <v>21</v>
      </c>
      <c r="J6" s="544" t="s">
        <v>21</v>
      </c>
      <c r="K6" s="525" t="s">
        <v>21</v>
      </c>
      <c r="L6" s="525"/>
      <c r="M6" s="544" t="s">
        <v>21</v>
      </c>
      <c r="N6" s="543" t="s">
        <v>21</v>
      </c>
      <c r="O6" s="543"/>
      <c r="P6" s="543"/>
      <c r="Q6" s="543" t="s">
        <v>21</v>
      </c>
      <c r="R6" s="542"/>
      <c r="S6" s="542"/>
      <c r="T6" s="543" t="s">
        <v>21</v>
      </c>
      <c r="U6" s="543"/>
      <c r="V6" s="544" t="s">
        <v>21</v>
      </c>
      <c r="W6" s="551" t="s">
        <v>17</v>
      </c>
      <c r="X6" s="543"/>
      <c r="Y6" s="554" t="s">
        <v>21</v>
      </c>
      <c r="Z6" s="542" t="s">
        <v>21</v>
      </c>
      <c r="AA6" s="543"/>
      <c r="AB6" s="544" t="s">
        <v>21</v>
      </c>
      <c r="AC6" s="543" t="s">
        <v>21</v>
      </c>
      <c r="AD6" s="543"/>
      <c r="AE6" s="544" t="s">
        <v>21</v>
      </c>
      <c r="AF6" s="542" t="s">
        <v>21</v>
      </c>
      <c r="AG6" s="542"/>
      <c r="AH6" s="544" t="s">
        <v>21</v>
      </c>
      <c r="AI6" s="543" t="s">
        <v>21</v>
      </c>
      <c r="AJ6" s="626">
        <f t="shared" ref="AJ6:AJ17" si="0">AN6</f>
        <v>120</v>
      </c>
      <c r="AK6" s="627">
        <f t="shared" ref="AK6:AK17" si="1">AJ6+AL6</f>
        <v>228</v>
      </c>
      <c r="AL6" s="627">
        <f t="shared" ref="AL6:AL17" si="2">AO6</f>
        <v>108</v>
      </c>
      <c r="AM6" s="628" t="s">
        <v>211</v>
      </c>
      <c r="AN6" s="629">
        <f t="shared" ref="AN6:AN17" si="3">$AN$2-BS6</f>
        <v>120</v>
      </c>
      <c r="AO6" s="629">
        <f t="shared" ref="AO6:AO17" si="4">(BT6-AN6)</f>
        <v>108</v>
      </c>
      <c r="AP6" s="630"/>
      <c r="AQ6" s="631">
        <f t="shared" ref="AQ6:AQ17" si="5">COUNTIF(E6:AI6,"M")</f>
        <v>0</v>
      </c>
      <c r="AR6" s="631">
        <f t="shared" ref="AR6:AR17" si="6">COUNTIF(E6:AI6,"T")</f>
        <v>0</v>
      </c>
      <c r="AS6" s="631">
        <f>COUNTIF(E6:AI6,"P")</f>
        <v>19</v>
      </c>
      <c r="AT6" s="631">
        <f>COUNTIF(E6:AI6,"SN")</f>
        <v>0</v>
      </c>
      <c r="AU6" s="631">
        <f t="shared" ref="AU6:AU45" si="7">COUNTIF(E6:AI6,"M/T")</f>
        <v>0</v>
      </c>
      <c r="AV6" s="631">
        <f t="shared" ref="AV6:AV45" si="8">COUNTIF(E6:AI6,"I/I")</f>
        <v>0</v>
      </c>
      <c r="AW6" s="631">
        <f>COUNTIF(E6:AI6,"I")</f>
        <v>0</v>
      </c>
      <c r="AX6" s="631">
        <f t="shared" ref="AX6:AX45" si="9">COUNTIF(E6:AI6,"I²")</f>
        <v>0</v>
      </c>
      <c r="AY6" s="631">
        <f>COUNTIF(E6:AI6,"M4")</f>
        <v>0</v>
      </c>
      <c r="AZ6" s="631">
        <f>COUNTIF(E6:AI6,"T5")</f>
        <v>0</v>
      </c>
      <c r="BA6" s="631">
        <f>COUNTIF(E6:AI6,"N/M")</f>
        <v>0</v>
      </c>
      <c r="BB6" s="631">
        <f>COUNTIF(E6:AI6,"T/N")</f>
        <v>0</v>
      </c>
      <c r="BC6" s="631">
        <f>COUNTIF(E6:AI6,"T/I")</f>
        <v>0</v>
      </c>
      <c r="BD6" s="631">
        <f>COUNTIF(E6:AI6,"P/I")</f>
        <v>0</v>
      </c>
      <c r="BE6" s="631">
        <f>COUNTIF(E6:AI6,"M/N")</f>
        <v>0</v>
      </c>
      <c r="BF6" s="631">
        <f>COUNTIF(E6:AI6,"M4/T")</f>
        <v>0</v>
      </c>
      <c r="BG6" s="631">
        <f>COUNTIF(E6:AI6,"I2/M")</f>
        <v>0</v>
      </c>
      <c r="BH6" s="631">
        <f>COUNTIF(E6:AI6,"M5")</f>
        <v>0</v>
      </c>
      <c r="BI6" s="631">
        <f>COUNTIF(E6:AI6,"M6")</f>
        <v>0</v>
      </c>
      <c r="BJ6" s="631">
        <f>COUNTIF(E6:AI6,"T6")</f>
        <v>0</v>
      </c>
      <c r="BK6" s="631">
        <f>COUNTIF(E6:AI6,"P2")</f>
        <v>0</v>
      </c>
      <c r="BL6" s="631">
        <f>COUNTIF(E6:AI6,"P/N")</f>
        <v>0</v>
      </c>
      <c r="BM6" s="631">
        <f>COUNTIF(E6:AI6,"M5/I")</f>
        <v>0</v>
      </c>
      <c r="BN6" s="632"/>
      <c r="BO6" s="632"/>
      <c r="BP6" s="632"/>
      <c r="BQ6" s="632">
        <v>2</v>
      </c>
      <c r="BR6" s="632"/>
      <c r="BS6" s="631">
        <f>((BO6*6)+(BP6*6)+(BQ6*6)+(BR6)+(BN6*6))</f>
        <v>12</v>
      </c>
      <c r="BT6" s="633">
        <f t="shared" ref="BT6:BT17" si="10">(AQ6*$BV$6)+(AR6*$BW$6)+(AS6*$BX$6)+(AT6*$BY$6)+(AU6*$BZ$6)+(AV6*$CA$6)+(AW6*$CB$6)+(AX6*$CC$6)+(AY6*$CD$6)+(AZ6*$CE$6)+(BA6*$CF$6)+(BB6*$CG$6)+(BC6*$CH$6)+(BD6*$CI$6)+(BE6*CJ$6)+(BF6*CK$6)+(BG6*$CL$6)+(BH6*$CM$6)+(BI6*$CN$6)+(BJ6*$CO$6)+(BK6*$CP$6)+(BL6*$CQ$6)+(BM6*$CR$6)</f>
        <v>228</v>
      </c>
      <c r="BU6" s="634"/>
      <c r="BV6" s="635">
        <v>6</v>
      </c>
      <c r="BW6" s="635">
        <v>6</v>
      </c>
      <c r="BX6" s="635">
        <v>12</v>
      </c>
      <c r="BY6" s="635">
        <v>12</v>
      </c>
      <c r="BZ6" s="635">
        <v>12</v>
      </c>
      <c r="CA6" s="635">
        <v>12</v>
      </c>
      <c r="CB6" s="635">
        <v>6</v>
      </c>
      <c r="CC6" s="635">
        <v>6</v>
      </c>
      <c r="CD6" s="635">
        <v>12</v>
      </c>
      <c r="CE6" s="635">
        <v>4</v>
      </c>
      <c r="CF6" s="635">
        <v>6</v>
      </c>
      <c r="CG6" s="635">
        <v>18</v>
      </c>
      <c r="CH6" s="635">
        <v>12</v>
      </c>
      <c r="CI6" s="635">
        <v>18</v>
      </c>
      <c r="CJ6" s="635">
        <v>12</v>
      </c>
      <c r="CK6" s="635">
        <v>12</v>
      </c>
      <c r="CL6" s="635">
        <v>8</v>
      </c>
      <c r="CM6" s="635">
        <v>12</v>
      </c>
      <c r="CN6" s="636">
        <v>9</v>
      </c>
      <c r="CO6" s="636">
        <v>12</v>
      </c>
      <c r="CP6" s="637">
        <v>13</v>
      </c>
      <c r="CQ6" s="638">
        <v>23</v>
      </c>
      <c r="CR6" s="638">
        <v>15</v>
      </c>
    </row>
    <row r="7" spans="1:243" s="617" customFormat="1" ht="18">
      <c r="A7" s="623" t="s">
        <v>296</v>
      </c>
      <c r="B7" s="623" t="s">
        <v>297</v>
      </c>
      <c r="C7" s="624" t="s">
        <v>298</v>
      </c>
      <c r="D7" s="625" t="s">
        <v>295</v>
      </c>
      <c r="E7" s="542" t="s">
        <v>21</v>
      </c>
      <c r="F7" s="543"/>
      <c r="G7" s="543"/>
      <c r="H7" s="543" t="s">
        <v>21</v>
      </c>
      <c r="I7" s="543"/>
      <c r="J7" s="543"/>
      <c r="K7" s="542"/>
      <c r="L7" s="542"/>
      <c r="M7" s="543"/>
      <c r="N7" s="543"/>
      <c r="O7" s="543"/>
      <c r="P7" s="543"/>
      <c r="Q7" s="543" t="s">
        <v>21</v>
      </c>
      <c r="R7" s="542"/>
      <c r="S7" s="542"/>
      <c r="T7" s="543" t="s">
        <v>21</v>
      </c>
      <c r="U7" s="543"/>
      <c r="V7" s="543"/>
      <c r="W7" s="543" t="s">
        <v>21</v>
      </c>
      <c r="X7" s="543"/>
      <c r="Y7" s="542"/>
      <c r="Z7" s="542" t="s">
        <v>21</v>
      </c>
      <c r="AA7" s="543"/>
      <c r="AB7" s="543" t="s">
        <v>21</v>
      </c>
      <c r="AC7" s="543" t="s">
        <v>21</v>
      </c>
      <c r="AD7" s="543" t="s">
        <v>21</v>
      </c>
      <c r="AE7" s="543"/>
      <c r="AF7" s="542" t="s">
        <v>21</v>
      </c>
      <c r="AG7" s="542"/>
      <c r="AH7" s="543"/>
      <c r="AI7" s="543" t="s">
        <v>21</v>
      </c>
      <c r="AJ7" s="626">
        <f t="shared" si="0"/>
        <v>132</v>
      </c>
      <c r="AK7" s="627">
        <f t="shared" si="1"/>
        <v>132</v>
      </c>
      <c r="AL7" s="627">
        <f t="shared" si="2"/>
        <v>0</v>
      </c>
      <c r="AM7" s="628" t="s">
        <v>211</v>
      </c>
      <c r="AN7" s="629">
        <f t="shared" si="3"/>
        <v>132</v>
      </c>
      <c r="AO7" s="629">
        <f t="shared" si="4"/>
        <v>0</v>
      </c>
      <c r="AP7" s="630"/>
      <c r="AQ7" s="631">
        <f t="shared" si="5"/>
        <v>0</v>
      </c>
      <c r="AR7" s="631">
        <f t="shared" si="6"/>
        <v>0</v>
      </c>
      <c r="AS7" s="631">
        <f t="shared" ref="AS7:AS17" si="11">COUNTIF(E7:AI7,"P")</f>
        <v>11</v>
      </c>
      <c r="AT7" s="631">
        <f t="shared" ref="AT7:AT45" si="12">COUNTIF(E7:AI7,"SN")</f>
        <v>0</v>
      </c>
      <c r="AU7" s="631">
        <f t="shared" si="7"/>
        <v>0</v>
      </c>
      <c r="AV7" s="631">
        <f t="shared" si="8"/>
        <v>0</v>
      </c>
      <c r="AW7" s="631">
        <f t="shared" ref="AW7:AW45" si="13">COUNTIF(E7:AI7,"I")</f>
        <v>0</v>
      </c>
      <c r="AX7" s="631">
        <f t="shared" si="9"/>
        <v>0</v>
      </c>
      <c r="AY7" s="631">
        <f t="shared" ref="AY7:AY45" si="14">COUNTIF(E7:AI7,"M4")</f>
        <v>0</v>
      </c>
      <c r="AZ7" s="631">
        <f t="shared" ref="AZ7:AZ45" si="15">COUNTIF(E7:AI7,"T5")</f>
        <v>0</v>
      </c>
      <c r="BA7" s="631">
        <f t="shared" ref="BA7:BA45" si="16">COUNTIF(E7:AI7,"N/M")</f>
        <v>0</v>
      </c>
      <c r="BB7" s="631">
        <f t="shared" ref="BB7:BB45" si="17">COUNTIF(E7:AI7,"T/N")</f>
        <v>0</v>
      </c>
      <c r="BC7" s="631">
        <f t="shared" ref="BC7:BC45" si="18">COUNTIF(E7:AI7,"T/I")</f>
        <v>0</v>
      </c>
      <c r="BD7" s="631">
        <f t="shared" ref="BD7:BD45" si="19">COUNTIF(E7:AI7,"P/I")</f>
        <v>0</v>
      </c>
      <c r="BE7" s="631">
        <f t="shared" ref="BE7:BE45" si="20">COUNTIF(E7:AI7,"M/N")</f>
        <v>0</v>
      </c>
      <c r="BF7" s="631">
        <f>COUNTIF(E7:AI7,"M/AT")</f>
        <v>0</v>
      </c>
      <c r="BG7" s="631">
        <f t="shared" ref="BG7:BG45" si="21">COUNTIF(E7:AI7,"I2/M")</f>
        <v>0</v>
      </c>
      <c r="BH7" s="631">
        <f t="shared" ref="BH7:BH45" si="22">COUNTIF(E7:AI7,"M5")</f>
        <v>0</v>
      </c>
      <c r="BI7" s="631">
        <f t="shared" ref="BI7:BI45" si="23">COUNTIF(E7:AI7,"M6")</f>
        <v>0</v>
      </c>
      <c r="BJ7" s="631">
        <f t="shared" ref="BJ7:BJ45" si="24">COUNTIF(E7:AI7,"T6")</f>
        <v>0</v>
      </c>
      <c r="BK7" s="631">
        <f t="shared" ref="BK7:BK45" si="25">COUNTIF(E7:AI7,"P2")</f>
        <v>0</v>
      </c>
      <c r="BL7" s="631">
        <f t="shared" ref="BL7:BL45" si="26">COUNTIF(E7:AI7,"P/N")</f>
        <v>0</v>
      </c>
      <c r="BM7" s="631">
        <f t="shared" ref="BM7:BM45" si="27">COUNTIF(E7:AI7,"M5/I")</f>
        <v>0</v>
      </c>
      <c r="BN7" s="635"/>
      <c r="BO7" s="635"/>
      <c r="BP7" s="635"/>
      <c r="BQ7" s="635"/>
      <c r="BR7" s="635"/>
      <c r="BS7" s="631">
        <f t="shared" ref="BS7:BS45" si="28">((BO7*6)+(BP7*6)+(BQ7*6)+(BR7)+(BN7*6))</f>
        <v>0</v>
      </c>
      <c r="BT7" s="633">
        <f t="shared" si="10"/>
        <v>132</v>
      </c>
      <c r="BU7" s="634"/>
      <c r="BV7" s="634"/>
      <c r="BW7" s="634"/>
      <c r="BX7" s="634"/>
      <c r="BY7" s="634"/>
      <c r="BZ7" s="634"/>
      <c r="CA7" s="634"/>
      <c r="CB7" s="634"/>
      <c r="CC7" s="634"/>
      <c r="CD7" s="634"/>
      <c r="CE7" s="634"/>
      <c r="CF7" s="634"/>
      <c r="CG7" s="634"/>
      <c r="CH7" s="634"/>
      <c r="CI7" s="634"/>
      <c r="CJ7" s="634"/>
      <c r="CK7" s="634"/>
      <c r="CL7" s="634"/>
      <c r="CM7" s="634"/>
      <c r="CN7" s="634"/>
      <c r="CO7" s="634"/>
      <c r="CP7" s="616"/>
      <c r="CQ7" s="616"/>
      <c r="CR7" s="616"/>
    </row>
    <row r="8" spans="1:243" s="617" customFormat="1" ht="18">
      <c r="A8" s="623" t="s">
        <v>299</v>
      </c>
      <c r="B8" s="623" t="s">
        <v>300</v>
      </c>
      <c r="C8" s="624">
        <v>408900</v>
      </c>
      <c r="D8" s="625" t="s">
        <v>295</v>
      </c>
      <c r="E8" s="542" t="s">
        <v>21</v>
      </c>
      <c r="F8" s="543"/>
      <c r="G8" s="543" t="s">
        <v>21</v>
      </c>
      <c r="H8" s="543" t="s">
        <v>21</v>
      </c>
      <c r="I8" s="544" t="s">
        <v>21</v>
      </c>
      <c r="J8" s="543" t="s">
        <v>21</v>
      </c>
      <c r="K8" s="542" t="s">
        <v>21</v>
      </c>
      <c r="L8" s="542"/>
      <c r="M8" s="543"/>
      <c r="N8" s="543" t="s">
        <v>21</v>
      </c>
      <c r="O8" s="551" t="s">
        <v>17</v>
      </c>
      <c r="P8" s="544" t="s">
        <v>21</v>
      </c>
      <c r="Q8" s="543" t="s">
        <v>21</v>
      </c>
      <c r="R8" s="542"/>
      <c r="S8" s="554" t="s">
        <v>21</v>
      </c>
      <c r="T8" s="543" t="s">
        <v>21</v>
      </c>
      <c r="U8" s="544" t="s">
        <v>21</v>
      </c>
      <c r="V8" s="544" t="s">
        <v>21</v>
      </c>
      <c r="W8" s="543" t="s">
        <v>21</v>
      </c>
      <c r="X8" s="544" t="s">
        <v>21</v>
      </c>
      <c r="Y8" s="542"/>
      <c r="Z8" s="542" t="s">
        <v>21</v>
      </c>
      <c r="AA8" s="543"/>
      <c r="AB8" s="543"/>
      <c r="AC8" s="543"/>
      <c r="AD8" s="543"/>
      <c r="AE8" s="543"/>
      <c r="AF8" s="542"/>
      <c r="AG8" s="542"/>
      <c r="AH8" s="543"/>
      <c r="AI8" s="543"/>
      <c r="AJ8" s="626">
        <f t="shared" si="0"/>
        <v>120</v>
      </c>
      <c r="AK8" s="627">
        <f t="shared" si="1"/>
        <v>192</v>
      </c>
      <c r="AL8" s="627">
        <f t="shared" si="2"/>
        <v>72</v>
      </c>
      <c r="AM8" s="628" t="s">
        <v>211</v>
      </c>
      <c r="AN8" s="629">
        <f t="shared" si="3"/>
        <v>120</v>
      </c>
      <c r="AO8" s="629">
        <f t="shared" si="4"/>
        <v>72</v>
      </c>
      <c r="AP8" s="630"/>
      <c r="AQ8" s="631">
        <f t="shared" si="5"/>
        <v>0</v>
      </c>
      <c r="AR8" s="631">
        <f t="shared" si="6"/>
        <v>0</v>
      </c>
      <c r="AS8" s="631">
        <f t="shared" si="11"/>
        <v>16</v>
      </c>
      <c r="AT8" s="631">
        <f t="shared" si="12"/>
        <v>0</v>
      </c>
      <c r="AU8" s="631">
        <f t="shared" si="7"/>
        <v>0</v>
      </c>
      <c r="AV8" s="631">
        <f t="shared" si="8"/>
        <v>0</v>
      </c>
      <c r="AW8" s="631">
        <f t="shared" si="13"/>
        <v>0</v>
      </c>
      <c r="AX8" s="631">
        <f t="shared" si="9"/>
        <v>0</v>
      </c>
      <c r="AY8" s="631">
        <f t="shared" si="14"/>
        <v>0</v>
      </c>
      <c r="AZ8" s="631">
        <f t="shared" si="15"/>
        <v>0</v>
      </c>
      <c r="BA8" s="631">
        <f t="shared" si="16"/>
        <v>0</v>
      </c>
      <c r="BB8" s="631">
        <f t="shared" si="17"/>
        <v>0</v>
      </c>
      <c r="BC8" s="631">
        <f t="shared" si="18"/>
        <v>0</v>
      </c>
      <c r="BD8" s="631">
        <f t="shared" si="19"/>
        <v>0</v>
      </c>
      <c r="BE8" s="631">
        <f t="shared" si="20"/>
        <v>0</v>
      </c>
      <c r="BF8" s="631">
        <f t="shared" ref="BF8:BF45" si="29">COUNTIF(E8:AI8,"M4/T")</f>
        <v>0</v>
      </c>
      <c r="BG8" s="631">
        <f t="shared" si="21"/>
        <v>0</v>
      </c>
      <c r="BH8" s="631">
        <f t="shared" si="22"/>
        <v>0</v>
      </c>
      <c r="BI8" s="631">
        <f t="shared" si="23"/>
        <v>0</v>
      </c>
      <c r="BJ8" s="631">
        <f t="shared" si="24"/>
        <v>0</v>
      </c>
      <c r="BK8" s="631">
        <f t="shared" si="25"/>
        <v>0</v>
      </c>
      <c r="BL8" s="631">
        <f t="shared" si="26"/>
        <v>0</v>
      </c>
      <c r="BM8" s="631">
        <f t="shared" si="27"/>
        <v>0</v>
      </c>
      <c r="BN8" s="635"/>
      <c r="BO8" s="635"/>
      <c r="BP8" s="635"/>
      <c r="BQ8" s="635">
        <v>2</v>
      </c>
      <c r="BR8" s="635"/>
      <c r="BS8" s="631">
        <f t="shared" si="28"/>
        <v>12</v>
      </c>
      <c r="BT8" s="633">
        <f t="shared" si="10"/>
        <v>192</v>
      </c>
      <c r="BU8" s="634"/>
      <c r="BV8" s="634"/>
      <c r="BW8" s="634"/>
      <c r="BX8" s="634"/>
      <c r="BY8" s="634"/>
      <c r="BZ8" s="634"/>
      <c r="CA8" s="634"/>
      <c r="CB8" s="634"/>
      <c r="CC8" s="634"/>
      <c r="CD8" s="634"/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16"/>
      <c r="CQ8" s="616"/>
      <c r="CR8" s="616"/>
    </row>
    <row r="9" spans="1:243" s="617" customFormat="1" ht="18">
      <c r="A9" s="623" t="s">
        <v>301</v>
      </c>
      <c r="B9" s="623" t="s">
        <v>302</v>
      </c>
      <c r="C9" s="624" t="s">
        <v>303</v>
      </c>
      <c r="D9" s="625" t="s">
        <v>295</v>
      </c>
      <c r="E9" s="542" t="s">
        <v>21</v>
      </c>
      <c r="F9" s="544" t="s">
        <v>19</v>
      </c>
      <c r="G9" s="544" t="s">
        <v>19</v>
      </c>
      <c r="H9" s="543" t="s">
        <v>21</v>
      </c>
      <c r="I9" s="544" t="s">
        <v>21</v>
      </c>
      <c r="J9" s="543"/>
      <c r="K9" s="542" t="s">
        <v>21</v>
      </c>
      <c r="L9" s="554" t="s">
        <v>21</v>
      </c>
      <c r="M9" s="544" t="s">
        <v>19</v>
      </c>
      <c r="N9" s="551" t="s">
        <v>17</v>
      </c>
      <c r="O9" s="551" t="s">
        <v>17</v>
      </c>
      <c r="P9" s="543"/>
      <c r="Q9" s="543"/>
      <c r="R9" s="542"/>
      <c r="S9" s="542"/>
      <c r="T9" s="543"/>
      <c r="U9" s="543"/>
      <c r="V9" s="543"/>
      <c r="W9" s="543"/>
      <c r="X9" s="543"/>
      <c r="Y9" s="542"/>
      <c r="Z9" s="542"/>
      <c r="AA9" s="543"/>
      <c r="AB9" s="543"/>
      <c r="AC9" s="543"/>
      <c r="AD9" s="543"/>
      <c r="AE9" s="543"/>
      <c r="AF9" s="542"/>
      <c r="AG9" s="542"/>
      <c r="AH9" s="543"/>
      <c r="AI9" s="543"/>
      <c r="AJ9" s="626">
        <f>AN9</f>
        <v>36</v>
      </c>
      <c r="AK9" s="627">
        <f t="shared" si="1"/>
        <v>78</v>
      </c>
      <c r="AL9" s="627">
        <f t="shared" si="2"/>
        <v>42</v>
      </c>
      <c r="AM9" s="628" t="s">
        <v>211</v>
      </c>
      <c r="AN9" s="629">
        <f t="shared" si="3"/>
        <v>36</v>
      </c>
      <c r="AO9" s="629">
        <f t="shared" si="4"/>
        <v>42</v>
      </c>
      <c r="AP9" s="630"/>
      <c r="AQ9" s="631">
        <f t="shared" si="5"/>
        <v>3</v>
      </c>
      <c r="AR9" s="631">
        <f t="shared" si="6"/>
        <v>0</v>
      </c>
      <c r="AS9" s="631">
        <f t="shared" si="11"/>
        <v>5</v>
      </c>
      <c r="AT9" s="631">
        <f t="shared" si="12"/>
        <v>0</v>
      </c>
      <c r="AU9" s="631">
        <f t="shared" si="7"/>
        <v>0</v>
      </c>
      <c r="AV9" s="631">
        <f t="shared" si="8"/>
        <v>0</v>
      </c>
      <c r="AW9" s="631">
        <f t="shared" si="13"/>
        <v>0</v>
      </c>
      <c r="AX9" s="631">
        <f t="shared" si="9"/>
        <v>0</v>
      </c>
      <c r="AY9" s="631">
        <f t="shared" si="14"/>
        <v>0</v>
      </c>
      <c r="AZ9" s="631">
        <f t="shared" si="15"/>
        <v>0</v>
      </c>
      <c r="BA9" s="631">
        <f>COUNTIF(E9:AI9,"M/AT")</f>
        <v>0</v>
      </c>
      <c r="BB9" s="631">
        <f t="shared" si="17"/>
        <v>0</v>
      </c>
      <c r="BC9" s="631">
        <f t="shared" si="18"/>
        <v>0</v>
      </c>
      <c r="BD9" s="631">
        <f t="shared" si="19"/>
        <v>0</v>
      </c>
      <c r="BE9" s="631">
        <f t="shared" si="20"/>
        <v>0</v>
      </c>
      <c r="BF9" s="631">
        <f>COUNTIF(E9:AI9,"M4/T")</f>
        <v>0</v>
      </c>
      <c r="BG9" s="631">
        <f t="shared" si="21"/>
        <v>0</v>
      </c>
      <c r="BH9" s="631">
        <f t="shared" si="22"/>
        <v>0</v>
      </c>
      <c r="BI9" s="631">
        <f t="shared" si="23"/>
        <v>0</v>
      </c>
      <c r="BJ9" s="631">
        <f t="shared" si="24"/>
        <v>0</v>
      </c>
      <c r="BK9" s="631">
        <f t="shared" si="25"/>
        <v>0</v>
      </c>
      <c r="BL9" s="631">
        <f t="shared" si="26"/>
        <v>0</v>
      </c>
      <c r="BM9" s="631">
        <f t="shared" si="27"/>
        <v>0</v>
      </c>
      <c r="BN9" s="635"/>
      <c r="BO9" s="635">
        <v>12</v>
      </c>
      <c r="BP9" s="635"/>
      <c r="BQ9" s="635">
        <v>4</v>
      </c>
      <c r="BR9" s="635"/>
      <c r="BS9" s="631">
        <f t="shared" si="28"/>
        <v>96</v>
      </c>
      <c r="BT9" s="633">
        <f t="shared" si="10"/>
        <v>78</v>
      </c>
      <c r="BU9" s="634"/>
      <c r="BV9" s="634"/>
      <c r="BW9" s="634"/>
      <c r="BX9" s="634"/>
      <c r="BY9" s="634"/>
      <c r="BZ9" s="634"/>
      <c r="CA9" s="634"/>
      <c r="CB9" s="634"/>
      <c r="CC9" s="634"/>
      <c r="CD9" s="634"/>
      <c r="CE9" s="634"/>
      <c r="CF9" s="634"/>
      <c r="CG9" s="634"/>
      <c r="CH9" s="634"/>
      <c r="CI9" s="634"/>
      <c r="CJ9" s="634"/>
      <c r="CK9" s="634"/>
      <c r="CL9" s="634"/>
      <c r="CM9" s="634"/>
      <c r="CN9" s="634"/>
      <c r="CO9" s="634"/>
      <c r="CP9" s="616"/>
      <c r="CQ9" s="616"/>
      <c r="CR9" s="616"/>
    </row>
    <row r="10" spans="1:243" s="617" customFormat="1" ht="18">
      <c r="A10" s="623">
        <v>152587</v>
      </c>
      <c r="B10" s="623" t="s">
        <v>304</v>
      </c>
      <c r="C10" s="624">
        <v>724919</v>
      </c>
      <c r="D10" s="625" t="s">
        <v>295</v>
      </c>
      <c r="E10" s="542"/>
      <c r="F10" s="544" t="s">
        <v>21</v>
      </c>
      <c r="G10" s="543"/>
      <c r="H10" s="543" t="s">
        <v>21</v>
      </c>
      <c r="I10" s="544" t="s">
        <v>21</v>
      </c>
      <c r="J10" s="544" t="s">
        <v>21</v>
      </c>
      <c r="K10" s="542"/>
      <c r="L10" s="554" t="s">
        <v>21</v>
      </c>
      <c r="M10" s="543"/>
      <c r="N10" s="543" t="s">
        <v>21</v>
      </c>
      <c r="O10" s="543" t="s">
        <v>21</v>
      </c>
      <c r="P10" s="543"/>
      <c r="Q10" s="543" t="s">
        <v>21</v>
      </c>
      <c r="R10" s="542" t="s">
        <v>21</v>
      </c>
      <c r="S10" s="542"/>
      <c r="T10" s="543" t="s">
        <v>21</v>
      </c>
      <c r="U10" s="544" t="s">
        <v>21</v>
      </c>
      <c r="V10" s="543"/>
      <c r="W10" s="543" t="s">
        <v>21</v>
      </c>
      <c r="X10" s="544" t="s">
        <v>21</v>
      </c>
      <c r="Y10" s="542"/>
      <c r="Z10" s="542" t="s">
        <v>21</v>
      </c>
      <c r="AA10" s="544" t="s">
        <v>21</v>
      </c>
      <c r="AB10" s="543"/>
      <c r="AC10" s="543" t="s">
        <v>21</v>
      </c>
      <c r="AD10" s="544" t="s">
        <v>21</v>
      </c>
      <c r="AE10" s="543"/>
      <c r="AF10" s="554" t="s">
        <v>21</v>
      </c>
      <c r="AG10" s="542"/>
      <c r="AH10" s="544" t="s">
        <v>21</v>
      </c>
      <c r="AI10" s="551" t="s">
        <v>17</v>
      </c>
      <c r="AJ10" s="626">
        <f t="shared" si="0"/>
        <v>120</v>
      </c>
      <c r="AK10" s="627">
        <f t="shared" si="1"/>
        <v>228</v>
      </c>
      <c r="AL10" s="627">
        <f t="shared" si="2"/>
        <v>108</v>
      </c>
      <c r="AM10" s="628" t="s">
        <v>211</v>
      </c>
      <c r="AN10" s="629">
        <f t="shared" si="3"/>
        <v>120</v>
      </c>
      <c r="AO10" s="629">
        <f t="shared" si="4"/>
        <v>108</v>
      </c>
      <c r="AP10" s="630"/>
      <c r="AQ10" s="631">
        <f t="shared" si="5"/>
        <v>0</v>
      </c>
      <c r="AR10" s="631">
        <f t="shared" si="6"/>
        <v>0</v>
      </c>
      <c r="AS10" s="631">
        <f t="shared" si="11"/>
        <v>19</v>
      </c>
      <c r="AT10" s="631">
        <f t="shared" si="12"/>
        <v>0</v>
      </c>
      <c r="AU10" s="631">
        <f t="shared" si="7"/>
        <v>0</v>
      </c>
      <c r="AV10" s="631">
        <f t="shared" si="8"/>
        <v>0</v>
      </c>
      <c r="AW10" s="631">
        <f t="shared" si="13"/>
        <v>0</v>
      </c>
      <c r="AX10" s="631">
        <f t="shared" si="9"/>
        <v>0</v>
      </c>
      <c r="AY10" s="631">
        <f t="shared" si="14"/>
        <v>0</v>
      </c>
      <c r="AZ10" s="631">
        <f t="shared" si="15"/>
        <v>0</v>
      </c>
      <c r="BA10" s="631">
        <f t="shared" si="16"/>
        <v>0</v>
      </c>
      <c r="BB10" s="631">
        <f t="shared" si="17"/>
        <v>0</v>
      </c>
      <c r="BC10" s="631">
        <f t="shared" si="18"/>
        <v>0</v>
      </c>
      <c r="BD10" s="631">
        <f t="shared" si="19"/>
        <v>0</v>
      </c>
      <c r="BE10" s="631">
        <f t="shared" si="20"/>
        <v>0</v>
      </c>
      <c r="BF10" s="631">
        <f t="shared" si="29"/>
        <v>0</v>
      </c>
      <c r="BG10" s="631">
        <f t="shared" si="21"/>
        <v>0</v>
      </c>
      <c r="BH10" s="631">
        <f t="shared" si="22"/>
        <v>0</v>
      </c>
      <c r="BI10" s="631">
        <f t="shared" si="23"/>
        <v>0</v>
      </c>
      <c r="BJ10" s="631">
        <f t="shared" si="24"/>
        <v>0</v>
      </c>
      <c r="BK10" s="631">
        <f t="shared" si="25"/>
        <v>0</v>
      </c>
      <c r="BL10" s="631">
        <f t="shared" si="26"/>
        <v>0</v>
      </c>
      <c r="BM10" s="631">
        <f t="shared" si="27"/>
        <v>0</v>
      </c>
      <c r="BN10" s="635"/>
      <c r="BO10" s="635"/>
      <c r="BP10" s="635"/>
      <c r="BQ10" s="635">
        <v>2</v>
      </c>
      <c r="BR10" s="635"/>
      <c r="BS10" s="631">
        <f t="shared" si="28"/>
        <v>12</v>
      </c>
      <c r="BT10" s="633">
        <f t="shared" si="10"/>
        <v>228</v>
      </c>
      <c r="BU10" s="634"/>
      <c r="BV10" s="634"/>
      <c r="BW10" s="634"/>
      <c r="BX10" s="634"/>
      <c r="BY10" s="634"/>
      <c r="BZ10" s="634"/>
      <c r="CA10" s="634"/>
      <c r="CB10" s="634"/>
      <c r="CC10" s="634"/>
      <c r="CD10" s="634"/>
      <c r="CE10" s="634"/>
      <c r="CF10" s="634"/>
      <c r="CG10" s="634"/>
      <c r="CH10" s="634"/>
      <c r="CI10" s="634"/>
      <c r="CJ10" s="634"/>
      <c r="CK10" s="634"/>
      <c r="CL10" s="634"/>
      <c r="CM10" s="634"/>
      <c r="CN10" s="634"/>
      <c r="CO10" s="634"/>
      <c r="CP10" s="616"/>
      <c r="CQ10" s="616"/>
      <c r="CR10" s="616"/>
    </row>
    <row r="11" spans="1:243" s="617" customFormat="1" ht="18">
      <c r="A11" s="623" t="s">
        <v>305</v>
      </c>
      <c r="B11" s="623" t="s">
        <v>306</v>
      </c>
      <c r="C11" s="624">
        <v>596143</v>
      </c>
      <c r="D11" s="625" t="s">
        <v>295</v>
      </c>
      <c r="E11" s="542" t="s">
        <v>21</v>
      </c>
      <c r="F11" s="543"/>
      <c r="G11" s="543"/>
      <c r="H11" s="543" t="s">
        <v>21</v>
      </c>
      <c r="I11" s="543"/>
      <c r="J11" s="543"/>
      <c r="K11" s="542" t="s">
        <v>21</v>
      </c>
      <c r="L11" s="542"/>
      <c r="M11" s="543"/>
      <c r="N11" s="543"/>
      <c r="O11" s="543"/>
      <c r="P11" s="543"/>
      <c r="Q11" s="543" t="s">
        <v>21</v>
      </c>
      <c r="R11" s="542"/>
      <c r="S11" s="542"/>
      <c r="T11" s="543" t="s">
        <v>21</v>
      </c>
      <c r="U11" s="543"/>
      <c r="V11" s="544" t="s">
        <v>20</v>
      </c>
      <c r="W11" s="543" t="s">
        <v>21</v>
      </c>
      <c r="X11" s="543"/>
      <c r="Y11" s="542"/>
      <c r="Z11" s="564" t="s">
        <v>17</v>
      </c>
      <c r="AA11" s="543" t="s">
        <v>21</v>
      </c>
      <c r="AB11" s="543"/>
      <c r="AC11" s="543" t="s">
        <v>21</v>
      </c>
      <c r="AD11" s="543"/>
      <c r="AE11" s="543"/>
      <c r="AF11" s="564" t="s">
        <v>17</v>
      </c>
      <c r="AG11" s="542"/>
      <c r="AH11" s="543"/>
      <c r="AI11" s="543" t="s">
        <v>21</v>
      </c>
      <c r="AJ11" s="626">
        <f t="shared" si="0"/>
        <v>108</v>
      </c>
      <c r="AK11" s="627">
        <f t="shared" si="1"/>
        <v>114</v>
      </c>
      <c r="AL11" s="627">
        <f t="shared" si="2"/>
        <v>6</v>
      </c>
      <c r="AM11" s="628" t="s">
        <v>211</v>
      </c>
      <c r="AN11" s="629">
        <f t="shared" si="3"/>
        <v>108</v>
      </c>
      <c r="AO11" s="629">
        <f t="shared" si="4"/>
        <v>6</v>
      </c>
      <c r="AP11" s="630"/>
      <c r="AQ11" s="631">
        <f t="shared" si="5"/>
        <v>0</v>
      </c>
      <c r="AR11" s="631">
        <f t="shared" si="6"/>
        <v>1</v>
      </c>
      <c r="AS11" s="631">
        <f t="shared" si="11"/>
        <v>9</v>
      </c>
      <c r="AT11" s="631">
        <f t="shared" si="12"/>
        <v>0</v>
      </c>
      <c r="AU11" s="631">
        <f t="shared" si="7"/>
        <v>0</v>
      </c>
      <c r="AV11" s="631">
        <f t="shared" si="8"/>
        <v>0</v>
      </c>
      <c r="AW11" s="631">
        <f t="shared" si="13"/>
        <v>0</v>
      </c>
      <c r="AX11" s="631">
        <f t="shared" si="9"/>
        <v>0</v>
      </c>
      <c r="AY11" s="631">
        <f t="shared" si="14"/>
        <v>0</v>
      </c>
      <c r="AZ11" s="631">
        <f t="shared" si="15"/>
        <v>0</v>
      </c>
      <c r="BA11" s="631">
        <f t="shared" si="16"/>
        <v>0</v>
      </c>
      <c r="BB11" s="631">
        <f t="shared" si="17"/>
        <v>0</v>
      </c>
      <c r="BC11" s="631">
        <f t="shared" si="18"/>
        <v>0</v>
      </c>
      <c r="BD11" s="631">
        <f t="shared" si="19"/>
        <v>0</v>
      </c>
      <c r="BE11" s="631">
        <f t="shared" si="20"/>
        <v>0</v>
      </c>
      <c r="BF11" s="631">
        <f t="shared" si="29"/>
        <v>0</v>
      </c>
      <c r="BG11" s="631">
        <f t="shared" si="21"/>
        <v>0</v>
      </c>
      <c r="BH11" s="631">
        <f t="shared" si="22"/>
        <v>0</v>
      </c>
      <c r="BI11" s="631">
        <f t="shared" si="23"/>
        <v>0</v>
      </c>
      <c r="BJ11" s="631">
        <f t="shared" si="24"/>
        <v>0</v>
      </c>
      <c r="BK11" s="631">
        <f t="shared" si="25"/>
        <v>0</v>
      </c>
      <c r="BL11" s="631">
        <f t="shared" si="26"/>
        <v>0</v>
      </c>
      <c r="BM11" s="631">
        <f t="shared" si="27"/>
        <v>0</v>
      </c>
      <c r="BN11" s="635"/>
      <c r="BO11" s="635"/>
      <c r="BP11" s="635"/>
      <c r="BQ11" s="635">
        <v>4</v>
      </c>
      <c r="BR11" s="635"/>
      <c r="BS11" s="631">
        <f t="shared" si="28"/>
        <v>24</v>
      </c>
      <c r="BT11" s="633">
        <f t="shared" si="10"/>
        <v>114</v>
      </c>
      <c r="BU11" s="634"/>
      <c r="BV11" s="634"/>
      <c r="BW11" s="634"/>
      <c r="BX11" s="634"/>
      <c r="BY11" s="634"/>
      <c r="BZ11" s="634"/>
      <c r="CA11" s="634"/>
      <c r="CB11" s="634"/>
      <c r="CC11" s="634"/>
      <c r="CD11" s="634"/>
      <c r="CE11" s="634"/>
      <c r="CF11" s="634"/>
      <c r="CG11" s="634"/>
      <c r="CH11" s="634"/>
      <c r="CI11" s="634"/>
      <c r="CJ11" s="634"/>
      <c r="CK11" s="634"/>
      <c r="CL11" s="634"/>
      <c r="CM11" s="634"/>
      <c r="CN11" s="634"/>
      <c r="CO11" s="634"/>
      <c r="CP11" s="616"/>
      <c r="CQ11" s="616"/>
      <c r="CR11" s="616"/>
    </row>
    <row r="12" spans="1:243" s="617" customFormat="1" ht="18">
      <c r="A12" s="639" t="s">
        <v>307</v>
      </c>
      <c r="B12" s="639" t="s">
        <v>308</v>
      </c>
      <c r="C12" s="640">
        <v>698638</v>
      </c>
      <c r="D12" s="625" t="s">
        <v>295</v>
      </c>
      <c r="E12" s="542"/>
      <c r="F12" s="641" t="s">
        <v>309</v>
      </c>
      <c r="G12" s="549"/>
      <c r="H12" s="549"/>
      <c r="I12" s="549"/>
      <c r="J12" s="550"/>
      <c r="K12" s="542" t="s">
        <v>21</v>
      </c>
      <c r="L12" s="542"/>
      <c r="M12" s="544" t="s">
        <v>21</v>
      </c>
      <c r="N12" s="543" t="s">
        <v>310</v>
      </c>
      <c r="O12" s="543"/>
      <c r="P12" s="544" t="s">
        <v>21</v>
      </c>
      <c r="Q12" s="551" t="s">
        <v>17</v>
      </c>
      <c r="R12" s="542"/>
      <c r="S12" s="554" t="s">
        <v>21</v>
      </c>
      <c r="T12" s="543" t="s">
        <v>310</v>
      </c>
      <c r="U12" s="543"/>
      <c r="V12" s="543" t="s">
        <v>21</v>
      </c>
      <c r="W12" s="543" t="s">
        <v>21</v>
      </c>
      <c r="X12" s="544" t="s">
        <v>28</v>
      </c>
      <c r="Y12" s="542"/>
      <c r="Z12" s="542"/>
      <c r="AA12" s="544" t="s">
        <v>20</v>
      </c>
      <c r="AB12" s="544" t="s">
        <v>21</v>
      </c>
      <c r="AC12" s="551" t="s">
        <v>17</v>
      </c>
      <c r="AD12" s="543"/>
      <c r="AE12" s="544" t="s">
        <v>21</v>
      </c>
      <c r="AF12" s="542" t="s">
        <v>21</v>
      </c>
      <c r="AG12" s="542" t="s">
        <v>21</v>
      </c>
      <c r="AH12" s="544" t="s">
        <v>21</v>
      </c>
      <c r="AI12" s="543" t="s">
        <v>21</v>
      </c>
      <c r="AJ12" s="626">
        <f t="shared" si="0"/>
        <v>84</v>
      </c>
      <c r="AK12" s="627">
        <f t="shared" si="1"/>
        <v>204</v>
      </c>
      <c r="AL12" s="627">
        <f t="shared" si="2"/>
        <v>120</v>
      </c>
      <c r="AM12" s="628" t="s">
        <v>211</v>
      </c>
      <c r="AN12" s="629">
        <f t="shared" si="3"/>
        <v>84</v>
      </c>
      <c r="AO12" s="629">
        <f t="shared" si="4"/>
        <v>120</v>
      </c>
      <c r="AP12" s="630"/>
      <c r="AQ12" s="631">
        <f t="shared" si="5"/>
        <v>0</v>
      </c>
      <c r="AR12" s="631">
        <f t="shared" si="6"/>
        <v>1</v>
      </c>
      <c r="AS12" s="631">
        <f t="shared" si="11"/>
        <v>12</v>
      </c>
      <c r="AT12" s="631">
        <f t="shared" si="12"/>
        <v>0</v>
      </c>
      <c r="AU12" s="631">
        <f t="shared" si="7"/>
        <v>0</v>
      </c>
      <c r="AV12" s="631">
        <f t="shared" si="8"/>
        <v>0</v>
      </c>
      <c r="AW12" s="631">
        <f t="shared" si="13"/>
        <v>0</v>
      </c>
      <c r="AX12" s="631">
        <f t="shared" si="9"/>
        <v>0</v>
      </c>
      <c r="AY12" s="631">
        <f t="shared" si="14"/>
        <v>0</v>
      </c>
      <c r="AZ12" s="631">
        <f t="shared" si="15"/>
        <v>0</v>
      </c>
      <c r="BA12" s="631">
        <f t="shared" si="16"/>
        <v>0</v>
      </c>
      <c r="BB12" s="631">
        <f t="shared" si="17"/>
        <v>0</v>
      </c>
      <c r="BC12" s="631">
        <f t="shared" si="18"/>
        <v>0</v>
      </c>
      <c r="BD12" s="631">
        <f t="shared" si="19"/>
        <v>3</v>
      </c>
      <c r="BE12" s="631">
        <f t="shared" si="20"/>
        <v>0</v>
      </c>
      <c r="BF12" s="631">
        <f t="shared" si="29"/>
        <v>0</v>
      </c>
      <c r="BG12" s="631">
        <f t="shared" si="21"/>
        <v>0</v>
      </c>
      <c r="BH12" s="631">
        <f t="shared" si="22"/>
        <v>0</v>
      </c>
      <c r="BI12" s="631">
        <f t="shared" si="23"/>
        <v>0</v>
      </c>
      <c r="BJ12" s="631">
        <f t="shared" si="24"/>
        <v>0</v>
      </c>
      <c r="BK12" s="631">
        <f t="shared" si="25"/>
        <v>0</v>
      </c>
      <c r="BL12" s="631">
        <f t="shared" si="26"/>
        <v>0</v>
      </c>
      <c r="BM12" s="631">
        <f t="shared" si="27"/>
        <v>0</v>
      </c>
      <c r="BN12" s="635"/>
      <c r="BO12" s="635">
        <v>4</v>
      </c>
      <c r="BP12" s="635"/>
      <c r="BQ12" s="635">
        <v>4</v>
      </c>
      <c r="BR12" s="635"/>
      <c r="BS12" s="631">
        <f t="shared" si="28"/>
        <v>48</v>
      </c>
      <c r="BT12" s="633">
        <f t="shared" si="10"/>
        <v>204</v>
      </c>
      <c r="BU12" s="634"/>
      <c r="BV12" s="634"/>
      <c r="BW12" s="634"/>
      <c r="BX12" s="634"/>
      <c r="BY12" s="634"/>
      <c r="BZ12" s="634"/>
      <c r="CA12" s="634"/>
      <c r="CB12" s="634"/>
      <c r="CC12" s="634"/>
      <c r="CD12" s="634"/>
      <c r="CE12" s="634"/>
      <c r="CF12" s="634"/>
      <c r="CG12" s="634"/>
      <c r="CH12" s="634"/>
      <c r="CI12" s="634"/>
      <c r="CJ12" s="634"/>
      <c r="CK12" s="634"/>
      <c r="CL12" s="634"/>
      <c r="CM12" s="634"/>
      <c r="CN12" s="634"/>
      <c r="CO12" s="634"/>
      <c r="CP12" s="616"/>
      <c r="CQ12" s="616"/>
      <c r="CR12" s="616"/>
    </row>
    <row r="13" spans="1:243" s="617" customFormat="1" ht="18">
      <c r="A13" s="623" t="s">
        <v>311</v>
      </c>
      <c r="B13" s="623" t="s">
        <v>312</v>
      </c>
      <c r="C13" s="624">
        <v>645401</v>
      </c>
      <c r="D13" s="625" t="s">
        <v>295</v>
      </c>
      <c r="E13" s="542"/>
      <c r="F13" s="641" t="s">
        <v>313</v>
      </c>
      <c r="G13" s="549"/>
      <c r="H13" s="549"/>
      <c r="I13" s="549"/>
      <c r="J13" s="642"/>
      <c r="K13" s="542"/>
      <c r="L13" s="542"/>
      <c r="M13" s="543" t="s">
        <v>21</v>
      </c>
      <c r="N13" s="543"/>
      <c r="O13" s="543"/>
      <c r="P13" s="543" t="s">
        <v>21</v>
      </c>
      <c r="Q13" s="543" t="s">
        <v>21</v>
      </c>
      <c r="R13" s="542"/>
      <c r="S13" s="554" t="s">
        <v>21</v>
      </c>
      <c r="T13" s="543" t="s">
        <v>21</v>
      </c>
      <c r="U13" s="543"/>
      <c r="V13" s="543"/>
      <c r="W13" s="543" t="s">
        <v>21</v>
      </c>
      <c r="X13" s="543"/>
      <c r="Y13" s="542"/>
      <c r="Z13" s="542" t="s">
        <v>21</v>
      </c>
      <c r="AA13" s="543"/>
      <c r="AB13" s="543"/>
      <c r="AC13" s="543" t="s">
        <v>21</v>
      </c>
      <c r="AD13" s="543"/>
      <c r="AE13" s="543"/>
      <c r="AF13" s="542" t="s">
        <v>21</v>
      </c>
      <c r="AG13" s="542"/>
      <c r="AH13" s="543"/>
      <c r="AI13" s="543" t="s">
        <v>21</v>
      </c>
      <c r="AJ13" s="626">
        <f t="shared" si="0"/>
        <v>108</v>
      </c>
      <c r="AK13" s="627">
        <f t="shared" si="1"/>
        <v>120</v>
      </c>
      <c r="AL13" s="627">
        <f t="shared" si="2"/>
        <v>12</v>
      </c>
      <c r="AM13" s="628" t="s">
        <v>211</v>
      </c>
      <c r="AN13" s="629">
        <f t="shared" si="3"/>
        <v>108</v>
      </c>
      <c r="AO13" s="629">
        <f t="shared" si="4"/>
        <v>12</v>
      </c>
      <c r="AP13" s="630"/>
      <c r="AQ13" s="631">
        <f t="shared" si="5"/>
        <v>0</v>
      </c>
      <c r="AR13" s="631">
        <f t="shared" si="6"/>
        <v>0</v>
      </c>
      <c r="AS13" s="631">
        <f t="shared" si="11"/>
        <v>10</v>
      </c>
      <c r="AT13" s="631">
        <f t="shared" si="12"/>
        <v>0</v>
      </c>
      <c r="AU13" s="631">
        <f t="shared" si="7"/>
        <v>0</v>
      </c>
      <c r="AV13" s="631">
        <f t="shared" si="8"/>
        <v>0</v>
      </c>
      <c r="AW13" s="631">
        <f t="shared" si="13"/>
        <v>0</v>
      </c>
      <c r="AX13" s="631">
        <f t="shared" si="9"/>
        <v>0</v>
      </c>
      <c r="AY13" s="631">
        <f t="shared" si="14"/>
        <v>0</v>
      </c>
      <c r="AZ13" s="631">
        <f t="shared" si="15"/>
        <v>0</v>
      </c>
      <c r="BA13" s="631">
        <f t="shared" si="16"/>
        <v>0</v>
      </c>
      <c r="BB13" s="631">
        <f t="shared" si="17"/>
        <v>0</v>
      </c>
      <c r="BC13" s="631">
        <f t="shared" si="18"/>
        <v>0</v>
      </c>
      <c r="BD13" s="631">
        <f t="shared" si="19"/>
        <v>0</v>
      </c>
      <c r="BE13" s="631">
        <f t="shared" si="20"/>
        <v>0</v>
      </c>
      <c r="BF13" s="631">
        <f t="shared" si="29"/>
        <v>0</v>
      </c>
      <c r="BG13" s="631">
        <f t="shared" si="21"/>
        <v>0</v>
      </c>
      <c r="BH13" s="631">
        <f t="shared" si="22"/>
        <v>0</v>
      </c>
      <c r="BI13" s="631">
        <f t="shared" si="23"/>
        <v>0</v>
      </c>
      <c r="BJ13" s="631">
        <f t="shared" si="24"/>
        <v>0</v>
      </c>
      <c r="BK13" s="631">
        <f t="shared" si="25"/>
        <v>0</v>
      </c>
      <c r="BL13" s="631">
        <f t="shared" si="26"/>
        <v>0</v>
      </c>
      <c r="BM13" s="631">
        <f t="shared" si="27"/>
        <v>0</v>
      </c>
      <c r="BN13" s="635"/>
      <c r="BO13" s="635">
        <v>4</v>
      </c>
      <c r="BP13" s="635"/>
      <c r="BQ13" s="635"/>
      <c r="BR13" s="635"/>
      <c r="BS13" s="631">
        <f t="shared" si="28"/>
        <v>24</v>
      </c>
      <c r="BT13" s="633">
        <f t="shared" si="10"/>
        <v>120</v>
      </c>
      <c r="BU13" s="634"/>
      <c r="BV13" s="634"/>
      <c r="BW13" s="634"/>
      <c r="BX13" s="634"/>
      <c r="BY13" s="634"/>
      <c r="BZ13" s="634"/>
      <c r="CA13" s="634"/>
      <c r="CB13" s="634"/>
      <c r="CC13" s="634"/>
      <c r="CD13" s="634"/>
      <c r="CE13" s="634"/>
      <c r="CF13" s="634"/>
      <c r="CG13" s="634"/>
      <c r="CH13" s="634"/>
      <c r="CI13" s="634"/>
      <c r="CJ13" s="634"/>
      <c r="CK13" s="634"/>
      <c r="CL13" s="634"/>
      <c r="CM13" s="634"/>
      <c r="CN13" s="634"/>
      <c r="CO13" s="634"/>
      <c r="CP13" s="616"/>
      <c r="CQ13" s="616"/>
      <c r="CR13" s="616"/>
    </row>
    <row r="14" spans="1:243" s="617" customFormat="1" ht="18">
      <c r="A14" s="623" t="s">
        <v>314</v>
      </c>
      <c r="B14" s="623" t="s">
        <v>315</v>
      </c>
      <c r="C14" s="624" t="s">
        <v>316</v>
      </c>
      <c r="D14" s="625" t="s">
        <v>295</v>
      </c>
      <c r="E14" s="542" t="s">
        <v>21</v>
      </c>
      <c r="F14" s="543"/>
      <c r="G14" s="543"/>
      <c r="H14" s="543" t="s">
        <v>21</v>
      </c>
      <c r="I14" s="543"/>
      <c r="J14" s="543"/>
      <c r="K14" s="542"/>
      <c r="L14" s="542"/>
      <c r="M14" s="543"/>
      <c r="N14" s="543"/>
      <c r="O14" s="543"/>
      <c r="P14" s="543"/>
      <c r="Q14" s="543" t="s">
        <v>21</v>
      </c>
      <c r="R14" s="542" t="s">
        <v>21</v>
      </c>
      <c r="S14" s="542"/>
      <c r="T14" s="543" t="s">
        <v>21</v>
      </c>
      <c r="U14" s="543" t="s">
        <v>21</v>
      </c>
      <c r="V14" s="543"/>
      <c r="W14" s="543" t="s">
        <v>21</v>
      </c>
      <c r="X14" s="543"/>
      <c r="Y14" s="542"/>
      <c r="Z14" s="542" t="s">
        <v>21</v>
      </c>
      <c r="AA14" s="544" t="s">
        <v>21</v>
      </c>
      <c r="AB14" s="544" t="s">
        <v>21</v>
      </c>
      <c r="AC14" s="543" t="s">
        <v>21</v>
      </c>
      <c r="AD14" s="543"/>
      <c r="AE14" s="543"/>
      <c r="AF14" s="542" t="s">
        <v>21</v>
      </c>
      <c r="AG14" s="554" t="s">
        <v>21</v>
      </c>
      <c r="AH14" s="544" t="s">
        <v>21</v>
      </c>
      <c r="AI14" s="543" t="s">
        <v>21</v>
      </c>
      <c r="AJ14" s="626">
        <f t="shared" si="0"/>
        <v>132</v>
      </c>
      <c r="AK14" s="627">
        <f t="shared" si="1"/>
        <v>180</v>
      </c>
      <c r="AL14" s="627">
        <f t="shared" si="2"/>
        <v>48</v>
      </c>
      <c r="AM14" s="628" t="s">
        <v>211</v>
      </c>
      <c r="AN14" s="629">
        <f t="shared" si="3"/>
        <v>132</v>
      </c>
      <c r="AO14" s="629">
        <f t="shared" si="4"/>
        <v>48</v>
      </c>
      <c r="AP14" s="630"/>
      <c r="AQ14" s="631">
        <f t="shared" si="5"/>
        <v>0</v>
      </c>
      <c r="AR14" s="631">
        <f t="shared" si="6"/>
        <v>0</v>
      </c>
      <c r="AS14" s="631">
        <f t="shared" si="11"/>
        <v>15</v>
      </c>
      <c r="AT14" s="631">
        <f t="shared" si="12"/>
        <v>0</v>
      </c>
      <c r="AU14" s="631">
        <f t="shared" si="7"/>
        <v>0</v>
      </c>
      <c r="AV14" s="631">
        <f t="shared" si="8"/>
        <v>0</v>
      </c>
      <c r="AW14" s="631">
        <f t="shared" si="13"/>
        <v>0</v>
      </c>
      <c r="AX14" s="631">
        <f t="shared" si="9"/>
        <v>0</v>
      </c>
      <c r="AY14" s="631">
        <f t="shared" si="14"/>
        <v>0</v>
      </c>
      <c r="AZ14" s="631">
        <f t="shared" si="15"/>
        <v>0</v>
      </c>
      <c r="BA14" s="631">
        <f t="shared" si="16"/>
        <v>0</v>
      </c>
      <c r="BB14" s="631">
        <f t="shared" si="17"/>
        <v>0</v>
      </c>
      <c r="BC14" s="631">
        <f t="shared" si="18"/>
        <v>0</v>
      </c>
      <c r="BD14" s="631">
        <f t="shared" si="19"/>
        <v>0</v>
      </c>
      <c r="BE14" s="631">
        <f t="shared" si="20"/>
        <v>0</v>
      </c>
      <c r="BF14" s="631">
        <f t="shared" si="29"/>
        <v>0</v>
      </c>
      <c r="BG14" s="631">
        <f t="shared" si="21"/>
        <v>0</v>
      </c>
      <c r="BH14" s="631">
        <f t="shared" si="22"/>
        <v>0</v>
      </c>
      <c r="BI14" s="631">
        <f t="shared" si="23"/>
        <v>0</v>
      </c>
      <c r="BJ14" s="631">
        <f t="shared" si="24"/>
        <v>0</v>
      </c>
      <c r="BK14" s="631">
        <f t="shared" si="25"/>
        <v>0</v>
      </c>
      <c r="BL14" s="631">
        <f t="shared" si="26"/>
        <v>0</v>
      </c>
      <c r="BM14" s="631">
        <f t="shared" si="27"/>
        <v>0</v>
      </c>
      <c r="BN14" s="635"/>
      <c r="BO14" s="635"/>
      <c r="BP14" s="635"/>
      <c r="BQ14" s="635"/>
      <c r="BR14" s="635"/>
      <c r="BS14" s="631">
        <f t="shared" si="28"/>
        <v>0</v>
      </c>
      <c r="BT14" s="633">
        <f t="shared" si="10"/>
        <v>180</v>
      </c>
      <c r="BU14" s="634"/>
      <c r="BV14" s="634"/>
      <c r="BW14" s="634"/>
      <c r="BX14" s="634"/>
      <c r="BY14" s="634"/>
      <c r="BZ14" s="634"/>
      <c r="CA14" s="634"/>
      <c r="CB14" s="634"/>
      <c r="CC14" s="634"/>
      <c r="CD14" s="634"/>
      <c r="CE14" s="634"/>
      <c r="CF14" s="634"/>
      <c r="CG14" s="634"/>
      <c r="CH14" s="634"/>
      <c r="CI14" s="634"/>
      <c r="CJ14" s="634"/>
      <c r="CK14" s="634"/>
      <c r="CL14" s="634"/>
      <c r="CM14" s="634"/>
      <c r="CN14" s="634"/>
      <c r="CO14" s="634"/>
      <c r="CP14" s="616"/>
      <c r="CQ14" s="616"/>
      <c r="CR14" s="616"/>
    </row>
    <row r="15" spans="1:243" s="617" customFormat="1" ht="18">
      <c r="A15" s="623" t="s">
        <v>317</v>
      </c>
      <c r="B15" s="623" t="s">
        <v>318</v>
      </c>
      <c r="C15" s="623"/>
      <c r="D15" s="625" t="s">
        <v>295</v>
      </c>
      <c r="E15" s="554" t="s">
        <v>21</v>
      </c>
      <c r="F15" s="544" t="s">
        <v>21</v>
      </c>
      <c r="G15" s="543" t="s">
        <v>21</v>
      </c>
      <c r="H15" s="545" t="s">
        <v>21</v>
      </c>
      <c r="I15" s="544" t="s">
        <v>21</v>
      </c>
      <c r="J15" s="544" t="s">
        <v>21</v>
      </c>
      <c r="K15" s="542" t="s">
        <v>21</v>
      </c>
      <c r="L15" s="554" t="s">
        <v>21</v>
      </c>
      <c r="M15" s="543" t="s">
        <v>21</v>
      </c>
      <c r="N15" s="543" t="s">
        <v>21</v>
      </c>
      <c r="O15" s="544" t="s">
        <v>20</v>
      </c>
      <c r="P15" s="544" t="s">
        <v>21</v>
      </c>
      <c r="Q15" s="543" t="s">
        <v>21</v>
      </c>
      <c r="R15" s="542" t="s">
        <v>21</v>
      </c>
      <c r="S15" s="554" t="s">
        <v>21</v>
      </c>
      <c r="T15" s="543" t="s">
        <v>21</v>
      </c>
      <c r="U15" s="544" t="s">
        <v>21</v>
      </c>
      <c r="V15" s="543"/>
      <c r="W15" s="543" t="s">
        <v>21</v>
      </c>
      <c r="X15" s="544" t="s">
        <v>21</v>
      </c>
      <c r="Y15" s="554" t="s">
        <v>21</v>
      </c>
      <c r="Z15" s="542" t="s">
        <v>21</v>
      </c>
      <c r="AA15" s="543"/>
      <c r="AB15" s="543"/>
      <c r="AC15" s="543"/>
      <c r="AD15" s="543"/>
      <c r="AE15" s="543"/>
      <c r="AF15" s="542"/>
      <c r="AG15" s="542"/>
      <c r="AH15" s="544" t="s">
        <v>21</v>
      </c>
      <c r="AI15" s="543" t="s">
        <v>21</v>
      </c>
      <c r="AJ15" s="626">
        <f t="shared" si="0"/>
        <v>132</v>
      </c>
      <c r="AK15" s="627">
        <f t="shared" si="1"/>
        <v>270</v>
      </c>
      <c r="AL15" s="627">
        <f t="shared" si="2"/>
        <v>138</v>
      </c>
      <c r="AM15" s="628" t="s">
        <v>211</v>
      </c>
      <c r="AN15" s="629">
        <f t="shared" si="3"/>
        <v>132</v>
      </c>
      <c r="AO15" s="629">
        <f t="shared" si="4"/>
        <v>138</v>
      </c>
      <c r="AP15" s="630"/>
      <c r="AQ15" s="631">
        <f t="shared" si="5"/>
        <v>0</v>
      </c>
      <c r="AR15" s="631">
        <f t="shared" si="6"/>
        <v>1</v>
      </c>
      <c r="AS15" s="631">
        <f t="shared" si="11"/>
        <v>22</v>
      </c>
      <c r="AT15" s="631">
        <f t="shared" si="12"/>
        <v>0</v>
      </c>
      <c r="AU15" s="631">
        <f t="shared" si="7"/>
        <v>0</v>
      </c>
      <c r="AV15" s="631">
        <f t="shared" si="8"/>
        <v>0</v>
      </c>
      <c r="AW15" s="631">
        <f t="shared" si="13"/>
        <v>0</v>
      </c>
      <c r="AX15" s="631">
        <f t="shared" si="9"/>
        <v>0</v>
      </c>
      <c r="AY15" s="631">
        <f t="shared" si="14"/>
        <v>0</v>
      </c>
      <c r="AZ15" s="631">
        <f t="shared" si="15"/>
        <v>0</v>
      </c>
      <c r="BA15" s="631">
        <f t="shared" si="16"/>
        <v>0</v>
      </c>
      <c r="BB15" s="631">
        <f t="shared" si="17"/>
        <v>0</v>
      </c>
      <c r="BC15" s="631">
        <f t="shared" si="18"/>
        <v>0</v>
      </c>
      <c r="BD15" s="631">
        <f t="shared" si="19"/>
        <v>0</v>
      </c>
      <c r="BE15" s="631">
        <f t="shared" si="20"/>
        <v>0</v>
      </c>
      <c r="BF15" s="631">
        <f t="shared" si="29"/>
        <v>0</v>
      </c>
      <c r="BG15" s="631">
        <f t="shared" si="21"/>
        <v>0</v>
      </c>
      <c r="BH15" s="631">
        <f t="shared" si="22"/>
        <v>0</v>
      </c>
      <c r="BI15" s="631">
        <f t="shared" si="23"/>
        <v>0</v>
      </c>
      <c r="BJ15" s="631">
        <f t="shared" si="24"/>
        <v>0</v>
      </c>
      <c r="BK15" s="631">
        <f t="shared" si="25"/>
        <v>0</v>
      </c>
      <c r="BL15" s="631">
        <f t="shared" si="26"/>
        <v>0</v>
      </c>
      <c r="BM15" s="631">
        <f t="shared" si="27"/>
        <v>0</v>
      </c>
      <c r="BN15" s="635"/>
      <c r="BO15" s="635"/>
      <c r="BP15" s="635"/>
      <c r="BQ15" s="635"/>
      <c r="BR15" s="635"/>
      <c r="BS15" s="631">
        <f t="shared" si="28"/>
        <v>0</v>
      </c>
      <c r="BT15" s="633">
        <f t="shared" si="10"/>
        <v>270</v>
      </c>
      <c r="BU15" s="634"/>
      <c r="BV15" s="634"/>
      <c r="BW15" s="634"/>
      <c r="BX15" s="634"/>
      <c r="BY15" s="634"/>
      <c r="BZ15" s="634"/>
      <c r="CA15" s="634"/>
      <c r="CB15" s="634"/>
      <c r="CC15" s="634"/>
      <c r="CD15" s="634"/>
      <c r="CE15" s="634"/>
      <c r="CF15" s="634"/>
      <c r="CG15" s="634"/>
      <c r="CH15" s="634"/>
      <c r="CI15" s="634"/>
      <c r="CJ15" s="634"/>
      <c r="CK15" s="634"/>
      <c r="CL15" s="634"/>
      <c r="CM15" s="634"/>
      <c r="CN15" s="634"/>
      <c r="CO15" s="634"/>
      <c r="CP15" s="616"/>
      <c r="CQ15" s="616"/>
      <c r="CR15" s="616"/>
    </row>
    <row r="16" spans="1:243" s="617" customFormat="1" ht="18">
      <c r="A16" s="623" t="s">
        <v>319</v>
      </c>
      <c r="B16" s="623" t="s">
        <v>320</v>
      </c>
      <c r="C16" s="623"/>
      <c r="D16" s="625" t="s">
        <v>295</v>
      </c>
      <c r="E16" s="542"/>
      <c r="F16" s="543"/>
      <c r="G16" s="544" t="s">
        <v>21</v>
      </c>
      <c r="H16" s="551" t="s">
        <v>17</v>
      </c>
      <c r="I16" s="543"/>
      <c r="J16" s="544" t="s">
        <v>21</v>
      </c>
      <c r="K16" s="542" t="s">
        <v>21</v>
      </c>
      <c r="L16" s="542"/>
      <c r="M16" s="543"/>
      <c r="N16" s="543" t="s">
        <v>21</v>
      </c>
      <c r="O16" s="543"/>
      <c r="P16" s="544" t="s">
        <v>21</v>
      </c>
      <c r="Q16" s="543"/>
      <c r="R16" s="542"/>
      <c r="S16" s="542" t="s">
        <v>21</v>
      </c>
      <c r="T16" s="543" t="s">
        <v>21</v>
      </c>
      <c r="U16" s="543"/>
      <c r="V16" s="543"/>
      <c r="W16" s="543" t="s">
        <v>21</v>
      </c>
      <c r="X16" s="543" t="s">
        <v>21</v>
      </c>
      <c r="Y16" s="542"/>
      <c r="Z16" s="542" t="s">
        <v>21</v>
      </c>
      <c r="AA16" s="543"/>
      <c r="AB16" s="551" t="s">
        <v>17</v>
      </c>
      <c r="AC16" s="551" t="s">
        <v>17</v>
      </c>
      <c r="AD16" s="543"/>
      <c r="AE16" s="544" t="s">
        <v>21</v>
      </c>
      <c r="AF16" s="542" t="s">
        <v>21</v>
      </c>
      <c r="AG16" s="542"/>
      <c r="AH16" s="544" t="s">
        <v>21</v>
      </c>
      <c r="AI16" s="543" t="s">
        <v>21</v>
      </c>
      <c r="AJ16" s="626">
        <f t="shared" si="0"/>
        <v>96</v>
      </c>
      <c r="AK16" s="627">
        <f t="shared" si="1"/>
        <v>168</v>
      </c>
      <c r="AL16" s="627">
        <f t="shared" si="2"/>
        <v>72</v>
      </c>
      <c r="AM16" s="628" t="s">
        <v>211</v>
      </c>
      <c r="AN16" s="629">
        <f t="shared" si="3"/>
        <v>96</v>
      </c>
      <c r="AO16" s="629">
        <f t="shared" si="4"/>
        <v>72</v>
      </c>
      <c r="AP16" s="630"/>
      <c r="AQ16" s="631">
        <f t="shared" si="5"/>
        <v>0</v>
      </c>
      <c r="AR16" s="631">
        <f t="shared" si="6"/>
        <v>0</v>
      </c>
      <c r="AS16" s="631">
        <f t="shared" si="11"/>
        <v>14</v>
      </c>
      <c r="AT16" s="631">
        <f t="shared" si="12"/>
        <v>0</v>
      </c>
      <c r="AU16" s="631">
        <f t="shared" si="7"/>
        <v>0</v>
      </c>
      <c r="AV16" s="631">
        <f t="shared" si="8"/>
        <v>0</v>
      </c>
      <c r="AW16" s="631">
        <f t="shared" si="13"/>
        <v>0</v>
      </c>
      <c r="AX16" s="631">
        <f t="shared" si="9"/>
        <v>0</v>
      </c>
      <c r="AY16" s="631">
        <f t="shared" si="14"/>
        <v>0</v>
      </c>
      <c r="AZ16" s="631">
        <f t="shared" si="15"/>
        <v>0</v>
      </c>
      <c r="BA16" s="631">
        <f t="shared" si="16"/>
        <v>0</v>
      </c>
      <c r="BB16" s="631">
        <f t="shared" si="17"/>
        <v>0</v>
      </c>
      <c r="BC16" s="631">
        <f t="shared" si="18"/>
        <v>0</v>
      </c>
      <c r="BD16" s="631">
        <f t="shared" si="19"/>
        <v>0</v>
      </c>
      <c r="BE16" s="631">
        <f t="shared" si="20"/>
        <v>0</v>
      </c>
      <c r="BF16" s="631">
        <f t="shared" si="29"/>
        <v>0</v>
      </c>
      <c r="BG16" s="631">
        <f t="shared" si="21"/>
        <v>0</v>
      </c>
      <c r="BH16" s="631">
        <f t="shared" si="22"/>
        <v>0</v>
      </c>
      <c r="BI16" s="631">
        <f t="shared" si="23"/>
        <v>0</v>
      </c>
      <c r="BJ16" s="631">
        <f t="shared" si="24"/>
        <v>0</v>
      </c>
      <c r="BK16" s="631">
        <f t="shared" si="25"/>
        <v>0</v>
      </c>
      <c r="BL16" s="631">
        <f t="shared" si="26"/>
        <v>0</v>
      </c>
      <c r="BM16" s="631">
        <f t="shared" si="27"/>
        <v>0</v>
      </c>
      <c r="BN16" s="635"/>
      <c r="BO16" s="635"/>
      <c r="BP16" s="635"/>
      <c r="BQ16" s="635">
        <v>6</v>
      </c>
      <c r="BR16" s="635"/>
      <c r="BS16" s="631">
        <f t="shared" si="28"/>
        <v>36</v>
      </c>
      <c r="BT16" s="633">
        <f t="shared" si="10"/>
        <v>168</v>
      </c>
      <c r="BU16" s="634"/>
      <c r="BV16" s="634"/>
      <c r="BW16" s="634"/>
      <c r="BX16" s="634"/>
      <c r="BY16" s="634"/>
      <c r="BZ16" s="634"/>
      <c r="CA16" s="634"/>
      <c r="CB16" s="634"/>
      <c r="CC16" s="634"/>
      <c r="CD16" s="634"/>
      <c r="CE16" s="634"/>
      <c r="CF16" s="634"/>
      <c r="CG16" s="634"/>
      <c r="CH16" s="634"/>
      <c r="CI16" s="634"/>
      <c r="CJ16" s="634"/>
      <c r="CK16" s="634"/>
      <c r="CL16" s="634"/>
      <c r="CM16" s="634"/>
      <c r="CN16" s="634"/>
      <c r="CO16" s="634"/>
      <c r="CP16" s="616"/>
      <c r="CQ16" s="616"/>
      <c r="CR16" s="616"/>
    </row>
    <row r="17" spans="1:96" s="617" customFormat="1" ht="18">
      <c r="A17" s="623" t="s">
        <v>321</v>
      </c>
      <c r="B17" s="623" t="s">
        <v>322</v>
      </c>
      <c r="C17" s="623"/>
      <c r="D17" s="625" t="s">
        <v>295</v>
      </c>
      <c r="E17" s="542" t="s">
        <v>21</v>
      </c>
      <c r="F17" s="543"/>
      <c r="G17" s="543"/>
      <c r="H17" s="543" t="s">
        <v>323</v>
      </c>
      <c r="I17" s="543"/>
      <c r="J17" s="543"/>
      <c r="K17" s="542" t="s">
        <v>21</v>
      </c>
      <c r="L17" s="542"/>
      <c r="M17" s="543"/>
      <c r="N17" s="543"/>
      <c r="O17" s="543" t="s">
        <v>21</v>
      </c>
      <c r="P17" s="543"/>
      <c r="Q17" s="543" t="s">
        <v>323</v>
      </c>
      <c r="R17" s="542" t="s">
        <v>21</v>
      </c>
      <c r="S17" s="542"/>
      <c r="T17" s="543" t="s">
        <v>21</v>
      </c>
      <c r="U17" s="543"/>
      <c r="V17" s="543"/>
      <c r="W17" s="543" t="s">
        <v>21</v>
      </c>
      <c r="X17" s="543"/>
      <c r="Y17" s="542"/>
      <c r="Z17" s="542" t="s">
        <v>21</v>
      </c>
      <c r="AA17" s="543"/>
      <c r="AB17" s="544" t="s">
        <v>21</v>
      </c>
      <c r="AC17" s="543" t="s">
        <v>21</v>
      </c>
      <c r="AD17" s="543"/>
      <c r="AE17" s="544" t="s">
        <v>21</v>
      </c>
      <c r="AF17" s="542"/>
      <c r="AG17" s="542"/>
      <c r="AH17" s="543"/>
      <c r="AI17" s="543" t="s">
        <v>21</v>
      </c>
      <c r="AJ17" s="626">
        <f t="shared" si="0"/>
        <v>132</v>
      </c>
      <c r="AK17" s="627">
        <f t="shared" si="1"/>
        <v>156</v>
      </c>
      <c r="AL17" s="627">
        <f t="shared" si="2"/>
        <v>24</v>
      </c>
      <c r="AM17" s="628" t="s">
        <v>211</v>
      </c>
      <c r="AN17" s="629">
        <f t="shared" si="3"/>
        <v>132</v>
      </c>
      <c r="AO17" s="629">
        <f t="shared" si="4"/>
        <v>24</v>
      </c>
      <c r="AP17" s="630"/>
      <c r="AQ17" s="631">
        <f t="shared" si="5"/>
        <v>0</v>
      </c>
      <c r="AR17" s="631">
        <f t="shared" si="6"/>
        <v>0</v>
      </c>
      <c r="AS17" s="631">
        <f t="shared" si="11"/>
        <v>11</v>
      </c>
      <c r="AT17" s="631">
        <f t="shared" si="12"/>
        <v>0</v>
      </c>
      <c r="AU17" s="631">
        <f t="shared" si="7"/>
        <v>0</v>
      </c>
      <c r="AV17" s="631">
        <f t="shared" si="8"/>
        <v>0</v>
      </c>
      <c r="AW17" s="631">
        <f t="shared" si="13"/>
        <v>0</v>
      </c>
      <c r="AX17" s="631">
        <f t="shared" si="9"/>
        <v>0</v>
      </c>
      <c r="AY17" s="631">
        <f t="shared" si="14"/>
        <v>0</v>
      </c>
      <c r="AZ17" s="631">
        <f t="shared" si="15"/>
        <v>0</v>
      </c>
      <c r="BA17" s="631">
        <f t="shared" si="16"/>
        <v>0</v>
      </c>
      <c r="BB17" s="631">
        <f t="shared" si="17"/>
        <v>0</v>
      </c>
      <c r="BC17" s="631">
        <f t="shared" si="18"/>
        <v>0</v>
      </c>
      <c r="BD17" s="631">
        <f t="shared" si="19"/>
        <v>0</v>
      </c>
      <c r="BE17" s="631">
        <f t="shared" si="20"/>
        <v>0</v>
      </c>
      <c r="BF17" s="631">
        <f t="shared" si="29"/>
        <v>0</v>
      </c>
      <c r="BG17" s="631">
        <f t="shared" si="21"/>
        <v>0</v>
      </c>
      <c r="BH17" s="631">
        <f>COUNTIF(E17:AI17,"M/AT")</f>
        <v>2</v>
      </c>
      <c r="BI17" s="631">
        <f t="shared" si="23"/>
        <v>0</v>
      </c>
      <c r="BJ17" s="631">
        <f t="shared" si="24"/>
        <v>0</v>
      </c>
      <c r="BK17" s="631">
        <f t="shared" si="25"/>
        <v>0</v>
      </c>
      <c r="BL17" s="631">
        <f t="shared" si="26"/>
        <v>0</v>
      </c>
      <c r="BM17" s="631">
        <f t="shared" si="27"/>
        <v>0</v>
      </c>
      <c r="BN17" s="635"/>
      <c r="BO17" s="635"/>
      <c r="BP17" s="635"/>
      <c r="BQ17" s="635"/>
      <c r="BR17" s="635"/>
      <c r="BS17" s="631">
        <f t="shared" si="28"/>
        <v>0</v>
      </c>
      <c r="BT17" s="633">
        <f t="shared" si="10"/>
        <v>156</v>
      </c>
      <c r="BU17" s="634"/>
      <c r="BV17" s="634"/>
      <c r="BW17" s="634"/>
      <c r="BX17" s="634"/>
      <c r="BY17" s="634"/>
      <c r="BZ17" s="634"/>
      <c r="CA17" s="634"/>
      <c r="CB17" s="634"/>
      <c r="CC17" s="634"/>
      <c r="CD17" s="634"/>
      <c r="CE17" s="634"/>
      <c r="CF17" s="634"/>
      <c r="CG17" s="634"/>
      <c r="CH17" s="634"/>
      <c r="CI17" s="634"/>
      <c r="CJ17" s="634"/>
      <c r="CK17" s="634"/>
      <c r="CL17" s="634"/>
      <c r="CM17" s="634"/>
      <c r="CN17" s="634"/>
      <c r="CO17" s="634"/>
      <c r="CP17" s="616"/>
      <c r="CQ17" s="616"/>
      <c r="CR17" s="616"/>
    </row>
    <row r="18" spans="1:96" s="617" customFormat="1">
      <c r="A18" s="611" t="s">
        <v>0</v>
      </c>
      <c r="B18" s="611" t="s">
        <v>1</v>
      </c>
      <c r="C18" s="611" t="s">
        <v>45</v>
      </c>
      <c r="D18" s="612" t="s">
        <v>3</v>
      </c>
      <c r="E18" s="513">
        <v>1</v>
      </c>
      <c r="F18" s="513">
        <v>2</v>
      </c>
      <c r="G18" s="513">
        <v>3</v>
      </c>
      <c r="H18" s="513">
        <v>4</v>
      </c>
      <c r="I18" s="513">
        <v>5</v>
      </c>
      <c r="J18" s="513">
        <v>6</v>
      </c>
      <c r="K18" s="513">
        <v>7</v>
      </c>
      <c r="L18" s="513">
        <v>8</v>
      </c>
      <c r="M18" s="513">
        <v>9</v>
      </c>
      <c r="N18" s="513">
        <v>10</v>
      </c>
      <c r="O18" s="513">
        <v>11</v>
      </c>
      <c r="P18" s="513">
        <v>12</v>
      </c>
      <c r="Q18" s="513">
        <v>13</v>
      </c>
      <c r="R18" s="513">
        <v>14</v>
      </c>
      <c r="S18" s="513">
        <v>15</v>
      </c>
      <c r="T18" s="513">
        <v>16</v>
      </c>
      <c r="U18" s="513">
        <v>17</v>
      </c>
      <c r="V18" s="513">
        <v>18</v>
      </c>
      <c r="W18" s="513">
        <v>19</v>
      </c>
      <c r="X18" s="513">
        <v>20</v>
      </c>
      <c r="Y18" s="513">
        <v>21</v>
      </c>
      <c r="Z18" s="513">
        <v>22</v>
      </c>
      <c r="AA18" s="513">
        <v>23</v>
      </c>
      <c r="AB18" s="513">
        <v>24</v>
      </c>
      <c r="AC18" s="513">
        <v>25</v>
      </c>
      <c r="AD18" s="513">
        <v>26</v>
      </c>
      <c r="AE18" s="513">
        <v>27</v>
      </c>
      <c r="AF18" s="513">
        <v>28</v>
      </c>
      <c r="AG18" s="513">
        <v>29</v>
      </c>
      <c r="AH18" s="513">
        <v>30</v>
      </c>
      <c r="AI18" s="513">
        <v>31</v>
      </c>
      <c r="AJ18" s="643" t="s">
        <v>4</v>
      </c>
      <c r="AK18" s="644" t="s">
        <v>5</v>
      </c>
      <c r="AL18" s="644" t="s">
        <v>6</v>
      </c>
      <c r="AM18" s="628"/>
      <c r="AN18" s="645"/>
      <c r="AO18" s="634"/>
      <c r="AP18" s="634"/>
      <c r="AQ18" s="634"/>
      <c r="AR18" s="634"/>
      <c r="AS18" s="646"/>
      <c r="AT18" s="647"/>
      <c r="AU18" s="647"/>
      <c r="AV18" s="647"/>
      <c r="AW18" s="647"/>
      <c r="AX18" s="647"/>
      <c r="AY18" s="647"/>
      <c r="AZ18" s="647"/>
      <c r="BA18" s="647"/>
      <c r="BB18" s="647"/>
      <c r="BC18" s="647"/>
      <c r="BD18" s="647"/>
      <c r="BE18" s="647"/>
      <c r="BF18" s="647"/>
      <c r="BG18" s="647"/>
      <c r="BH18" s="647"/>
      <c r="BI18" s="647"/>
      <c r="BJ18" s="647"/>
      <c r="BK18" s="647"/>
      <c r="BL18" s="647"/>
      <c r="BM18" s="647"/>
      <c r="BN18" s="646"/>
      <c r="BO18" s="646"/>
      <c r="BP18" s="646"/>
      <c r="BQ18" s="634"/>
      <c r="BR18" s="646"/>
      <c r="BS18" s="647"/>
      <c r="BT18" s="648"/>
      <c r="BU18" s="646"/>
      <c r="BV18" s="646"/>
      <c r="BW18" s="646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16"/>
      <c r="CQ18" s="616"/>
      <c r="CR18" s="616"/>
    </row>
    <row r="19" spans="1:96" s="617" customFormat="1">
      <c r="A19" s="611"/>
      <c r="B19" s="611" t="s">
        <v>284</v>
      </c>
      <c r="C19" s="611" t="s">
        <v>219</v>
      </c>
      <c r="D19" s="612"/>
      <c r="E19" s="513" t="s">
        <v>11</v>
      </c>
      <c r="F19" s="513" t="s">
        <v>12</v>
      </c>
      <c r="G19" s="513" t="s">
        <v>13</v>
      </c>
      <c r="H19" s="513" t="s">
        <v>8</v>
      </c>
      <c r="I19" s="513" t="s">
        <v>9</v>
      </c>
      <c r="J19" s="513" t="s">
        <v>10</v>
      </c>
      <c r="K19" s="513" t="s">
        <v>130</v>
      </c>
      <c r="L19" s="513" t="s">
        <v>11</v>
      </c>
      <c r="M19" s="513" t="s">
        <v>12</v>
      </c>
      <c r="N19" s="513" t="s">
        <v>13</v>
      </c>
      <c r="O19" s="513" t="s">
        <v>8</v>
      </c>
      <c r="P19" s="513" t="s">
        <v>9</v>
      </c>
      <c r="Q19" s="513" t="s">
        <v>10</v>
      </c>
      <c r="R19" s="513" t="s">
        <v>130</v>
      </c>
      <c r="S19" s="513" t="s">
        <v>11</v>
      </c>
      <c r="T19" s="513" t="s">
        <v>12</v>
      </c>
      <c r="U19" s="513" t="s">
        <v>13</v>
      </c>
      <c r="V19" s="513" t="s">
        <v>8</v>
      </c>
      <c r="W19" s="513" t="s">
        <v>9</v>
      </c>
      <c r="X19" s="513" t="s">
        <v>10</v>
      </c>
      <c r="Y19" s="513" t="s">
        <v>130</v>
      </c>
      <c r="Z19" s="513" t="s">
        <v>11</v>
      </c>
      <c r="AA19" s="513" t="s">
        <v>12</v>
      </c>
      <c r="AB19" s="513" t="s">
        <v>13</v>
      </c>
      <c r="AC19" s="513" t="s">
        <v>8</v>
      </c>
      <c r="AD19" s="513" t="s">
        <v>9</v>
      </c>
      <c r="AE19" s="513" t="s">
        <v>10</v>
      </c>
      <c r="AF19" s="513" t="s">
        <v>130</v>
      </c>
      <c r="AG19" s="513" t="s">
        <v>11</v>
      </c>
      <c r="AH19" s="513" t="s">
        <v>12</v>
      </c>
      <c r="AI19" s="513" t="s">
        <v>13</v>
      </c>
      <c r="AJ19" s="643"/>
      <c r="AK19" s="644"/>
      <c r="AL19" s="644"/>
      <c r="AM19" s="628"/>
      <c r="AN19" s="645"/>
      <c r="AO19" s="634"/>
      <c r="AP19" s="634"/>
      <c r="AQ19" s="634"/>
      <c r="AR19" s="634"/>
      <c r="AS19" s="646"/>
      <c r="AT19" s="647"/>
      <c r="AU19" s="647"/>
      <c r="AV19" s="647"/>
      <c r="AW19" s="647"/>
      <c r="AX19" s="647"/>
      <c r="AY19" s="647"/>
      <c r="AZ19" s="647"/>
      <c r="BA19" s="647"/>
      <c r="BB19" s="647"/>
      <c r="BC19" s="647"/>
      <c r="BD19" s="647"/>
      <c r="BE19" s="647"/>
      <c r="BF19" s="647"/>
      <c r="BG19" s="647"/>
      <c r="BH19" s="647"/>
      <c r="BI19" s="647"/>
      <c r="BJ19" s="647"/>
      <c r="BK19" s="647"/>
      <c r="BL19" s="647"/>
      <c r="BM19" s="647"/>
      <c r="BN19" s="646"/>
      <c r="BO19" s="646"/>
      <c r="BP19" s="646"/>
      <c r="BQ19" s="634"/>
      <c r="BR19" s="646"/>
      <c r="BS19" s="647"/>
      <c r="BT19" s="648"/>
      <c r="BU19" s="646"/>
      <c r="BV19" s="646"/>
      <c r="BW19" s="646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16"/>
      <c r="CQ19" s="616"/>
      <c r="CR19" s="616"/>
    </row>
    <row r="20" spans="1:96" s="617" customFormat="1">
      <c r="A20" s="649" t="s">
        <v>324</v>
      </c>
      <c r="B20" s="649" t="s">
        <v>325</v>
      </c>
      <c r="C20" s="649" t="s">
        <v>326</v>
      </c>
      <c r="D20" s="625" t="s">
        <v>295</v>
      </c>
      <c r="E20" s="641" t="s">
        <v>313</v>
      </c>
      <c r="F20" s="549"/>
      <c r="G20" s="549"/>
      <c r="H20" s="549"/>
      <c r="I20" s="549"/>
      <c r="J20" s="550"/>
      <c r="K20" s="525"/>
      <c r="L20" s="542" t="s">
        <v>21</v>
      </c>
      <c r="M20" s="544" t="s">
        <v>21</v>
      </c>
      <c r="N20" s="544" t="s">
        <v>54</v>
      </c>
      <c r="O20" s="543" t="s">
        <v>21</v>
      </c>
      <c r="P20" s="544" t="s">
        <v>28</v>
      </c>
      <c r="Q20" s="543"/>
      <c r="R20" s="542" t="s">
        <v>21</v>
      </c>
      <c r="S20" s="542"/>
      <c r="T20" s="543"/>
      <c r="U20" s="543" t="s">
        <v>310</v>
      </c>
      <c r="V20" s="544" t="s">
        <v>21</v>
      </c>
      <c r="W20" s="543" t="s">
        <v>310</v>
      </c>
      <c r="X20" s="543" t="s">
        <v>21</v>
      </c>
      <c r="Y20" s="554" t="s">
        <v>21</v>
      </c>
      <c r="Z20" s="542"/>
      <c r="AA20" s="543" t="s">
        <v>310</v>
      </c>
      <c r="AB20" s="544" t="s">
        <v>28</v>
      </c>
      <c r="AC20" s="543"/>
      <c r="AD20" s="543" t="s">
        <v>21</v>
      </c>
      <c r="AE20" s="544" t="s">
        <v>54</v>
      </c>
      <c r="AF20" s="554" t="s">
        <v>21</v>
      </c>
      <c r="AG20" s="542" t="s">
        <v>310</v>
      </c>
      <c r="AH20" s="544" t="s">
        <v>21</v>
      </c>
      <c r="AI20" s="543"/>
      <c r="AJ20" s="626">
        <f t="shared" ref="AJ20:AJ31" si="30">AN20</f>
        <v>102</v>
      </c>
      <c r="AK20" s="627">
        <f t="shared" ref="AK20:AK31" si="31">AJ20+AL20</f>
        <v>240</v>
      </c>
      <c r="AL20" s="627">
        <f t="shared" ref="AL20:AL31" si="32">AO20</f>
        <v>138</v>
      </c>
      <c r="AM20" s="628" t="s">
        <v>211</v>
      </c>
      <c r="AN20" s="629">
        <f t="shared" ref="AN20:AN31" si="33">$AN$2-BS20</f>
        <v>102</v>
      </c>
      <c r="AO20" s="629">
        <f t="shared" ref="AO20:AO31" si="34">(BT20-AN20)</f>
        <v>138</v>
      </c>
      <c r="AP20" s="630"/>
      <c r="AQ20" s="631">
        <f t="shared" ref="AQ20" si="35">COUNTIF(E20:AI20,"M")</f>
        <v>0</v>
      </c>
      <c r="AR20" s="631">
        <f t="shared" ref="AR20" si="36">COUNTIF(E20:AI20,"T")</f>
        <v>0</v>
      </c>
      <c r="AS20" s="631">
        <f>COUNTIF(E20:AI20,"P")</f>
        <v>10</v>
      </c>
      <c r="AT20" s="631">
        <f t="shared" ref="AT20" si="37">COUNTIF(E20:AI20,"SN")</f>
        <v>0</v>
      </c>
      <c r="AU20" s="631">
        <f t="shared" ref="AU20" si="38">COUNTIF(E20:AI20,"M/T")</f>
        <v>0</v>
      </c>
      <c r="AV20" s="631">
        <f t="shared" ref="AV20" si="39">COUNTIF(E20:AI20,"I/I")</f>
        <v>0</v>
      </c>
      <c r="AW20" s="631">
        <f t="shared" ref="AW20" si="40">COUNTIF(E20:AI20,"I")</f>
        <v>2</v>
      </c>
      <c r="AX20" s="631">
        <f t="shared" ref="AX20" si="41">COUNTIF(E20:AI20,"I²")</f>
        <v>0</v>
      </c>
      <c r="AY20" s="631">
        <f t="shared" ref="AY20" si="42">COUNTIF(E20:AI20,"M4")</f>
        <v>0</v>
      </c>
      <c r="AZ20" s="631">
        <f t="shared" ref="AZ20" si="43">COUNTIF(E20:AI20,"T5")</f>
        <v>0</v>
      </c>
      <c r="BA20" s="631">
        <f t="shared" ref="BA20" si="44">COUNTIF(E20:AI20,"N/M")</f>
        <v>0</v>
      </c>
      <c r="BB20" s="631">
        <f t="shared" ref="BB20" si="45">COUNTIF(E20:AI20,"T/N")</f>
        <v>0</v>
      </c>
      <c r="BC20" s="631">
        <f t="shared" ref="BC20" si="46">COUNTIF(E20:AI20,"T/I")</f>
        <v>0</v>
      </c>
      <c r="BD20" s="631">
        <f t="shared" ref="BD20" si="47">COUNTIF(E20:AI20,"P/I")</f>
        <v>6</v>
      </c>
      <c r="BE20" s="631">
        <f t="shared" ref="BE20" si="48">COUNTIF(E20:AI20,"M/N")</f>
        <v>0</v>
      </c>
      <c r="BF20" s="631">
        <f t="shared" ref="BF20" si="49">COUNTIF(E20:AI20,"M4/T")</f>
        <v>0</v>
      </c>
      <c r="BG20" s="631">
        <f t="shared" ref="BG20" si="50">COUNTIF(E20:AI20,"I2/M")</f>
        <v>0</v>
      </c>
      <c r="BH20" s="631">
        <f t="shared" ref="BH20" si="51">COUNTIF(E20:AI20,"M5")</f>
        <v>0</v>
      </c>
      <c r="BI20" s="631">
        <f t="shared" ref="BI20" si="52">COUNTIF(E20:AI20,"M6")</f>
        <v>0</v>
      </c>
      <c r="BJ20" s="631">
        <f t="shared" si="24"/>
        <v>0</v>
      </c>
      <c r="BK20" s="631">
        <f t="shared" ref="BK20" si="53">COUNTIF(E20:AI20,"P2")</f>
        <v>0</v>
      </c>
      <c r="BL20" s="631">
        <f t="shared" si="26"/>
        <v>0</v>
      </c>
      <c r="BM20" s="631">
        <f t="shared" ref="BM20" si="54">COUNTIF(E20:AI20,"M5/I")</f>
        <v>0</v>
      </c>
      <c r="BN20" s="635"/>
      <c r="BO20" s="635">
        <v>5</v>
      </c>
      <c r="BP20" s="635"/>
      <c r="BQ20" s="635"/>
      <c r="BR20" s="635"/>
      <c r="BS20" s="631">
        <f t="shared" ref="BS20" si="55">((BO20*6)+(BP20*6)+(BQ20*6)+(BR20)+(BN20*6))</f>
        <v>30</v>
      </c>
      <c r="BT20" s="633">
        <f t="shared" ref="BT20:BT31" si="56">(AQ20*$BV$6)+(AR20*$BW$6)+(AS20*$BX$6)+(AT20*$BY$6)+(AU20*$BZ$6)+(AV20*$CA$6)+(AW20*$CB$6)+(AX20*$CC$6)+(AY20*$CD$6)+(AZ20*$CE$6)+(BA20*$CF$6)+(BB20*$CG$6)+(BC20*$CH$6)+(BD20*$CI$6)+(BE20*CJ$6)+(BF20*CK$6)+(BG20*$CL$6)+(BH20*$CM$6)+(BI20*$CN$6)+(BJ20*$CO$6)+(BK20*$CP$6)+(BL20*$CQ$6)+(BM20*$CR$6)</f>
        <v>240</v>
      </c>
      <c r="BU20" s="646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16"/>
      <c r="CQ20" s="616"/>
      <c r="CR20" s="616"/>
    </row>
    <row r="21" spans="1:96" s="617" customFormat="1">
      <c r="A21" s="649" t="s">
        <v>327</v>
      </c>
      <c r="B21" s="649" t="s">
        <v>328</v>
      </c>
      <c r="C21" s="649">
        <v>497725</v>
      </c>
      <c r="D21" s="625" t="s">
        <v>295</v>
      </c>
      <c r="E21" s="554" t="s">
        <v>21</v>
      </c>
      <c r="F21" s="543" t="s">
        <v>21</v>
      </c>
      <c r="G21" s="544" t="s">
        <v>21</v>
      </c>
      <c r="H21" s="543"/>
      <c r="I21" s="543" t="s">
        <v>21</v>
      </c>
      <c r="J21" s="543"/>
      <c r="K21" s="564"/>
      <c r="L21" s="564" t="s">
        <v>17</v>
      </c>
      <c r="M21" s="544" t="s">
        <v>21</v>
      </c>
      <c r="N21" s="543" t="s">
        <v>21</v>
      </c>
      <c r="O21" s="543" t="s">
        <v>21</v>
      </c>
      <c r="P21" s="544" t="s">
        <v>21</v>
      </c>
      <c r="Q21" s="551"/>
      <c r="R21" s="564" t="s">
        <v>17</v>
      </c>
      <c r="S21" s="542"/>
      <c r="T21" s="543"/>
      <c r="U21" s="543" t="s">
        <v>21</v>
      </c>
      <c r="V21" s="544" t="s">
        <v>21</v>
      </c>
      <c r="W21" s="544" t="s">
        <v>21</v>
      </c>
      <c r="X21" s="543" t="s">
        <v>21</v>
      </c>
      <c r="Y21" s="554" t="s">
        <v>21</v>
      </c>
      <c r="Z21" s="554" t="s">
        <v>21</v>
      </c>
      <c r="AA21" s="543" t="s">
        <v>21</v>
      </c>
      <c r="AB21" s="544" t="s">
        <v>19</v>
      </c>
      <c r="AC21" s="543"/>
      <c r="AD21" s="543" t="s">
        <v>21</v>
      </c>
      <c r="AE21" s="543"/>
      <c r="AF21" s="554" t="s">
        <v>21</v>
      </c>
      <c r="AG21" s="542" t="s">
        <v>21</v>
      </c>
      <c r="AH21" s="543"/>
      <c r="AI21" s="544" t="s">
        <v>21</v>
      </c>
      <c r="AJ21" s="626">
        <f t="shared" si="30"/>
        <v>108</v>
      </c>
      <c r="AK21" s="627">
        <f t="shared" si="31"/>
        <v>234</v>
      </c>
      <c r="AL21" s="627">
        <f t="shared" si="32"/>
        <v>126</v>
      </c>
      <c r="AM21" s="628" t="s">
        <v>211</v>
      </c>
      <c r="AN21" s="629">
        <f t="shared" si="33"/>
        <v>108</v>
      </c>
      <c r="AO21" s="629">
        <f t="shared" si="34"/>
        <v>126</v>
      </c>
      <c r="AP21" s="630"/>
      <c r="AQ21" s="631">
        <f>COUNTIF(E21:AI21,"M")</f>
        <v>1</v>
      </c>
      <c r="AR21" s="631">
        <f>COUNTIF(E21:AI21,"T")</f>
        <v>0</v>
      </c>
      <c r="AS21" s="631">
        <f>COUNTIF(E21:AI21,"P")</f>
        <v>19</v>
      </c>
      <c r="AT21" s="631">
        <f>COUNTIF(E21:AI21,"SN")</f>
        <v>0</v>
      </c>
      <c r="AU21" s="631">
        <f>COUNTIF(E21:AI21,"M/T")</f>
        <v>0</v>
      </c>
      <c r="AV21" s="631">
        <f>COUNTIF(E21:AI21,"I/I")</f>
        <v>0</v>
      </c>
      <c r="AW21" s="631">
        <f>COUNTIF(E21:AI21,"I")</f>
        <v>0</v>
      </c>
      <c r="AX21" s="631">
        <f>COUNTIF(E21:AI21,"I²")</f>
        <v>0</v>
      </c>
      <c r="AY21" s="631">
        <f>COUNTIF(E21:AI21,"M4")</f>
        <v>0</v>
      </c>
      <c r="AZ21" s="631">
        <f>COUNTIF(E21:AI21,"T5")</f>
        <v>0</v>
      </c>
      <c r="BA21" s="631">
        <f>COUNTIF(E21:AI21,"N/M")</f>
        <v>0</v>
      </c>
      <c r="BB21" s="631">
        <f>COUNTIF(E21:AI21,"T/N")</f>
        <v>0</v>
      </c>
      <c r="BC21" s="631">
        <f>COUNTIF(E21:AI21,"T/I")</f>
        <v>0</v>
      </c>
      <c r="BD21" s="631">
        <f>COUNTIF(E21:AI21,"P/I")</f>
        <v>0</v>
      </c>
      <c r="BE21" s="631">
        <f>COUNTIF(E21:AI21,"M/N")</f>
        <v>0</v>
      </c>
      <c r="BF21" s="631">
        <f>COUNTIF(E21:AI21,"M4/T")</f>
        <v>0</v>
      </c>
      <c r="BG21" s="631">
        <f>COUNTIF(E21:AI21,"I2/M")</f>
        <v>0</v>
      </c>
      <c r="BH21" s="631">
        <f>COUNTIF(E21:AI21,"M5")</f>
        <v>0</v>
      </c>
      <c r="BI21" s="631">
        <f>COUNTIF(E21:AI21,"M6")</f>
        <v>0</v>
      </c>
      <c r="BJ21" s="631">
        <f>COUNTIF(E21:AI21,"T6")</f>
        <v>0</v>
      </c>
      <c r="BK21" s="631">
        <f>COUNTIF(E21:AI21,"P2")</f>
        <v>0</v>
      </c>
      <c r="BL21" s="631">
        <f t="shared" si="26"/>
        <v>0</v>
      </c>
      <c r="BM21" s="631">
        <f>COUNTIF(E21:AI21,"M5/I")</f>
        <v>0</v>
      </c>
      <c r="BN21" s="635"/>
      <c r="BO21" s="635"/>
      <c r="BP21" s="635"/>
      <c r="BQ21" s="635">
        <v>4</v>
      </c>
      <c r="BR21" s="635"/>
      <c r="BS21" s="631">
        <f t="shared" si="28"/>
        <v>24</v>
      </c>
      <c r="BT21" s="633">
        <f t="shared" si="56"/>
        <v>234</v>
      </c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16"/>
      <c r="CQ21" s="616"/>
      <c r="CR21" s="616"/>
    </row>
    <row r="22" spans="1:96" s="617" customFormat="1">
      <c r="A22" s="649" t="s">
        <v>329</v>
      </c>
      <c r="B22" s="649" t="s">
        <v>330</v>
      </c>
      <c r="C22" s="649" t="s">
        <v>331</v>
      </c>
      <c r="D22" s="625" t="s">
        <v>295</v>
      </c>
      <c r="E22" s="554" t="s">
        <v>20</v>
      </c>
      <c r="F22" s="543" t="s">
        <v>21</v>
      </c>
      <c r="G22" s="543"/>
      <c r="H22" s="543"/>
      <c r="I22" s="543" t="s">
        <v>332</v>
      </c>
      <c r="J22" s="544" t="s">
        <v>55</v>
      </c>
      <c r="K22" s="554" t="s">
        <v>19</v>
      </c>
      <c r="L22" s="542" t="s">
        <v>21</v>
      </c>
      <c r="M22" s="543"/>
      <c r="N22" s="544" t="s">
        <v>20</v>
      </c>
      <c r="O22" s="543" t="s">
        <v>21</v>
      </c>
      <c r="P22" s="544" t="s">
        <v>55</v>
      </c>
      <c r="Q22" s="543"/>
      <c r="R22" s="542" t="s">
        <v>21</v>
      </c>
      <c r="S22" s="554" t="s">
        <v>54</v>
      </c>
      <c r="T22" s="543"/>
      <c r="U22" s="543"/>
      <c r="V22" s="543" t="s">
        <v>21</v>
      </c>
      <c r="W22" s="543"/>
      <c r="X22" s="543" t="s">
        <v>310</v>
      </c>
      <c r="Y22" s="542"/>
      <c r="Z22" s="554" t="s">
        <v>55</v>
      </c>
      <c r="AA22" s="543" t="s">
        <v>21</v>
      </c>
      <c r="AB22" s="544" t="s">
        <v>54</v>
      </c>
      <c r="AC22" s="543"/>
      <c r="AD22" s="543" t="s">
        <v>21</v>
      </c>
      <c r="AE22" s="551" t="s">
        <v>17</v>
      </c>
      <c r="AF22" s="542"/>
      <c r="AG22" s="542" t="s">
        <v>21</v>
      </c>
      <c r="AH22" s="543"/>
      <c r="AI22" s="543"/>
      <c r="AJ22" s="626">
        <f t="shared" si="30"/>
        <v>120</v>
      </c>
      <c r="AK22" s="627">
        <f>AJ22+AL22</f>
        <v>203</v>
      </c>
      <c r="AL22" s="627">
        <f>AO22</f>
        <v>83</v>
      </c>
      <c r="AM22" s="628" t="s">
        <v>211</v>
      </c>
      <c r="AN22" s="629">
        <f t="shared" si="33"/>
        <v>120</v>
      </c>
      <c r="AO22" s="629">
        <f t="shared" si="34"/>
        <v>83</v>
      </c>
      <c r="AP22" s="630"/>
      <c r="AQ22" s="631">
        <f>COUNTIF(E22:AI22,"M")</f>
        <v>1</v>
      </c>
      <c r="AR22" s="631">
        <f>COUNTIF(E22:AI22,"T")</f>
        <v>2</v>
      </c>
      <c r="AS22" s="631">
        <f>COUNTIF(E22:AI22,"P")</f>
        <v>8</v>
      </c>
      <c r="AT22" s="631">
        <f>COUNTIF(E22:AI22,"N")</f>
        <v>3</v>
      </c>
      <c r="AU22" s="631">
        <f>COUNTIF(E22:AI22,"M/T")</f>
        <v>0</v>
      </c>
      <c r="AV22" s="631">
        <f>COUNTIF(E22:AI22,"I/I")</f>
        <v>0</v>
      </c>
      <c r="AW22" s="631">
        <f>COUNTIF(E22:AI22,"I")</f>
        <v>2</v>
      </c>
      <c r="AX22" s="631">
        <f>COUNTIF(E22:AI22,"I²")</f>
        <v>0</v>
      </c>
      <c r="AY22" s="631">
        <f>COUNTIF(E22:AI22,"M4")</f>
        <v>0</v>
      </c>
      <c r="AZ22" s="631">
        <f>COUNTIF(E22:AI22,"T5")</f>
        <v>0</v>
      </c>
      <c r="BA22" s="631">
        <f>COUNTIF(E22:AI22,"N/M")</f>
        <v>0</v>
      </c>
      <c r="BB22" s="631">
        <f>COUNTIF(E22:AI22,"T/N")</f>
        <v>0</v>
      </c>
      <c r="BC22" s="631">
        <f>COUNTIF(E22:AI22,"T/I")</f>
        <v>0</v>
      </c>
      <c r="BD22" s="631">
        <f>COUNTIF(E22:AI22,"P/I")</f>
        <v>1</v>
      </c>
      <c r="BE22" s="631">
        <f>COUNTIF(E22:AI22,"M/N")</f>
        <v>0</v>
      </c>
      <c r="BF22" s="631">
        <f>COUNTIF(E22:AI22,"M4/T")</f>
        <v>0</v>
      </c>
      <c r="BG22" s="631">
        <f>COUNTIF(E22:AI22,"I2/M")</f>
        <v>0</v>
      </c>
      <c r="BH22" s="631">
        <f>COUNTIF(E22:AI22,"M5")</f>
        <v>0</v>
      </c>
      <c r="BI22" s="631">
        <f>COUNTIF(E22:AI22,"M6")</f>
        <v>0</v>
      </c>
      <c r="BJ22" s="631">
        <f t="shared" si="24"/>
        <v>0</v>
      </c>
      <c r="BK22" s="631">
        <f>COUNTIF(E22:AI22,"P2")</f>
        <v>0</v>
      </c>
      <c r="BL22" s="631">
        <f t="shared" si="26"/>
        <v>1</v>
      </c>
      <c r="BM22" s="631">
        <f>COUNTIF(E22:AI22,"M5/I")</f>
        <v>0</v>
      </c>
      <c r="BN22" s="635"/>
      <c r="BO22" s="635"/>
      <c r="BP22" s="635"/>
      <c r="BQ22" s="635">
        <v>2</v>
      </c>
      <c r="BR22" s="635"/>
      <c r="BS22" s="631">
        <f>((BO22*6)+(BP22*6)+(BQ22*6)+(BR22)+(BN22*6))</f>
        <v>12</v>
      </c>
      <c r="BT22" s="633">
        <f>(AQ22*$BV$6)+(AR22*$BW$6)+(AS22*$BX$6)+(AT22*$BY$6)+(AU22*$BZ$6)+(AV22*$CA$6)+(AW22*$CB$6)+(AX22*$CC$6)+(AY22*$CD$6)+(AZ22*$CE$6)+(BA22*$CF$6)+(BB22*$CG$6)+(BC22*$CH$6)+(BD22*$CI$6)+(BE22*CJ$6)+(BF22*CK$6)+(BG22*$CL$6)+(BH22*$CM$6)+(BI22*$CN$6)+(BJ22*$CO$6)+(BK22*$CP$6)+(BL22*$CQ$6)+(BM22*$CR$6)</f>
        <v>203</v>
      </c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16"/>
      <c r="CQ22" s="616"/>
      <c r="CR22" s="616"/>
    </row>
    <row r="23" spans="1:96" s="617" customFormat="1">
      <c r="A23" s="649" t="s">
        <v>333</v>
      </c>
      <c r="B23" s="649" t="s">
        <v>334</v>
      </c>
      <c r="C23" s="649">
        <v>1100211</v>
      </c>
      <c r="D23" s="625" t="s">
        <v>295</v>
      </c>
      <c r="E23" s="542"/>
      <c r="F23" s="543" t="s">
        <v>21</v>
      </c>
      <c r="G23" s="544" t="s">
        <v>21</v>
      </c>
      <c r="H23" s="543" t="s">
        <v>19</v>
      </c>
      <c r="I23" s="543" t="s">
        <v>21</v>
      </c>
      <c r="J23" s="543"/>
      <c r="K23" s="542"/>
      <c r="L23" s="542" t="s">
        <v>21</v>
      </c>
      <c r="M23" s="543"/>
      <c r="N23" s="543"/>
      <c r="O23" s="543" t="s">
        <v>21</v>
      </c>
      <c r="P23" s="544" t="s">
        <v>19</v>
      </c>
      <c r="Q23" s="543" t="s">
        <v>21</v>
      </c>
      <c r="R23" s="542"/>
      <c r="S23" s="542"/>
      <c r="T23" s="543"/>
      <c r="U23" s="543" t="s">
        <v>21</v>
      </c>
      <c r="V23" s="544" t="s">
        <v>19</v>
      </c>
      <c r="W23" s="543"/>
      <c r="X23" s="543" t="s">
        <v>21</v>
      </c>
      <c r="Y23" s="542"/>
      <c r="Z23" s="542"/>
      <c r="AA23" s="543" t="s">
        <v>21</v>
      </c>
      <c r="AB23" s="544" t="s">
        <v>21</v>
      </c>
      <c r="AC23" s="543"/>
      <c r="AD23" s="543" t="s">
        <v>21</v>
      </c>
      <c r="AE23" s="543"/>
      <c r="AF23" s="542"/>
      <c r="AG23" s="542" t="s">
        <v>21</v>
      </c>
      <c r="AH23" s="543"/>
      <c r="AI23" s="543"/>
      <c r="AJ23" s="626">
        <f t="shared" si="30"/>
        <v>126</v>
      </c>
      <c r="AK23" s="627">
        <f t="shared" si="31"/>
        <v>162</v>
      </c>
      <c r="AL23" s="627">
        <f t="shared" si="32"/>
        <v>36</v>
      </c>
      <c r="AM23" s="628" t="s">
        <v>211</v>
      </c>
      <c r="AN23" s="629">
        <f t="shared" si="33"/>
        <v>126</v>
      </c>
      <c r="AO23" s="629">
        <f t="shared" si="34"/>
        <v>36</v>
      </c>
      <c r="AP23" s="630"/>
      <c r="AQ23" s="631">
        <f t="shared" ref="AQ23:AQ31" si="57">COUNTIF(E23:AI23,"M")</f>
        <v>3</v>
      </c>
      <c r="AR23" s="631">
        <f t="shared" ref="AR23:AR31" si="58">COUNTIF(E23:AI23,"T")</f>
        <v>0</v>
      </c>
      <c r="AS23" s="631">
        <f t="shared" ref="AS23:AS45" si="59">COUNTIF(E23:AI23,"P")</f>
        <v>12</v>
      </c>
      <c r="AT23" s="631">
        <f t="shared" si="12"/>
        <v>0</v>
      </c>
      <c r="AU23" s="631">
        <f t="shared" si="7"/>
        <v>0</v>
      </c>
      <c r="AV23" s="631">
        <f t="shared" si="8"/>
        <v>0</v>
      </c>
      <c r="AW23" s="631">
        <f t="shared" si="13"/>
        <v>0</v>
      </c>
      <c r="AX23" s="631">
        <f t="shared" si="9"/>
        <v>0</v>
      </c>
      <c r="AY23" s="631">
        <f t="shared" si="14"/>
        <v>0</v>
      </c>
      <c r="AZ23" s="631">
        <f t="shared" si="15"/>
        <v>0</v>
      </c>
      <c r="BA23" s="631">
        <f t="shared" si="16"/>
        <v>0</v>
      </c>
      <c r="BB23" s="631">
        <f t="shared" si="17"/>
        <v>0</v>
      </c>
      <c r="BC23" s="631">
        <f t="shared" si="18"/>
        <v>0</v>
      </c>
      <c r="BD23" s="631">
        <f t="shared" si="19"/>
        <v>0</v>
      </c>
      <c r="BE23" s="631">
        <f t="shared" si="20"/>
        <v>0</v>
      </c>
      <c r="BF23" s="631">
        <f t="shared" si="29"/>
        <v>0</v>
      </c>
      <c r="BG23" s="631">
        <f t="shared" si="21"/>
        <v>0</v>
      </c>
      <c r="BH23" s="631">
        <f t="shared" si="22"/>
        <v>0</v>
      </c>
      <c r="BI23" s="631">
        <f t="shared" si="23"/>
        <v>0</v>
      </c>
      <c r="BJ23" s="631">
        <f t="shared" si="24"/>
        <v>0</v>
      </c>
      <c r="BK23" s="631">
        <f t="shared" si="25"/>
        <v>0</v>
      </c>
      <c r="BL23" s="631">
        <f t="shared" si="26"/>
        <v>0</v>
      </c>
      <c r="BM23" s="631">
        <f t="shared" si="27"/>
        <v>0</v>
      </c>
      <c r="BN23" s="635"/>
      <c r="BO23" s="635"/>
      <c r="BP23" s="635"/>
      <c r="BQ23" s="635">
        <v>1</v>
      </c>
      <c r="BR23" s="635"/>
      <c r="BS23" s="631">
        <f t="shared" si="28"/>
        <v>6</v>
      </c>
      <c r="BT23" s="633">
        <f t="shared" si="56"/>
        <v>162</v>
      </c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16"/>
      <c r="CQ23" s="616"/>
      <c r="CR23" s="616"/>
    </row>
    <row r="24" spans="1:96" s="617" customFormat="1">
      <c r="A24" s="649" t="s">
        <v>335</v>
      </c>
      <c r="B24" s="649" t="s">
        <v>336</v>
      </c>
      <c r="C24" s="649">
        <v>236789</v>
      </c>
      <c r="D24" s="625" t="s">
        <v>295</v>
      </c>
      <c r="E24" s="542"/>
      <c r="F24" s="543"/>
      <c r="G24" s="543" t="s">
        <v>21</v>
      </c>
      <c r="H24" s="544" t="s">
        <v>21</v>
      </c>
      <c r="I24" s="543" t="s">
        <v>21</v>
      </c>
      <c r="J24" s="544" t="s">
        <v>21</v>
      </c>
      <c r="K24" s="554" t="s">
        <v>27</v>
      </c>
      <c r="L24" s="542" t="s">
        <v>21</v>
      </c>
      <c r="M24" s="544" t="s">
        <v>21</v>
      </c>
      <c r="N24" s="543"/>
      <c r="O24" s="543" t="s">
        <v>310</v>
      </c>
      <c r="P24" s="544" t="s">
        <v>21</v>
      </c>
      <c r="Q24" s="544" t="s">
        <v>28</v>
      </c>
      <c r="R24" s="542" t="s">
        <v>21</v>
      </c>
      <c r="S24" s="542"/>
      <c r="T24" s="544" t="s">
        <v>21</v>
      </c>
      <c r="U24" s="543" t="s">
        <v>21</v>
      </c>
      <c r="V24" s="544" t="s">
        <v>28</v>
      </c>
      <c r="W24" s="543"/>
      <c r="X24" s="543" t="s">
        <v>21</v>
      </c>
      <c r="Y24" s="554" t="s">
        <v>54</v>
      </c>
      <c r="Z24" s="554" t="s">
        <v>28</v>
      </c>
      <c r="AA24" s="543" t="s">
        <v>21</v>
      </c>
      <c r="AB24" s="543"/>
      <c r="AC24" s="543" t="s">
        <v>21</v>
      </c>
      <c r="AD24" s="543" t="s">
        <v>21</v>
      </c>
      <c r="AE24" s="544" t="s">
        <v>21</v>
      </c>
      <c r="AF24" s="542"/>
      <c r="AG24" s="542" t="s">
        <v>21</v>
      </c>
      <c r="AH24" s="544" t="s">
        <v>21</v>
      </c>
      <c r="AI24" s="543"/>
      <c r="AJ24" s="626">
        <f t="shared" si="30"/>
        <v>132</v>
      </c>
      <c r="AK24" s="627">
        <f t="shared" si="31"/>
        <v>294</v>
      </c>
      <c r="AL24" s="627">
        <f t="shared" si="32"/>
        <v>162</v>
      </c>
      <c r="AM24" s="628" t="s">
        <v>211</v>
      </c>
      <c r="AN24" s="629">
        <f t="shared" si="33"/>
        <v>132</v>
      </c>
      <c r="AO24" s="629">
        <f t="shared" si="34"/>
        <v>162</v>
      </c>
      <c r="AP24" s="630"/>
      <c r="AQ24" s="631">
        <f t="shared" si="57"/>
        <v>0</v>
      </c>
      <c r="AR24" s="631">
        <f t="shared" si="58"/>
        <v>0</v>
      </c>
      <c r="AS24" s="631">
        <f t="shared" si="59"/>
        <v>17</v>
      </c>
      <c r="AT24" s="631">
        <f t="shared" si="12"/>
        <v>0</v>
      </c>
      <c r="AU24" s="631">
        <f t="shared" si="7"/>
        <v>0</v>
      </c>
      <c r="AV24" s="631">
        <f t="shared" si="8"/>
        <v>0</v>
      </c>
      <c r="AW24" s="631">
        <f t="shared" si="13"/>
        <v>1</v>
      </c>
      <c r="AX24" s="631">
        <f t="shared" si="9"/>
        <v>0</v>
      </c>
      <c r="AY24" s="631">
        <f t="shared" si="14"/>
        <v>0</v>
      </c>
      <c r="AZ24" s="631">
        <f t="shared" si="15"/>
        <v>0</v>
      </c>
      <c r="BA24" s="631">
        <f t="shared" si="16"/>
        <v>0</v>
      </c>
      <c r="BB24" s="631">
        <f t="shared" si="17"/>
        <v>0</v>
      </c>
      <c r="BC24" s="631">
        <f t="shared" si="18"/>
        <v>1</v>
      </c>
      <c r="BD24" s="631">
        <f t="shared" si="19"/>
        <v>4</v>
      </c>
      <c r="BE24" s="631">
        <f t="shared" si="20"/>
        <v>0</v>
      </c>
      <c r="BF24" s="631">
        <f t="shared" si="29"/>
        <v>0</v>
      </c>
      <c r="BG24" s="631">
        <f t="shared" si="21"/>
        <v>0</v>
      </c>
      <c r="BH24" s="631">
        <f t="shared" si="22"/>
        <v>0</v>
      </c>
      <c r="BI24" s="631">
        <f t="shared" si="23"/>
        <v>0</v>
      </c>
      <c r="BJ24" s="631">
        <f t="shared" si="24"/>
        <v>0</v>
      </c>
      <c r="BK24" s="631">
        <f t="shared" si="25"/>
        <v>0</v>
      </c>
      <c r="BL24" s="631">
        <f t="shared" si="26"/>
        <v>0</v>
      </c>
      <c r="BM24" s="631">
        <f t="shared" si="27"/>
        <v>0</v>
      </c>
      <c r="BN24" s="635"/>
      <c r="BO24" s="635"/>
      <c r="BP24" s="635"/>
      <c r="BQ24" s="635"/>
      <c r="BR24" s="635"/>
      <c r="BS24" s="631">
        <f t="shared" si="28"/>
        <v>0</v>
      </c>
      <c r="BT24" s="633">
        <f t="shared" si="56"/>
        <v>294</v>
      </c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16"/>
      <c r="CQ24" s="616"/>
      <c r="CR24" s="616"/>
    </row>
    <row r="25" spans="1:96" s="617" customFormat="1">
      <c r="A25" s="649" t="s">
        <v>337</v>
      </c>
      <c r="B25" s="649" t="s">
        <v>338</v>
      </c>
      <c r="C25" s="649" t="s">
        <v>339</v>
      </c>
      <c r="D25" s="625" t="s">
        <v>295</v>
      </c>
      <c r="E25" s="542"/>
      <c r="F25" s="543" t="s">
        <v>21</v>
      </c>
      <c r="G25" s="544" t="s">
        <v>21</v>
      </c>
      <c r="H25" s="544" t="s">
        <v>19</v>
      </c>
      <c r="I25" s="543" t="s">
        <v>21</v>
      </c>
      <c r="J25" s="543"/>
      <c r="K25" s="554" t="s">
        <v>21</v>
      </c>
      <c r="L25" s="542" t="s">
        <v>21</v>
      </c>
      <c r="M25" s="543"/>
      <c r="N25" s="543" t="s">
        <v>21</v>
      </c>
      <c r="O25" s="543" t="s">
        <v>21</v>
      </c>
      <c r="P25" s="543"/>
      <c r="Q25" s="543"/>
      <c r="R25" s="542" t="s">
        <v>21</v>
      </c>
      <c r="S25" s="542"/>
      <c r="T25" s="543"/>
      <c r="U25" s="543" t="s">
        <v>21</v>
      </c>
      <c r="V25" s="543"/>
      <c r="W25" s="543"/>
      <c r="X25" s="543" t="s">
        <v>21</v>
      </c>
      <c r="Y25" s="542"/>
      <c r="Z25" s="542"/>
      <c r="AA25" s="543" t="s">
        <v>21</v>
      </c>
      <c r="AB25" s="544" t="s">
        <v>21</v>
      </c>
      <c r="AC25" s="544" t="s">
        <v>19</v>
      </c>
      <c r="AD25" s="543" t="s">
        <v>21</v>
      </c>
      <c r="AE25" s="543"/>
      <c r="AF25" s="554" t="s">
        <v>21</v>
      </c>
      <c r="AG25" s="542" t="s">
        <v>21</v>
      </c>
      <c r="AH25" s="543"/>
      <c r="AI25" s="543"/>
      <c r="AJ25" s="626">
        <f t="shared" si="30"/>
        <v>132</v>
      </c>
      <c r="AK25" s="627">
        <f t="shared" si="31"/>
        <v>192</v>
      </c>
      <c r="AL25" s="627">
        <f t="shared" si="32"/>
        <v>60</v>
      </c>
      <c r="AM25" s="628" t="s">
        <v>211</v>
      </c>
      <c r="AN25" s="629">
        <f t="shared" si="33"/>
        <v>132</v>
      </c>
      <c r="AO25" s="629">
        <f t="shared" si="34"/>
        <v>60</v>
      </c>
      <c r="AP25" s="630"/>
      <c r="AQ25" s="631">
        <f t="shared" si="57"/>
        <v>2</v>
      </c>
      <c r="AR25" s="631">
        <f t="shared" si="58"/>
        <v>0</v>
      </c>
      <c r="AS25" s="631">
        <f t="shared" si="59"/>
        <v>15</v>
      </c>
      <c r="AT25" s="631">
        <f t="shared" si="12"/>
        <v>0</v>
      </c>
      <c r="AU25" s="631">
        <f t="shared" si="7"/>
        <v>0</v>
      </c>
      <c r="AV25" s="631">
        <f t="shared" si="8"/>
        <v>0</v>
      </c>
      <c r="AW25" s="631">
        <f t="shared" si="13"/>
        <v>0</v>
      </c>
      <c r="AX25" s="631">
        <f t="shared" si="9"/>
        <v>0</v>
      </c>
      <c r="AY25" s="631">
        <f t="shared" si="14"/>
        <v>0</v>
      </c>
      <c r="AZ25" s="631">
        <f t="shared" si="15"/>
        <v>0</v>
      </c>
      <c r="BA25" s="631">
        <f t="shared" si="16"/>
        <v>0</v>
      </c>
      <c r="BB25" s="631">
        <f t="shared" si="17"/>
        <v>0</v>
      </c>
      <c r="BC25" s="631">
        <f t="shared" si="18"/>
        <v>0</v>
      </c>
      <c r="BD25" s="631">
        <f t="shared" si="19"/>
        <v>0</v>
      </c>
      <c r="BE25" s="631">
        <f t="shared" si="20"/>
        <v>0</v>
      </c>
      <c r="BF25" s="631">
        <f t="shared" si="29"/>
        <v>0</v>
      </c>
      <c r="BG25" s="631">
        <f t="shared" si="21"/>
        <v>0</v>
      </c>
      <c r="BH25" s="631">
        <f t="shared" si="22"/>
        <v>0</v>
      </c>
      <c r="BI25" s="631">
        <f t="shared" si="23"/>
        <v>0</v>
      </c>
      <c r="BJ25" s="631">
        <f t="shared" si="24"/>
        <v>0</v>
      </c>
      <c r="BK25" s="631">
        <f t="shared" si="25"/>
        <v>0</v>
      </c>
      <c r="BL25" s="631">
        <f t="shared" si="26"/>
        <v>0</v>
      </c>
      <c r="BM25" s="631">
        <f t="shared" si="27"/>
        <v>0</v>
      </c>
      <c r="BN25" s="635"/>
      <c r="BO25" s="635"/>
      <c r="BP25" s="635"/>
      <c r="BQ25" s="635"/>
      <c r="BR25" s="635"/>
      <c r="BS25" s="631">
        <f t="shared" si="28"/>
        <v>0</v>
      </c>
      <c r="BT25" s="633">
        <f t="shared" si="56"/>
        <v>192</v>
      </c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16"/>
      <c r="CQ25" s="616"/>
      <c r="CR25" s="616"/>
    </row>
    <row r="26" spans="1:96" s="617" customFormat="1">
      <c r="A26" s="649" t="s">
        <v>340</v>
      </c>
      <c r="B26" s="649" t="s">
        <v>341</v>
      </c>
      <c r="C26" s="650">
        <v>267043</v>
      </c>
      <c r="D26" s="625" t="s">
        <v>295</v>
      </c>
      <c r="E26" s="542"/>
      <c r="F26" s="543" t="s">
        <v>21</v>
      </c>
      <c r="G26" s="544" t="s">
        <v>21</v>
      </c>
      <c r="H26" s="543"/>
      <c r="I26" s="543" t="s">
        <v>21</v>
      </c>
      <c r="J26" s="543"/>
      <c r="K26" s="542"/>
      <c r="L26" s="564" t="s">
        <v>17</v>
      </c>
      <c r="M26" s="543"/>
      <c r="N26" s="543" t="s">
        <v>21</v>
      </c>
      <c r="O26" s="543" t="s">
        <v>21</v>
      </c>
      <c r="P26" s="544" t="s">
        <v>20</v>
      </c>
      <c r="Q26" s="544" t="s">
        <v>19</v>
      </c>
      <c r="R26" s="542" t="s">
        <v>21</v>
      </c>
      <c r="S26" s="542"/>
      <c r="T26" s="544" t="s">
        <v>21</v>
      </c>
      <c r="U26" s="543" t="s">
        <v>21</v>
      </c>
      <c r="V26" s="544" t="s">
        <v>21</v>
      </c>
      <c r="W26" s="543"/>
      <c r="X26" s="543" t="s">
        <v>291</v>
      </c>
      <c r="Y26" s="554" t="s">
        <v>21</v>
      </c>
      <c r="Z26" s="542"/>
      <c r="AA26" s="543" t="s">
        <v>21</v>
      </c>
      <c r="AB26" s="544" t="s">
        <v>20</v>
      </c>
      <c r="AC26" s="544" t="s">
        <v>21</v>
      </c>
      <c r="AD26" s="543" t="s">
        <v>21</v>
      </c>
      <c r="AE26" s="544" t="s">
        <v>20</v>
      </c>
      <c r="AF26" s="542"/>
      <c r="AG26" s="542" t="s">
        <v>21</v>
      </c>
      <c r="AH26" s="543"/>
      <c r="AI26" s="544" t="s">
        <v>21</v>
      </c>
      <c r="AJ26" s="626">
        <f t="shared" si="30"/>
        <v>120</v>
      </c>
      <c r="AK26" s="627">
        <f t="shared" si="31"/>
        <v>216</v>
      </c>
      <c r="AL26" s="627">
        <f t="shared" si="32"/>
        <v>96</v>
      </c>
      <c r="AM26" s="628" t="s">
        <v>211</v>
      </c>
      <c r="AN26" s="629">
        <f t="shared" si="33"/>
        <v>120</v>
      </c>
      <c r="AO26" s="629">
        <f t="shared" si="34"/>
        <v>96</v>
      </c>
      <c r="AP26" s="630"/>
      <c r="AQ26" s="631">
        <f t="shared" si="57"/>
        <v>1</v>
      </c>
      <c r="AR26" s="631">
        <f t="shared" si="58"/>
        <v>3</v>
      </c>
      <c r="AS26" s="631">
        <f t="shared" si="59"/>
        <v>15</v>
      </c>
      <c r="AT26" s="631">
        <f t="shared" si="12"/>
        <v>0</v>
      </c>
      <c r="AU26" s="631">
        <f t="shared" si="7"/>
        <v>0</v>
      </c>
      <c r="AV26" s="631">
        <f t="shared" si="8"/>
        <v>0</v>
      </c>
      <c r="AW26" s="631">
        <f t="shared" si="13"/>
        <v>0</v>
      </c>
      <c r="AX26" s="631">
        <f t="shared" si="9"/>
        <v>0</v>
      </c>
      <c r="AY26" s="631">
        <f t="shared" si="14"/>
        <v>0</v>
      </c>
      <c r="AZ26" s="631">
        <f t="shared" si="15"/>
        <v>0</v>
      </c>
      <c r="BA26" s="631">
        <f t="shared" si="16"/>
        <v>0</v>
      </c>
      <c r="BB26" s="631">
        <f t="shared" si="17"/>
        <v>0</v>
      </c>
      <c r="BC26" s="631">
        <f t="shared" si="18"/>
        <v>0</v>
      </c>
      <c r="BD26" s="631">
        <f t="shared" si="19"/>
        <v>0</v>
      </c>
      <c r="BE26" s="631">
        <f t="shared" si="20"/>
        <v>0</v>
      </c>
      <c r="BF26" s="631">
        <f t="shared" si="29"/>
        <v>0</v>
      </c>
      <c r="BG26" s="631">
        <f t="shared" si="21"/>
        <v>0</v>
      </c>
      <c r="BH26" s="631">
        <f t="shared" si="22"/>
        <v>0</v>
      </c>
      <c r="BI26" s="631">
        <f t="shared" si="23"/>
        <v>0</v>
      </c>
      <c r="BJ26" s="631">
        <f>COUNTIF(E26:AI26,"CLT/T")</f>
        <v>1</v>
      </c>
      <c r="BK26" s="631">
        <f t="shared" si="25"/>
        <v>0</v>
      </c>
      <c r="BL26" s="631">
        <f t="shared" si="26"/>
        <v>0</v>
      </c>
      <c r="BM26" s="631">
        <f t="shared" si="27"/>
        <v>0</v>
      </c>
      <c r="BN26" s="635"/>
      <c r="BO26" s="635"/>
      <c r="BP26" s="635"/>
      <c r="BQ26" s="635">
        <v>2</v>
      </c>
      <c r="BR26" s="635"/>
      <c r="BS26" s="631">
        <f t="shared" si="28"/>
        <v>12</v>
      </c>
      <c r="BT26" s="633">
        <f t="shared" si="56"/>
        <v>216</v>
      </c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16"/>
      <c r="CQ26" s="616"/>
      <c r="CR26" s="616"/>
    </row>
    <row r="27" spans="1:96" s="617" customFormat="1">
      <c r="A27" s="651" t="s">
        <v>342</v>
      </c>
      <c r="B27" s="651" t="s">
        <v>343</v>
      </c>
      <c r="C27" s="652"/>
      <c r="D27" s="625" t="s">
        <v>295</v>
      </c>
      <c r="E27" s="542"/>
      <c r="F27" s="641" t="s">
        <v>172</v>
      </c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50"/>
      <c r="Z27" s="542"/>
      <c r="AA27" s="543" t="s">
        <v>28</v>
      </c>
      <c r="AB27" s="543"/>
      <c r="AC27" s="543"/>
      <c r="AD27" s="543" t="s">
        <v>20</v>
      </c>
      <c r="AE27" s="543"/>
      <c r="AF27" s="542" t="s">
        <v>54</v>
      </c>
      <c r="AG27" s="542" t="s">
        <v>28</v>
      </c>
      <c r="AH27" s="543" t="s">
        <v>21</v>
      </c>
      <c r="AI27" s="543"/>
      <c r="AJ27" s="626">
        <f t="shared" si="30"/>
        <v>42</v>
      </c>
      <c r="AK27" s="627">
        <f t="shared" si="31"/>
        <v>60</v>
      </c>
      <c r="AL27" s="627">
        <f t="shared" si="32"/>
        <v>18</v>
      </c>
      <c r="AM27" s="628" t="s">
        <v>344</v>
      </c>
      <c r="AN27" s="629">
        <f t="shared" si="33"/>
        <v>42</v>
      </c>
      <c r="AO27" s="629">
        <f t="shared" si="34"/>
        <v>18</v>
      </c>
      <c r="AP27" s="630"/>
      <c r="AQ27" s="631">
        <f t="shared" si="57"/>
        <v>0</v>
      </c>
      <c r="AR27" s="631">
        <f t="shared" si="58"/>
        <v>1</v>
      </c>
      <c r="AS27" s="631">
        <f t="shared" si="59"/>
        <v>1</v>
      </c>
      <c r="AT27" s="631">
        <f t="shared" si="12"/>
        <v>0</v>
      </c>
      <c r="AU27" s="631">
        <f t="shared" si="7"/>
        <v>0</v>
      </c>
      <c r="AV27" s="631">
        <f t="shared" si="8"/>
        <v>0</v>
      </c>
      <c r="AW27" s="631">
        <f t="shared" si="13"/>
        <v>1</v>
      </c>
      <c r="AX27" s="631">
        <f t="shared" si="9"/>
        <v>0</v>
      </c>
      <c r="AY27" s="631">
        <f t="shared" si="14"/>
        <v>0</v>
      </c>
      <c r="AZ27" s="631">
        <f t="shared" si="15"/>
        <v>0</v>
      </c>
      <c r="BA27" s="631">
        <f t="shared" si="16"/>
        <v>0</v>
      </c>
      <c r="BB27" s="631">
        <f t="shared" si="17"/>
        <v>0</v>
      </c>
      <c r="BC27" s="631">
        <f t="shared" si="18"/>
        <v>0</v>
      </c>
      <c r="BD27" s="631">
        <f t="shared" si="19"/>
        <v>2</v>
      </c>
      <c r="BE27" s="631">
        <f t="shared" si="20"/>
        <v>0</v>
      </c>
      <c r="BF27" s="631">
        <f t="shared" si="29"/>
        <v>0</v>
      </c>
      <c r="BG27" s="631">
        <f t="shared" si="21"/>
        <v>0</v>
      </c>
      <c r="BH27" s="631">
        <f t="shared" si="22"/>
        <v>0</v>
      </c>
      <c r="BI27" s="631">
        <f t="shared" si="23"/>
        <v>0</v>
      </c>
      <c r="BJ27" s="631">
        <f t="shared" ref="BJ27" si="60">COUNTIF(E27:AI27,"T6")</f>
        <v>0</v>
      </c>
      <c r="BK27" s="631">
        <f t="shared" si="25"/>
        <v>0</v>
      </c>
      <c r="BL27" s="631">
        <f t="shared" si="26"/>
        <v>0</v>
      </c>
      <c r="BM27" s="631">
        <f t="shared" si="27"/>
        <v>0</v>
      </c>
      <c r="BN27" s="635"/>
      <c r="BO27" s="635">
        <v>15</v>
      </c>
      <c r="BP27" s="635"/>
      <c r="BQ27" s="635"/>
      <c r="BR27" s="635"/>
      <c r="BS27" s="631">
        <f t="shared" si="28"/>
        <v>90</v>
      </c>
      <c r="BT27" s="633">
        <f t="shared" si="56"/>
        <v>60</v>
      </c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16"/>
      <c r="CQ27" s="616"/>
      <c r="CR27" s="616"/>
    </row>
    <row r="28" spans="1:96" s="617" customFormat="1">
      <c r="A28" s="651" t="s">
        <v>345</v>
      </c>
      <c r="B28" s="651" t="s">
        <v>346</v>
      </c>
      <c r="C28" s="652"/>
      <c r="D28" s="625" t="s">
        <v>295</v>
      </c>
      <c r="E28" s="542"/>
      <c r="F28" s="543" t="s">
        <v>21</v>
      </c>
      <c r="G28" s="544" t="s">
        <v>21</v>
      </c>
      <c r="H28" s="544" t="s">
        <v>21</v>
      </c>
      <c r="I28" s="543" t="s">
        <v>21</v>
      </c>
      <c r="J28" s="544" t="s">
        <v>28</v>
      </c>
      <c r="K28" s="554" t="s">
        <v>21</v>
      </c>
      <c r="L28" s="542" t="s">
        <v>310</v>
      </c>
      <c r="M28" s="543"/>
      <c r="N28" s="543" t="s">
        <v>21</v>
      </c>
      <c r="O28" s="543" t="s">
        <v>21</v>
      </c>
      <c r="P28" s="544" t="s">
        <v>28</v>
      </c>
      <c r="Q28" s="544" t="s">
        <v>21</v>
      </c>
      <c r="R28" s="542" t="s">
        <v>21</v>
      </c>
      <c r="S28" s="542" t="s">
        <v>21</v>
      </c>
      <c r="T28" s="544" t="s">
        <v>21</v>
      </c>
      <c r="U28" s="543" t="s">
        <v>21</v>
      </c>
      <c r="V28" s="544" t="s">
        <v>21</v>
      </c>
      <c r="W28" s="544" t="s">
        <v>21</v>
      </c>
      <c r="X28" s="543" t="s">
        <v>21</v>
      </c>
      <c r="Y28" s="554" t="s">
        <v>28</v>
      </c>
      <c r="Z28" s="554" t="s">
        <v>55</v>
      </c>
      <c r="AA28" s="543"/>
      <c r="AB28" s="551"/>
      <c r="AC28" s="543" t="s">
        <v>21</v>
      </c>
      <c r="AD28" s="543" t="s">
        <v>21</v>
      </c>
      <c r="AE28" s="544" t="s">
        <v>55</v>
      </c>
      <c r="AF28" s="542"/>
      <c r="AG28" s="542"/>
      <c r="AH28" s="551"/>
      <c r="AI28" s="544" t="s">
        <v>21</v>
      </c>
      <c r="AJ28" s="626">
        <f t="shared" si="30"/>
        <v>132</v>
      </c>
      <c r="AK28" s="627">
        <f t="shared" si="31"/>
        <v>312</v>
      </c>
      <c r="AL28" s="627">
        <f t="shared" si="32"/>
        <v>180</v>
      </c>
      <c r="AM28" s="628" t="s">
        <v>211</v>
      </c>
      <c r="AN28" s="629">
        <f t="shared" si="33"/>
        <v>132</v>
      </c>
      <c r="AO28" s="629">
        <f t="shared" si="34"/>
        <v>180</v>
      </c>
      <c r="AP28" s="630"/>
      <c r="AQ28" s="631">
        <f t="shared" si="57"/>
        <v>0</v>
      </c>
      <c r="AR28" s="631">
        <f t="shared" si="58"/>
        <v>0</v>
      </c>
      <c r="AS28" s="631">
        <f t="shared" si="59"/>
        <v>18</v>
      </c>
      <c r="AT28" s="631">
        <f>COUNTIF(E28:AI28,"N")</f>
        <v>2</v>
      </c>
      <c r="AU28" s="631">
        <f t="shared" si="7"/>
        <v>0</v>
      </c>
      <c r="AV28" s="631">
        <f t="shared" si="8"/>
        <v>0</v>
      </c>
      <c r="AW28" s="631">
        <f t="shared" si="13"/>
        <v>0</v>
      </c>
      <c r="AX28" s="631">
        <f t="shared" si="9"/>
        <v>0</v>
      </c>
      <c r="AY28" s="631">
        <f t="shared" si="14"/>
        <v>0</v>
      </c>
      <c r="AZ28" s="631">
        <f t="shared" si="15"/>
        <v>0</v>
      </c>
      <c r="BA28" s="631">
        <f t="shared" si="16"/>
        <v>0</v>
      </c>
      <c r="BB28" s="631">
        <f t="shared" si="17"/>
        <v>0</v>
      </c>
      <c r="BC28" s="631">
        <f t="shared" si="18"/>
        <v>0</v>
      </c>
      <c r="BD28" s="631">
        <f t="shared" si="19"/>
        <v>4</v>
      </c>
      <c r="BE28" s="631">
        <f t="shared" si="20"/>
        <v>0</v>
      </c>
      <c r="BF28" s="631">
        <f t="shared" si="29"/>
        <v>0</v>
      </c>
      <c r="BG28" s="631">
        <f t="shared" si="21"/>
        <v>0</v>
      </c>
      <c r="BH28" s="631">
        <f t="shared" si="22"/>
        <v>0</v>
      </c>
      <c r="BI28" s="631">
        <f t="shared" si="23"/>
        <v>0</v>
      </c>
      <c r="BJ28" s="631">
        <f t="shared" si="24"/>
        <v>0</v>
      </c>
      <c r="BK28" s="631">
        <f t="shared" si="25"/>
        <v>0</v>
      </c>
      <c r="BL28" s="631">
        <f t="shared" si="26"/>
        <v>0</v>
      </c>
      <c r="BM28" s="631">
        <f t="shared" si="27"/>
        <v>0</v>
      </c>
      <c r="BN28" s="635"/>
      <c r="BO28" s="635"/>
      <c r="BP28" s="635"/>
      <c r="BQ28" s="635"/>
      <c r="BR28" s="635"/>
      <c r="BS28" s="631">
        <f t="shared" si="28"/>
        <v>0</v>
      </c>
      <c r="BT28" s="633">
        <f t="shared" si="56"/>
        <v>312</v>
      </c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16"/>
      <c r="CQ28" s="616"/>
      <c r="CR28" s="616"/>
    </row>
    <row r="29" spans="1:96" s="617" customFormat="1">
      <c r="A29" s="651" t="s">
        <v>347</v>
      </c>
      <c r="B29" s="651" t="s">
        <v>348</v>
      </c>
      <c r="C29" s="652"/>
      <c r="D29" s="625" t="s">
        <v>295</v>
      </c>
      <c r="E29" s="542"/>
      <c r="F29" s="543" t="s">
        <v>21</v>
      </c>
      <c r="G29" s="544" t="s">
        <v>21</v>
      </c>
      <c r="H29" s="543"/>
      <c r="I29" s="543" t="s">
        <v>21</v>
      </c>
      <c r="J29" s="544" t="s">
        <v>21</v>
      </c>
      <c r="K29" s="542"/>
      <c r="L29" s="542" t="s">
        <v>310</v>
      </c>
      <c r="M29" s="544" t="s">
        <v>21</v>
      </c>
      <c r="N29" s="543"/>
      <c r="O29" s="551" t="s">
        <v>17</v>
      </c>
      <c r="P29" s="544" t="s">
        <v>21</v>
      </c>
      <c r="Q29" s="543" t="s">
        <v>220</v>
      </c>
      <c r="R29" s="542" t="s">
        <v>28</v>
      </c>
      <c r="S29" s="542"/>
      <c r="T29" s="544" t="s">
        <v>21</v>
      </c>
      <c r="U29" s="551" t="s">
        <v>17</v>
      </c>
      <c r="V29" s="543"/>
      <c r="W29" s="544" t="s">
        <v>21</v>
      </c>
      <c r="X29" s="543" t="s">
        <v>21</v>
      </c>
      <c r="Y29" s="542" t="s">
        <v>28</v>
      </c>
      <c r="Z29" s="542" t="s">
        <v>21</v>
      </c>
      <c r="AA29" s="544" t="s">
        <v>21</v>
      </c>
      <c r="AB29" s="543" t="s">
        <v>21</v>
      </c>
      <c r="AC29" s="543"/>
      <c r="AD29" s="551" t="s">
        <v>17</v>
      </c>
      <c r="AE29" s="543"/>
      <c r="AF29" s="542"/>
      <c r="AG29" s="542"/>
      <c r="AH29" s="543"/>
      <c r="AI29" s="543"/>
      <c r="AJ29" s="626">
        <f t="shared" si="30"/>
        <v>96</v>
      </c>
      <c r="AK29" s="627">
        <f t="shared" si="31"/>
        <v>210</v>
      </c>
      <c r="AL29" s="627">
        <f t="shared" si="32"/>
        <v>114</v>
      </c>
      <c r="AM29" s="628" t="s">
        <v>211</v>
      </c>
      <c r="AN29" s="629">
        <f t="shared" si="33"/>
        <v>96</v>
      </c>
      <c r="AO29" s="629">
        <f t="shared" si="34"/>
        <v>114</v>
      </c>
      <c r="AP29" s="630"/>
      <c r="AQ29" s="631">
        <f t="shared" si="57"/>
        <v>0</v>
      </c>
      <c r="AR29" s="631">
        <f t="shared" si="58"/>
        <v>0</v>
      </c>
      <c r="AS29" s="631">
        <f t="shared" si="59"/>
        <v>12</v>
      </c>
      <c r="AT29" s="631">
        <f t="shared" ref="AT29" si="61">COUNTIF(E29:AI29,"SN")</f>
        <v>0</v>
      </c>
      <c r="AU29" s="631">
        <f t="shared" si="7"/>
        <v>1</v>
      </c>
      <c r="AV29" s="631">
        <f t="shared" si="8"/>
        <v>0</v>
      </c>
      <c r="AW29" s="631">
        <f t="shared" si="13"/>
        <v>0</v>
      </c>
      <c r="AX29" s="631">
        <f t="shared" si="9"/>
        <v>0</v>
      </c>
      <c r="AY29" s="631">
        <f t="shared" si="14"/>
        <v>0</v>
      </c>
      <c r="AZ29" s="631">
        <f t="shared" si="15"/>
        <v>0</v>
      </c>
      <c r="BA29" s="631">
        <f t="shared" si="16"/>
        <v>0</v>
      </c>
      <c r="BB29" s="631">
        <f t="shared" si="17"/>
        <v>0</v>
      </c>
      <c r="BC29" s="631">
        <f t="shared" si="18"/>
        <v>0</v>
      </c>
      <c r="BD29" s="631">
        <f t="shared" si="19"/>
        <v>3</v>
      </c>
      <c r="BE29" s="631">
        <f t="shared" si="20"/>
        <v>0</v>
      </c>
      <c r="BF29" s="631">
        <f t="shared" si="29"/>
        <v>0</v>
      </c>
      <c r="BG29" s="631">
        <f t="shared" si="21"/>
        <v>0</v>
      </c>
      <c r="BH29" s="631">
        <f t="shared" si="22"/>
        <v>0</v>
      </c>
      <c r="BI29" s="631">
        <f t="shared" si="23"/>
        <v>0</v>
      </c>
      <c r="BJ29" s="631">
        <f t="shared" si="24"/>
        <v>0</v>
      </c>
      <c r="BK29" s="631">
        <f t="shared" si="25"/>
        <v>0</v>
      </c>
      <c r="BL29" s="631">
        <f t="shared" si="26"/>
        <v>0</v>
      </c>
      <c r="BM29" s="631">
        <f t="shared" si="27"/>
        <v>0</v>
      </c>
      <c r="BN29" s="635"/>
      <c r="BO29" s="635"/>
      <c r="BP29" s="635"/>
      <c r="BQ29" s="635">
        <v>6</v>
      </c>
      <c r="BR29" s="635"/>
      <c r="BS29" s="631">
        <f t="shared" si="28"/>
        <v>36</v>
      </c>
      <c r="BT29" s="633">
        <f t="shared" si="56"/>
        <v>210</v>
      </c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16"/>
      <c r="CQ29" s="616"/>
      <c r="CR29" s="616"/>
    </row>
    <row r="30" spans="1:96" s="617" customFormat="1">
      <c r="A30" s="651" t="s">
        <v>349</v>
      </c>
      <c r="B30" s="651" t="s">
        <v>350</v>
      </c>
      <c r="C30" s="652"/>
      <c r="D30" s="625" t="s">
        <v>295</v>
      </c>
      <c r="E30" s="542" t="s">
        <v>21</v>
      </c>
      <c r="F30" s="543"/>
      <c r="G30" s="543" t="s">
        <v>21</v>
      </c>
      <c r="H30" s="543"/>
      <c r="I30" s="543" t="s">
        <v>21</v>
      </c>
      <c r="J30" s="543"/>
      <c r="K30" s="542"/>
      <c r="L30" s="542"/>
      <c r="M30" s="543" t="s">
        <v>21</v>
      </c>
      <c r="N30" s="543"/>
      <c r="O30" s="543" t="s">
        <v>21</v>
      </c>
      <c r="P30" s="543"/>
      <c r="Q30" s="543"/>
      <c r="R30" s="542"/>
      <c r="S30" s="542"/>
      <c r="T30" s="543"/>
      <c r="U30" s="543" t="s">
        <v>21</v>
      </c>
      <c r="V30" s="543"/>
      <c r="W30" s="543" t="s">
        <v>21</v>
      </c>
      <c r="X30" s="543"/>
      <c r="Y30" s="542"/>
      <c r="Z30" s="542"/>
      <c r="AA30" s="543" t="s">
        <v>21</v>
      </c>
      <c r="AB30" s="543"/>
      <c r="AC30" s="543" t="s">
        <v>21</v>
      </c>
      <c r="AD30" s="543"/>
      <c r="AE30" s="543" t="s">
        <v>21</v>
      </c>
      <c r="AF30" s="542"/>
      <c r="AG30" s="542"/>
      <c r="AH30" s="543"/>
      <c r="AI30" s="543" t="s">
        <v>21</v>
      </c>
      <c r="AJ30" s="626">
        <f t="shared" si="30"/>
        <v>132</v>
      </c>
      <c r="AK30" s="627">
        <f t="shared" si="31"/>
        <v>132</v>
      </c>
      <c r="AL30" s="627">
        <f t="shared" si="32"/>
        <v>0</v>
      </c>
      <c r="AM30" s="628" t="s">
        <v>211</v>
      </c>
      <c r="AN30" s="629">
        <f t="shared" si="33"/>
        <v>132</v>
      </c>
      <c r="AO30" s="629">
        <f t="shared" si="34"/>
        <v>0</v>
      </c>
      <c r="AP30" s="630"/>
      <c r="AQ30" s="631">
        <f t="shared" si="57"/>
        <v>0</v>
      </c>
      <c r="AR30" s="631">
        <f t="shared" si="58"/>
        <v>0</v>
      </c>
      <c r="AS30" s="631">
        <f t="shared" si="59"/>
        <v>11</v>
      </c>
      <c r="AT30" s="631">
        <f t="shared" si="12"/>
        <v>0</v>
      </c>
      <c r="AU30" s="631">
        <f t="shared" si="7"/>
        <v>0</v>
      </c>
      <c r="AV30" s="631">
        <f t="shared" si="8"/>
        <v>0</v>
      </c>
      <c r="AW30" s="631">
        <f t="shared" si="13"/>
        <v>0</v>
      </c>
      <c r="AX30" s="631">
        <f t="shared" si="9"/>
        <v>0</v>
      </c>
      <c r="AY30" s="631">
        <f t="shared" si="14"/>
        <v>0</v>
      </c>
      <c r="AZ30" s="631">
        <f t="shared" si="15"/>
        <v>0</v>
      </c>
      <c r="BA30" s="631">
        <f t="shared" si="16"/>
        <v>0</v>
      </c>
      <c r="BB30" s="631">
        <f t="shared" si="17"/>
        <v>0</v>
      </c>
      <c r="BC30" s="631">
        <f t="shared" si="18"/>
        <v>0</v>
      </c>
      <c r="BD30" s="631">
        <f t="shared" si="19"/>
        <v>0</v>
      </c>
      <c r="BE30" s="631">
        <f t="shared" si="20"/>
        <v>0</v>
      </c>
      <c r="BF30" s="631">
        <f t="shared" si="29"/>
        <v>0</v>
      </c>
      <c r="BG30" s="631">
        <f t="shared" si="21"/>
        <v>0</v>
      </c>
      <c r="BH30" s="631">
        <f t="shared" si="22"/>
        <v>0</v>
      </c>
      <c r="BI30" s="631">
        <f t="shared" si="23"/>
        <v>0</v>
      </c>
      <c r="BJ30" s="631">
        <f t="shared" si="24"/>
        <v>0</v>
      </c>
      <c r="BK30" s="631">
        <f t="shared" si="25"/>
        <v>0</v>
      </c>
      <c r="BL30" s="631">
        <f t="shared" si="26"/>
        <v>0</v>
      </c>
      <c r="BM30" s="631">
        <f t="shared" si="27"/>
        <v>0</v>
      </c>
      <c r="BN30" s="635"/>
      <c r="BO30" s="635"/>
      <c r="BP30" s="635"/>
      <c r="BQ30" s="635"/>
      <c r="BR30" s="635"/>
      <c r="BS30" s="631">
        <f t="shared" si="28"/>
        <v>0</v>
      </c>
      <c r="BT30" s="633">
        <f t="shared" si="56"/>
        <v>132</v>
      </c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16"/>
      <c r="CQ30" s="616"/>
      <c r="CR30" s="616"/>
    </row>
    <row r="31" spans="1:96" s="617" customFormat="1">
      <c r="A31" s="651" t="s">
        <v>351</v>
      </c>
      <c r="B31" s="651" t="s">
        <v>352</v>
      </c>
      <c r="C31" s="651">
        <v>727359</v>
      </c>
      <c r="D31" s="625" t="s">
        <v>295</v>
      </c>
      <c r="E31" s="554" t="s">
        <v>20</v>
      </c>
      <c r="F31" s="543" t="s">
        <v>21</v>
      </c>
      <c r="G31" s="543"/>
      <c r="H31" s="543"/>
      <c r="I31" s="543" t="s">
        <v>21</v>
      </c>
      <c r="J31" s="543"/>
      <c r="K31" s="554" t="s">
        <v>20</v>
      </c>
      <c r="L31" s="542" t="s">
        <v>21</v>
      </c>
      <c r="M31" s="543"/>
      <c r="N31" s="544" t="s">
        <v>20</v>
      </c>
      <c r="O31" s="543" t="s">
        <v>21</v>
      </c>
      <c r="P31" s="543"/>
      <c r="Q31" s="543"/>
      <c r="R31" s="542" t="s">
        <v>21</v>
      </c>
      <c r="S31" s="542"/>
      <c r="T31" s="543" t="s">
        <v>20</v>
      </c>
      <c r="U31" s="544" t="s">
        <v>21</v>
      </c>
      <c r="V31" s="543"/>
      <c r="W31" s="543" t="s">
        <v>20</v>
      </c>
      <c r="X31" s="543" t="s">
        <v>21</v>
      </c>
      <c r="Y31" s="542"/>
      <c r="Z31" s="542" t="s">
        <v>21</v>
      </c>
      <c r="AA31" s="543" t="s">
        <v>21</v>
      </c>
      <c r="AB31" s="543"/>
      <c r="AC31" s="543"/>
      <c r="AD31" s="543" t="s">
        <v>21</v>
      </c>
      <c r="AE31" s="543"/>
      <c r="AF31" s="554" t="s">
        <v>20</v>
      </c>
      <c r="AG31" s="542"/>
      <c r="AH31" s="543" t="s">
        <v>21</v>
      </c>
      <c r="AI31" s="543"/>
      <c r="AJ31" s="626">
        <f t="shared" si="30"/>
        <v>132</v>
      </c>
      <c r="AK31" s="627">
        <f t="shared" si="31"/>
        <v>168</v>
      </c>
      <c r="AL31" s="627">
        <f t="shared" si="32"/>
        <v>36</v>
      </c>
      <c r="AM31" s="628" t="s">
        <v>211</v>
      </c>
      <c r="AN31" s="629">
        <f t="shared" si="33"/>
        <v>132</v>
      </c>
      <c r="AO31" s="629">
        <f t="shared" si="34"/>
        <v>36</v>
      </c>
      <c r="AP31" s="630"/>
      <c r="AQ31" s="631">
        <f t="shared" si="57"/>
        <v>0</v>
      </c>
      <c r="AR31" s="631">
        <f t="shared" si="58"/>
        <v>6</v>
      </c>
      <c r="AS31" s="631">
        <f t="shared" si="59"/>
        <v>11</v>
      </c>
      <c r="AT31" s="631">
        <f t="shared" si="12"/>
        <v>0</v>
      </c>
      <c r="AU31" s="631">
        <f t="shared" si="7"/>
        <v>0</v>
      </c>
      <c r="AV31" s="631">
        <f t="shared" si="8"/>
        <v>0</v>
      </c>
      <c r="AW31" s="631">
        <f t="shared" si="13"/>
        <v>0</v>
      </c>
      <c r="AX31" s="631">
        <f t="shared" si="9"/>
        <v>0</v>
      </c>
      <c r="AY31" s="631">
        <f t="shared" si="14"/>
        <v>0</v>
      </c>
      <c r="AZ31" s="631">
        <f t="shared" si="15"/>
        <v>0</v>
      </c>
      <c r="BA31" s="631">
        <f t="shared" si="16"/>
        <v>0</v>
      </c>
      <c r="BB31" s="631">
        <f t="shared" si="17"/>
        <v>0</v>
      </c>
      <c r="BC31" s="631">
        <f t="shared" si="18"/>
        <v>0</v>
      </c>
      <c r="BD31" s="631">
        <f t="shared" si="19"/>
        <v>0</v>
      </c>
      <c r="BE31" s="631">
        <f t="shared" si="20"/>
        <v>0</v>
      </c>
      <c r="BF31" s="631">
        <f t="shared" si="29"/>
        <v>0</v>
      </c>
      <c r="BG31" s="631">
        <f t="shared" si="21"/>
        <v>0</v>
      </c>
      <c r="BH31" s="631">
        <f t="shared" si="22"/>
        <v>0</v>
      </c>
      <c r="BI31" s="631">
        <f t="shared" si="23"/>
        <v>0</v>
      </c>
      <c r="BJ31" s="631">
        <f t="shared" si="24"/>
        <v>0</v>
      </c>
      <c r="BK31" s="631">
        <f t="shared" si="25"/>
        <v>0</v>
      </c>
      <c r="BL31" s="631">
        <f t="shared" si="26"/>
        <v>0</v>
      </c>
      <c r="BM31" s="631">
        <f t="shared" si="27"/>
        <v>0</v>
      </c>
      <c r="BN31" s="635"/>
      <c r="BO31" s="635"/>
      <c r="BP31" s="635"/>
      <c r="BQ31" s="635"/>
      <c r="BR31" s="635"/>
      <c r="BS31" s="631">
        <f t="shared" si="28"/>
        <v>0</v>
      </c>
      <c r="BT31" s="633">
        <f t="shared" si="56"/>
        <v>168</v>
      </c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16"/>
      <c r="CQ31" s="616"/>
      <c r="CR31" s="616"/>
    </row>
    <row r="32" spans="1:96" s="617" customFormat="1">
      <c r="A32" s="611" t="s">
        <v>0</v>
      </c>
      <c r="B32" s="611" t="s">
        <v>1</v>
      </c>
      <c r="C32" s="611" t="s">
        <v>45</v>
      </c>
      <c r="D32" s="653" t="s">
        <v>3</v>
      </c>
      <c r="E32" s="513">
        <v>1</v>
      </c>
      <c r="F32" s="513">
        <v>2</v>
      </c>
      <c r="G32" s="513">
        <v>3</v>
      </c>
      <c r="H32" s="513">
        <v>4</v>
      </c>
      <c r="I32" s="513">
        <v>5</v>
      </c>
      <c r="J32" s="513">
        <v>6</v>
      </c>
      <c r="K32" s="513">
        <v>7</v>
      </c>
      <c r="L32" s="513">
        <v>8</v>
      </c>
      <c r="M32" s="513">
        <v>9</v>
      </c>
      <c r="N32" s="513">
        <v>10</v>
      </c>
      <c r="O32" s="513">
        <v>11</v>
      </c>
      <c r="P32" s="513">
        <v>12</v>
      </c>
      <c r="Q32" s="513">
        <v>13</v>
      </c>
      <c r="R32" s="513">
        <v>14</v>
      </c>
      <c r="S32" s="513">
        <v>15</v>
      </c>
      <c r="T32" s="513">
        <v>16</v>
      </c>
      <c r="U32" s="513">
        <v>17</v>
      </c>
      <c r="V32" s="513">
        <v>18</v>
      </c>
      <c r="W32" s="513">
        <v>19</v>
      </c>
      <c r="X32" s="513">
        <v>20</v>
      </c>
      <c r="Y32" s="513">
        <v>21</v>
      </c>
      <c r="Z32" s="513">
        <v>22</v>
      </c>
      <c r="AA32" s="513">
        <v>23</v>
      </c>
      <c r="AB32" s="513">
        <v>24</v>
      </c>
      <c r="AC32" s="513">
        <v>25</v>
      </c>
      <c r="AD32" s="513">
        <v>26</v>
      </c>
      <c r="AE32" s="513">
        <v>27</v>
      </c>
      <c r="AF32" s="513">
        <v>28</v>
      </c>
      <c r="AG32" s="513">
        <v>29</v>
      </c>
      <c r="AH32" s="513">
        <v>30</v>
      </c>
      <c r="AI32" s="513">
        <v>31</v>
      </c>
      <c r="AJ32" s="643" t="s">
        <v>4</v>
      </c>
      <c r="AK32" s="644" t="s">
        <v>5</v>
      </c>
      <c r="AL32" s="644" t="s">
        <v>6</v>
      </c>
      <c r="AM32" s="628"/>
      <c r="AN32" s="645"/>
      <c r="AO32" s="634"/>
      <c r="AP32" s="634"/>
      <c r="AQ32" s="634"/>
      <c r="AR32" s="646"/>
      <c r="AS32" s="647"/>
      <c r="AT32" s="647"/>
      <c r="AU32" s="647"/>
      <c r="AV32" s="647"/>
      <c r="AW32" s="647"/>
      <c r="AX32" s="647"/>
      <c r="AY32" s="647"/>
      <c r="AZ32" s="647"/>
      <c r="BA32" s="647"/>
      <c r="BB32" s="647"/>
      <c r="BC32" s="647"/>
      <c r="BD32" s="647"/>
      <c r="BE32" s="647"/>
      <c r="BF32" s="647"/>
      <c r="BG32" s="647"/>
      <c r="BH32" s="647"/>
      <c r="BI32" s="647"/>
      <c r="BJ32" s="647"/>
      <c r="BK32" s="647"/>
      <c r="BL32" s="647"/>
      <c r="BM32" s="647"/>
      <c r="BN32" s="646"/>
      <c r="BO32" s="646"/>
      <c r="BP32" s="654"/>
      <c r="BQ32" s="634"/>
      <c r="BR32" s="646"/>
      <c r="BS32" s="647"/>
      <c r="BT32" s="648"/>
      <c r="BU32" s="646"/>
      <c r="BV32" s="654"/>
      <c r="BW32" s="65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16"/>
      <c r="CQ32" s="616"/>
      <c r="CR32" s="616"/>
    </row>
    <row r="33" spans="1:96" s="617" customFormat="1">
      <c r="A33" s="611"/>
      <c r="B33" s="611" t="s">
        <v>284</v>
      </c>
      <c r="C33" s="611" t="s">
        <v>219</v>
      </c>
      <c r="D33" s="655"/>
      <c r="E33" s="513" t="s">
        <v>11</v>
      </c>
      <c r="F33" s="513" t="s">
        <v>12</v>
      </c>
      <c r="G33" s="513" t="s">
        <v>13</v>
      </c>
      <c r="H33" s="513" t="s">
        <v>8</v>
      </c>
      <c r="I33" s="513" t="s">
        <v>9</v>
      </c>
      <c r="J33" s="513" t="s">
        <v>10</v>
      </c>
      <c r="K33" s="513" t="s">
        <v>130</v>
      </c>
      <c r="L33" s="513" t="s">
        <v>11</v>
      </c>
      <c r="M33" s="513" t="s">
        <v>12</v>
      </c>
      <c r="N33" s="513" t="s">
        <v>13</v>
      </c>
      <c r="O33" s="513" t="s">
        <v>8</v>
      </c>
      <c r="P33" s="513" t="s">
        <v>9</v>
      </c>
      <c r="Q33" s="513" t="s">
        <v>10</v>
      </c>
      <c r="R33" s="513" t="s">
        <v>130</v>
      </c>
      <c r="S33" s="513" t="s">
        <v>11</v>
      </c>
      <c r="T33" s="513" t="s">
        <v>12</v>
      </c>
      <c r="U33" s="513" t="s">
        <v>13</v>
      </c>
      <c r="V33" s="513" t="s">
        <v>8</v>
      </c>
      <c r="W33" s="513" t="s">
        <v>9</v>
      </c>
      <c r="X33" s="513" t="s">
        <v>10</v>
      </c>
      <c r="Y33" s="513" t="s">
        <v>130</v>
      </c>
      <c r="Z33" s="513" t="s">
        <v>11</v>
      </c>
      <c r="AA33" s="513" t="s">
        <v>12</v>
      </c>
      <c r="AB33" s="513" t="s">
        <v>13</v>
      </c>
      <c r="AC33" s="513" t="s">
        <v>8</v>
      </c>
      <c r="AD33" s="513" t="s">
        <v>9</v>
      </c>
      <c r="AE33" s="513" t="s">
        <v>10</v>
      </c>
      <c r="AF33" s="513" t="s">
        <v>130</v>
      </c>
      <c r="AG33" s="513" t="s">
        <v>11</v>
      </c>
      <c r="AH33" s="513" t="s">
        <v>12</v>
      </c>
      <c r="AI33" s="513" t="s">
        <v>13</v>
      </c>
      <c r="AJ33" s="643"/>
      <c r="AK33" s="644"/>
      <c r="AL33" s="644"/>
      <c r="AM33" s="628"/>
      <c r="AN33" s="645"/>
      <c r="AO33" s="634"/>
      <c r="AP33" s="634"/>
      <c r="AQ33" s="634"/>
      <c r="AR33" s="646"/>
      <c r="AS33" s="647"/>
      <c r="AT33" s="647"/>
      <c r="AU33" s="647"/>
      <c r="AV33" s="647"/>
      <c r="AW33" s="647"/>
      <c r="AX33" s="647"/>
      <c r="AY33" s="647"/>
      <c r="AZ33" s="647"/>
      <c r="BA33" s="647"/>
      <c r="BB33" s="647"/>
      <c r="BC33" s="647"/>
      <c r="BD33" s="647"/>
      <c r="BE33" s="647"/>
      <c r="BF33" s="647"/>
      <c r="BG33" s="647"/>
      <c r="BH33" s="647"/>
      <c r="BI33" s="647"/>
      <c r="BJ33" s="647"/>
      <c r="BK33" s="647"/>
      <c r="BL33" s="647"/>
      <c r="BM33" s="647"/>
      <c r="BN33" s="646"/>
      <c r="BO33" s="646"/>
      <c r="BP33" s="654"/>
      <c r="BQ33" s="634"/>
      <c r="BR33" s="646"/>
      <c r="BS33" s="647"/>
      <c r="BT33" s="648"/>
      <c r="BU33" s="646"/>
      <c r="BV33" s="654"/>
      <c r="BW33" s="65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16"/>
      <c r="CQ33" s="616"/>
      <c r="CR33" s="616"/>
    </row>
    <row r="34" spans="1:96" s="617" customFormat="1">
      <c r="A34" s="651" t="s">
        <v>353</v>
      </c>
      <c r="B34" s="651" t="s">
        <v>354</v>
      </c>
      <c r="C34" s="651">
        <v>645360</v>
      </c>
      <c r="D34" s="625" t="s">
        <v>295</v>
      </c>
      <c r="E34" s="554" t="s">
        <v>21</v>
      </c>
      <c r="F34" s="526" t="s">
        <v>21</v>
      </c>
      <c r="G34" s="551" t="s">
        <v>17</v>
      </c>
      <c r="H34" s="544" t="s">
        <v>21</v>
      </c>
      <c r="I34" s="526"/>
      <c r="J34" s="526" t="s">
        <v>21</v>
      </c>
      <c r="K34" s="554" t="s">
        <v>21</v>
      </c>
      <c r="L34" s="525"/>
      <c r="M34" s="543" t="s">
        <v>21</v>
      </c>
      <c r="N34" s="526"/>
      <c r="O34" s="544" t="s">
        <v>21</v>
      </c>
      <c r="P34" s="543" t="s">
        <v>21</v>
      </c>
      <c r="Q34" s="544" t="s">
        <v>21</v>
      </c>
      <c r="R34" s="542"/>
      <c r="S34" s="542" t="s">
        <v>21</v>
      </c>
      <c r="T34" s="543"/>
      <c r="U34" s="544" t="s">
        <v>21</v>
      </c>
      <c r="V34" s="543" t="s">
        <v>21</v>
      </c>
      <c r="W34" s="543"/>
      <c r="X34" s="544" t="s">
        <v>21</v>
      </c>
      <c r="Y34" s="542" t="s">
        <v>21</v>
      </c>
      <c r="Z34" s="542"/>
      <c r="AA34" s="544" t="s">
        <v>21</v>
      </c>
      <c r="AB34" s="543" t="s">
        <v>21</v>
      </c>
      <c r="AC34" s="544" t="s">
        <v>21</v>
      </c>
      <c r="AD34" s="544" t="s">
        <v>21</v>
      </c>
      <c r="AE34" s="543" t="s">
        <v>21</v>
      </c>
      <c r="AF34" s="554" t="s">
        <v>21</v>
      </c>
      <c r="AG34" s="554" t="s">
        <v>21</v>
      </c>
      <c r="AH34" s="543" t="s">
        <v>21</v>
      </c>
      <c r="AI34" s="543"/>
      <c r="AJ34" s="626">
        <f t="shared" ref="AJ34:AJ45" si="62">AN34</f>
        <v>120</v>
      </c>
      <c r="AK34" s="627">
        <f t="shared" ref="AK34:AK45" si="63">AJ34+AL34</f>
        <v>264</v>
      </c>
      <c r="AL34" s="627">
        <f t="shared" ref="AL34:AL45" si="64">AO34</f>
        <v>144</v>
      </c>
      <c r="AM34" s="628" t="s">
        <v>211</v>
      </c>
      <c r="AN34" s="629">
        <f t="shared" ref="AN34:AN45" si="65">$AN$2-BS34</f>
        <v>120</v>
      </c>
      <c r="AO34" s="629">
        <f t="shared" ref="AO34:AO45" si="66">(BT34-AN34)</f>
        <v>144</v>
      </c>
      <c r="AP34" s="630"/>
      <c r="AQ34" s="631">
        <f t="shared" ref="AQ34:AQ45" si="67">COUNTIF(E34:AI34,"M")</f>
        <v>0</v>
      </c>
      <c r="AR34" s="631">
        <f t="shared" ref="AR34:AR45" si="68">COUNTIF(E34:AI34,"T")</f>
        <v>0</v>
      </c>
      <c r="AS34" s="631">
        <f t="shared" si="59"/>
        <v>22</v>
      </c>
      <c r="AT34" s="631">
        <f t="shared" si="12"/>
        <v>0</v>
      </c>
      <c r="AU34" s="631">
        <f t="shared" si="7"/>
        <v>0</v>
      </c>
      <c r="AV34" s="631">
        <f t="shared" si="8"/>
        <v>0</v>
      </c>
      <c r="AW34" s="631">
        <f t="shared" si="13"/>
        <v>0</v>
      </c>
      <c r="AX34" s="631">
        <f t="shared" si="9"/>
        <v>0</v>
      </c>
      <c r="AY34" s="631">
        <f t="shared" si="14"/>
        <v>0</v>
      </c>
      <c r="AZ34" s="631">
        <f t="shared" si="15"/>
        <v>0</v>
      </c>
      <c r="BA34" s="631">
        <f t="shared" si="16"/>
        <v>0</v>
      </c>
      <c r="BB34" s="631">
        <f t="shared" si="17"/>
        <v>0</v>
      </c>
      <c r="BC34" s="631">
        <f t="shared" si="18"/>
        <v>0</v>
      </c>
      <c r="BD34" s="631">
        <f t="shared" si="19"/>
        <v>0</v>
      </c>
      <c r="BE34" s="631">
        <f t="shared" si="20"/>
        <v>0</v>
      </c>
      <c r="BF34" s="631">
        <f t="shared" si="29"/>
        <v>0</v>
      </c>
      <c r="BG34" s="631">
        <f t="shared" si="21"/>
        <v>0</v>
      </c>
      <c r="BH34" s="631">
        <f t="shared" si="22"/>
        <v>0</v>
      </c>
      <c r="BI34" s="631">
        <f t="shared" si="23"/>
        <v>0</v>
      </c>
      <c r="BJ34" s="631">
        <f t="shared" si="24"/>
        <v>0</v>
      </c>
      <c r="BK34" s="631">
        <f t="shared" si="25"/>
        <v>0</v>
      </c>
      <c r="BL34" s="631">
        <f t="shared" si="26"/>
        <v>0</v>
      </c>
      <c r="BM34" s="631">
        <f t="shared" si="27"/>
        <v>0</v>
      </c>
      <c r="BN34" s="635"/>
      <c r="BO34" s="635"/>
      <c r="BP34" s="635"/>
      <c r="BQ34" s="635">
        <v>2</v>
      </c>
      <c r="BR34" s="635"/>
      <c r="BS34" s="631">
        <f t="shared" si="28"/>
        <v>12</v>
      </c>
      <c r="BT34" s="633">
        <f t="shared" ref="BT34:BT45" si="69">(AQ34*$BV$6)+(AR34*$BW$6)+(AS34*$BX$6)+(AT34*$BY$6)+(AU34*$BZ$6)+(AV34*$CA$6)+(AW34*$CB$6)+(AX34*$CC$6)+(AY34*$CD$6)+(AZ34*$CE$6)+(BA34*$CF$6)+(BB34*$CG$6)+(BC34*$CH$6)+(BD34*$CI$6)+(BE34*CJ$6)+(BF34*CK$6)+(BG34*$CL$6)+(BH34*$CM$6)+(BI34*$CN$6)+(BJ34*$CO$6)+(BK34*$CP$6)+(BL34*$CQ$6)+(BM34*$CR$6)</f>
        <v>264</v>
      </c>
      <c r="BU34" s="65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16"/>
      <c r="CQ34" s="616"/>
      <c r="CR34" s="616"/>
    </row>
    <row r="35" spans="1:96" s="617" customFormat="1">
      <c r="A35" s="651" t="s">
        <v>355</v>
      </c>
      <c r="B35" s="651" t="s">
        <v>356</v>
      </c>
      <c r="C35" s="651" t="s">
        <v>357</v>
      </c>
      <c r="D35" s="625" t="s">
        <v>358</v>
      </c>
      <c r="E35" s="542"/>
      <c r="F35" s="543"/>
      <c r="G35" s="543"/>
      <c r="H35" s="543" t="s">
        <v>21</v>
      </c>
      <c r="I35" s="543"/>
      <c r="J35" s="543" t="s">
        <v>21</v>
      </c>
      <c r="K35" s="564" t="s">
        <v>17</v>
      </c>
      <c r="L35" s="542"/>
      <c r="M35" s="543" t="s">
        <v>21</v>
      </c>
      <c r="N35" s="543" t="s">
        <v>21</v>
      </c>
      <c r="O35" s="543"/>
      <c r="P35" s="543" t="s">
        <v>21</v>
      </c>
      <c r="Q35" s="543"/>
      <c r="R35" s="542" t="s">
        <v>21</v>
      </c>
      <c r="S35" s="542"/>
      <c r="T35" s="543"/>
      <c r="U35" s="543" t="s">
        <v>21</v>
      </c>
      <c r="V35" s="543" t="s">
        <v>21</v>
      </c>
      <c r="W35" s="543"/>
      <c r="X35" s="543"/>
      <c r="Y35" s="542" t="s">
        <v>21</v>
      </c>
      <c r="Z35" s="542"/>
      <c r="AA35" s="543"/>
      <c r="AB35" s="543"/>
      <c r="AC35" s="543"/>
      <c r="AD35" s="543"/>
      <c r="AE35" s="543"/>
      <c r="AF35" s="542"/>
      <c r="AG35" s="542"/>
      <c r="AH35" s="543" t="s">
        <v>21</v>
      </c>
      <c r="AI35" s="543"/>
      <c r="AJ35" s="626">
        <f t="shared" si="62"/>
        <v>120</v>
      </c>
      <c r="AK35" s="627">
        <f t="shared" si="63"/>
        <v>120</v>
      </c>
      <c r="AL35" s="627">
        <f t="shared" si="64"/>
        <v>0</v>
      </c>
      <c r="AM35" s="628" t="s">
        <v>211</v>
      </c>
      <c r="AN35" s="629">
        <f t="shared" si="65"/>
        <v>120</v>
      </c>
      <c r="AO35" s="629">
        <f t="shared" si="66"/>
        <v>0</v>
      </c>
      <c r="AP35" s="630"/>
      <c r="AQ35" s="631">
        <f t="shared" si="67"/>
        <v>0</v>
      </c>
      <c r="AR35" s="631">
        <f t="shared" si="68"/>
        <v>0</v>
      </c>
      <c r="AS35" s="631">
        <f t="shared" si="59"/>
        <v>10</v>
      </c>
      <c r="AT35" s="631">
        <f t="shared" si="12"/>
        <v>0</v>
      </c>
      <c r="AU35" s="631">
        <f t="shared" si="7"/>
        <v>0</v>
      </c>
      <c r="AV35" s="631">
        <f t="shared" si="8"/>
        <v>0</v>
      </c>
      <c r="AW35" s="631">
        <f t="shared" si="13"/>
        <v>0</v>
      </c>
      <c r="AX35" s="631">
        <f t="shared" si="9"/>
        <v>0</v>
      </c>
      <c r="AY35" s="631">
        <f>COUNTIF(E35:AI35,"M4/N")</f>
        <v>0</v>
      </c>
      <c r="AZ35" s="631">
        <f>COUNTIF(E35:AI35,"M4")</f>
        <v>0</v>
      </c>
      <c r="BA35" s="631">
        <f t="shared" si="16"/>
        <v>0</v>
      </c>
      <c r="BB35" s="631">
        <f t="shared" si="17"/>
        <v>0</v>
      </c>
      <c r="BC35" s="631">
        <f t="shared" si="18"/>
        <v>0</v>
      </c>
      <c r="BD35" s="631">
        <f t="shared" si="19"/>
        <v>0</v>
      </c>
      <c r="BE35" s="631">
        <f t="shared" si="20"/>
        <v>0</v>
      </c>
      <c r="BF35" s="631">
        <f t="shared" si="29"/>
        <v>0</v>
      </c>
      <c r="BG35" s="631">
        <f t="shared" si="21"/>
        <v>0</v>
      </c>
      <c r="BH35" s="631">
        <f t="shared" si="22"/>
        <v>0</v>
      </c>
      <c r="BI35" s="631">
        <f t="shared" si="23"/>
        <v>0</v>
      </c>
      <c r="BJ35" s="631">
        <f t="shared" si="24"/>
        <v>0</v>
      </c>
      <c r="BK35" s="631">
        <f t="shared" si="25"/>
        <v>0</v>
      </c>
      <c r="BL35" s="631">
        <f t="shared" si="26"/>
        <v>0</v>
      </c>
      <c r="BM35" s="631">
        <f t="shared" si="27"/>
        <v>0</v>
      </c>
      <c r="BN35" s="635"/>
      <c r="BO35" s="635"/>
      <c r="BP35" s="635"/>
      <c r="BQ35" s="635">
        <v>2</v>
      </c>
      <c r="BR35" s="635"/>
      <c r="BS35" s="631">
        <f t="shared" si="28"/>
        <v>12</v>
      </c>
      <c r="BT35" s="633">
        <f t="shared" si="69"/>
        <v>120</v>
      </c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16"/>
      <c r="CQ35" s="616"/>
      <c r="CR35" s="616"/>
    </row>
    <row r="36" spans="1:96" s="617" customFormat="1">
      <c r="A36" s="651" t="s">
        <v>359</v>
      </c>
      <c r="B36" s="651" t="s">
        <v>360</v>
      </c>
      <c r="C36" s="651">
        <v>84566</v>
      </c>
      <c r="D36" s="625" t="s">
        <v>361</v>
      </c>
      <c r="E36" s="542"/>
      <c r="F36" s="543" t="s">
        <v>21</v>
      </c>
      <c r="G36" s="543" t="s">
        <v>21</v>
      </c>
      <c r="H36" s="543"/>
      <c r="I36" s="543"/>
      <c r="J36" s="543" t="s">
        <v>21</v>
      </c>
      <c r="K36" s="542"/>
      <c r="L36" s="542"/>
      <c r="M36" s="543" t="s">
        <v>21</v>
      </c>
      <c r="N36" s="543"/>
      <c r="O36" s="543"/>
      <c r="P36" s="551" t="s">
        <v>17</v>
      </c>
      <c r="Q36" s="543"/>
      <c r="R36" s="542"/>
      <c r="S36" s="542" t="s">
        <v>21</v>
      </c>
      <c r="T36" s="543"/>
      <c r="U36" s="543"/>
      <c r="V36" s="543" t="s">
        <v>21</v>
      </c>
      <c r="W36" s="543"/>
      <c r="X36" s="543"/>
      <c r="Y36" s="542" t="s">
        <v>21</v>
      </c>
      <c r="Z36" s="542"/>
      <c r="AA36" s="543"/>
      <c r="AB36" s="543" t="s">
        <v>21</v>
      </c>
      <c r="AC36" s="543"/>
      <c r="AD36" s="543"/>
      <c r="AE36" s="543" t="s">
        <v>21</v>
      </c>
      <c r="AF36" s="542"/>
      <c r="AG36" s="542"/>
      <c r="AH36" s="543" t="s">
        <v>21</v>
      </c>
      <c r="AI36" s="543"/>
      <c r="AJ36" s="626">
        <f t="shared" si="62"/>
        <v>120</v>
      </c>
      <c r="AK36" s="627">
        <f t="shared" si="63"/>
        <v>120</v>
      </c>
      <c r="AL36" s="627">
        <f t="shared" si="64"/>
        <v>0</v>
      </c>
      <c r="AM36" s="628" t="s">
        <v>211</v>
      </c>
      <c r="AN36" s="629">
        <f t="shared" si="65"/>
        <v>120</v>
      </c>
      <c r="AO36" s="629">
        <f t="shared" si="66"/>
        <v>0</v>
      </c>
      <c r="AP36" s="630"/>
      <c r="AQ36" s="631">
        <f t="shared" si="67"/>
        <v>0</v>
      </c>
      <c r="AR36" s="631">
        <f t="shared" si="68"/>
        <v>0</v>
      </c>
      <c r="AS36" s="631">
        <f t="shared" si="59"/>
        <v>10</v>
      </c>
      <c r="AT36" s="631">
        <f t="shared" si="12"/>
        <v>0</v>
      </c>
      <c r="AU36" s="631">
        <f t="shared" si="7"/>
        <v>0</v>
      </c>
      <c r="AV36" s="631">
        <f t="shared" si="8"/>
        <v>0</v>
      </c>
      <c r="AW36" s="631">
        <f t="shared" si="13"/>
        <v>0</v>
      </c>
      <c r="AX36" s="631">
        <f t="shared" si="9"/>
        <v>0</v>
      </c>
      <c r="AY36" s="631">
        <f>COUNTIF(E36:AI36,"M4/N")</f>
        <v>0</v>
      </c>
      <c r="AZ36" s="631">
        <f>COUNTIF(E36:AI36,"M4")</f>
        <v>0</v>
      </c>
      <c r="BA36" s="631">
        <f t="shared" si="16"/>
        <v>0</v>
      </c>
      <c r="BB36" s="631">
        <f t="shared" si="17"/>
        <v>0</v>
      </c>
      <c r="BC36" s="631">
        <f t="shared" si="18"/>
        <v>0</v>
      </c>
      <c r="BD36" s="631">
        <f t="shared" si="19"/>
        <v>0</v>
      </c>
      <c r="BE36" s="631">
        <f t="shared" si="20"/>
        <v>0</v>
      </c>
      <c r="BF36" s="631">
        <f t="shared" si="29"/>
        <v>0</v>
      </c>
      <c r="BG36" s="631">
        <f t="shared" si="21"/>
        <v>0</v>
      </c>
      <c r="BH36" s="631">
        <f t="shared" si="22"/>
        <v>0</v>
      </c>
      <c r="BI36" s="631">
        <f t="shared" si="23"/>
        <v>0</v>
      </c>
      <c r="BJ36" s="631">
        <f t="shared" si="24"/>
        <v>0</v>
      </c>
      <c r="BK36" s="631">
        <f t="shared" si="25"/>
        <v>0</v>
      </c>
      <c r="BL36" s="631">
        <f t="shared" si="26"/>
        <v>0</v>
      </c>
      <c r="BM36" s="631">
        <f t="shared" si="27"/>
        <v>0</v>
      </c>
      <c r="BN36" s="635"/>
      <c r="BO36" s="635"/>
      <c r="BP36" s="635"/>
      <c r="BQ36" s="635">
        <v>2</v>
      </c>
      <c r="BR36" s="635"/>
      <c r="BS36" s="631">
        <f t="shared" si="28"/>
        <v>12</v>
      </c>
      <c r="BT36" s="633">
        <f t="shared" si="69"/>
        <v>120</v>
      </c>
      <c r="BU36" s="634"/>
      <c r="BV36" s="634"/>
      <c r="BW36" s="634"/>
      <c r="BX36" s="634"/>
      <c r="BY36" s="634"/>
      <c r="BZ36" s="634"/>
      <c r="CA36" s="634"/>
      <c r="CB36" s="634"/>
      <c r="CC36" s="634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16"/>
      <c r="CQ36" s="616"/>
      <c r="CR36" s="616"/>
    </row>
    <row r="37" spans="1:96" s="617" customFormat="1">
      <c r="A37" s="651" t="s">
        <v>362</v>
      </c>
      <c r="B37" s="651" t="s">
        <v>363</v>
      </c>
      <c r="C37" s="651">
        <v>937569</v>
      </c>
      <c r="D37" s="625" t="s">
        <v>295</v>
      </c>
      <c r="E37" s="554" t="s">
        <v>21</v>
      </c>
      <c r="F37" s="544" t="s">
        <v>21</v>
      </c>
      <c r="G37" s="543" t="s">
        <v>21</v>
      </c>
      <c r="H37" s="543" t="s">
        <v>21</v>
      </c>
      <c r="I37" s="544" t="s">
        <v>21</v>
      </c>
      <c r="J37" s="543" t="s">
        <v>21</v>
      </c>
      <c r="K37" s="554" t="s">
        <v>19</v>
      </c>
      <c r="L37" s="542"/>
      <c r="M37" s="543" t="s">
        <v>21</v>
      </c>
      <c r="N37" s="544" t="s">
        <v>21</v>
      </c>
      <c r="O37" s="543" t="s">
        <v>20</v>
      </c>
      <c r="P37" s="543" t="s">
        <v>21</v>
      </c>
      <c r="Q37" s="544" t="s">
        <v>20</v>
      </c>
      <c r="R37" s="542"/>
      <c r="S37" s="542"/>
      <c r="T37" s="544" t="s">
        <v>21</v>
      </c>
      <c r="U37" s="544" t="s">
        <v>21</v>
      </c>
      <c r="V37" s="543" t="s">
        <v>21</v>
      </c>
      <c r="W37" s="544" t="s">
        <v>21</v>
      </c>
      <c r="X37" s="544" t="s">
        <v>20</v>
      </c>
      <c r="Y37" s="542" t="s">
        <v>21</v>
      </c>
      <c r="Z37" s="542" t="s">
        <v>21</v>
      </c>
      <c r="AA37" s="544" t="s">
        <v>21</v>
      </c>
      <c r="AB37" s="543" t="s">
        <v>21</v>
      </c>
      <c r="AC37" s="544" t="s">
        <v>21</v>
      </c>
      <c r="AD37" s="544" t="s">
        <v>20</v>
      </c>
      <c r="AE37" s="543" t="s">
        <v>21</v>
      </c>
      <c r="AF37" s="554" t="s">
        <v>21</v>
      </c>
      <c r="AG37" s="564" t="s">
        <v>17</v>
      </c>
      <c r="AH37" s="551" t="s">
        <v>17</v>
      </c>
      <c r="AI37" s="543"/>
      <c r="AJ37" s="626">
        <f t="shared" si="62"/>
        <v>108</v>
      </c>
      <c r="AK37" s="627">
        <f t="shared" si="63"/>
        <v>270</v>
      </c>
      <c r="AL37" s="627">
        <f t="shared" si="64"/>
        <v>162</v>
      </c>
      <c r="AM37" s="628" t="s">
        <v>211</v>
      </c>
      <c r="AN37" s="629">
        <f t="shared" si="65"/>
        <v>108</v>
      </c>
      <c r="AO37" s="629">
        <f t="shared" si="66"/>
        <v>162</v>
      </c>
      <c r="AP37" s="630"/>
      <c r="AQ37" s="631">
        <f t="shared" si="67"/>
        <v>1</v>
      </c>
      <c r="AR37" s="631">
        <f t="shared" si="68"/>
        <v>4</v>
      </c>
      <c r="AS37" s="631">
        <f t="shared" si="59"/>
        <v>20</v>
      </c>
      <c r="AT37" s="631">
        <f t="shared" si="12"/>
        <v>0</v>
      </c>
      <c r="AU37" s="631">
        <f t="shared" si="7"/>
        <v>0</v>
      </c>
      <c r="AV37" s="631">
        <f t="shared" si="8"/>
        <v>0</v>
      </c>
      <c r="AW37" s="631">
        <f t="shared" si="13"/>
        <v>0</v>
      </c>
      <c r="AX37" s="631">
        <f t="shared" si="9"/>
        <v>0</v>
      </c>
      <c r="AY37" s="631">
        <f t="shared" si="14"/>
        <v>0</v>
      </c>
      <c r="AZ37" s="631">
        <f t="shared" si="15"/>
        <v>0</v>
      </c>
      <c r="BA37" s="631">
        <f t="shared" si="16"/>
        <v>0</v>
      </c>
      <c r="BB37" s="631">
        <f t="shared" si="17"/>
        <v>0</v>
      </c>
      <c r="BC37" s="631">
        <f t="shared" si="18"/>
        <v>0</v>
      </c>
      <c r="BD37" s="631">
        <f t="shared" si="19"/>
        <v>0</v>
      </c>
      <c r="BE37" s="631">
        <f t="shared" si="20"/>
        <v>0</v>
      </c>
      <c r="BF37" s="631">
        <f t="shared" si="29"/>
        <v>0</v>
      </c>
      <c r="BG37" s="631">
        <f t="shared" si="21"/>
        <v>0</v>
      </c>
      <c r="BH37" s="631">
        <f t="shared" si="22"/>
        <v>0</v>
      </c>
      <c r="BI37" s="631">
        <f t="shared" si="23"/>
        <v>0</v>
      </c>
      <c r="BJ37" s="631">
        <f t="shared" si="24"/>
        <v>0</v>
      </c>
      <c r="BK37" s="631">
        <f t="shared" si="25"/>
        <v>0</v>
      </c>
      <c r="BL37" s="631">
        <f t="shared" si="26"/>
        <v>0</v>
      </c>
      <c r="BM37" s="631">
        <f t="shared" si="27"/>
        <v>0</v>
      </c>
      <c r="BN37" s="635"/>
      <c r="BO37" s="635"/>
      <c r="BP37" s="635"/>
      <c r="BQ37" s="635">
        <v>4</v>
      </c>
      <c r="BR37" s="635"/>
      <c r="BS37" s="631">
        <f t="shared" si="28"/>
        <v>24</v>
      </c>
      <c r="BT37" s="633">
        <f t="shared" si="69"/>
        <v>270</v>
      </c>
      <c r="BU37" s="634"/>
      <c r="BV37" s="634"/>
      <c r="BW37" s="634"/>
      <c r="BX37" s="634"/>
      <c r="BY37" s="634"/>
      <c r="BZ37" s="634"/>
      <c r="CA37" s="634"/>
      <c r="CB37" s="634"/>
      <c r="CC37" s="634"/>
      <c r="CD37" s="634"/>
      <c r="CE37" s="634"/>
      <c r="CF37" s="634"/>
      <c r="CG37" s="634"/>
      <c r="CH37" s="634"/>
      <c r="CI37" s="634"/>
      <c r="CJ37" s="634"/>
      <c r="CK37" s="634"/>
      <c r="CL37" s="634"/>
      <c r="CM37" s="634"/>
      <c r="CN37" s="634"/>
      <c r="CO37" s="634"/>
      <c r="CP37" s="616"/>
      <c r="CQ37" s="616"/>
      <c r="CR37" s="616"/>
    </row>
    <row r="38" spans="1:96" s="617" customFormat="1">
      <c r="A38" s="651" t="s">
        <v>364</v>
      </c>
      <c r="B38" s="651" t="s">
        <v>365</v>
      </c>
      <c r="C38" s="651">
        <v>531827</v>
      </c>
      <c r="D38" s="625" t="s">
        <v>295</v>
      </c>
      <c r="E38" s="554" t="s">
        <v>19</v>
      </c>
      <c r="F38" s="543" t="s">
        <v>20</v>
      </c>
      <c r="G38" s="543" t="s">
        <v>20</v>
      </c>
      <c r="H38" s="543" t="s">
        <v>20</v>
      </c>
      <c r="I38" s="543" t="s">
        <v>20</v>
      </c>
      <c r="J38" s="543" t="s">
        <v>20</v>
      </c>
      <c r="K38" s="554" t="s">
        <v>19</v>
      </c>
      <c r="L38" s="542"/>
      <c r="M38" s="543" t="s">
        <v>20</v>
      </c>
      <c r="N38" s="543" t="s">
        <v>20</v>
      </c>
      <c r="O38" s="543" t="s">
        <v>20</v>
      </c>
      <c r="P38" s="543" t="s">
        <v>20</v>
      </c>
      <c r="Q38" s="544" t="s">
        <v>20</v>
      </c>
      <c r="R38" s="542"/>
      <c r="S38" s="542" t="s">
        <v>21</v>
      </c>
      <c r="T38" s="543"/>
      <c r="U38" s="543" t="s">
        <v>20</v>
      </c>
      <c r="V38" s="551" t="s">
        <v>17</v>
      </c>
      <c r="W38" s="543" t="s">
        <v>20</v>
      </c>
      <c r="X38" s="543"/>
      <c r="Y38" s="542" t="s">
        <v>21</v>
      </c>
      <c r="Z38" s="542"/>
      <c r="AA38" s="543"/>
      <c r="AB38" s="543" t="s">
        <v>20</v>
      </c>
      <c r="AC38" s="543" t="s">
        <v>20</v>
      </c>
      <c r="AD38" s="543" t="s">
        <v>20</v>
      </c>
      <c r="AE38" s="543" t="s">
        <v>20</v>
      </c>
      <c r="AF38" s="554" t="s">
        <v>21</v>
      </c>
      <c r="AG38" s="554" t="s">
        <v>19</v>
      </c>
      <c r="AH38" s="543" t="s">
        <v>20</v>
      </c>
      <c r="AI38" s="543" t="s">
        <v>20</v>
      </c>
      <c r="AJ38" s="626">
        <f t="shared" si="62"/>
        <v>126</v>
      </c>
      <c r="AK38" s="627">
        <f t="shared" si="63"/>
        <v>162</v>
      </c>
      <c r="AL38" s="627">
        <f t="shared" si="64"/>
        <v>36</v>
      </c>
      <c r="AM38" s="628" t="s">
        <v>211</v>
      </c>
      <c r="AN38" s="629">
        <f t="shared" si="65"/>
        <v>126</v>
      </c>
      <c r="AO38" s="629">
        <f t="shared" si="66"/>
        <v>36</v>
      </c>
      <c r="AP38" s="630"/>
      <c r="AQ38" s="631">
        <f t="shared" si="67"/>
        <v>3</v>
      </c>
      <c r="AR38" s="631">
        <f t="shared" si="68"/>
        <v>18</v>
      </c>
      <c r="AS38" s="631">
        <f t="shared" si="59"/>
        <v>3</v>
      </c>
      <c r="AT38" s="631">
        <f t="shared" si="12"/>
        <v>0</v>
      </c>
      <c r="AU38" s="631">
        <f t="shared" si="7"/>
        <v>0</v>
      </c>
      <c r="AV38" s="631">
        <f t="shared" si="8"/>
        <v>0</v>
      </c>
      <c r="AW38" s="631">
        <f t="shared" si="13"/>
        <v>0</v>
      </c>
      <c r="AX38" s="631">
        <f t="shared" si="9"/>
        <v>0</v>
      </c>
      <c r="AY38" s="631">
        <f t="shared" si="14"/>
        <v>0</v>
      </c>
      <c r="AZ38" s="631">
        <f t="shared" si="15"/>
        <v>0</v>
      </c>
      <c r="BA38" s="631">
        <f t="shared" si="16"/>
        <v>0</v>
      </c>
      <c r="BB38" s="631">
        <f t="shared" si="17"/>
        <v>0</v>
      </c>
      <c r="BC38" s="631">
        <f t="shared" si="18"/>
        <v>0</v>
      </c>
      <c r="BD38" s="631">
        <f t="shared" si="19"/>
        <v>0</v>
      </c>
      <c r="BE38" s="631">
        <f t="shared" si="20"/>
        <v>0</v>
      </c>
      <c r="BF38" s="631">
        <f t="shared" si="29"/>
        <v>0</v>
      </c>
      <c r="BG38" s="631">
        <f t="shared" si="21"/>
        <v>0</v>
      </c>
      <c r="BH38" s="631">
        <f t="shared" si="22"/>
        <v>0</v>
      </c>
      <c r="BI38" s="631">
        <f t="shared" si="23"/>
        <v>0</v>
      </c>
      <c r="BJ38" s="631">
        <f t="shared" si="24"/>
        <v>0</v>
      </c>
      <c r="BK38" s="631">
        <f t="shared" si="25"/>
        <v>0</v>
      </c>
      <c r="BL38" s="631">
        <f t="shared" si="26"/>
        <v>0</v>
      </c>
      <c r="BM38" s="631">
        <f t="shared" si="27"/>
        <v>0</v>
      </c>
      <c r="BN38" s="635"/>
      <c r="BO38" s="635"/>
      <c r="BP38" s="635"/>
      <c r="BQ38" s="635">
        <v>1</v>
      </c>
      <c r="BR38" s="635"/>
      <c r="BS38" s="631">
        <f t="shared" si="28"/>
        <v>6</v>
      </c>
      <c r="BT38" s="633">
        <f t="shared" si="69"/>
        <v>162</v>
      </c>
      <c r="BU38" s="634"/>
      <c r="BV38" s="634"/>
      <c r="BW38" s="634"/>
      <c r="BX38" s="634"/>
      <c r="BY38" s="634"/>
      <c r="BZ38" s="634"/>
      <c r="CA38" s="634"/>
      <c r="CB38" s="634"/>
      <c r="CC38" s="634"/>
      <c r="CD38" s="634"/>
      <c r="CE38" s="634"/>
      <c r="CF38" s="634"/>
      <c r="CG38" s="634"/>
      <c r="CH38" s="634"/>
      <c r="CI38" s="634"/>
      <c r="CJ38" s="634"/>
      <c r="CK38" s="634"/>
      <c r="CL38" s="634"/>
      <c r="CM38" s="634"/>
      <c r="CN38" s="634"/>
      <c r="CO38" s="634"/>
      <c r="CP38" s="616"/>
      <c r="CQ38" s="616"/>
      <c r="CR38" s="616"/>
    </row>
    <row r="39" spans="1:96" s="617" customFormat="1">
      <c r="A39" s="651" t="s">
        <v>366</v>
      </c>
      <c r="B39" s="651" t="s">
        <v>367</v>
      </c>
      <c r="C39" s="651">
        <v>407835</v>
      </c>
      <c r="D39" s="625" t="s">
        <v>295</v>
      </c>
      <c r="E39" s="542"/>
      <c r="F39" s="543"/>
      <c r="G39" s="543" t="s">
        <v>21</v>
      </c>
      <c r="H39" s="543" t="s">
        <v>21</v>
      </c>
      <c r="I39" s="543"/>
      <c r="J39" s="543" t="s">
        <v>21</v>
      </c>
      <c r="K39" s="554" t="s">
        <v>21</v>
      </c>
      <c r="L39" s="542"/>
      <c r="M39" s="543" t="s">
        <v>21</v>
      </c>
      <c r="N39" s="544" t="s">
        <v>21</v>
      </c>
      <c r="O39" s="544" t="s">
        <v>21</v>
      </c>
      <c r="P39" s="543" t="s">
        <v>21</v>
      </c>
      <c r="Q39" s="544" t="s">
        <v>21</v>
      </c>
      <c r="R39" s="542"/>
      <c r="S39" s="542" t="s">
        <v>21</v>
      </c>
      <c r="T39" s="543"/>
      <c r="U39" s="544" t="s">
        <v>21</v>
      </c>
      <c r="V39" s="543" t="s">
        <v>21</v>
      </c>
      <c r="W39" s="544" t="s">
        <v>21</v>
      </c>
      <c r="X39" s="544" t="s">
        <v>21</v>
      </c>
      <c r="Y39" s="542" t="s">
        <v>21</v>
      </c>
      <c r="Z39" s="542"/>
      <c r="AA39" s="543"/>
      <c r="AB39" s="543" t="s">
        <v>21</v>
      </c>
      <c r="AC39" s="544" t="s">
        <v>21</v>
      </c>
      <c r="AD39" s="544" t="s">
        <v>21</v>
      </c>
      <c r="AE39" s="543" t="s">
        <v>21</v>
      </c>
      <c r="AF39" s="542"/>
      <c r="AG39" s="542"/>
      <c r="AH39" s="543" t="s">
        <v>21</v>
      </c>
      <c r="AI39" s="544" t="s">
        <v>21</v>
      </c>
      <c r="AJ39" s="626">
        <f t="shared" si="62"/>
        <v>132</v>
      </c>
      <c r="AK39" s="627">
        <f t="shared" si="63"/>
        <v>252</v>
      </c>
      <c r="AL39" s="627">
        <f t="shared" si="64"/>
        <v>120</v>
      </c>
      <c r="AM39" s="628" t="s">
        <v>211</v>
      </c>
      <c r="AN39" s="629">
        <f t="shared" si="65"/>
        <v>132</v>
      </c>
      <c r="AO39" s="629">
        <f t="shared" si="66"/>
        <v>120</v>
      </c>
      <c r="AP39" s="630"/>
      <c r="AQ39" s="631">
        <f t="shared" si="67"/>
        <v>0</v>
      </c>
      <c r="AR39" s="631">
        <f t="shared" si="68"/>
        <v>0</v>
      </c>
      <c r="AS39" s="631">
        <f t="shared" si="59"/>
        <v>21</v>
      </c>
      <c r="AT39" s="631">
        <f t="shared" si="12"/>
        <v>0</v>
      </c>
      <c r="AU39" s="631">
        <f t="shared" si="7"/>
        <v>0</v>
      </c>
      <c r="AV39" s="631">
        <f t="shared" si="8"/>
        <v>0</v>
      </c>
      <c r="AW39" s="631">
        <f t="shared" si="13"/>
        <v>0</v>
      </c>
      <c r="AX39" s="631">
        <f t="shared" si="9"/>
        <v>0</v>
      </c>
      <c r="AY39" s="631">
        <f t="shared" si="14"/>
        <v>0</v>
      </c>
      <c r="AZ39" s="631">
        <f t="shared" si="15"/>
        <v>0</v>
      </c>
      <c r="BA39" s="631">
        <f t="shared" si="16"/>
        <v>0</v>
      </c>
      <c r="BB39" s="631">
        <f t="shared" si="17"/>
        <v>0</v>
      </c>
      <c r="BC39" s="631">
        <f>COUNTIF(E39:AI39,"M/I")</f>
        <v>0</v>
      </c>
      <c r="BD39" s="631">
        <f t="shared" si="19"/>
        <v>0</v>
      </c>
      <c r="BE39" s="631">
        <f t="shared" si="20"/>
        <v>0</v>
      </c>
      <c r="BF39" s="631">
        <f t="shared" si="29"/>
        <v>0</v>
      </c>
      <c r="BG39" s="631">
        <f t="shared" si="21"/>
        <v>0</v>
      </c>
      <c r="BH39" s="631">
        <f t="shared" si="22"/>
        <v>0</v>
      </c>
      <c r="BI39" s="631">
        <f t="shared" si="23"/>
        <v>0</v>
      </c>
      <c r="BJ39" s="631">
        <f t="shared" si="24"/>
        <v>0</v>
      </c>
      <c r="BK39" s="631">
        <f t="shared" si="25"/>
        <v>0</v>
      </c>
      <c r="BL39" s="631">
        <f t="shared" si="26"/>
        <v>0</v>
      </c>
      <c r="BM39" s="631">
        <f t="shared" si="27"/>
        <v>0</v>
      </c>
      <c r="BN39" s="635"/>
      <c r="BO39" s="635"/>
      <c r="BP39" s="635"/>
      <c r="BQ39" s="635"/>
      <c r="BR39" s="635"/>
      <c r="BS39" s="631">
        <f t="shared" si="28"/>
        <v>0</v>
      </c>
      <c r="BT39" s="633">
        <f t="shared" si="69"/>
        <v>252</v>
      </c>
      <c r="BU39" s="634"/>
      <c r="BV39" s="634"/>
      <c r="BW39" s="634"/>
      <c r="BX39" s="634"/>
      <c r="BY39" s="634"/>
      <c r="BZ39" s="634"/>
      <c r="CA39" s="634"/>
      <c r="CB39" s="634"/>
      <c r="CC39" s="634"/>
      <c r="CD39" s="634"/>
      <c r="CE39" s="634"/>
      <c r="CF39" s="634"/>
      <c r="CG39" s="634"/>
      <c r="CH39" s="634"/>
      <c r="CI39" s="634"/>
      <c r="CJ39" s="634"/>
      <c r="CK39" s="634"/>
      <c r="CL39" s="634"/>
      <c r="CM39" s="634"/>
      <c r="CN39" s="634"/>
      <c r="CO39" s="634"/>
      <c r="CP39" s="616"/>
      <c r="CQ39" s="616"/>
      <c r="CR39" s="616"/>
    </row>
    <row r="40" spans="1:96" s="617" customFormat="1">
      <c r="A40" s="651" t="s">
        <v>368</v>
      </c>
      <c r="B40" s="651" t="s">
        <v>369</v>
      </c>
      <c r="C40" s="651">
        <v>534682</v>
      </c>
      <c r="D40" s="625" t="s">
        <v>295</v>
      </c>
      <c r="E40" s="542"/>
      <c r="F40" s="543"/>
      <c r="G40" s="551" t="s">
        <v>17</v>
      </c>
      <c r="H40" s="543"/>
      <c r="I40" s="543" t="s">
        <v>21</v>
      </c>
      <c r="J40" s="543"/>
      <c r="K40" s="542"/>
      <c r="L40" s="542"/>
      <c r="M40" s="543" t="s">
        <v>21</v>
      </c>
      <c r="N40" s="543"/>
      <c r="O40" s="543" t="s">
        <v>21</v>
      </c>
      <c r="P40" s="543"/>
      <c r="Q40" s="543"/>
      <c r="R40" s="542"/>
      <c r="S40" s="542" t="s">
        <v>21</v>
      </c>
      <c r="T40" s="543"/>
      <c r="U40" s="551" t="s">
        <v>17</v>
      </c>
      <c r="V40" s="543"/>
      <c r="W40" s="543" t="s">
        <v>21</v>
      </c>
      <c r="X40" s="543"/>
      <c r="Y40" s="542" t="s">
        <v>21</v>
      </c>
      <c r="Z40" s="542"/>
      <c r="AA40" s="543" t="s">
        <v>21</v>
      </c>
      <c r="AB40" s="543"/>
      <c r="AC40" s="543"/>
      <c r="AD40" s="543"/>
      <c r="AE40" s="543" t="s">
        <v>21</v>
      </c>
      <c r="AF40" s="542"/>
      <c r="AG40" s="542"/>
      <c r="AH40" s="543"/>
      <c r="AI40" s="543" t="s">
        <v>21</v>
      </c>
      <c r="AJ40" s="626">
        <f t="shared" si="62"/>
        <v>108</v>
      </c>
      <c r="AK40" s="627">
        <f t="shared" si="63"/>
        <v>108</v>
      </c>
      <c r="AL40" s="627">
        <f t="shared" si="64"/>
        <v>0</v>
      </c>
      <c r="AM40" s="628" t="s">
        <v>211</v>
      </c>
      <c r="AN40" s="629">
        <f t="shared" si="65"/>
        <v>108</v>
      </c>
      <c r="AO40" s="629">
        <f t="shared" si="66"/>
        <v>0</v>
      </c>
      <c r="AP40" s="630"/>
      <c r="AQ40" s="631">
        <f t="shared" si="67"/>
        <v>0</v>
      </c>
      <c r="AR40" s="631">
        <f t="shared" si="68"/>
        <v>0</v>
      </c>
      <c r="AS40" s="631">
        <f t="shared" si="59"/>
        <v>9</v>
      </c>
      <c r="AT40" s="631">
        <f t="shared" si="12"/>
        <v>0</v>
      </c>
      <c r="AU40" s="631">
        <f t="shared" si="7"/>
        <v>0</v>
      </c>
      <c r="AV40" s="631">
        <f t="shared" si="8"/>
        <v>0</v>
      </c>
      <c r="AW40" s="631">
        <f t="shared" si="13"/>
        <v>0</v>
      </c>
      <c r="AX40" s="631">
        <f t="shared" si="9"/>
        <v>0</v>
      </c>
      <c r="AY40" s="631">
        <f t="shared" si="14"/>
        <v>0</v>
      </c>
      <c r="AZ40" s="631">
        <f t="shared" si="15"/>
        <v>0</v>
      </c>
      <c r="BA40" s="631">
        <f t="shared" si="16"/>
        <v>0</v>
      </c>
      <c r="BB40" s="631">
        <f t="shared" si="17"/>
        <v>0</v>
      </c>
      <c r="BC40" s="631">
        <f t="shared" si="18"/>
        <v>0</v>
      </c>
      <c r="BD40" s="631">
        <f t="shared" si="19"/>
        <v>0</v>
      </c>
      <c r="BE40" s="631">
        <f t="shared" si="20"/>
        <v>0</v>
      </c>
      <c r="BF40" s="631">
        <f t="shared" si="29"/>
        <v>0</v>
      </c>
      <c r="BG40" s="631">
        <f t="shared" si="21"/>
        <v>0</v>
      </c>
      <c r="BH40" s="631">
        <f t="shared" si="22"/>
        <v>0</v>
      </c>
      <c r="BI40" s="631">
        <f t="shared" si="23"/>
        <v>0</v>
      </c>
      <c r="BJ40" s="631">
        <f t="shared" si="24"/>
        <v>0</v>
      </c>
      <c r="BK40" s="631">
        <f t="shared" si="25"/>
        <v>0</v>
      </c>
      <c r="BL40" s="631">
        <f t="shared" si="26"/>
        <v>0</v>
      </c>
      <c r="BM40" s="631">
        <f t="shared" si="27"/>
        <v>0</v>
      </c>
      <c r="BN40" s="635"/>
      <c r="BO40" s="635"/>
      <c r="BP40" s="635"/>
      <c r="BQ40" s="635">
        <v>4</v>
      </c>
      <c r="BR40" s="635"/>
      <c r="BS40" s="631">
        <f t="shared" si="28"/>
        <v>24</v>
      </c>
      <c r="BT40" s="633">
        <f t="shared" si="69"/>
        <v>108</v>
      </c>
      <c r="BU40" s="634"/>
      <c r="BV40" s="634"/>
      <c r="BW40" s="634"/>
      <c r="BX40" s="634"/>
      <c r="BY40" s="634"/>
      <c r="BZ40" s="634"/>
      <c r="CA40" s="634"/>
      <c r="CB40" s="634"/>
      <c r="CC40" s="634"/>
      <c r="CD40" s="634"/>
      <c r="CE40" s="634"/>
      <c r="CF40" s="634"/>
      <c r="CG40" s="634"/>
      <c r="CH40" s="634"/>
      <c r="CI40" s="634"/>
      <c r="CJ40" s="634"/>
      <c r="CK40" s="634"/>
      <c r="CL40" s="634"/>
      <c r="CM40" s="634"/>
      <c r="CN40" s="634"/>
      <c r="CO40" s="634"/>
      <c r="CP40" s="616"/>
      <c r="CQ40" s="616"/>
      <c r="CR40" s="616"/>
    </row>
    <row r="41" spans="1:96" s="617" customFormat="1">
      <c r="A41" s="651" t="s">
        <v>370</v>
      </c>
      <c r="B41" s="656" t="s">
        <v>371</v>
      </c>
      <c r="C41" s="652">
        <v>657818</v>
      </c>
      <c r="D41" s="625" t="s">
        <v>295</v>
      </c>
      <c r="E41" s="641" t="s">
        <v>172</v>
      </c>
      <c r="F41" s="549"/>
      <c r="G41" s="549"/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50"/>
      <c r="Y41" s="542" t="s">
        <v>21</v>
      </c>
      <c r="Z41" s="554" t="s">
        <v>21</v>
      </c>
      <c r="AA41" s="543"/>
      <c r="AB41" s="543" t="s">
        <v>21</v>
      </c>
      <c r="AC41" s="543"/>
      <c r="AD41" s="543"/>
      <c r="AE41" s="543"/>
      <c r="AF41" s="542"/>
      <c r="AG41" s="542"/>
      <c r="AH41" s="543" t="s">
        <v>21</v>
      </c>
      <c r="AI41" s="543" t="s">
        <v>21</v>
      </c>
      <c r="AJ41" s="626">
        <f t="shared" si="62"/>
        <v>42</v>
      </c>
      <c r="AK41" s="627">
        <f t="shared" si="63"/>
        <v>60</v>
      </c>
      <c r="AL41" s="627">
        <f t="shared" si="64"/>
        <v>18</v>
      </c>
      <c r="AM41" s="628" t="s">
        <v>211</v>
      </c>
      <c r="AN41" s="629">
        <f t="shared" si="65"/>
        <v>42</v>
      </c>
      <c r="AO41" s="629">
        <f t="shared" si="66"/>
        <v>18</v>
      </c>
      <c r="AP41" s="630"/>
      <c r="AQ41" s="631">
        <f t="shared" si="67"/>
        <v>0</v>
      </c>
      <c r="AR41" s="631">
        <f t="shared" si="68"/>
        <v>0</v>
      </c>
      <c r="AS41" s="631">
        <f t="shared" si="59"/>
        <v>5</v>
      </c>
      <c r="AT41" s="631">
        <f t="shared" si="12"/>
        <v>0</v>
      </c>
      <c r="AU41" s="631">
        <f t="shared" si="7"/>
        <v>0</v>
      </c>
      <c r="AV41" s="631">
        <f t="shared" si="8"/>
        <v>0</v>
      </c>
      <c r="AW41" s="631">
        <f t="shared" si="13"/>
        <v>0</v>
      </c>
      <c r="AX41" s="631">
        <f t="shared" si="9"/>
        <v>0</v>
      </c>
      <c r="AY41" s="631">
        <f t="shared" si="14"/>
        <v>0</v>
      </c>
      <c r="AZ41" s="631">
        <f t="shared" si="15"/>
        <v>0</v>
      </c>
      <c r="BA41" s="631">
        <f t="shared" si="16"/>
        <v>0</v>
      </c>
      <c r="BB41" s="631">
        <f t="shared" si="17"/>
        <v>0</v>
      </c>
      <c r="BC41" s="631">
        <f t="shared" si="18"/>
        <v>0</v>
      </c>
      <c r="BD41" s="631">
        <f t="shared" si="19"/>
        <v>0</v>
      </c>
      <c r="BE41" s="631">
        <f t="shared" si="20"/>
        <v>0</v>
      </c>
      <c r="BF41" s="631">
        <f t="shared" si="29"/>
        <v>0</v>
      </c>
      <c r="BG41" s="631">
        <f t="shared" si="21"/>
        <v>0</v>
      </c>
      <c r="BH41" s="631">
        <f t="shared" si="22"/>
        <v>0</v>
      </c>
      <c r="BI41" s="631">
        <f t="shared" si="23"/>
        <v>0</v>
      </c>
      <c r="BJ41" s="631">
        <f t="shared" si="24"/>
        <v>0</v>
      </c>
      <c r="BK41" s="631">
        <f t="shared" si="25"/>
        <v>0</v>
      </c>
      <c r="BL41" s="631">
        <f t="shared" si="26"/>
        <v>0</v>
      </c>
      <c r="BM41" s="631">
        <f t="shared" si="27"/>
        <v>0</v>
      </c>
      <c r="BN41" s="635"/>
      <c r="BO41" s="635">
        <v>15</v>
      </c>
      <c r="BP41" s="635"/>
      <c r="BQ41" s="635"/>
      <c r="BR41" s="635"/>
      <c r="BS41" s="631">
        <f t="shared" si="28"/>
        <v>90</v>
      </c>
      <c r="BT41" s="633">
        <f t="shared" si="69"/>
        <v>60</v>
      </c>
      <c r="BU41" s="634"/>
      <c r="BV41" s="634"/>
      <c r="BW41" s="634"/>
      <c r="BX41" s="634"/>
      <c r="BY41" s="634"/>
      <c r="BZ41" s="634"/>
      <c r="CA41" s="634"/>
      <c r="CB41" s="634"/>
      <c r="CC41" s="634"/>
      <c r="CD41" s="634"/>
      <c r="CE41" s="634"/>
      <c r="CF41" s="634"/>
      <c r="CG41" s="634"/>
      <c r="CH41" s="634"/>
      <c r="CI41" s="634"/>
      <c r="CJ41" s="634"/>
      <c r="CK41" s="634"/>
      <c r="CL41" s="634"/>
      <c r="CM41" s="634"/>
      <c r="CN41" s="634"/>
      <c r="CO41" s="634"/>
      <c r="CP41" s="616"/>
      <c r="CQ41" s="616"/>
      <c r="CR41" s="616"/>
    </row>
    <row r="42" spans="1:96" s="658" customFormat="1">
      <c r="A42" s="651" t="s">
        <v>372</v>
      </c>
      <c r="B42" s="651" t="s">
        <v>373</v>
      </c>
      <c r="C42" s="651" t="s">
        <v>374</v>
      </c>
      <c r="D42" s="625" t="s">
        <v>295</v>
      </c>
      <c r="E42" s="542"/>
      <c r="F42" s="544" t="s">
        <v>21</v>
      </c>
      <c r="G42" s="543" t="s">
        <v>21</v>
      </c>
      <c r="H42" s="543"/>
      <c r="I42" s="543" t="s">
        <v>21</v>
      </c>
      <c r="J42" s="543" t="s">
        <v>21</v>
      </c>
      <c r="K42" s="542"/>
      <c r="L42" s="542"/>
      <c r="M42" s="543" t="s">
        <v>21</v>
      </c>
      <c r="N42" s="544" t="s">
        <v>21</v>
      </c>
      <c r="O42" s="544" t="s">
        <v>21</v>
      </c>
      <c r="P42" s="543" t="s">
        <v>21</v>
      </c>
      <c r="Q42" s="543"/>
      <c r="R42" s="554" t="s">
        <v>21</v>
      </c>
      <c r="S42" s="542" t="s">
        <v>21</v>
      </c>
      <c r="T42" s="543"/>
      <c r="U42" s="544" t="s">
        <v>21</v>
      </c>
      <c r="V42" s="543" t="s">
        <v>21</v>
      </c>
      <c r="W42" s="543"/>
      <c r="X42" s="544" t="s">
        <v>21</v>
      </c>
      <c r="Y42" s="542" t="s">
        <v>21</v>
      </c>
      <c r="Z42" s="542"/>
      <c r="AA42" s="544" t="s">
        <v>19</v>
      </c>
      <c r="AB42" s="543" t="s">
        <v>21</v>
      </c>
      <c r="AC42" s="544" t="s">
        <v>21</v>
      </c>
      <c r="AD42" s="544" t="s">
        <v>19</v>
      </c>
      <c r="AE42" s="543" t="s">
        <v>21</v>
      </c>
      <c r="AF42" s="542"/>
      <c r="AG42" s="542"/>
      <c r="AH42" s="543" t="s">
        <v>21</v>
      </c>
      <c r="AI42" s="544" t="s">
        <v>21</v>
      </c>
      <c r="AJ42" s="626">
        <f t="shared" si="62"/>
        <v>132</v>
      </c>
      <c r="AK42" s="627">
        <f t="shared" si="63"/>
        <v>240</v>
      </c>
      <c r="AL42" s="627">
        <f t="shared" si="64"/>
        <v>108</v>
      </c>
      <c r="AM42" s="628" t="s">
        <v>211</v>
      </c>
      <c r="AN42" s="629">
        <f t="shared" si="65"/>
        <v>132</v>
      </c>
      <c r="AO42" s="629">
        <f t="shared" si="66"/>
        <v>108</v>
      </c>
      <c r="AP42" s="630"/>
      <c r="AQ42" s="631">
        <f t="shared" si="67"/>
        <v>2</v>
      </c>
      <c r="AR42" s="631">
        <f t="shared" si="68"/>
        <v>0</v>
      </c>
      <c r="AS42" s="631">
        <f t="shared" si="59"/>
        <v>19</v>
      </c>
      <c r="AT42" s="631">
        <f t="shared" si="12"/>
        <v>0</v>
      </c>
      <c r="AU42" s="631">
        <f t="shared" si="7"/>
        <v>0</v>
      </c>
      <c r="AV42" s="631">
        <f t="shared" si="8"/>
        <v>0</v>
      </c>
      <c r="AW42" s="631">
        <f t="shared" si="13"/>
        <v>0</v>
      </c>
      <c r="AX42" s="631">
        <f t="shared" si="9"/>
        <v>0</v>
      </c>
      <c r="AY42" s="631">
        <f t="shared" si="14"/>
        <v>0</v>
      </c>
      <c r="AZ42" s="631">
        <f t="shared" si="15"/>
        <v>0</v>
      </c>
      <c r="BA42" s="631">
        <f t="shared" si="16"/>
        <v>0</v>
      </c>
      <c r="BB42" s="631">
        <f t="shared" si="17"/>
        <v>0</v>
      </c>
      <c r="BC42" s="631">
        <f t="shared" si="18"/>
        <v>0</v>
      </c>
      <c r="BD42" s="631">
        <f t="shared" si="19"/>
        <v>0</v>
      </c>
      <c r="BE42" s="631">
        <f t="shared" si="20"/>
        <v>0</v>
      </c>
      <c r="BF42" s="631">
        <f t="shared" si="29"/>
        <v>0</v>
      </c>
      <c r="BG42" s="631">
        <f t="shared" si="21"/>
        <v>0</v>
      </c>
      <c r="BH42" s="631">
        <f t="shared" si="22"/>
        <v>0</v>
      </c>
      <c r="BI42" s="631">
        <f t="shared" si="23"/>
        <v>0</v>
      </c>
      <c r="BJ42" s="631">
        <f t="shared" si="24"/>
        <v>0</v>
      </c>
      <c r="BK42" s="631">
        <f t="shared" si="25"/>
        <v>0</v>
      </c>
      <c r="BL42" s="631">
        <f t="shared" si="26"/>
        <v>0</v>
      </c>
      <c r="BM42" s="631">
        <f t="shared" si="27"/>
        <v>0</v>
      </c>
      <c r="BN42" s="635"/>
      <c r="BO42" s="635"/>
      <c r="BP42" s="635"/>
      <c r="BQ42" s="635"/>
      <c r="BR42" s="635"/>
      <c r="BS42" s="631">
        <f t="shared" si="28"/>
        <v>0</v>
      </c>
      <c r="BT42" s="633">
        <f t="shared" si="69"/>
        <v>240</v>
      </c>
      <c r="BU42" s="645"/>
      <c r="BV42" s="645"/>
      <c r="BW42" s="645"/>
      <c r="BX42" s="645"/>
      <c r="BY42" s="645"/>
      <c r="BZ42" s="645"/>
      <c r="CA42" s="645"/>
      <c r="CB42" s="645"/>
      <c r="CC42" s="645"/>
      <c r="CD42" s="645"/>
      <c r="CE42" s="645"/>
      <c r="CF42" s="645"/>
      <c r="CG42" s="645"/>
      <c r="CH42" s="645"/>
      <c r="CI42" s="645"/>
      <c r="CJ42" s="645"/>
      <c r="CK42" s="645"/>
      <c r="CL42" s="645"/>
      <c r="CM42" s="645"/>
      <c r="CN42" s="645"/>
      <c r="CO42" s="645"/>
      <c r="CP42" s="657"/>
      <c r="CQ42" s="657"/>
      <c r="CR42" s="657"/>
    </row>
    <row r="43" spans="1:96" s="658" customFormat="1">
      <c r="A43" s="659" t="s">
        <v>375</v>
      </c>
      <c r="B43" s="651" t="s">
        <v>376</v>
      </c>
      <c r="C43" s="651"/>
      <c r="D43" s="625" t="s">
        <v>295</v>
      </c>
      <c r="E43" s="554" t="s">
        <v>21</v>
      </c>
      <c r="F43" s="543" t="s">
        <v>21</v>
      </c>
      <c r="G43" s="543"/>
      <c r="H43" s="543" t="s">
        <v>21</v>
      </c>
      <c r="I43" s="543"/>
      <c r="J43" s="543" t="s">
        <v>21</v>
      </c>
      <c r="K43" s="542"/>
      <c r="L43" s="554" t="s">
        <v>21</v>
      </c>
      <c r="M43" s="543"/>
      <c r="N43" s="543" t="s">
        <v>21</v>
      </c>
      <c r="O43" s="543"/>
      <c r="P43" s="543" t="s">
        <v>21</v>
      </c>
      <c r="Q43" s="543"/>
      <c r="R43" s="542" t="s">
        <v>21</v>
      </c>
      <c r="S43" s="554" t="s">
        <v>21</v>
      </c>
      <c r="T43" s="543" t="s">
        <v>21</v>
      </c>
      <c r="U43" s="543"/>
      <c r="V43" s="543" t="s">
        <v>21</v>
      </c>
      <c r="W43" s="543"/>
      <c r="X43" s="543"/>
      <c r="Y43" s="542"/>
      <c r="Z43" s="542"/>
      <c r="AA43" s="543"/>
      <c r="AB43" s="543" t="s">
        <v>21</v>
      </c>
      <c r="AC43" s="543"/>
      <c r="AD43" s="543" t="s">
        <v>21</v>
      </c>
      <c r="AE43" s="543"/>
      <c r="AF43" s="554" t="s">
        <v>21</v>
      </c>
      <c r="AG43" s="542"/>
      <c r="AH43" s="543" t="s">
        <v>21</v>
      </c>
      <c r="AI43" s="543"/>
      <c r="AJ43" s="626">
        <f t="shared" si="62"/>
        <v>132</v>
      </c>
      <c r="AK43" s="627">
        <f t="shared" si="63"/>
        <v>180</v>
      </c>
      <c r="AL43" s="627">
        <f t="shared" si="64"/>
        <v>48</v>
      </c>
      <c r="AM43" s="628" t="s">
        <v>211</v>
      </c>
      <c r="AN43" s="629">
        <f t="shared" si="65"/>
        <v>132</v>
      </c>
      <c r="AO43" s="629">
        <f t="shared" si="66"/>
        <v>48</v>
      </c>
      <c r="AP43" s="630"/>
      <c r="AQ43" s="631">
        <f t="shared" si="67"/>
        <v>0</v>
      </c>
      <c r="AR43" s="631">
        <f t="shared" si="68"/>
        <v>0</v>
      </c>
      <c r="AS43" s="631">
        <f t="shared" si="59"/>
        <v>15</v>
      </c>
      <c r="AT43" s="631">
        <f t="shared" si="12"/>
        <v>0</v>
      </c>
      <c r="AU43" s="631">
        <f t="shared" si="7"/>
        <v>0</v>
      </c>
      <c r="AV43" s="631">
        <f t="shared" si="8"/>
        <v>0</v>
      </c>
      <c r="AW43" s="631">
        <f t="shared" si="13"/>
        <v>0</v>
      </c>
      <c r="AX43" s="631">
        <f t="shared" si="9"/>
        <v>0</v>
      </c>
      <c r="AY43" s="631">
        <f t="shared" si="14"/>
        <v>0</v>
      </c>
      <c r="AZ43" s="631">
        <f t="shared" si="15"/>
        <v>0</v>
      </c>
      <c r="BA43" s="631">
        <f t="shared" si="16"/>
        <v>0</v>
      </c>
      <c r="BB43" s="631">
        <f t="shared" si="17"/>
        <v>0</v>
      </c>
      <c r="BC43" s="631">
        <f t="shared" si="18"/>
        <v>0</v>
      </c>
      <c r="BD43" s="631">
        <f t="shared" si="19"/>
        <v>0</v>
      </c>
      <c r="BE43" s="631">
        <f t="shared" si="20"/>
        <v>0</v>
      </c>
      <c r="BF43" s="631">
        <f t="shared" si="29"/>
        <v>0</v>
      </c>
      <c r="BG43" s="631">
        <f t="shared" si="21"/>
        <v>0</v>
      </c>
      <c r="BH43" s="631">
        <f t="shared" si="22"/>
        <v>0</v>
      </c>
      <c r="BI43" s="631">
        <f t="shared" si="23"/>
        <v>0</v>
      </c>
      <c r="BJ43" s="631">
        <f t="shared" si="24"/>
        <v>0</v>
      </c>
      <c r="BK43" s="631">
        <f t="shared" si="25"/>
        <v>0</v>
      </c>
      <c r="BL43" s="631">
        <f t="shared" si="26"/>
        <v>0</v>
      </c>
      <c r="BM43" s="631">
        <f t="shared" si="27"/>
        <v>0</v>
      </c>
      <c r="BN43" s="635"/>
      <c r="BO43" s="635"/>
      <c r="BP43" s="635"/>
      <c r="BQ43" s="635"/>
      <c r="BR43" s="635"/>
      <c r="BS43" s="631">
        <f t="shared" si="28"/>
        <v>0</v>
      </c>
      <c r="BT43" s="633">
        <f t="shared" si="69"/>
        <v>180</v>
      </c>
      <c r="BU43" s="645"/>
      <c r="BV43" s="645"/>
      <c r="BW43" s="645"/>
      <c r="BX43" s="645"/>
      <c r="BY43" s="645"/>
      <c r="BZ43" s="645"/>
      <c r="CA43" s="645"/>
      <c r="CB43" s="645"/>
      <c r="CC43" s="645"/>
      <c r="CD43" s="645"/>
      <c r="CE43" s="645"/>
      <c r="CF43" s="645"/>
      <c r="CG43" s="645"/>
      <c r="CH43" s="645"/>
      <c r="CI43" s="645"/>
      <c r="CJ43" s="645"/>
      <c r="CK43" s="645"/>
      <c r="CL43" s="645"/>
      <c r="CM43" s="645"/>
      <c r="CN43" s="645"/>
      <c r="CO43" s="645"/>
      <c r="CP43" s="657"/>
      <c r="CQ43" s="657"/>
      <c r="CR43" s="657"/>
    </row>
    <row r="44" spans="1:96" s="658" customFormat="1">
      <c r="A44" s="659" t="s">
        <v>377</v>
      </c>
      <c r="B44" s="651" t="s">
        <v>378</v>
      </c>
      <c r="C44" s="652"/>
      <c r="D44" s="625" t="s">
        <v>295</v>
      </c>
      <c r="E44" s="542"/>
      <c r="F44" s="543" t="s">
        <v>21</v>
      </c>
      <c r="G44" s="543"/>
      <c r="H44" s="543"/>
      <c r="I44" s="543" t="s">
        <v>21</v>
      </c>
      <c r="J44" s="544" t="s">
        <v>21</v>
      </c>
      <c r="K44" s="542"/>
      <c r="L44" s="542" t="s">
        <v>21</v>
      </c>
      <c r="M44" s="543"/>
      <c r="N44" s="543" t="s">
        <v>21</v>
      </c>
      <c r="O44" s="543"/>
      <c r="P44" s="543" t="s">
        <v>21</v>
      </c>
      <c r="Q44" s="543"/>
      <c r="R44" s="542" t="s">
        <v>21</v>
      </c>
      <c r="S44" s="542"/>
      <c r="T44" s="544" t="s">
        <v>19</v>
      </c>
      <c r="U44" s="543" t="s">
        <v>21</v>
      </c>
      <c r="V44" s="544" t="s">
        <v>21</v>
      </c>
      <c r="W44" s="543"/>
      <c r="X44" s="543" t="s">
        <v>21</v>
      </c>
      <c r="Y44" s="542"/>
      <c r="Z44" s="542" t="s">
        <v>21</v>
      </c>
      <c r="AA44" s="543" t="s">
        <v>21</v>
      </c>
      <c r="AB44" s="543"/>
      <c r="AC44" s="544" t="s">
        <v>20</v>
      </c>
      <c r="AD44" s="543" t="s">
        <v>21</v>
      </c>
      <c r="AE44" s="544" t="s">
        <v>21</v>
      </c>
      <c r="AF44" s="542"/>
      <c r="AG44" s="542"/>
      <c r="AH44" s="544" t="s">
        <v>21</v>
      </c>
      <c r="AI44" s="543"/>
      <c r="AJ44" s="626">
        <f t="shared" si="62"/>
        <v>132</v>
      </c>
      <c r="AK44" s="627">
        <f t="shared" si="63"/>
        <v>192</v>
      </c>
      <c r="AL44" s="627">
        <f t="shared" si="64"/>
        <v>60</v>
      </c>
      <c r="AM44" s="628" t="s">
        <v>211</v>
      </c>
      <c r="AN44" s="629">
        <f t="shared" si="65"/>
        <v>132</v>
      </c>
      <c r="AO44" s="629">
        <f t="shared" si="66"/>
        <v>60</v>
      </c>
      <c r="AP44" s="630"/>
      <c r="AQ44" s="631">
        <f t="shared" si="67"/>
        <v>1</v>
      </c>
      <c r="AR44" s="631">
        <f t="shared" si="68"/>
        <v>1</v>
      </c>
      <c r="AS44" s="631">
        <f t="shared" si="59"/>
        <v>15</v>
      </c>
      <c r="AT44" s="631">
        <f t="shared" si="12"/>
        <v>0</v>
      </c>
      <c r="AU44" s="631">
        <f t="shared" si="7"/>
        <v>0</v>
      </c>
      <c r="AV44" s="631">
        <f t="shared" si="8"/>
        <v>0</v>
      </c>
      <c r="AW44" s="631">
        <f t="shared" si="13"/>
        <v>0</v>
      </c>
      <c r="AX44" s="631">
        <f t="shared" si="9"/>
        <v>0</v>
      </c>
      <c r="AY44" s="631">
        <f t="shared" si="14"/>
        <v>0</v>
      </c>
      <c r="AZ44" s="631">
        <f t="shared" si="15"/>
        <v>0</v>
      </c>
      <c r="BA44" s="631">
        <f t="shared" si="16"/>
        <v>0</v>
      </c>
      <c r="BB44" s="631">
        <f t="shared" si="17"/>
        <v>0</v>
      </c>
      <c r="BC44" s="631">
        <f t="shared" si="18"/>
        <v>0</v>
      </c>
      <c r="BD44" s="631">
        <f t="shared" si="19"/>
        <v>0</v>
      </c>
      <c r="BE44" s="631">
        <f t="shared" si="20"/>
        <v>0</v>
      </c>
      <c r="BF44" s="631">
        <f t="shared" si="29"/>
        <v>0</v>
      </c>
      <c r="BG44" s="631">
        <f t="shared" si="21"/>
        <v>0</v>
      </c>
      <c r="BH44" s="631">
        <f t="shared" si="22"/>
        <v>0</v>
      </c>
      <c r="BI44" s="631">
        <f t="shared" si="23"/>
        <v>0</v>
      </c>
      <c r="BJ44" s="631">
        <f t="shared" si="24"/>
        <v>0</v>
      </c>
      <c r="BK44" s="631">
        <f t="shared" si="25"/>
        <v>0</v>
      </c>
      <c r="BL44" s="631">
        <f t="shared" si="26"/>
        <v>0</v>
      </c>
      <c r="BM44" s="631">
        <f t="shared" si="27"/>
        <v>0</v>
      </c>
      <c r="BN44" s="635"/>
      <c r="BO44" s="635"/>
      <c r="BP44" s="635"/>
      <c r="BQ44" s="635"/>
      <c r="BR44" s="635"/>
      <c r="BS44" s="631">
        <f t="shared" si="28"/>
        <v>0</v>
      </c>
      <c r="BT44" s="633">
        <f t="shared" si="69"/>
        <v>192</v>
      </c>
      <c r="BU44" s="645"/>
      <c r="BV44" s="645"/>
      <c r="BW44" s="645"/>
      <c r="BX44" s="645"/>
      <c r="BY44" s="645"/>
      <c r="BZ44" s="645"/>
      <c r="CA44" s="645"/>
      <c r="CB44" s="645"/>
      <c r="CC44" s="645"/>
      <c r="CD44" s="645"/>
      <c r="CE44" s="645"/>
      <c r="CF44" s="645"/>
      <c r="CG44" s="645"/>
      <c r="CH44" s="645"/>
      <c r="CI44" s="645"/>
      <c r="CJ44" s="645"/>
      <c r="CK44" s="645"/>
      <c r="CL44" s="645"/>
      <c r="CM44" s="645"/>
      <c r="CN44" s="645"/>
      <c r="CO44" s="645"/>
      <c r="CP44" s="657"/>
      <c r="CQ44" s="657"/>
      <c r="CR44" s="657"/>
    </row>
    <row r="45" spans="1:96" s="658" customFormat="1">
      <c r="A45" s="651" t="s">
        <v>379</v>
      </c>
      <c r="B45" s="651" t="s">
        <v>352</v>
      </c>
      <c r="C45" s="651">
        <v>422294</v>
      </c>
      <c r="D45" s="625" t="s">
        <v>295</v>
      </c>
      <c r="E45" s="542"/>
      <c r="F45" s="543"/>
      <c r="G45" s="543" t="s">
        <v>21</v>
      </c>
      <c r="H45" s="543"/>
      <c r="I45" s="543"/>
      <c r="J45" s="543" t="s">
        <v>21</v>
      </c>
      <c r="K45" s="542"/>
      <c r="L45" s="542"/>
      <c r="M45" s="543" t="s">
        <v>21</v>
      </c>
      <c r="N45" s="543"/>
      <c r="O45" s="543"/>
      <c r="P45" s="543" t="s">
        <v>21</v>
      </c>
      <c r="Q45" s="551" t="s">
        <v>18</v>
      </c>
      <c r="R45" s="542"/>
      <c r="S45" s="542" t="s">
        <v>21</v>
      </c>
      <c r="T45" s="543"/>
      <c r="U45" s="543"/>
      <c r="V45" s="543" t="s">
        <v>21</v>
      </c>
      <c r="W45" s="543"/>
      <c r="X45" s="543"/>
      <c r="Y45" s="542" t="s">
        <v>21</v>
      </c>
      <c r="Z45" s="542"/>
      <c r="AA45" s="543"/>
      <c r="AB45" s="543" t="s">
        <v>21</v>
      </c>
      <c r="AC45" s="551" t="s">
        <v>18</v>
      </c>
      <c r="AD45" s="543"/>
      <c r="AE45" s="543" t="s">
        <v>21</v>
      </c>
      <c r="AF45" s="542"/>
      <c r="AG45" s="542" t="s">
        <v>21</v>
      </c>
      <c r="AH45" s="543"/>
      <c r="AI45" s="543"/>
      <c r="AJ45" s="626">
        <f t="shared" si="62"/>
        <v>120</v>
      </c>
      <c r="AK45" s="627">
        <f t="shared" si="63"/>
        <v>120</v>
      </c>
      <c r="AL45" s="627">
        <f t="shared" si="64"/>
        <v>0</v>
      </c>
      <c r="AM45" s="628" t="s">
        <v>211</v>
      </c>
      <c r="AN45" s="629">
        <f t="shared" si="65"/>
        <v>120</v>
      </c>
      <c r="AO45" s="629">
        <f t="shared" si="66"/>
        <v>0</v>
      </c>
      <c r="AP45" s="630"/>
      <c r="AQ45" s="631">
        <f t="shared" si="67"/>
        <v>0</v>
      </c>
      <c r="AR45" s="631">
        <f t="shared" si="68"/>
        <v>0</v>
      </c>
      <c r="AS45" s="631">
        <f t="shared" si="59"/>
        <v>10</v>
      </c>
      <c r="AT45" s="631">
        <f t="shared" si="12"/>
        <v>0</v>
      </c>
      <c r="AU45" s="631">
        <f t="shared" si="7"/>
        <v>0</v>
      </c>
      <c r="AV45" s="631">
        <f t="shared" si="8"/>
        <v>0</v>
      </c>
      <c r="AW45" s="631">
        <f t="shared" si="13"/>
        <v>0</v>
      </c>
      <c r="AX45" s="631">
        <f t="shared" si="9"/>
        <v>0</v>
      </c>
      <c r="AY45" s="631">
        <f t="shared" si="14"/>
        <v>0</v>
      </c>
      <c r="AZ45" s="631">
        <f t="shared" si="15"/>
        <v>0</v>
      </c>
      <c r="BA45" s="631">
        <f t="shared" si="16"/>
        <v>0</v>
      </c>
      <c r="BB45" s="631">
        <f t="shared" si="17"/>
        <v>0</v>
      </c>
      <c r="BC45" s="631">
        <f t="shared" si="18"/>
        <v>0</v>
      </c>
      <c r="BD45" s="631">
        <f t="shared" si="19"/>
        <v>0</v>
      </c>
      <c r="BE45" s="631">
        <f t="shared" si="20"/>
        <v>0</v>
      </c>
      <c r="BF45" s="631">
        <f t="shared" si="29"/>
        <v>0</v>
      </c>
      <c r="BG45" s="631">
        <f t="shared" si="21"/>
        <v>0</v>
      </c>
      <c r="BH45" s="631">
        <f t="shared" si="22"/>
        <v>0</v>
      </c>
      <c r="BI45" s="631">
        <f t="shared" si="23"/>
        <v>0</v>
      </c>
      <c r="BJ45" s="631">
        <f t="shared" si="24"/>
        <v>0</v>
      </c>
      <c r="BK45" s="631">
        <f t="shared" si="25"/>
        <v>0</v>
      </c>
      <c r="BL45" s="631">
        <f t="shared" si="26"/>
        <v>0</v>
      </c>
      <c r="BM45" s="631">
        <f t="shared" si="27"/>
        <v>0</v>
      </c>
      <c r="BN45" s="635"/>
      <c r="BO45" s="635"/>
      <c r="BP45" s="635"/>
      <c r="BQ45" s="635"/>
      <c r="BR45" s="635">
        <v>12</v>
      </c>
      <c r="BS45" s="631">
        <f t="shared" si="28"/>
        <v>12</v>
      </c>
      <c r="BT45" s="633">
        <f t="shared" si="69"/>
        <v>120</v>
      </c>
      <c r="BU45" s="645"/>
      <c r="BV45" s="645"/>
      <c r="BW45" s="645"/>
      <c r="BX45" s="645"/>
      <c r="BY45" s="645"/>
      <c r="BZ45" s="645"/>
      <c r="CA45" s="645"/>
      <c r="CB45" s="645"/>
      <c r="CC45" s="645"/>
      <c r="CD45" s="645"/>
      <c r="CE45" s="645"/>
      <c r="CF45" s="645"/>
      <c r="CG45" s="645"/>
      <c r="CH45" s="645"/>
      <c r="CI45" s="645"/>
      <c r="CJ45" s="645"/>
      <c r="CK45" s="645"/>
      <c r="CL45" s="645"/>
      <c r="CM45" s="645"/>
      <c r="CN45" s="645"/>
      <c r="CO45" s="645"/>
      <c r="CP45" s="657"/>
      <c r="CQ45" s="657"/>
      <c r="CR45" s="657"/>
    </row>
    <row r="46" spans="1:96" s="670" customFormat="1">
      <c r="A46" s="660"/>
      <c r="B46" s="660"/>
      <c r="C46" s="660"/>
      <c r="D46" s="661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62"/>
      <c r="S46" s="662"/>
      <c r="T46" s="662"/>
      <c r="U46" s="662"/>
      <c r="V46" s="662"/>
      <c r="W46" s="662"/>
      <c r="X46" s="662"/>
      <c r="Y46" s="662"/>
      <c r="Z46" s="662"/>
      <c r="AA46" s="662"/>
      <c r="AB46" s="662"/>
      <c r="AC46" s="662"/>
      <c r="AD46" s="662"/>
      <c r="AE46" s="662"/>
      <c r="AF46" s="662"/>
      <c r="AG46" s="662"/>
      <c r="AH46" s="662"/>
      <c r="AI46" s="662"/>
      <c r="AJ46" s="663"/>
      <c r="AK46" s="664"/>
      <c r="AL46" s="664"/>
      <c r="AM46" s="665"/>
      <c r="AN46" s="666"/>
      <c r="AO46" s="666"/>
      <c r="AP46" s="667"/>
      <c r="AQ46" s="647"/>
      <c r="AR46" s="647"/>
      <c r="AS46" s="647"/>
      <c r="AT46" s="647"/>
      <c r="AU46" s="647"/>
      <c r="AV46" s="647"/>
      <c r="AW46" s="647"/>
      <c r="AX46" s="647"/>
      <c r="AY46" s="647"/>
      <c r="AZ46" s="647"/>
      <c r="BA46" s="647"/>
      <c r="BB46" s="647"/>
      <c r="BC46" s="647"/>
      <c r="BD46" s="647"/>
      <c r="BE46" s="647"/>
      <c r="BF46" s="647"/>
      <c r="BG46" s="647"/>
      <c r="BH46" s="647"/>
      <c r="BI46" s="647"/>
      <c r="BJ46" s="647"/>
      <c r="BK46" s="647"/>
      <c r="BL46" s="647"/>
      <c r="BM46" s="647"/>
      <c r="BN46" s="668"/>
      <c r="BO46" s="668"/>
      <c r="BP46" s="668"/>
      <c r="BQ46" s="668"/>
      <c r="BR46" s="668"/>
      <c r="BS46" s="647"/>
      <c r="BT46" s="648"/>
      <c r="BU46" s="646"/>
      <c r="BV46" s="646"/>
      <c r="BW46" s="646"/>
      <c r="BX46" s="646"/>
      <c r="BY46" s="646"/>
      <c r="BZ46" s="646"/>
      <c r="CA46" s="646"/>
      <c r="CB46" s="646"/>
      <c r="CC46" s="646"/>
      <c r="CD46" s="646"/>
      <c r="CE46" s="646"/>
      <c r="CF46" s="646"/>
      <c r="CG46" s="646"/>
      <c r="CH46" s="646"/>
      <c r="CI46" s="646"/>
      <c r="CJ46" s="646"/>
      <c r="CK46" s="646"/>
      <c r="CL46" s="646"/>
      <c r="CM46" s="646"/>
      <c r="CN46" s="646"/>
      <c r="CO46" s="646"/>
      <c r="CP46" s="669"/>
      <c r="CQ46" s="669"/>
      <c r="CR46" s="669"/>
    </row>
    <row r="47" spans="1:96" s="670" customFormat="1">
      <c r="A47" s="661"/>
      <c r="B47" s="671"/>
      <c r="C47" s="661"/>
      <c r="D47" s="661"/>
      <c r="E47" s="672"/>
      <c r="F47" s="672"/>
      <c r="G47" s="672"/>
      <c r="H47" s="672"/>
      <c r="I47" s="672"/>
      <c r="J47" s="672"/>
      <c r="K47" s="672"/>
      <c r="L47" s="672"/>
      <c r="M47" s="672"/>
      <c r="N47" s="672"/>
      <c r="O47" s="672"/>
      <c r="P47" s="672"/>
      <c r="Q47" s="672"/>
      <c r="R47" s="672"/>
      <c r="S47" s="672"/>
      <c r="T47" s="672"/>
      <c r="U47" s="672"/>
      <c r="V47" s="672"/>
      <c r="W47" s="672"/>
      <c r="X47" s="672"/>
      <c r="Y47" s="672"/>
      <c r="Z47" s="672"/>
      <c r="AA47" s="672"/>
      <c r="AB47" s="672"/>
      <c r="AC47" s="672"/>
      <c r="AD47" s="672"/>
      <c r="AE47" s="672"/>
      <c r="AF47" s="672"/>
      <c r="AG47" s="672"/>
      <c r="AH47" s="672"/>
      <c r="AI47" s="672"/>
      <c r="AJ47" s="663"/>
      <c r="AK47" s="664"/>
      <c r="AL47" s="664"/>
      <c r="AM47" s="665"/>
      <c r="AN47" s="666"/>
      <c r="AO47" s="666"/>
      <c r="AP47" s="667"/>
      <c r="AQ47" s="647"/>
      <c r="AR47" s="647"/>
      <c r="AS47" s="647"/>
      <c r="AT47" s="647"/>
      <c r="AU47" s="647"/>
      <c r="AV47" s="647"/>
      <c r="AW47" s="647"/>
      <c r="AX47" s="647"/>
      <c r="AY47" s="647"/>
      <c r="AZ47" s="647"/>
      <c r="BA47" s="647"/>
      <c r="BB47" s="647"/>
      <c r="BC47" s="647"/>
      <c r="BD47" s="647"/>
      <c r="BE47" s="647"/>
      <c r="BF47" s="647"/>
      <c r="BG47" s="647"/>
      <c r="BH47" s="647"/>
      <c r="BI47" s="647"/>
      <c r="BJ47" s="647"/>
      <c r="BK47" s="647"/>
      <c r="BL47" s="647"/>
      <c r="BM47" s="647"/>
      <c r="BN47" s="668"/>
      <c r="BO47" s="668"/>
      <c r="BP47" s="668"/>
      <c r="BQ47" s="668"/>
      <c r="BR47" s="668"/>
      <c r="BS47" s="647"/>
      <c r="BT47" s="648"/>
      <c r="BU47" s="646"/>
      <c r="BV47" s="646"/>
      <c r="BW47" s="646"/>
      <c r="BX47" s="646"/>
      <c r="BY47" s="646"/>
      <c r="BZ47" s="646"/>
      <c r="CA47" s="646"/>
      <c r="CB47" s="646"/>
      <c r="CC47" s="646"/>
      <c r="CD47" s="646"/>
      <c r="CE47" s="646"/>
      <c r="CF47" s="646"/>
      <c r="CG47" s="646"/>
      <c r="CH47" s="646"/>
      <c r="CI47" s="646"/>
      <c r="CJ47" s="646"/>
      <c r="CK47" s="646"/>
      <c r="CL47" s="646"/>
      <c r="CM47" s="646"/>
      <c r="CN47" s="646"/>
      <c r="CO47" s="646"/>
      <c r="CP47" s="669"/>
      <c r="CQ47" s="669"/>
      <c r="CR47" s="669"/>
    </row>
    <row r="48" spans="1:96" s="670" customFormat="1">
      <c r="A48" s="661"/>
      <c r="B48" s="671"/>
      <c r="C48" s="661"/>
      <c r="D48" s="661"/>
      <c r="E48" s="672"/>
      <c r="F48" s="672"/>
      <c r="G48" s="672"/>
      <c r="H48" s="672"/>
      <c r="I48" s="672"/>
      <c r="J48" s="672"/>
      <c r="K48" s="672"/>
      <c r="L48" s="672"/>
      <c r="M48" s="672"/>
      <c r="N48" s="672"/>
      <c r="O48" s="672"/>
      <c r="P48" s="672"/>
      <c r="Q48" s="672"/>
      <c r="R48" s="672"/>
      <c r="S48" s="672"/>
      <c r="T48" s="672"/>
      <c r="U48" s="672"/>
      <c r="V48" s="672"/>
      <c r="W48" s="672"/>
      <c r="X48" s="672"/>
      <c r="Y48" s="672"/>
      <c r="Z48" s="672"/>
      <c r="AA48" s="672"/>
      <c r="AB48" s="672"/>
      <c r="AC48" s="672"/>
      <c r="AD48" s="672"/>
      <c r="AE48" s="672"/>
      <c r="AF48" s="672"/>
      <c r="AG48" s="672"/>
      <c r="AH48" s="672"/>
      <c r="AI48" s="672"/>
      <c r="AJ48" s="663"/>
      <c r="AK48" s="664"/>
      <c r="AL48" s="664"/>
      <c r="AM48" s="665"/>
      <c r="AN48" s="666"/>
      <c r="AO48" s="666"/>
      <c r="AP48" s="667"/>
      <c r="AQ48" s="647"/>
      <c r="AR48" s="647"/>
      <c r="AS48" s="647"/>
      <c r="AT48" s="647"/>
      <c r="AU48" s="647"/>
      <c r="AV48" s="647"/>
      <c r="AW48" s="647"/>
      <c r="AX48" s="647"/>
      <c r="AY48" s="647"/>
      <c r="AZ48" s="647"/>
      <c r="BA48" s="647"/>
      <c r="BB48" s="647"/>
      <c r="BC48" s="647"/>
      <c r="BD48" s="647"/>
      <c r="BE48" s="647"/>
      <c r="BF48" s="647"/>
      <c r="BG48" s="647"/>
      <c r="BH48" s="647"/>
      <c r="BI48" s="647"/>
      <c r="BJ48" s="647"/>
      <c r="BK48" s="647"/>
      <c r="BL48" s="647"/>
      <c r="BM48" s="647"/>
      <c r="BN48" s="668"/>
      <c r="BO48" s="668"/>
      <c r="BP48" s="668"/>
      <c r="BQ48" s="668"/>
      <c r="BR48" s="668"/>
      <c r="BS48" s="647"/>
      <c r="BT48" s="648"/>
      <c r="BU48" s="646"/>
      <c r="BV48" s="646"/>
      <c r="BW48" s="646"/>
      <c r="BX48" s="646"/>
      <c r="BY48" s="646"/>
      <c r="BZ48" s="646"/>
      <c r="CA48" s="646"/>
      <c r="CB48" s="646"/>
      <c r="CC48" s="646"/>
      <c r="CD48" s="646"/>
      <c r="CE48" s="646"/>
      <c r="CF48" s="646"/>
      <c r="CG48" s="646"/>
      <c r="CH48" s="646"/>
      <c r="CI48" s="646"/>
      <c r="CJ48" s="646"/>
      <c r="CK48" s="646"/>
      <c r="CL48" s="646"/>
      <c r="CM48" s="646"/>
      <c r="CN48" s="646"/>
      <c r="CO48" s="646"/>
      <c r="CP48" s="669"/>
      <c r="CQ48" s="669"/>
      <c r="CR48" s="669"/>
    </row>
    <row r="49" spans="1:1027" s="670" customFormat="1" ht="27" customHeight="1">
      <c r="A49" s="661"/>
      <c r="B49" s="661"/>
      <c r="C49" s="661"/>
      <c r="D49" s="661"/>
      <c r="E49" s="672"/>
      <c r="F49" s="672"/>
      <c r="G49" s="672"/>
      <c r="H49" s="672"/>
      <c r="I49" s="672"/>
      <c r="J49" s="672"/>
      <c r="K49" s="672"/>
      <c r="L49" s="672"/>
      <c r="M49" s="672"/>
      <c r="N49" s="672"/>
      <c r="O49" s="672"/>
      <c r="P49" s="672"/>
      <c r="Q49" s="672"/>
      <c r="R49" s="672"/>
      <c r="S49" s="672"/>
      <c r="T49" s="672"/>
      <c r="U49" s="672"/>
      <c r="V49" s="672"/>
      <c r="W49" s="672"/>
      <c r="X49" s="672"/>
      <c r="Y49" s="672"/>
      <c r="Z49" s="672"/>
      <c r="AA49" s="672"/>
      <c r="AB49" s="672"/>
      <c r="AC49" s="672"/>
      <c r="AD49" s="672"/>
      <c r="AE49" s="672"/>
      <c r="AF49" s="672"/>
      <c r="AG49" s="672"/>
      <c r="AH49" s="672"/>
      <c r="AI49" s="672"/>
      <c r="AJ49" s="663"/>
      <c r="AK49" s="664"/>
      <c r="AL49" s="664"/>
      <c r="AM49" s="665"/>
      <c r="AN49" s="666"/>
      <c r="AO49" s="666"/>
      <c r="AP49" s="667"/>
      <c r="AQ49" s="647"/>
      <c r="AR49" s="647"/>
      <c r="AS49" s="647"/>
      <c r="AT49" s="647"/>
      <c r="AU49" s="647"/>
      <c r="AV49" s="647"/>
      <c r="AW49" s="647"/>
      <c r="AX49" s="647"/>
      <c r="AY49" s="647"/>
      <c r="AZ49" s="647"/>
      <c r="BA49" s="647"/>
      <c r="BB49" s="647"/>
      <c r="BC49" s="647"/>
      <c r="BD49" s="647"/>
      <c r="BE49" s="647"/>
      <c r="BF49" s="647"/>
      <c r="BG49" s="647"/>
      <c r="BH49" s="647"/>
      <c r="BI49" s="647"/>
      <c r="BJ49" s="647"/>
      <c r="BK49" s="647"/>
      <c r="BL49" s="647"/>
      <c r="BM49" s="647"/>
      <c r="BN49" s="668"/>
      <c r="BO49" s="668"/>
      <c r="BP49" s="668"/>
      <c r="BQ49" s="668"/>
      <c r="BR49" s="668"/>
      <c r="BS49" s="647"/>
      <c r="BT49" s="648"/>
      <c r="BU49" s="646"/>
      <c r="BV49" s="646"/>
      <c r="BW49" s="646"/>
      <c r="BX49" s="646"/>
      <c r="BY49" s="646"/>
      <c r="BZ49" s="646"/>
      <c r="CA49" s="646"/>
      <c r="CB49" s="646"/>
      <c r="CC49" s="646"/>
      <c r="CD49" s="646"/>
      <c r="CE49" s="646"/>
      <c r="CF49" s="646"/>
      <c r="CG49" s="646"/>
      <c r="CH49" s="646"/>
      <c r="CI49" s="646"/>
      <c r="CJ49" s="646"/>
      <c r="CK49" s="646"/>
      <c r="CL49" s="646"/>
      <c r="CM49" s="646"/>
      <c r="CN49" s="646"/>
      <c r="CO49" s="646"/>
      <c r="CP49" s="669"/>
      <c r="CQ49" s="669"/>
      <c r="CR49" s="669"/>
    </row>
    <row r="50" spans="1:1027" s="680" customFormat="1" ht="27" customHeight="1">
      <c r="A50" s="660"/>
      <c r="B50" s="660"/>
      <c r="C50" s="660"/>
      <c r="D50" s="673"/>
      <c r="E50" s="672"/>
      <c r="F50" s="672"/>
      <c r="G50" s="672"/>
      <c r="H50" s="672"/>
      <c r="I50" s="672"/>
      <c r="J50" s="672"/>
      <c r="K50" s="672"/>
      <c r="L50" s="672"/>
      <c r="M50" s="672"/>
      <c r="N50" s="672"/>
      <c r="O50" s="672"/>
      <c r="P50" s="672"/>
      <c r="Q50" s="672"/>
      <c r="R50" s="672"/>
      <c r="S50" s="672"/>
      <c r="T50" s="672"/>
      <c r="U50" s="672"/>
      <c r="V50" s="672"/>
      <c r="W50" s="672"/>
      <c r="X50" s="672"/>
      <c r="Y50" s="672"/>
      <c r="Z50" s="672"/>
      <c r="AA50" s="672"/>
      <c r="AB50" s="672"/>
      <c r="AC50" s="672"/>
      <c r="AD50" s="672"/>
      <c r="AE50" s="672"/>
      <c r="AF50" s="672"/>
      <c r="AG50" s="672"/>
      <c r="AH50" s="672"/>
      <c r="AI50" s="672"/>
      <c r="AJ50" s="674"/>
      <c r="AK50" s="675"/>
      <c r="AL50" s="675"/>
      <c r="AM50" s="676"/>
      <c r="AN50" s="677"/>
      <c r="AO50" s="677"/>
      <c r="AP50" s="677"/>
      <c r="AQ50" s="677"/>
      <c r="AR50" s="677"/>
      <c r="AS50" s="647"/>
      <c r="AT50" s="647"/>
      <c r="AU50" s="647"/>
      <c r="AV50" s="647"/>
      <c r="AW50" s="647"/>
      <c r="AX50" s="647"/>
      <c r="AY50" s="647"/>
      <c r="AZ50" s="647"/>
      <c r="BA50" s="647"/>
      <c r="BB50" s="647"/>
      <c r="BC50" s="647"/>
      <c r="BD50" s="647"/>
      <c r="BE50" s="647"/>
      <c r="BF50" s="647"/>
      <c r="BG50" s="647"/>
      <c r="BH50" s="647"/>
      <c r="BI50" s="647"/>
      <c r="BJ50" s="647"/>
      <c r="BK50" s="647"/>
      <c r="BL50" s="647"/>
      <c r="BM50" s="647"/>
      <c r="BN50" s="677"/>
      <c r="BO50" s="677"/>
      <c r="BP50" s="677"/>
      <c r="BQ50" s="677"/>
      <c r="BR50" s="677"/>
      <c r="BS50" s="647"/>
      <c r="BT50" s="648"/>
      <c r="BU50" s="677"/>
      <c r="BV50" s="677"/>
      <c r="BW50" s="677"/>
      <c r="BX50" s="677"/>
      <c r="BY50" s="677"/>
      <c r="BZ50" s="677"/>
      <c r="CA50" s="677"/>
      <c r="CB50" s="677"/>
      <c r="CC50" s="677"/>
      <c r="CD50" s="677"/>
      <c r="CE50" s="677"/>
      <c r="CF50" s="677"/>
      <c r="CG50" s="677"/>
      <c r="CH50" s="677"/>
      <c r="CI50" s="677"/>
      <c r="CJ50" s="677"/>
      <c r="CK50" s="677"/>
      <c r="CL50" s="677"/>
      <c r="CM50" s="677"/>
      <c r="CN50" s="677"/>
      <c r="CO50" s="677"/>
      <c r="CP50" s="678"/>
      <c r="CQ50" s="678"/>
      <c r="CR50" s="678"/>
      <c r="CS50" s="679"/>
      <c r="CT50" s="679"/>
      <c r="CU50" s="679"/>
      <c r="CV50" s="679"/>
      <c r="CW50" s="679"/>
      <c r="CX50" s="679"/>
      <c r="CY50" s="679"/>
      <c r="CZ50" s="679"/>
      <c r="DA50" s="679"/>
      <c r="DB50" s="679"/>
      <c r="DC50" s="679"/>
      <c r="DD50" s="679"/>
      <c r="DE50" s="679"/>
      <c r="DF50" s="679"/>
      <c r="DG50" s="679"/>
      <c r="DH50" s="679"/>
      <c r="DI50" s="679"/>
      <c r="DJ50" s="679"/>
      <c r="DK50" s="679"/>
      <c r="DL50" s="679"/>
      <c r="DM50" s="679"/>
      <c r="DN50" s="679"/>
      <c r="DO50" s="679"/>
      <c r="DP50" s="679"/>
      <c r="DQ50" s="679"/>
      <c r="DR50" s="679"/>
      <c r="DS50" s="679"/>
      <c r="DT50" s="679"/>
      <c r="DU50" s="679"/>
      <c r="DV50" s="679"/>
      <c r="DW50" s="679"/>
      <c r="DX50" s="679"/>
      <c r="DY50" s="679"/>
      <c r="DZ50" s="679"/>
      <c r="EA50" s="679"/>
      <c r="EB50" s="679"/>
      <c r="EC50" s="679"/>
      <c r="ED50" s="679"/>
      <c r="EE50" s="679"/>
      <c r="EF50" s="679"/>
      <c r="EG50" s="679"/>
      <c r="EH50" s="679"/>
      <c r="EI50" s="679"/>
      <c r="EJ50" s="679"/>
      <c r="EK50" s="679"/>
      <c r="EL50" s="679"/>
      <c r="EM50" s="679"/>
      <c r="EN50" s="679"/>
      <c r="EO50" s="679"/>
      <c r="EP50" s="679"/>
      <c r="EQ50" s="679"/>
      <c r="ER50" s="679"/>
      <c r="ES50" s="679"/>
      <c r="ET50" s="679"/>
      <c r="EU50" s="679"/>
      <c r="EV50" s="679"/>
      <c r="EW50" s="679"/>
      <c r="EX50" s="679"/>
      <c r="EY50" s="679"/>
      <c r="EZ50" s="679"/>
      <c r="FA50" s="679"/>
      <c r="FB50" s="679"/>
      <c r="FC50" s="679"/>
      <c r="FD50" s="679"/>
      <c r="FE50" s="679"/>
      <c r="FF50" s="679"/>
      <c r="FG50" s="679"/>
      <c r="FH50" s="679"/>
      <c r="FI50" s="679"/>
      <c r="FJ50" s="679"/>
      <c r="FK50" s="679"/>
      <c r="FL50" s="679"/>
      <c r="FM50" s="679"/>
      <c r="FN50" s="679"/>
      <c r="FO50" s="679"/>
      <c r="FP50" s="679"/>
      <c r="FQ50" s="679"/>
      <c r="FR50" s="679"/>
      <c r="FS50" s="679"/>
      <c r="FT50" s="679"/>
      <c r="FU50" s="679"/>
      <c r="FV50" s="679"/>
      <c r="FW50" s="679"/>
      <c r="FX50" s="679"/>
      <c r="FY50" s="679"/>
      <c r="FZ50" s="679"/>
      <c r="GA50" s="679"/>
      <c r="GB50" s="679"/>
      <c r="GC50" s="679"/>
      <c r="GD50" s="679"/>
      <c r="GE50" s="679"/>
      <c r="GF50" s="679"/>
      <c r="GG50" s="679"/>
      <c r="GH50" s="679"/>
      <c r="GI50" s="679"/>
      <c r="GJ50" s="679"/>
      <c r="GK50" s="679"/>
      <c r="GL50" s="679"/>
      <c r="GM50" s="679"/>
      <c r="GN50" s="679"/>
      <c r="GO50" s="679"/>
      <c r="GP50" s="679"/>
      <c r="GQ50" s="679"/>
      <c r="GR50" s="679"/>
      <c r="GS50" s="679"/>
      <c r="GT50" s="679"/>
      <c r="GU50" s="679"/>
      <c r="GV50" s="679"/>
      <c r="GW50" s="679"/>
      <c r="GX50" s="679"/>
      <c r="GY50" s="679"/>
      <c r="GZ50" s="679"/>
      <c r="HA50" s="679"/>
      <c r="HB50" s="679"/>
      <c r="HC50" s="679"/>
      <c r="HD50" s="679"/>
      <c r="HE50" s="679"/>
      <c r="HF50" s="679"/>
      <c r="HG50" s="679"/>
      <c r="HH50" s="679"/>
      <c r="HI50" s="679"/>
      <c r="HJ50" s="679"/>
      <c r="HK50" s="679"/>
      <c r="HL50" s="679"/>
      <c r="HM50" s="679"/>
      <c r="HN50" s="679"/>
      <c r="HO50" s="679"/>
      <c r="HP50" s="679"/>
      <c r="HQ50" s="679"/>
      <c r="HR50" s="679"/>
      <c r="HS50" s="679"/>
      <c r="HT50" s="679"/>
      <c r="HU50" s="679"/>
      <c r="HV50" s="679"/>
      <c r="HW50" s="679"/>
      <c r="HX50" s="679"/>
      <c r="HY50" s="679"/>
      <c r="HZ50" s="679"/>
      <c r="IA50" s="679"/>
      <c r="IB50" s="679"/>
      <c r="IC50" s="679"/>
      <c r="ID50" s="679"/>
      <c r="IE50" s="679"/>
      <c r="IF50" s="679"/>
      <c r="IG50" s="679"/>
      <c r="IH50" s="679"/>
      <c r="II50" s="679"/>
      <c r="IJ50" s="679"/>
    </row>
    <row r="51" spans="1:1027" s="680" customFormat="1" ht="27" customHeight="1">
      <c r="A51" s="660"/>
      <c r="B51" s="660"/>
      <c r="C51" s="660"/>
      <c r="D51" s="673"/>
      <c r="E51" s="681"/>
      <c r="F51" s="681"/>
      <c r="G51" s="681"/>
      <c r="H51" s="681"/>
      <c r="I51" s="681"/>
      <c r="J51" s="681"/>
      <c r="K51" s="681"/>
      <c r="L51" s="681"/>
      <c r="M51" s="681"/>
      <c r="N51" s="681"/>
      <c r="O51" s="681"/>
      <c r="P51" s="681"/>
      <c r="Q51" s="681"/>
      <c r="R51" s="681"/>
      <c r="S51" s="681"/>
      <c r="T51" s="681"/>
      <c r="U51" s="681"/>
      <c r="V51" s="681"/>
      <c r="W51" s="681"/>
      <c r="X51" s="681"/>
      <c r="Y51" s="681"/>
      <c r="Z51" s="681"/>
      <c r="AA51" s="681"/>
      <c r="AB51" s="681"/>
      <c r="AC51" s="681"/>
      <c r="AD51" s="681"/>
      <c r="AE51" s="681"/>
      <c r="AF51" s="681"/>
      <c r="AG51" s="681"/>
      <c r="AH51" s="681"/>
      <c r="AI51" s="681"/>
      <c r="AJ51" s="674"/>
      <c r="AK51" s="675"/>
      <c r="AL51" s="675"/>
      <c r="AM51" s="676"/>
      <c r="AN51" s="677"/>
      <c r="AO51" s="677"/>
      <c r="AP51" s="677"/>
      <c r="AQ51" s="677"/>
      <c r="AR51" s="677"/>
      <c r="AS51" s="647"/>
      <c r="AT51" s="647"/>
      <c r="AU51" s="647"/>
      <c r="AV51" s="647"/>
      <c r="AW51" s="647"/>
      <c r="AX51" s="647"/>
      <c r="AY51" s="647"/>
      <c r="AZ51" s="647"/>
      <c r="BA51" s="647"/>
      <c r="BB51" s="647"/>
      <c r="BC51" s="647"/>
      <c r="BD51" s="647"/>
      <c r="BE51" s="647"/>
      <c r="BF51" s="647"/>
      <c r="BG51" s="647"/>
      <c r="BH51" s="647"/>
      <c r="BI51" s="647"/>
      <c r="BJ51" s="647"/>
      <c r="BK51" s="647"/>
      <c r="BL51" s="647"/>
      <c r="BM51" s="647"/>
      <c r="BN51" s="677"/>
      <c r="BO51" s="677"/>
      <c r="BP51" s="677"/>
      <c r="BQ51" s="677"/>
      <c r="BR51" s="677"/>
      <c r="BS51" s="647"/>
      <c r="BT51" s="648"/>
      <c r="BU51" s="677"/>
      <c r="BV51" s="677"/>
      <c r="BW51" s="677"/>
      <c r="BX51" s="677"/>
      <c r="BY51" s="677"/>
      <c r="BZ51" s="677"/>
      <c r="CA51" s="677"/>
      <c r="CB51" s="677"/>
      <c r="CC51" s="677"/>
      <c r="CD51" s="677"/>
      <c r="CE51" s="677"/>
      <c r="CF51" s="677"/>
      <c r="CG51" s="677"/>
      <c r="CH51" s="677"/>
      <c r="CI51" s="677"/>
      <c r="CJ51" s="677"/>
      <c r="CK51" s="677"/>
      <c r="CL51" s="677"/>
      <c r="CM51" s="677"/>
      <c r="CN51" s="677"/>
      <c r="CO51" s="677"/>
      <c r="CP51" s="678"/>
      <c r="CQ51" s="678"/>
      <c r="CR51" s="678"/>
      <c r="CS51" s="679"/>
      <c r="CT51" s="679"/>
      <c r="CU51" s="679"/>
      <c r="CV51" s="679"/>
      <c r="CW51" s="679"/>
      <c r="CX51" s="679"/>
      <c r="CY51" s="679"/>
      <c r="CZ51" s="679"/>
      <c r="DA51" s="679"/>
      <c r="DB51" s="679"/>
      <c r="DC51" s="679"/>
      <c r="DD51" s="679"/>
      <c r="DE51" s="679"/>
      <c r="DF51" s="679"/>
      <c r="DG51" s="679"/>
      <c r="DH51" s="679"/>
      <c r="DI51" s="679"/>
      <c r="DJ51" s="679"/>
      <c r="DK51" s="679"/>
      <c r="DL51" s="679"/>
      <c r="DM51" s="679"/>
      <c r="DN51" s="679"/>
      <c r="DO51" s="679"/>
      <c r="DP51" s="679"/>
      <c r="DQ51" s="679"/>
      <c r="DR51" s="679"/>
      <c r="DS51" s="679"/>
      <c r="DT51" s="679"/>
      <c r="DU51" s="679"/>
      <c r="DV51" s="679"/>
      <c r="DW51" s="679"/>
      <c r="DX51" s="679"/>
      <c r="DY51" s="679"/>
      <c r="DZ51" s="679"/>
      <c r="EA51" s="679"/>
      <c r="EB51" s="679"/>
      <c r="EC51" s="679"/>
      <c r="ED51" s="679"/>
      <c r="EE51" s="679"/>
      <c r="EF51" s="679"/>
      <c r="EG51" s="679"/>
      <c r="EH51" s="679"/>
      <c r="EI51" s="679"/>
      <c r="EJ51" s="679"/>
      <c r="EK51" s="679"/>
      <c r="EL51" s="679"/>
      <c r="EM51" s="679"/>
      <c r="EN51" s="679"/>
      <c r="EO51" s="679"/>
      <c r="EP51" s="679"/>
      <c r="EQ51" s="679"/>
      <c r="ER51" s="679"/>
      <c r="ES51" s="679"/>
      <c r="ET51" s="679"/>
      <c r="EU51" s="679"/>
      <c r="EV51" s="679"/>
      <c r="EW51" s="679"/>
      <c r="EX51" s="679"/>
      <c r="EY51" s="679"/>
      <c r="EZ51" s="679"/>
      <c r="FA51" s="679"/>
      <c r="FB51" s="679"/>
      <c r="FC51" s="679"/>
      <c r="FD51" s="679"/>
      <c r="FE51" s="679"/>
      <c r="FF51" s="679"/>
      <c r="FG51" s="679"/>
      <c r="FH51" s="679"/>
      <c r="FI51" s="679"/>
      <c r="FJ51" s="679"/>
      <c r="FK51" s="679"/>
      <c r="FL51" s="679"/>
      <c r="FM51" s="679"/>
      <c r="FN51" s="679"/>
      <c r="FO51" s="679"/>
      <c r="FP51" s="679"/>
      <c r="FQ51" s="679"/>
      <c r="FR51" s="679"/>
      <c r="FS51" s="679"/>
      <c r="FT51" s="679"/>
      <c r="FU51" s="679"/>
      <c r="FV51" s="679"/>
      <c r="FW51" s="679"/>
      <c r="FX51" s="679"/>
      <c r="FY51" s="679"/>
      <c r="FZ51" s="679"/>
      <c r="GA51" s="679"/>
      <c r="GB51" s="679"/>
      <c r="GC51" s="679"/>
      <c r="GD51" s="679"/>
      <c r="GE51" s="679"/>
      <c r="GF51" s="679"/>
      <c r="GG51" s="679"/>
      <c r="GH51" s="679"/>
      <c r="GI51" s="679"/>
      <c r="GJ51" s="679"/>
      <c r="GK51" s="679"/>
      <c r="GL51" s="679"/>
      <c r="GM51" s="679"/>
      <c r="GN51" s="679"/>
      <c r="GO51" s="679"/>
      <c r="GP51" s="679"/>
      <c r="GQ51" s="679"/>
      <c r="GR51" s="679"/>
      <c r="GS51" s="679"/>
      <c r="GT51" s="679"/>
      <c r="GU51" s="679"/>
      <c r="GV51" s="679"/>
      <c r="GW51" s="679"/>
      <c r="GX51" s="679"/>
      <c r="GY51" s="679"/>
      <c r="GZ51" s="679"/>
      <c r="HA51" s="679"/>
      <c r="HB51" s="679"/>
      <c r="HC51" s="679"/>
      <c r="HD51" s="679"/>
      <c r="HE51" s="679"/>
      <c r="HF51" s="679"/>
      <c r="HG51" s="679"/>
      <c r="HH51" s="679"/>
      <c r="HI51" s="679"/>
      <c r="HJ51" s="679"/>
      <c r="HK51" s="679"/>
      <c r="HL51" s="679"/>
      <c r="HM51" s="679"/>
      <c r="HN51" s="679"/>
      <c r="HO51" s="679"/>
      <c r="HP51" s="679"/>
      <c r="HQ51" s="679"/>
      <c r="HR51" s="679"/>
      <c r="HS51" s="679"/>
      <c r="HT51" s="679"/>
      <c r="HU51" s="679"/>
      <c r="HV51" s="679"/>
      <c r="HW51" s="679"/>
      <c r="HX51" s="679"/>
      <c r="HY51" s="679"/>
      <c r="HZ51" s="679"/>
      <c r="IA51" s="679"/>
      <c r="IB51" s="679"/>
      <c r="IC51" s="679"/>
      <c r="ID51" s="679"/>
      <c r="IE51" s="679"/>
      <c r="IF51" s="679"/>
      <c r="IG51" s="679"/>
      <c r="IH51" s="679"/>
      <c r="II51" s="679"/>
      <c r="IJ51" s="679"/>
    </row>
    <row r="52" spans="1:1027" s="680" customFormat="1" ht="27" customHeight="1">
      <c r="A52" s="682"/>
      <c r="B52" s="683"/>
      <c r="C52" s="682"/>
      <c r="D52" s="661"/>
      <c r="E52" s="672"/>
      <c r="F52" s="672"/>
      <c r="G52" s="684"/>
      <c r="H52" s="684"/>
      <c r="I52" s="684"/>
      <c r="J52" s="684"/>
      <c r="K52" s="672"/>
      <c r="L52" s="672"/>
      <c r="M52" s="672"/>
      <c r="N52" s="684"/>
      <c r="O52" s="684"/>
      <c r="P52" s="684"/>
      <c r="Q52" s="684"/>
      <c r="R52" s="672"/>
      <c r="S52" s="672"/>
      <c r="T52" s="672"/>
      <c r="U52" s="684"/>
      <c r="V52" s="684"/>
      <c r="W52" s="684"/>
      <c r="X52" s="684"/>
      <c r="Y52" s="672"/>
      <c r="Z52" s="672"/>
      <c r="AA52" s="672"/>
      <c r="AB52" s="684"/>
      <c r="AC52" s="684"/>
      <c r="AD52" s="684"/>
      <c r="AE52" s="684"/>
      <c r="AF52" s="672"/>
      <c r="AG52" s="672"/>
      <c r="AH52" s="672"/>
      <c r="AI52" s="672"/>
      <c r="AJ52" s="663"/>
      <c r="AK52" s="664"/>
      <c r="AL52" s="664"/>
      <c r="AM52" s="665"/>
      <c r="AN52" s="666"/>
      <c r="AO52" s="666"/>
      <c r="AP52" s="667"/>
      <c r="AQ52" s="647"/>
      <c r="AR52" s="647"/>
      <c r="AS52" s="647"/>
      <c r="AT52" s="647"/>
      <c r="AU52" s="647"/>
      <c r="AV52" s="647"/>
      <c r="AW52" s="647"/>
      <c r="AX52" s="647"/>
      <c r="AY52" s="647"/>
      <c r="AZ52" s="647"/>
      <c r="BA52" s="647"/>
      <c r="BB52" s="647"/>
      <c r="BC52" s="647"/>
      <c r="BD52" s="647"/>
      <c r="BE52" s="647"/>
      <c r="BF52" s="647"/>
      <c r="BG52" s="647"/>
      <c r="BH52" s="647"/>
      <c r="BI52" s="647"/>
      <c r="BJ52" s="647"/>
      <c r="BK52" s="647"/>
      <c r="BL52" s="647"/>
      <c r="BM52" s="647"/>
      <c r="BN52" s="668"/>
      <c r="BO52" s="668"/>
      <c r="BP52" s="668"/>
      <c r="BQ52" s="668"/>
      <c r="BR52" s="668"/>
      <c r="BS52" s="647"/>
      <c r="BT52" s="648"/>
      <c r="BU52" s="677"/>
      <c r="BV52" s="677"/>
      <c r="BW52" s="677"/>
      <c r="BX52" s="677"/>
      <c r="BY52" s="677"/>
      <c r="BZ52" s="677"/>
      <c r="CA52" s="677"/>
      <c r="CB52" s="677"/>
      <c r="CC52" s="677"/>
      <c r="CD52" s="677"/>
      <c r="CE52" s="677"/>
      <c r="CF52" s="677"/>
      <c r="CG52" s="677"/>
      <c r="CH52" s="677"/>
      <c r="CI52" s="677"/>
      <c r="CJ52" s="677"/>
      <c r="CK52" s="677"/>
      <c r="CL52" s="677"/>
      <c r="CM52" s="677"/>
      <c r="CN52" s="677"/>
      <c r="CO52" s="677"/>
      <c r="CP52" s="678"/>
      <c r="CQ52" s="678"/>
      <c r="CR52" s="678"/>
      <c r="CS52" s="679"/>
      <c r="CT52" s="679"/>
      <c r="CU52" s="679"/>
      <c r="CV52" s="679"/>
      <c r="CW52" s="679"/>
      <c r="CX52" s="679"/>
      <c r="CY52" s="679"/>
      <c r="CZ52" s="679"/>
      <c r="DA52" s="679"/>
      <c r="DB52" s="679"/>
      <c r="DC52" s="679"/>
      <c r="DD52" s="679"/>
      <c r="DE52" s="679"/>
      <c r="DF52" s="679"/>
      <c r="DG52" s="679"/>
      <c r="DH52" s="679"/>
      <c r="DI52" s="679"/>
      <c r="DJ52" s="679"/>
      <c r="DK52" s="679"/>
      <c r="DL52" s="679"/>
      <c r="DM52" s="679"/>
      <c r="DN52" s="679"/>
      <c r="DO52" s="679"/>
      <c r="DP52" s="679"/>
      <c r="DQ52" s="679"/>
      <c r="DR52" s="679"/>
      <c r="DS52" s="679"/>
      <c r="DT52" s="679"/>
      <c r="DU52" s="679"/>
      <c r="DV52" s="679"/>
      <c r="DW52" s="679"/>
      <c r="DX52" s="679"/>
      <c r="DY52" s="679"/>
      <c r="DZ52" s="679"/>
      <c r="EA52" s="679"/>
      <c r="EB52" s="679"/>
      <c r="EC52" s="679"/>
      <c r="ED52" s="679"/>
      <c r="EE52" s="679"/>
      <c r="EF52" s="679"/>
      <c r="EG52" s="679"/>
      <c r="EH52" s="679"/>
      <c r="EI52" s="679"/>
      <c r="EJ52" s="679"/>
      <c r="EK52" s="679"/>
      <c r="EL52" s="679"/>
      <c r="EM52" s="679"/>
      <c r="EN52" s="679"/>
      <c r="EO52" s="679"/>
      <c r="EP52" s="679"/>
      <c r="EQ52" s="679"/>
      <c r="ER52" s="679"/>
      <c r="ES52" s="679"/>
      <c r="ET52" s="679"/>
      <c r="EU52" s="679"/>
      <c r="EV52" s="679"/>
      <c r="EW52" s="679"/>
      <c r="EX52" s="679"/>
      <c r="EY52" s="679"/>
      <c r="EZ52" s="679"/>
      <c r="FA52" s="679"/>
      <c r="FB52" s="679"/>
      <c r="FC52" s="679"/>
      <c r="FD52" s="679"/>
      <c r="FE52" s="679"/>
      <c r="FF52" s="679"/>
      <c r="FG52" s="679"/>
      <c r="FH52" s="679"/>
      <c r="FI52" s="679"/>
      <c r="FJ52" s="679"/>
      <c r="FK52" s="679"/>
      <c r="FL52" s="679"/>
      <c r="FM52" s="679"/>
      <c r="FN52" s="679"/>
      <c r="FO52" s="679"/>
      <c r="FP52" s="679"/>
      <c r="FQ52" s="679"/>
      <c r="FR52" s="679"/>
      <c r="FS52" s="679"/>
      <c r="FT52" s="679"/>
      <c r="FU52" s="679"/>
      <c r="FV52" s="679"/>
      <c r="FW52" s="679"/>
      <c r="FX52" s="679"/>
      <c r="FY52" s="679"/>
      <c r="FZ52" s="679"/>
      <c r="GA52" s="679"/>
      <c r="GB52" s="679"/>
      <c r="GC52" s="679"/>
      <c r="GD52" s="679"/>
      <c r="GE52" s="679"/>
      <c r="GF52" s="679"/>
      <c r="GG52" s="679"/>
      <c r="GH52" s="679"/>
      <c r="GI52" s="679"/>
      <c r="GJ52" s="679"/>
      <c r="GK52" s="679"/>
      <c r="GL52" s="679"/>
      <c r="GM52" s="679"/>
      <c r="GN52" s="679"/>
      <c r="GO52" s="679"/>
      <c r="GP52" s="679"/>
      <c r="GQ52" s="679"/>
      <c r="GR52" s="679"/>
      <c r="GS52" s="679"/>
      <c r="GT52" s="679"/>
      <c r="GU52" s="679"/>
      <c r="GV52" s="679"/>
      <c r="GW52" s="679"/>
      <c r="GX52" s="679"/>
      <c r="GY52" s="679"/>
      <c r="GZ52" s="679"/>
      <c r="HA52" s="679"/>
      <c r="HB52" s="679"/>
      <c r="HC52" s="679"/>
      <c r="HD52" s="679"/>
      <c r="HE52" s="679"/>
      <c r="HF52" s="679"/>
      <c r="HG52" s="679"/>
      <c r="HH52" s="679"/>
      <c r="HI52" s="679"/>
      <c r="HJ52" s="679"/>
      <c r="HK52" s="679"/>
      <c r="HL52" s="679"/>
      <c r="HM52" s="679"/>
      <c r="HN52" s="679"/>
      <c r="HO52" s="679"/>
      <c r="HP52" s="679"/>
      <c r="HQ52" s="679"/>
      <c r="HR52" s="679"/>
      <c r="HS52" s="679"/>
      <c r="HT52" s="679"/>
      <c r="HU52" s="679"/>
      <c r="HV52" s="679"/>
      <c r="HW52" s="679"/>
      <c r="HX52" s="679"/>
      <c r="HY52" s="679"/>
      <c r="HZ52" s="679"/>
      <c r="IA52" s="679"/>
      <c r="IB52" s="679"/>
      <c r="IC52" s="679"/>
      <c r="ID52" s="679"/>
      <c r="IE52" s="679"/>
      <c r="IF52" s="679"/>
      <c r="IG52" s="679"/>
      <c r="IH52" s="679"/>
      <c r="II52" s="679"/>
      <c r="IJ52" s="679"/>
    </row>
    <row r="53" spans="1:1027" s="680" customFormat="1" ht="27" customHeight="1">
      <c r="A53" s="682"/>
      <c r="B53" s="683"/>
      <c r="C53" s="682"/>
      <c r="D53" s="661"/>
      <c r="E53" s="672"/>
      <c r="F53" s="672"/>
      <c r="G53" s="672"/>
      <c r="H53" s="672"/>
      <c r="I53" s="672"/>
      <c r="J53" s="672"/>
      <c r="K53" s="672"/>
      <c r="L53" s="672"/>
      <c r="M53" s="672"/>
      <c r="N53" s="672"/>
      <c r="O53" s="672"/>
      <c r="P53" s="672"/>
      <c r="Q53" s="684"/>
      <c r="R53" s="672"/>
      <c r="S53" s="672"/>
      <c r="T53" s="672"/>
      <c r="U53" s="672"/>
      <c r="V53" s="672"/>
      <c r="W53" s="672"/>
      <c r="X53" s="684"/>
      <c r="Y53" s="672"/>
      <c r="Z53" s="672"/>
      <c r="AA53" s="672"/>
      <c r="AB53" s="672"/>
      <c r="AC53" s="672"/>
      <c r="AD53" s="672"/>
      <c r="AE53" s="684"/>
      <c r="AF53" s="672"/>
      <c r="AG53" s="672"/>
      <c r="AH53" s="672"/>
      <c r="AI53" s="672"/>
      <c r="AJ53" s="663"/>
      <c r="AK53" s="664"/>
      <c r="AL53" s="664"/>
      <c r="AM53" s="665"/>
      <c r="AN53" s="666"/>
      <c r="AO53" s="666"/>
      <c r="AP53" s="667"/>
      <c r="AQ53" s="647"/>
      <c r="AR53" s="647"/>
      <c r="AS53" s="647"/>
      <c r="AT53" s="647"/>
      <c r="AU53" s="647"/>
      <c r="AV53" s="647"/>
      <c r="AW53" s="647"/>
      <c r="AX53" s="647"/>
      <c r="AY53" s="647"/>
      <c r="AZ53" s="647"/>
      <c r="BA53" s="647"/>
      <c r="BB53" s="647"/>
      <c r="BC53" s="647"/>
      <c r="BD53" s="647"/>
      <c r="BE53" s="647"/>
      <c r="BF53" s="647"/>
      <c r="BG53" s="647"/>
      <c r="BH53" s="647"/>
      <c r="BI53" s="647"/>
      <c r="BJ53" s="647"/>
      <c r="BK53" s="647"/>
      <c r="BL53" s="647"/>
      <c r="BM53" s="647"/>
      <c r="BN53" s="668"/>
      <c r="BO53" s="668"/>
      <c r="BP53" s="668"/>
      <c r="BQ53" s="668"/>
      <c r="BR53" s="668"/>
      <c r="BS53" s="647"/>
      <c r="BT53" s="648"/>
      <c r="BU53" s="677"/>
      <c r="BV53" s="677"/>
      <c r="BW53" s="677"/>
      <c r="BX53" s="677"/>
      <c r="BY53" s="677"/>
      <c r="BZ53" s="677"/>
      <c r="CA53" s="677"/>
      <c r="CB53" s="677"/>
      <c r="CC53" s="677"/>
      <c r="CD53" s="677"/>
      <c r="CE53" s="677"/>
      <c r="CF53" s="677"/>
      <c r="CG53" s="677"/>
      <c r="CH53" s="677"/>
      <c r="CI53" s="677"/>
      <c r="CJ53" s="677"/>
      <c r="CK53" s="677"/>
      <c r="CL53" s="677"/>
      <c r="CM53" s="677"/>
      <c r="CN53" s="677"/>
      <c r="CO53" s="677"/>
      <c r="CP53" s="678"/>
      <c r="CQ53" s="678"/>
      <c r="CR53" s="678"/>
      <c r="CS53" s="679"/>
      <c r="CT53" s="679"/>
      <c r="CU53" s="679"/>
      <c r="CV53" s="679"/>
      <c r="CW53" s="679"/>
      <c r="CX53" s="679"/>
      <c r="CY53" s="679"/>
      <c r="CZ53" s="679"/>
      <c r="DA53" s="679"/>
      <c r="DB53" s="679"/>
      <c r="DC53" s="679"/>
      <c r="DD53" s="679"/>
      <c r="DE53" s="679"/>
      <c r="DF53" s="679"/>
      <c r="DG53" s="679"/>
      <c r="DH53" s="679"/>
      <c r="DI53" s="679"/>
      <c r="DJ53" s="679"/>
      <c r="DK53" s="679"/>
      <c r="DL53" s="679"/>
      <c r="DM53" s="679"/>
      <c r="DN53" s="679"/>
      <c r="DO53" s="679"/>
      <c r="DP53" s="679"/>
      <c r="DQ53" s="679"/>
      <c r="DR53" s="679"/>
      <c r="DS53" s="679"/>
      <c r="DT53" s="679"/>
      <c r="DU53" s="679"/>
      <c r="DV53" s="679"/>
      <c r="DW53" s="679"/>
      <c r="DX53" s="679"/>
      <c r="DY53" s="679"/>
      <c r="DZ53" s="679"/>
      <c r="EA53" s="679"/>
      <c r="EB53" s="679"/>
      <c r="EC53" s="679"/>
      <c r="ED53" s="679"/>
      <c r="EE53" s="679"/>
      <c r="EF53" s="679"/>
      <c r="EG53" s="679"/>
      <c r="EH53" s="679"/>
      <c r="EI53" s="679"/>
      <c r="EJ53" s="679"/>
      <c r="EK53" s="679"/>
      <c r="EL53" s="679"/>
      <c r="EM53" s="679"/>
      <c r="EN53" s="679"/>
      <c r="EO53" s="679"/>
      <c r="EP53" s="679"/>
      <c r="EQ53" s="679"/>
      <c r="ER53" s="679"/>
      <c r="ES53" s="679"/>
      <c r="ET53" s="679"/>
      <c r="EU53" s="679"/>
      <c r="EV53" s="679"/>
      <c r="EW53" s="679"/>
      <c r="EX53" s="679"/>
      <c r="EY53" s="679"/>
      <c r="EZ53" s="679"/>
      <c r="FA53" s="679"/>
      <c r="FB53" s="679"/>
      <c r="FC53" s="679"/>
      <c r="FD53" s="679"/>
      <c r="FE53" s="679"/>
      <c r="FF53" s="679"/>
      <c r="FG53" s="679"/>
      <c r="FH53" s="679"/>
      <c r="FI53" s="679"/>
      <c r="FJ53" s="679"/>
      <c r="FK53" s="679"/>
      <c r="FL53" s="679"/>
      <c r="FM53" s="679"/>
      <c r="FN53" s="679"/>
      <c r="FO53" s="679"/>
      <c r="FP53" s="679"/>
      <c r="FQ53" s="679"/>
      <c r="FR53" s="679"/>
      <c r="FS53" s="679"/>
      <c r="FT53" s="679"/>
      <c r="FU53" s="679"/>
      <c r="FV53" s="679"/>
      <c r="FW53" s="679"/>
      <c r="FX53" s="679"/>
      <c r="FY53" s="679"/>
      <c r="FZ53" s="679"/>
      <c r="GA53" s="679"/>
      <c r="GB53" s="679"/>
      <c r="GC53" s="679"/>
      <c r="GD53" s="679"/>
      <c r="GE53" s="679"/>
      <c r="GF53" s="679"/>
      <c r="GG53" s="679"/>
      <c r="GH53" s="679"/>
      <c r="GI53" s="679"/>
      <c r="GJ53" s="679"/>
      <c r="GK53" s="679"/>
      <c r="GL53" s="679"/>
      <c r="GM53" s="679"/>
      <c r="GN53" s="679"/>
      <c r="GO53" s="679"/>
      <c r="GP53" s="679"/>
      <c r="GQ53" s="679"/>
      <c r="GR53" s="679"/>
      <c r="GS53" s="679"/>
      <c r="GT53" s="679"/>
      <c r="GU53" s="679"/>
      <c r="GV53" s="679"/>
      <c r="GW53" s="679"/>
      <c r="GX53" s="679"/>
      <c r="GY53" s="679"/>
      <c r="GZ53" s="679"/>
      <c r="HA53" s="679"/>
      <c r="HB53" s="685"/>
      <c r="HC53" s="685"/>
      <c r="HD53" s="685"/>
      <c r="HE53" s="685"/>
      <c r="HF53" s="685"/>
      <c r="HG53" s="685"/>
      <c r="HH53" s="685"/>
      <c r="HI53" s="685"/>
      <c r="HJ53" s="685"/>
      <c r="HK53" s="685"/>
      <c r="HL53" s="685"/>
      <c r="HM53" s="685"/>
      <c r="HN53" s="685"/>
      <c r="HO53" s="685"/>
      <c r="HP53" s="685"/>
      <c r="HQ53" s="685"/>
      <c r="HR53" s="685"/>
      <c r="HS53" s="685"/>
      <c r="HT53" s="685"/>
      <c r="HU53" s="685"/>
      <c r="HV53" s="685"/>
      <c r="HW53" s="685"/>
      <c r="HX53" s="685"/>
      <c r="HY53" s="685"/>
      <c r="HZ53" s="685"/>
      <c r="IA53" s="685"/>
      <c r="IB53" s="685"/>
      <c r="IC53" s="685"/>
      <c r="ID53" s="685"/>
      <c r="IE53" s="685"/>
      <c r="IF53" s="685"/>
      <c r="IG53" s="685"/>
      <c r="IH53" s="685"/>
      <c r="II53" s="685"/>
      <c r="IJ53" s="685"/>
    </row>
    <row r="54" spans="1:1027" s="680" customFormat="1" ht="27" customHeight="1">
      <c r="A54" s="686"/>
      <c r="B54" s="687"/>
      <c r="C54" s="688"/>
      <c r="D54" s="661"/>
      <c r="E54" s="672"/>
      <c r="F54" s="672"/>
      <c r="G54" s="689"/>
      <c r="H54" s="684"/>
      <c r="I54" s="684"/>
      <c r="J54" s="684"/>
      <c r="K54" s="672"/>
      <c r="L54" s="672"/>
      <c r="M54" s="672"/>
      <c r="N54" s="684"/>
      <c r="O54" s="684"/>
      <c r="P54" s="684"/>
      <c r="Q54" s="684"/>
      <c r="R54" s="672"/>
      <c r="S54" s="672"/>
      <c r="T54" s="672"/>
      <c r="U54" s="684"/>
      <c r="V54" s="684"/>
      <c r="W54" s="684"/>
      <c r="X54" s="684"/>
      <c r="Y54" s="672"/>
      <c r="Z54" s="672"/>
      <c r="AA54" s="672"/>
      <c r="AB54" s="684"/>
      <c r="AC54" s="684"/>
      <c r="AD54" s="684"/>
      <c r="AE54" s="684"/>
      <c r="AF54" s="672"/>
      <c r="AG54" s="672"/>
      <c r="AH54" s="672"/>
      <c r="AI54" s="672"/>
      <c r="AJ54" s="663"/>
      <c r="AK54" s="664"/>
      <c r="AL54" s="664"/>
      <c r="AM54" s="665"/>
      <c r="AN54" s="666"/>
      <c r="AO54" s="666"/>
      <c r="AP54" s="667"/>
      <c r="AQ54" s="647"/>
      <c r="AR54" s="647"/>
      <c r="AS54" s="647"/>
      <c r="AT54" s="647"/>
      <c r="AU54" s="647"/>
      <c r="AV54" s="647"/>
      <c r="AW54" s="647"/>
      <c r="AX54" s="647"/>
      <c r="AY54" s="647"/>
      <c r="AZ54" s="647"/>
      <c r="BA54" s="647"/>
      <c r="BB54" s="647"/>
      <c r="BC54" s="647"/>
      <c r="BD54" s="647"/>
      <c r="BE54" s="647"/>
      <c r="BF54" s="647"/>
      <c r="BG54" s="647"/>
      <c r="BH54" s="647"/>
      <c r="BI54" s="647"/>
      <c r="BJ54" s="647"/>
      <c r="BK54" s="647"/>
      <c r="BL54" s="647"/>
      <c r="BM54" s="647"/>
      <c r="BN54" s="668"/>
      <c r="BO54" s="668"/>
      <c r="BP54" s="668"/>
      <c r="BQ54" s="668"/>
      <c r="BR54" s="668"/>
      <c r="BS54" s="647"/>
      <c r="BT54" s="648"/>
      <c r="BU54" s="677"/>
      <c r="BV54" s="677"/>
      <c r="BW54" s="677"/>
      <c r="BX54" s="677"/>
      <c r="BY54" s="677"/>
      <c r="BZ54" s="677"/>
      <c r="CA54" s="677"/>
      <c r="CB54" s="677"/>
      <c r="CC54" s="677"/>
      <c r="CD54" s="677"/>
      <c r="CE54" s="677"/>
      <c r="CF54" s="677"/>
      <c r="CG54" s="677"/>
      <c r="CH54" s="677"/>
      <c r="CI54" s="677"/>
      <c r="CJ54" s="677"/>
      <c r="CK54" s="677"/>
      <c r="CL54" s="677"/>
      <c r="CM54" s="677"/>
      <c r="CN54" s="677"/>
      <c r="CO54" s="677"/>
      <c r="CP54" s="678"/>
      <c r="CQ54" s="678"/>
      <c r="CR54" s="678"/>
      <c r="CS54" s="679"/>
      <c r="CT54" s="679"/>
      <c r="CU54" s="679"/>
      <c r="CV54" s="679"/>
      <c r="CW54" s="679"/>
      <c r="CX54" s="679"/>
      <c r="CY54" s="679"/>
      <c r="CZ54" s="679"/>
      <c r="DA54" s="679"/>
      <c r="DB54" s="679"/>
      <c r="DC54" s="679"/>
      <c r="DD54" s="679"/>
      <c r="DE54" s="679"/>
      <c r="DF54" s="679"/>
      <c r="DG54" s="679"/>
      <c r="DH54" s="679"/>
      <c r="DI54" s="679"/>
      <c r="DJ54" s="679"/>
      <c r="DK54" s="679"/>
      <c r="DL54" s="679"/>
      <c r="DM54" s="679"/>
      <c r="DN54" s="679"/>
      <c r="DO54" s="679"/>
      <c r="DP54" s="679"/>
      <c r="DQ54" s="679"/>
      <c r="DR54" s="679"/>
      <c r="DS54" s="679"/>
      <c r="DT54" s="679"/>
      <c r="DU54" s="679"/>
      <c r="DV54" s="679"/>
      <c r="DW54" s="679"/>
      <c r="DX54" s="679"/>
      <c r="DY54" s="679"/>
      <c r="DZ54" s="679"/>
      <c r="EA54" s="679"/>
      <c r="EB54" s="679"/>
      <c r="EC54" s="679"/>
      <c r="ED54" s="679"/>
      <c r="EE54" s="679"/>
      <c r="EF54" s="679"/>
      <c r="EG54" s="679"/>
      <c r="EH54" s="679"/>
      <c r="EI54" s="679"/>
      <c r="EJ54" s="679"/>
      <c r="EK54" s="679"/>
      <c r="EL54" s="679"/>
      <c r="EM54" s="679"/>
      <c r="EN54" s="679"/>
      <c r="EO54" s="679"/>
      <c r="EP54" s="679"/>
      <c r="EQ54" s="679"/>
      <c r="ER54" s="679"/>
      <c r="ES54" s="679"/>
      <c r="ET54" s="679"/>
      <c r="EU54" s="679"/>
      <c r="EV54" s="679"/>
      <c r="EW54" s="679"/>
      <c r="EX54" s="679"/>
      <c r="EY54" s="679"/>
      <c r="EZ54" s="679"/>
      <c r="FA54" s="679"/>
      <c r="FB54" s="679"/>
      <c r="FC54" s="679"/>
      <c r="FD54" s="679"/>
      <c r="FE54" s="679"/>
      <c r="FF54" s="679"/>
      <c r="FG54" s="679"/>
      <c r="FH54" s="679"/>
      <c r="FI54" s="679"/>
      <c r="FJ54" s="679"/>
      <c r="FK54" s="679"/>
      <c r="FL54" s="679"/>
      <c r="FM54" s="679"/>
      <c r="FN54" s="679"/>
      <c r="FO54" s="679"/>
      <c r="FP54" s="679"/>
      <c r="FQ54" s="679"/>
      <c r="FR54" s="679"/>
      <c r="FS54" s="679"/>
      <c r="FT54" s="679"/>
      <c r="FU54" s="679"/>
      <c r="FV54" s="679"/>
      <c r="FW54" s="679"/>
      <c r="FX54" s="679"/>
      <c r="FY54" s="679"/>
      <c r="FZ54" s="679"/>
      <c r="GA54" s="679"/>
      <c r="GB54" s="679"/>
      <c r="GC54" s="679"/>
      <c r="GD54" s="679"/>
      <c r="GE54" s="679"/>
      <c r="GF54" s="679"/>
      <c r="GG54" s="679"/>
      <c r="GH54" s="679"/>
      <c r="GI54" s="679"/>
      <c r="GJ54" s="679"/>
      <c r="GK54" s="679"/>
      <c r="GL54" s="679"/>
      <c r="GM54" s="679"/>
      <c r="GN54" s="679"/>
      <c r="GO54" s="679"/>
      <c r="GP54" s="679"/>
      <c r="GQ54" s="679"/>
      <c r="GR54" s="679"/>
      <c r="GS54" s="679"/>
      <c r="GT54" s="679"/>
      <c r="GU54" s="679"/>
      <c r="GV54" s="679"/>
      <c r="GW54" s="679"/>
      <c r="GX54" s="679"/>
      <c r="GY54" s="679"/>
      <c r="GZ54" s="679"/>
      <c r="HA54" s="679"/>
      <c r="HB54" s="685"/>
      <c r="HC54" s="685"/>
      <c r="HD54" s="685"/>
      <c r="HE54" s="685"/>
      <c r="HF54" s="685"/>
      <c r="HG54" s="685"/>
      <c r="HH54" s="685"/>
      <c r="HI54" s="685"/>
      <c r="HJ54" s="685"/>
      <c r="HK54" s="685"/>
      <c r="HL54" s="685"/>
      <c r="HM54" s="685"/>
      <c r="HN54" s="685"/>
      <c r="HO54" s="685"/>
      <c r="HP54" s="685"/>
      <c r="HQ54" s="685"/>
      <c r="HR54" s="685"/>
      <c r="HS54" s="685"/>
      <c r="HT54" s="685"/>
      <c r="HU54" s="685"/>
      <c r="HV54" s="685"/>
      <c r="HW54" s="685"/>
      <c r="HX54" s="685"/>
      <c r="HY54" s="685"/>
      <c r="HZ54" s="685"/>
      <c r="IA54" s="685"/>
      <c r="IB54" s="685"/>
      <c r="IC54" s="685"/>
      <c r="ID54" s="685"/>
      <c r="IE54" s="685"/>
      <c r="IF54" s="685"/>
      <c r="IG54" s="685"/>
      <c r="IH54" s="685"/>
      <c r="II54" s="685"/>
      <c r="IJ54" s="685"/>
    </row>
    <row r="55" spans="1:1027" s="680" customFormat="1" ht="24.75" customHeight="1">
      <c r="A55" s="686"/>
      <c r="B55" s="687"/>
      <c r="C55" s="688"/>
      <c r="D55" s="661"/>
      <c r="E55" s="672"/>
      <c r="F55" s="672"/>
      <c r="G55" s="684"/>
      <c r="H55" s="684"/>
      <c r="I55" s="684"/>
      <c r="J55" s="684"/>
      <c r="K55" s="690"/>
      <c r="L55" s="690"/>
      <c r="M55" s="690"/>
      <c r="N55" s="689"/>
      <c r="O55" s="684"/>
      <c r="P55" s="684"/>
      <c r="Q55" s="684"/>
      <c r="R55" s="672"/>
      <c r="S55" s="672"/>
      <c r="T55" s="672"/>
      <c r="U55" s="684"/>
      <c r="V55" s="684"/>
      <c r="W55" s="684"/>
      <c r="X55" s="684"/>
      <c r="Y55" s="672"/>
      <c r="Z55" s="672"/>
      <c r="AA55" s="672"/>
      <c r="AB55" s="684"/>
      <c r="AC55" s="684"/>
      <c r="AD55" s="684"/>
      <c r="AE55" s="684"/>
      <c r="AF55" s="672"/>
      <c r="AG55" s="672"/>
      <c r="AH55" s="672"/>
      <c r="AI55" s="672"/>
      <c r="AJ55" s="663"/>
      <c r="AK55" s="664"/>
      <c r="AL55" s="664"/>
      <c r="AM55" s="665"/>
      <c r="AN55" s="666"/>
      <c r="AO55" s="666"/>
      <c r="AP55" s="667"/>
      <c r="AQ55" s="647"/>
      <c r="AR55" s="647"/>
      <c r="AS55" s="647"/>
      <c r="AT55" s="647"/>
      <c r="AU55" s="647"/>
      <c r="AV55" s="647"/>
      <c r="AW55" s="647"/>
      <c r="AX55" s="647"/>
      <c r="AY55" s="647"/>
      <c r="AZ55" s="647"/>
      <c r="BA55" s="647"/>
      <c r="BB55" s="647"/>
      <c r="BC55" s="647"/>
      <c r="BD55" s="647"/>
      <c r="BE55" s="647"/>
      <c r="BF55" s="647"/>
      <c r="BG55" s="647"/>
      <c r="BH55" s="647"/>
      <c r="BI55" s="647"/>
      <c r="BJ55" s="647"/>
      <c r="BK55" s="647"/>
      <c r="BL55" s="647"/>
      <c r="BM55" s="647"/>
      <c r="BN55" s="668"/>
      <c r="BO55" s="668"/>
      <c r="BP55" s="668"/>
      <c r="BQ55" s="668"/>
      <c r="BR55" s="668"/>
      <c r="BS55" s="647"/>
      <c r="BT55" s="648"/>
      <c r="BU55" s="678"/>
      <c r="BV55" s="678"/>
      <c r="BW55" s="678"/>
      <c r="BX55" s="678"/>
      <c r="BY55" s="678"/>
      <c r="BZ55" s="678"/>
      <c r="CA55" s="678"/>
      <c r="CB55" s="678"/>
      <c r="CC55" s="678"/>
      <c r="CD55" s="678"/>
      <c r="CE55" s="678"/>
      <c r="CF55" s="678"/>
      <c r="CG55" s="678"/>
      <c r="CH55" s="678"/>
      <c r="CI55" s="678"/>
      <c r="CJ55" s="678"/>
      <c r="CK55" s="678"/>
      <c r="CL55" s="678"/>
      <c r="CM55" s="678"/>
      <c r="CN55" s="678"/>
      <c r="CO55" s="678"/>
      <c r="CP55" s="678"/>
      <c r="CQ55" s="678"/>
      <c r="CR55" s="678"/>
      <c r="CS55" s="679"/>
      <c r="CT55" s="679"/>
      <c r="CU55" s="679"/>
      <c r="CV55" s="679"/>
      <c r="CW55" s="679"/>
      <c r="CX55" s="679"/>
      <c r="CY55" s="679"/>
      <c r="CZ55" s="679"/>
      <c r="DA55" s="679"/>
      <c r="DB55" s="679"/>
      <c r="DC55" s="679"/>
      <c r="DD55" s="679"/>
      <c r="DE55" s="679"/>
      <c r="DF55" s="679"/>
      <c r="DG55" s="679"/>
      <c r="DH55" s="679"/>
      <c r="DI55" s="679"/>
      <c r="DJ55" s="679"/>
      <c r="DK55" s="679"/>
      <c r="DL55" s="679"/>
      <c r="DM55" s="679"/>
      <c r="DN55" s="679"/>
      <c r="DO55" s="679"/>
      <c r="DP55" s="679"/>
      <c r="DQ55" s="679"/>
      <c r="DR55" s="679"/>
      <c r="DS55" s="679"/>
      <c r="DT55" s="679"/>
      <c r="DU55" s="679"/>
      <c r="DV55" s="679"/>
      <c r="DW55" s="679"/>
      <c r="DX55" s="679"/>
      <c r="DY55" s="679"/>
      <c r="DZ55" s="679"/>
      <c r="EA55" s="679"/>
      <c r="EB55" s="679"/>
      <c r="EC55" s="679"/>
      <c r="ED55" s="679"/>
      <c r="EE55" s="679"/>
      <c r="EF55" s="679"/>
      <c r="EG55" s="679"/>
      <c r="EH55" s="679"/>
      <c r="EI55" s="679"/>
      <c r="EJ55" s="679"/>
      <c r="EK55" s="679"/>
      <c r="EL55" s="679"/>
      <c r="EM55" s="679"/>
      <c r="EN55" s="679"/>
      <c r="EO55" s="679"/>
      <c r="EP55" s="679"/>
      <c r="EQ55" s="679"/>
      <c r="ER55" s="679"/>
      <c r="ES55" s="679"/>
      <c r="ET55" s="679"/>
      <c r="EU55" s="679"/>
      <c r="EV55" s="679"/>
      <c r="EW55" s="679"/>
      <c r="EX55" s="679"/>
      <c r="EY55" s="679"/>
      <c r="EZ55" s="679"/>
      <c r="FA55" s="679"/>
      <c r="FB55" s="679"/>
      <c r="FC55" s="679"/>
      <c r="FD55" s="679"/>
      <c r="FE55" s="679"/>
      <c r="FF55" s="679"/>
      <c r="FG55" s="679"/>
      <c r="FH55" s="679"/>
      <c r="FI55" s="679"/>
      <c r="FJ55" s="679"/>
      <c r="FK55" s="679"/>
      <c r="FL55" s="679"/>
      <c r="FM55" s="679"/>
      <c r="FN55" s="679"/>
      <c r="FO55" s="679"/>
      <c r="FP55" s="679"/>
      <c r="FQ55" s="679"/>
      <c r="FR55" s="679"/>
      <c r="FS55" s="679"/>
      <c r="FT55" s="679"/>
      <c r="FU55" s="679"/>
      <c r="FV55" s="679"/>
      <c r="FW55" s="679"/>
      <c r="FX55" s="679"/>
      <c r="FY55" s="679"/>
      <c r="FZ55" s="679"/>
      <c r="GA55" s="679"/>
      <c r="GB55" s="679"/>
      <c r="GC55" s="679"/>
      <c r="GD55" s="679"/>
      <c r="GE55" s="679"/>
      <c r="GF55" s="679"/>
      <c r="GG55" s="679"/>
      <c r="GH55" s="679"/>
      <c r="GI55" s="679"/>
      <c r="GJ55" s="679"/>
      <c r="GK55" s="679"/>
      <c r="GL55" s="679"/>
      <c r="GM55" s="679"/>
      <c r="GN55" s="679"/>
      <c r="GO55" s="679"/>
      <c r="GP55" s="679"/>
      <c r="GQ55" s="679"/>
      <c r="GR55" s="679"/>
      <c r="GS55" s="679"/>
      <c r="GT55" s="679"/>
      <c r="GU55" s="679"/>
      <c r="GV55" s="679"/>
      <c r="GW55" s="679"/>
      <c r="GX55" s="679"/>
      <c r="GY55" s="679"/>
      <c r="GZ55" s="679"/>
      <c r="HA55" s="679"/>
      <c r="HB55" s="679"/>
      <c r="HC55" s="679"/>
      <c r="HD55" s="679"/>
      <c r="HE55" s="679"/>
      <c r="HF55" s="679"/>
      <c r="HG55" s="679"/>
      <c r="HH55" s="679"/>
      <c r="HI55" s="679"/>
      <c r="HJ55" s="679"/>
      <c r="HK55" s="679"/>
      <c r="HL55" s="679"/>
      <c r="HM55" s="679"/>
      <c r="HN55" s="679"/>
      <c r="HO55" s="679"/>
      <c r="HP55" s="679"/>
      <c r="HQ55" s="679"/>
      <c r="HR55" s="679"/>
      <c r="HS55" s="679"/>
      <c r="HT55" s="679"/>
      <c r="HU55" s="679"/>
      <c r="HV55" s="679"/>
      <c r="HW55" s="679"/>
      <c r="HX55" s="679"/>
      <c r="HY55" s="679"/>
      <c r="HZ55" s="679"/>
      <c r="IA55" s="679"/>
      <c r="IB55" s="679"/>
      <c r="IC55" s="679"/>
      <c r="ID55" s="679"/>
      <c r="IE55" s="679"/>
      <c r="IF55" s="679"/>
      <c r="IG55" s="679"/>
      <c r="IH55" s="679"/>
      <c r="II55" s="679"/>
      <c r="IJ55" s="679"/>
    </row>
    <row r="56" spans="1:1027" s="680" customFormat="1" ht="27.75" customHeight="1">
      <c r="A56" s="686"/>
      <c r="B56" s="687"/>
      <c r="C56" s="688"/>
      <c r="D56" s="661"/>
      <c r="E56" s="672"/>
      <c r="F56" s="672"/>
      <c r="G56" s="684"/>
      <c r="H56" s="684"/>
      <c r="I56" s="684"/>
      <c r="J56" s="684"/>
      <c r="K56" s="672"/>
      <c r="L56" s="672"/>
      <c r="M56" s="672"/>
      <c r="N56" s="684"/>
      <c r="O56" s="684"/>
      <c r="P56" s="684"/>
      <c r="Q56" s="684"/>
      <c r="R56" s="672"/>
      <c r="S56" s="672"/>
      <c r="T56" s="672"/>
      <c r="U56" s="684"/>
      <c r="V56" s="684"/>
      <c r="W56" s="684"/>
      <c r="X56" s="684"/>
      <c r="Y56" s="672"/>
      <c r="Z56" s="672"/>
      <c r="AA56" s="672"/>
      <c r="AB56" s="684"/>
      <c r="AC56" s="684"/>
      <c r="AD56" s="684"/>
      <c r="AE56" s="684"/>
      <c r="AF56" s="672"/>
      <c r="AG56" s="672"/>
      <c r="AH56" s="672"/>
      <c r="AI56" s="672"/>
      <c r="AJ56" s="663"/>
      <c r="AK56" s="664"/>
      <c r="AL56" s="664"/>
      <c r="AM56" s="665"/>
      <c r="AN56" s="666"/>
      <c r="AO56" s="666"/>
      <c r="AP56" s="667"/>
      <c r="AQ56" s="647"/>
      <c r="AR56" s="647"/>
      <c r="AS56" s="647"/>
      <c r="AT56" s="647"/>
      <c r="AU56" s="647"/>
      <c r="AV56" s="647"/>
      <c r="AW56" s="647"/>
      <c r="AX56" s="647"/>
      <c r="AY56" s="647"/>
      <c r="AZ56" s="647"/>
      <c r="BA56" s="647"/>
      <c r="BB56" s="647"/>
      <c r="BC56" s="647"/>
      <c r="BD56" s="647"/>
      <c r="BE56" s="647"/>
      <c r="BF56" s="647"/>
      <c r="BG56" s="647"/>
      <c r="BH56" s="647"/>
      <c r="BI56" s="647"/>
      <c r="BJ56" s="647"/>
      <c r="BK56" s="647"/>
      <c r="BL56" s="647"/>
      <c r="BM56" s="647"/>
      <c r="BN56" s="668"/>
      <c r="BO56" s="668"/>
      <c r="BP56" s="668"/>
      <c r="BQ56" s="668"/>
      <c r="BR56" s="668"/>
      <c r="BS56" s="647"/>
      <c r="BT56" s="648"/>
      <c r="BU56" s="678"/>
      <c r="BV56" s="678"/>
      <c r="BW56" s="678"/>
      <c r="BX56" s="678"/>
      <c r="BY56" s="678"/>
      <c r="BZ56" s="678"/>
      <c r="CA56" s="678"/>
      <c r="CB56" s="678"/>
      <c r="CC56" s="678"/>
      <c r="CD56" s="678"/>
      <c r="CE56" s="678"/>
      <c r="CF56" s="678"/>
      <c r="CG56" s="678"/>
      <c r="CH56" s="678"/>
      <c r="CI56" s="678"/>
      <c r="CJ56" s="678"/>
      <c r="CK56" s="678"/>
      <c r="CL56" s="678"/>
      <c r="CM56" s="678"/>
      <c r="CN56" s="678"/>
      <c r="CO56" s="678"/>
      <c r="CP56" s="678"/>
      <c r="CQ56" s="678"/>
      <c r="CR56" s="678"/>
      <c r="CS56" s="679"/>
      <c r="CT56" s="679"/>
      <c r="CU56" s="679"/>
      <c r="CV56" s="679"/>
      <c r="CW56" s="679"/>
      <c r="CX56" s="679"/>
      <c r="CY56" s="679"/>
      <c r="CZ56" s="679"/>
      <c r="DA56" s="679"/>
      <c r="DB56" s="679"/>
      <c r="DC56" s="679"/>
      <c r="DD56" s="679"/>
      <c r="DE56" s="679"/>
      <c r="DF56" s="679"/>
      <c r="DG56" s="679"/>
      <c r="DH56" s="679"/>
      <c r="DI56" s="679"/>
      <c r="DJ56" s="679"/>
      <c r="DK56" s="679"/>
      <c r="DL56" s="679"/>
      <c r="DM56" s="679"/>
      <c r="DN56" s="679"/>
      <c r="DO56" s="679"/>
      <c r="DP56" s="679"/>
      <c r="DQ56" s="679"/>
      <c r="DR56" s="679"/>
      <c r="DS56" s="679"/>
      <c r="DT56" s="679"/>
      <c r="DU56" s="679"/>
      <c r="DV56" s="679"/>
      <c r="DW56" s="679"/>
      <c r="DX56" s="679"/>
      <c r="DY56" s="679"/>
      <c r="DZ56" s="679"/>
      <c r="EA56" s="679"/>
      <c r="EB56" s="679"/>
      <c r="EC56" s="679"/>
      <c r="ED56" s="679"/>
      <c r="EE56" s="679"/>
      <c r="EF56" s="679"/>
      <c r="EG56" s="679"/>
      <c r="EH56" s="679"/>
      <c r="EI56" s="679"/>
      <c r="EJ56" s="679"/>
      <c r="EK56" s="679"/>
      <c r="EL56" s="679"/>
      <c r="EM56" s="679"/>
      <c r="EN56" s="679"/>
      <c r="EO56" s="679"/>
      <c r="EP56" s="679"/>
      <c r="EQ56" s="679"/>
      <c r="ER56" s="679"/>
      <c r="ES56" s="679"/>
      <c r="ET56" s="679"/>
      <c r="EU56" s="679"/>
      <c r="EV56" s="679"/>
      <c r="EW56" s="679"/>
      <c r="EX56" s="679"/>
      <c r="EY56" s="679"/>
      <c r="EZ56" s="679"/>
      <c r="FA56" s="679"/>
      <c r="FB56" s="679"/>
      <c r="FC56" s="679"/>
      <c r="FD56" s="679"/>
      <c r="FE56" s="679"/>
      <c r="FF56" s="679"/>
      <c r="FG56" s="679"/>
      <c r="FH56" s="679"/>
      <c r="FI56" s="679"/>
      <c r="FJ56" s="679"/>
      <c r="FK56" s="679"/>
      <c r="FL56" s="679"/>
      <c r="FM56" s="679"/>
      <c r="FN56" s="679"/>
      <c r="FO56" s="679"/>
      <c r="FP56" s="679"/>
      <c r="FQ56" s="679"/>
      <c r="FR56" s="679"/>
      <c r="FS56" s="679"/>
      <c r="FT56" s="679"/>
      <c r="FU56" s="679"/>
      <c r="FV56" s="679"/>
      <c r="FW56" s="679"/>
      <c r="FX56" s="679"/>
      <c r="FY56" s="679"/>
      <c r="FZ56" s="679"/>
      <c r="GA56" s="679"/>
      <c r="GB56" s="679"/>
      <c r="GC56" s="679"/>
      <c r="GD56" s="679"/>
      <c r="GE56" s="679"/>
      <c r="GF56" s="679"/>
      <c r="GG56" s="679"/>
      <c r="GH56" s="679"/>
      <c r="GI56" s="679"/>
      <c r="GJ56" s="679"/>
      <c r="GK56" s="679"/>
      <c r="GL56" s="679"/>
      <c r="GM56" s="679"/>
      <c r="GN56" s="679"/>
      <c r="GO56" s="679"/>
      <c r="GP56" s="679"/>
      <c r="GQ56" s="679"/>
      <c r="GR56" s="679"/>
      <c r="GS56" s="679"/>
      <c r="GT56" s="679"/>
      <c r="GU56" s="679"/>
      <c r="GV56" s="679"/>
      <c r="GW56" s="679"/>
      <c r="GX56" s="679"/>
      <c r="GY56" s="679"/>
      <c r="GZ56" s="679"/>
      <c r="HA56" s="679"/>
      <c r="HB56" s="679"/>
      <c r="HC56" s="679"/>
      <c r="HD56" s="679"/>
      <c r="HE56" s="679"/>
      <c r="HF56" s="679"/>
      <c r="HG56" s="679"/>
      <c r="HH56" s="679"/>
      <c r="HI56" s="679"/>
      <c r="HJ56" s="679"/>
      <c r="HK56" s="679"/>
      <c r="HL56" s="679"/>
      <c r="HM56" s="679"/>
      <c r="HN56" s="679"/>
      <c r="HO56" s="679"/>
      <c r="HP56" s="679"/>
      <c r="HQ56" s="679"/>
      <c r="HR56" s="679"/>
      <c r="HS56" s="679"/>
      <c r="HT56" s="679"/>
      <c r="HU56" s="679"/>
      <c r="HV56" s="679"/>
      <c r="HW56" s="679"/>
      <c r="HX56" s="679"/>
      <c r="HY56" s="679"/>
      <c r="HZ56" s="679"/>
      <c r="IA56" s="679"/>
      <c r="IB56" s="679"/>
      <c r="IC56" s="679"/>
      <c r="ID56" s="679"/>
      <c r="IE56" s="679"/>
      <c r="IF56" s="679"/>
      <c r="IG56" s="679"/>
      <c r="IH56" s="679"/>
      <c r="II56" s="679"/>
      <c r="IJ56" s="679"/>
    </row>
    <row r="57" spans="1:1027">
      <c r="BN57" s="679"/>
    </row>
    <row r="60" spans="1:1027">
      <c r="B60" s="692" t="s">
        <v>380</v>
      </c>
      <c r="C60" s="693"/>
      <c r="D60" s="694"/>
      <c r="E60" s="695"/>
    </row>
    <row r="61" spans="1:1027">
      <c r="B61" s="692" t="s">
        <v>381</v>
      </c>
      <c r="C61" s="693"/>
      <c r="D61" s="694"/>
      <c r="E61" s="695"/>
    </row>
    <row r="62" spans="1:1027">
      <c r="B62" s="692" t="s">
        <v>382</v>
      </c>
      <c r="C62" s="693"/>
      <c r="D62" s="694"/>
      <c r="E62" s="695"/>
    </row>
    <row r="63" spans="1:1027">
      <c r="A63"/>
      <c r="B63" s="696" t="s">
        <v>383</v>
      </c>
      <c r="C63" s="697"/>
      <c r="D63" s="698"/>
      <c r="E63" s="699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</row>
    <row r="64" spans="1:1027">
      <c r="A64"/>
      <c r="B64" s="692" t="s">
        <v>384</v>
      </c>
      <c r="C64" s="693"/>
      <c r="D64" s="694"/>
      <c r="E64" s="695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</row>
    <row r="65" spans="1:1027">
      <c r="A65"/>
      <c r="B65" s="696" t="s">
        <v>385</v>
      </c>
      <c r="C65" s="697"/>
      <c r="D65" s="698"/>
      <c r="E65" s="699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</row>
    <row r="66" spans="1:1027">
      <c r="A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  <c r="AMK66"/>
      <c r="AML66"/>
      <c r="AMM66"/>
    </row>
    <row r="67" spans="1:1027">
      <c r="A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</row>
    <row r="68" spans="1:1027">
      <c r="A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  <c r="AMK68"/>
      <c r="AML68"/>
      <c r="AMM68"/>
    </row>
    <row r="69" spans="1:1027">
      <c r="A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  <c r="AMK69"/>
      <c r="AML69"/>
      <c r="AMM69"/>
    </row>
    <row r="71" spans="1:1027">
      <c r="A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  <c r="AMK71"/>
      <c r="AML71"/>
      <c r="AMM71"/>
    </row>
  </sheetData>
  <mergeCells count="23">
    <mergeCell ref="D50:D51"/>
    <mergeCell ref="AJ50:AJ51"/>
    <mergeCell ref="AK50:AK51"/>
    <mergeCell ref="AL50:AL51"/>
    <mergeCell ref="E20:J20"/>
    <mergeCell ref="F27:Y27"/>
    <mergeCell ref="AJ32:AJ33"/>
    <mergeCell ref="AK32:AK33"/>
    <mergeCell ref="AL32:AL33"/>
    <mergeCell ref="E41:X41"/>
    <mergeCell ref="AL4:AL5"/>
    <mergeCell ref="F12:J12"/>
    <mergeCell ref="F13:I13"/>
    <mergeCell ref="D18:D19"/>
    <mergeCell ref="AJ18:AJ19"/>
    <mergeCell ref="AK18:AK19"/>
    <mergeCell ref="AL18:AL19"/>
    <mergeCell ref="A1:AI1"/>
    <mergeCell ref="A2:AI2"/>
    <mergeCell ref="A3:AI3"/>
    <mergeCell ref="D4:D5"/>
    <mergeCell ref="AJ4:AJ5"/>
    <mergeCell ref="AK4:AK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1"/>
  <sheetViews>
    <sheetView workbookViewId="0">
      <selection sqref="A1:XFD1048576"/>
    </sheetView>
  </sheetViews>
  <sheetFormatPr defaultColWidth="8.85546875" defaultRowHeight="15"/>
  <cols>
    <col min="1" max="1" width="13" customWidth="1"/>
    <col min="2" max="2" width="36.42578125" style="784" customWidth="1"/>
    <col min="5" max="35" width="7.28515625" customWidth="1"/>
    <col min="36" max="38" width="5.7109375" customWidth="1"/>
    <col min="39" max="39" width="8.7109375" style="785" customWidth="1"/>
    <col min="40" max="41" width="6.42578125" customWidth="1"/>
    <col min="42" max="42" width="3.5703125" customWidth="1"/>
    <col min="43" max="47" width="6.140625" customWidth="1"/>
    <col min="72" max="72" width="9.42578125" bestFit="1" customWidth="1"/>
  </cols>
  <sheetData>
    <row r="1" spans="1:96" ht="15.75" customHeight="1">
      <c r="A1" s="700" t="s">
        <v>281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701"/>
      <c r="O1" s="701"/>
      <c r="P1" s="701"/>
      <c r="Q1" s="701"/>
      <c r="R1" s="701"/>
      <c r="S1" s="701"/>
      <c r="T1" s="701"/>
      <c r="U1" s="701"/>
      <c r="V1" s="701"/>
      <c r="W1" s="701"/>
      <c r="X1" s="701"/>
      <c r="Y1" s="701"/>
      <c r="Z1" s="701"/>
      <c r="AA1" s="701"/>
      <c r="AB1" s="701"/>
      <c r="AC1" s="701"/>
      <c r="AD1" s="701"/>
      <c r="AE1" s="701"/>
      <c r="AF1" s="701"/>
      <c r="AG1" s="701"/>
      <c r="AH1" s="701"/>
      <c r="AI1" s="701"/>
      <c r="AJ1" s="702"/>
      <c r="AK1" s="702"/>
      <c r="AL1" s="703"/>
      <c r="AM1" s="704"/>
      <c r="AN1" s="705"/>
      <c r="AO1" s="705"/>
      <c r="AP1" s="705"/>
      <c r="AQ1" s="620"/>
      <c r="AR1" s="620"/>
      <c r="AS1" s="620"/>
      <c r="AT1" s="620"/>
      <c r="AU1" s="620"/>
      <c r="AV1" s="620"/>
      <c r="AW1" s="620"/>
      <c r="AX1" s="620"/>
      <c r="AY1" s="620"/>
      <c r="AZ1" s="620"/>
      <c r="BA1" s="620"/>
      <c r="BB1" s="620"/>
      <c r="BC1" s="620"/>
      <c r="BD1" s="620"/>
      <c r="BE1" s="620"/>
      <c r="BF1" s="620"/>
      <c r="BG1" s="620"/>
      <c r="BH1" s="620"/>
      <c r="BI1" s="620"/>
      <c r="BJ1" s="620"/>
      <c r="BK1" s="620"/>
      <c r="BL1" s="620"/>
      <c r="BM1" s="620"/>
      <c r="BN1" s="620"/>
      <c r="BO1" s="620"/>
      <c r="BP1" s="620"/>
      <c r="BQ1" s="620"/>
      <c r="BR1" s="620"/>
      <c r="BS1" s="620"/>
      <c r="BT1" s="620"/>
      <c r="BU1" s="705"/>
    </row>
    <row r="2" spans="1:96" ht="15.75" customHeight="1">
      <c r="A2" s="706" t="s">
        <v>282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7"/>
      <c r="X2" s="707"/>
      <c r="Y2" s="707"/>
      <c r="Z2" s="707"/>
      <c r="AA2" s="707"/>
      <c r="AB2" s="707"/>
      <c r="AC2" s="707"/>
      <c r="AD2" s="707"/>
      <c r="AE2" s="707"/>
      <c r="AF2" s="707"/>
      <c r="AG2" s="707"/>
      <c r="AH2" s="707"/>
      <c r="AI2" s="707"/>
      <c r="AJ2" s="708"/>
      <c r="AK2" s="708"/>
      <c r="AL2" s="709"/>
      <c r="AM2" s="710"/>
      <c r="AN2" s="711">
        <f>22*6</f>
        <v>132</v>
      </c>
      <c r="AO2" s="712"/>
      <c r="AP2" s="712"/>
      <c r="AQ2" s="712"/>
      <c r="AR2" s="712"/>
      <c r="AS2" s="712"/>
      <c r="AT2" s="712"/>
      <c r="AU2" s="712"/>
      <c r="AV2" s="712"/>
      <c r="AW2" s="712"/>
      <c r="AX2" s="712"/>
      <c r="AY2" s="712"/>
      <c r="AZ2" s="712"/>
      <c r="BA2" s="712"/>
      <c r="BB2" s="712"/>
      <c r="BC2" s="712"/>
      <c r="BD2" s="712"/>
      <c r="BE2" s="712"/>
      <c r="BF2" s="712"/>
      <c r="BG2" s="712"/>
      <c r="BH2" s="712"/>
      <c r="BI2" s="712"/>
      <c r="BJ2" s="712"/>
      <c r="BK2" s="712"/>
      <c r="BL2" s="712"/>
      <c r="BM2" s="712"/>
      <c r="BN2" s="712"/>
      <c r="BO2" s="712"/>
      <c r="BP2" s="712"/>
      <c r="BQ2" s="712"/>
      <c r="BR2" s="712"/>
      <c r="BS2" s="712"/>
      <c r="BT2" s="712"/>
      <c r="BU2" s="713"/>
    </row>
    <row r="3" spans="1:96" ht="16.5" thickBot="1">
      <c r="A3" s="714" t="s">
        <v>386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6"/>
      <c r="AK3" s="716"/>
      <c r="AL3" s="717"/>
      <c r="AM3" s="710"/>
      <c r="AN3" s="712"/>
      <c r="AO3" s="712"/>
      <c r="AP3" s="712"/>
      <c r="AQ3" s="712"/>
      <c r="AR3" s="712"/>
      <c r="AS3" s="712"/>
      <c r="AT3" s="712"/>
      <c r="AU3" s="712"/>
      <c r="AV3" s="712"/>
      <c r="AW3" s="712"/>
      <c r="AX3" s="712"/>
      <c r="AY3" s="712"/>
      <c r="AZ3" s="712"/>
      <c r="BA3" s="712"/>
      <c r="BB3" s="712"/>
      <c r="BC3" s="712"/>
      <c r="BD3" s="712"/>
      <c r="BE3" s="712"/>
      <c r="BF3" s="712"/>
      <c r="BG3" s="712"/>
      <c r="BH3" s="712"/>
      <c r="BI3" s="712"/>
      <c r="BJ3" s="712"/>
      <c r="BK3" s="712"/>
      <c r="BL3" s="712"/>
      <c r="BM3" s="712"/>
      <c r="BN3" s="712"/>
      <c r="BO3" s="712"/>
      <c r="BP3" s="712"/>
      <c r="BQ3" s="712"/>
      <c r="BR3" s="712"/>
      <c r="BS3" s="712"/>
      <c r="BT3" s="712"/>
      <c r="BU3" s="713"/>
    </row>
    <row r="4" spans="1:96" ht="15" customHeight="1">
      <c r="A4" s="718" t="s">
        <v>387</v>
      </c>
      <c r="B4" s="719" t="s">
        <v>388</v>
      </c>
      <c r="C4" s="720" t="s">
        <v>45</v>
      </c>
      <c r="D4" s="721" t="s">
        <v>3</v>
      </c>
      <c r="E4" s="722">
        <v>1</v>
      </c>
      <c r="F4" s="722">
        <v>2</v>
      </c>
      <c r="G4" s="722">
        <v>3</v>
      </c>
      <c r="H4" s="722">
        <v>4</v>
      </c>
      <c r="I4" s="722">
        <v>5</v>
      </c>
      <c r="J4" s="722">
        <v>6</v>
      </c>
      <c r="K4" s="722">
        <v>7</v>
      </c>
      <c r="L4" s="722">
        <v>8</v>
      </c>
      <c r="M4" s="722">
        <v>9</v>
      </c>
      <c r="N4" s="722">
        <v>10</v>
      </c>
      <c r="O4" s="722">
        <v>11</v>
      </c>
      <c r="P4" s="722">
        <v>12</v>
      </c>
      <c r="Q4" s="722">
        <v>13</v>
      </c>
      <c r="R4" s="722">
        <v>14</v>
      </c>
      <c r="S4" s="722">
        <v>15</v>
      </c>
      <c r="T4" s="722">
        <v>16</v>
      </c>
      <c r="U4" s="722">
        <v>17</v>
      </c>
      <c r="V4" s="722">
        <v>18</v>
      </c>
      <c r="W4" s="722">
        <v>19</v>
      </c>
      <c r="X4" s="722">
        <v>20</v>
      </c>
      <c r="Y4" s="722">
        <v>21</v>
      </c>
      <c r="Z4" s="722">
        <v>22</v>
      </c>
      <c r="AA4" s="722">
        <v>23</v>
      </c>
      <c r="AB4" s="722">
        <v>24</v>
      </c>
      <c r="AC4" s="722">
        <v>25</v>
      </c>
      <c r="AD4" s="722">
        <v>26</v>
      </c>
      <c r="AE4" s="722">
        <v>27</v>
      </c>
      <c r="AF4" s="722">
        <v>28</v>
      </c>
      <c r="AG4" s="722">
        <v>29</v>
      </c>
      <c r="AH4" s="722">
        <v>30</v>
      </c>
      <c r="AI4" s="722">
        <v>31</v>
      </c>
      <c r="AJ4" s="723" t="s">
        <v>4</v>
      </c>
      <c r="AK4" s="724" t="s">
        <v>5</v>
      </c>
      <c r="AL4" s="724" t="s">
        <v>6</v>
      </c>
      <c r="AM4" s="725"/>
      <c r="AN4" s="712"/>
      <c r="AO4" s="712"/>
      <c r="AP4" s="712"/>
      <c r="AQ4" s="712"/>
      <c r="AR4" s="712"/>
      <c r="AS4" s="712"/>
      <c r="AT4" s="712"/>
      <c r="AU4" s="712"/>
      <c r="AV4" s="712"/>
      <c r="AW4" s="712"/>
      <c r="AX4" s="712"/>
      <c r="AY4" s="712"/>
      <c r="AZ4" s="712"/>
      <c r="BA4" s="712"/>
      <c r="BB4" s="712"/>
      <c r="BC4" s="712"/>
      <c r="BD4" s="712"/>
      <c r="BE4" s="712"/>
      <c r="BF4" s="712"/>
      <c r="BG4" s="712"/>
      <c r="BH4" s="712"/>
      <c r="BI4" s="712"/>
      <c r="BJ4" s="712"/>
      <c r="BK4" s="712"/>
      <c r="BL4" s="712"/>
      <c r="BM4" s="712"/>
      <c r="BN4" s="712"/>
      <c r="BO4" s="712"/>
      <c r="BP4" s="712"/>
      <c r="BQ4" s="712"/>
      <c r="BR4" s="712"/>
      <c r="BS4" s="712"/>
      <c r="BT4" s="712"/>
      <c r="BU4" s="726"/>
    </row>
    <row r="5" spans="1:96" ht="15.75">
      <c r="A5" s="727"/>
      <c r="B5" s="728" t="s">
        <v>284</v>
      </c>
      <c r="C5" s="729" t="s">
        <v>219</v>
      </c>
      <c r="D5" s="730"/>
      <c r="E5" s="722" t="s">
        <v>11</v>
      </c>
      <c r="F5" s="722" t="s">
        <v>12</v>
      </c>
      <c r="G5" s="722" t="s">
        <v>13</v>
      </c>
      <c r="H5" s="722" t="s">
        <v>8</v>
      </c>
      <c r="I5" s="722" t="s">
        <v>9</v>
      </c>
      <c r="J5" s="722" t="s">
        <v>10</v>
      </c>
      <c r="K5" s="722" t="s">
        <v>130</v>
      </c>
      <c r="L5" s="722" t="s">
        <v>11</v>
      </c>
      <c r="M5" s="722" t="s">
        <v>12</v>
      </c>
      <c r="N5" s="722" t="s">
        <v>13</v>
      </c>
      <c r="O5" s="722" t="s">
        <v>8</v>
      </c>
      <c r="P5" s="722" t="s">
        <v>9</v>
      </c>
      <c r="Q5" s="722" t="s">
        <v>10</v>
      </c>
      <c r="R5" s="722" t="s">
        <v>130</v>
      </c>
      <c r="S5" s="722" t="s">
        <v>11</v>
      </c>
      <c r="T5" s="722" t="s">
        <v>12</v>
      </c>
      <c r="U5" s="722" t="s">
        <v>13</v>
      </c>
      <c r="V5" s="722" t="s">
        <v>8</v>
      </c>
      <c r="W5" s="722" t="s">
        <v>9</v>
      </c>
      <c r="X5" s="722" t="s">
        <v>10</v>
      </c>
      <c r="Y5" s="722" t="s">
        <v>130</v>
      </c>
      <c r="Z5" s="722" t="s">
        <v>11</v>
      </c>
      <c r="AA5" s="722" t="s">
        <v>12</v>
      </c>
      <c r="AB5" s="722" t="s">
        <v>13</v>
      </c>
      <c r="AC5" s="722" t="s">
        <v>8</v>
      </c>
      <c r="AD5" s="722" t="s">
        <v>9</v>
      </c>
      <c r="AE5" s="722" t="s">
        <v>10</v>
      </c>
      <c r="AF5" s="722" t="s">
        <v>130</v>
      </c>
      <c r="AG5" s="722" t="s">
        <v>11</v>
      </c>
      <c r="AH5" s="722" t="s">
        <v>12</v>
      </c>
      <c r="AI5" s="722" t="s">
        <v>13</v>
      </c>
      <c r="AJ5" s="723"/>
      <c r="AK5" s="724"/>
      <c r="AL5" s="724"/>
      <c r="AM5" s="725"/>
      <c r="AN5" s="731" t="s">
        <v>4</v>
      </c>
      <c r="AO5" s="731" t="s">
        <v>6</v>
      </c>
      <c r="AP5" s="517"/>
      <c r="AQ5" s="732" t="s">
        <v>14</v>
      </c>
      <c r="AR5" s="732" t="s">
        <v>15</v>
      </c>
      <c r="AS5" s="732" t="s">
        <v>16</v>
      </c>
      <c r="AT5" s="732" t="s">
        <v>17</v>
      </c>
      <c r="AU5" s="732" t="s">
        <v>18</v>
      </c>
      <c r="AV5" s="519" t="s">
        <v>19</v>
      </c>
      <c r="AW5" s="519" t="s">
        <v>20</v>
      </c>
      <c r="AX5" s="519" t="s">
        <v>21</v>
      </c>
      <c r="AY5" s="519" t="s">
        <v>55</v>
      </c>
      <c r="AZ5" s="519" t="s">
        <v>220</v>
      </c>
      <c r="BA5" s="519" t="s">
        <v>221</v>
      </c>
      <c r="BB5" s="519" t="s">
        <v>22</v>
      </c>
      <c r="BC5" s="519" t="s">
        <v>23</v>
      </c>
      <c r="BD5" s="519" t="s">
        <v>24</v>
      </c>
      <c r="BE5" s="519" t="s">
        <v>226</v>
      </c>
      <c r="BF5" s="519" t="s">
        <v>223</v>
      </c>
      <c r="BG5" s="519" t="s">
        <v>231</v>
      </c>
      <c r="BH5" s="519" t="s">
        <v>27</v>
      </c>
      <c r="BI5" s="519" t="s">
        <v>28</v>
      </c>
      <c r="BJ5" s="519" t="s">
        <v>29</v>
      </c>
      <c r="BK5" s="519" t="s">
        <v>30</v>
      </c>
      <c r="BL5" s="519" t="s">
        <v>389</v>
      </c>
      <c r="BM5" s="519" t="s">
        <v>91</v>
      </c>
      <c r="BN5" s="519" t="s">
        <v>225</v>
      </c>
      <c r="BO5" s="519" t="s">
        <v>390</v>
      </c>
      <c r="BP5" s="519" t="s">
        <v>287</v>
      </c>
      <c r="BQ5" s="519" t="s">
        <v>391</v>
      </c>
      <c r="BR5" s="519" t="s">
        <v>289</v>
      </c>
      <c r="BS5" s="733" t="s">
        <v>31</v>
      </c>
      <c r="BT5" s="733" t="s">
        <v>32</v>
      </c>
      <c r="BU5" s="726"/>
      <c r="BV5" s="519" t="s">
        <v>19</v>
      </c>
      <c r="BW5" s="519" t="s">
        <v>20</v>
      </c>
      <c r="BX5" s="519" t="s">
        <v>21</v>
      </c>
      <c r="BY5" s="519" t="s">
        <v>55</v>
      </c>
      <c r="BZ5" s="519" t="s">
        <v>220</v>
      </c>
      <c r="CA5" s="519" t="s">
        <v>221</v>
      </c>
      <c r="CB5" s="519" t="s">
        <v>22</v>
      </c>
      <c r="CC5" s="519" t="s">
        <v>23</v>
      </c>
      <c r="CD5" s="519" t="s">
        <v>24</v>
      </c>
      <c r="CE5" s="519" t="s">
        <v>226</v>
      </c>
      <c r="CF5" s="519" t="s">
        <v>25</v>
      </c>
      <c r="CG5" s="519" t="s">
        <v>231</v>
      </c>
      <c r="CH5" s="519" t="s">
        <v>27</v>
      </c>
      <c r="CI5" s="519" t="s">
        <v>28</v>
      </c>
      <c r="CJ5" s="519" t="s">
        <v>223</v>
      </c>
      <c r="CK5" s="519" t="s">
        <v>30</v>
      </c>
      <c r="CL5" s="519" t="s">
        <v>389</v>
      </c>
      <c r="CM5" s="519" t="s">
        <v>91</v>
      </c>
      <c r="CN5" s="519" t="s">
        <v>225</v>
      </c>
      <c r="CO5" s="519" t="s">
        <v>288</v>
      </c>
      <c r="CP5" s="519" t="s">
        <v>287</v>
      </c>
      <c r="CQ5" s="519" t="s">
        <v>391</v>
      </c>
      <c r="CR5" s="519" t="s">
        <v>29</v>
      </c>
    </row>
    <row r="6" spans="1:96" ht="15.75">
      <c r="A6" s="734" t="s">
        <v>392</v>
      </c>
      <c r="B6" s="735" t="s">
        <v>393</v>
      </c>
      <c r="C6" s="736">
        <v>602458</v>
      </c>
      <c r="D6" s="737" t="s">
        <v>81</v>
      </c>
      <c r="E6" s="542"/>
      <c r="F6" s="543"/>
      <c r="G6" s="544" t="s">
        <v>55</v>
      </c>
      <c r="H6" s="543" t="s">
        <v>55</v>
      </c>
      <c r="I6" s="543"/>
      <c r="J6" s="544" t="s">
        <v>55</v>
      </c>
      <c r="K6" s="542" t="s">
        <v>55</v>
      </c>
      <c r="L6" s="542"/>
      <c r="M6" s="543"/>
      <c r="N6" s="543" t="s">
        <v>55</v>
      </c>
      <c r="O6" s="543"/>
      <c r="P6" s="543"/>
      <c r="Q6" s="543" t="s">
        <v>55</v>
      </c>
      <c r="R6" s="542"/>
      <c r="S6" s="542" t="s">
        <v>55</v>
      </c>
      <c r="T6" s="543" t="s">
        <v>55</v>
      </c>
      <c r="U6" s="543"/>
      <c r="V6" s="551"/>
      <c r="W6" s="551" t="s">
        <v>17</v>
      </c>
      <c r="X6" s="543"/>
      <c r="Y6" s="554" t="s">
        <v>55</v>
      </c>
      <c r="Z6" s="564" t="s">
        <v>17</v>
      </c>
      <c r="AA6" s="543"/>
      <c r="AB6" s="543"/>
      <c r="AC6" s="543" t="s">
        <v>55</v>
      </c>
      <c r="AD6" s="543"/>
      <c r="AE6" s="544" t="s">
        <v>55</v>
      </c>
      <c r="AF6" s="542" t="s">
        <v>55</v>
      </c>
      <c r="AG6" s="542"/>
      <c r="AH6" s="543"/>
      <c r="AI6" s="543" t="s">
        <v>55</v>
      </c>
      <c r="AJ6" s="738">
        <f t="shared" ref="AJ6:AJ15" si="0">AN6</f>
        <v>108</v>
      </c>
      <c r="AK6" s="739">
        <f t="shared" ref="AK6:AK15" si="1">AJ6+AL6</f>
        <v>156</v>
      </c>
      <c r="AL6" s="739">
        <f>AO6</f>
        <v>48</v>
      </c>
      <c r="AM6" s="740" t="s">
        <v>211</v>
      </c>
      <c r="AN6" s="741">
        <f>$AN$2-BS6</f>
        <v>108</v>
      </c>
      <c r="AO6" s="741">
        <f>(BT6-AN6)</f>
        <v>48</v>
      </c>
      <c r="AP6" s="517"/>
      <c r="AQ6" s="732"/>
      <c r="AR6" s="732"/>
      <c r="AS6" s="732"/>
      <c r="AT6" s="732">
        <v>4</v>
      </c>
      <c r="AU6" s="732"/>
      <c r="AV6" s="742">
        <f t="shared" ref="AV6:AV15" si="2">COUNTIF(E6:AI6,"M")</f>
        <v>0</v>
      </c>
      <c r="AW6" s="742">
        <f t="shared" ref="AW6:AW15" si="3">COUNTIF(E6:AI6,"T")</f>
        <v>0</v>
      </c>
      <c r="AX6" s="742">
        <f t="shared" ref="AX6:AX15" si="4">COUNTIF(E6:AI6,"P")</f>
        <v>0</v>
      </c>
      <c r="AY6" s="742">
        <f>COUNTIF(E6:AI6,"N")</f>
        <v>13</v>
      </c>
      <c r="AZ6" s="742">
        <f t="shared" ref="AZ6:AZ15" si="5">COUNTIF(E6:AI6,"M/T")</f>
        <v>0</v>
      </c>
      <c r="BA6" s="742">
        <f t="shared" ref="BA6:BA15" si="6">COUNTIF(E6:AI6,"I/I")</f>
        <v>0</v>
      </c>
      <c r="BB6" s="742">
        <f t="shared" ref="BB6:BB15" si="7">COUNTIF(E6:AI6,"I")</f>
        <v>0</v>
      </c>
      <c r="BC6" s="742">
        <f t="shared" ref="BC6:BC15" si="8">COUNTIF(E6:AI6,"I²")</f>
        <v>0</v>
      </c>
      <c r="BD6" s="742">
        <f t="shared" ref="BD6:BD15" si="9">COUNTIF(E6:AI6,"M4")</f>
        <v>0</v>
      </c>
      <c r="BE6" s="742">
        <f t="shared" ref="BE6:BE15" si="10">COUNTIF(E6:AI6,"T5")</f>
        <v>0</v>
      </c>
      <c r="BF6" s="742">
        <f t="shared" ref="BF6:BF15" si="11">COUNTIF(E6:AI6,"M/N")</f>
        <v>0</v>
      </c>
      <c r="BG6" s="742">
        <f t="shared" ref="BG6:BG15" si="12">COUNTIF(E6:AI6,"T/N")</f>
        <v>0</v>
      </c>
      <c r="BH6" s="742">
        <f t="shared" ref="BH6:BH15" si="13">COUNTIF(E6:AI6,"T/I")</f>
        <v>0</v>
      </c>
      <c r="BI6" s="742">
        <f t="shared" ref="BI6:BI15" si="14">COUNTIF(E6:AI6,"P/I")</f>
        <v>0</v>
      </c>
      <c r="BJ6" s="742">
        <f t="shared" ref="BJ6:BJ15" si="15">COUNTIF(E6:AI6,"M/I")</f>
        <v>0</v>
      </c>
      <c r="BK6" s="742">
        <f t="shared" ref="BK6:BK15" si="16">COUNTIF(E6:AI6,"M4/T")</f>
        <v>0</v>
      </c>
      <c r="BL6" s="742">
        <f t="shared" ref="BL6:BL15" si="17">COUNTIF(E6:AI6,"I2/N")</f>
        <v>0</v>
      </c>
      <c r="BM6" s="742">
        <f t="shared" ref="BM6:BM15" si="18">COUNTIF(E6:AI6,"M5")</f>
        <v>0</v>
      </c>
      <c r="BN6" s="742">
        <f t="shared" ref="BN6:BN15" si="19">COUNTIF(E6:AI6,"M6")</f>
        <v>0</v>
      </c>
      <c r="BO6" s="742">
        <f t="shared" ref="BO6:BO15" si="20">COUNTIF(E6:AI6,"T2/N")</f>
        <v>0</v>
      </c>
      <c r="BP6" s="742">
        <f t="shared" ref="BP6:BP15" si="21">COUNTIF(E6:AI6,"P2")</f>
        <v>0</v>
      </c>
      <c r="BQ6" s="742">
        <f t="shared" ref="BQ6:BQ15" si="22">COUNTIF(E6:AI6,"T5/N")</f>
        <v>0</v>
      </c>
      <c r="BR6" s="742">
        <f t="shared" ref="BR6:BR15" si="23">COUNTIF(E6:AI6,"M5/I")</f>
        <v>0</v>
      </c>
      <c r="BS6" s="742">
        <f>((AR6*6)+(AS6*6)+(AT6*6)+(AU6*6)+(AQ6*6))</f>
        <v>24</v>
      </c>
      <c r="BT6" s="743">
        <f>(AV6*$BV$6)+(AW6*$BW$6)+(AX6*$BX$6)+(AY6*$BY$6)+(AZ6*$BZ$6)+(BA6*$CA$6)+(BB6*$CB$6)+(BC6*$CC$6)+(BD6*$CD$6)+(BE6*$CE$6)+(BF6*$CF$6)+(BG6*$CG$6+(BH6*$CH$6)+(BI6*$CI$6)+(BJ6*$CJ$6)+(BK6*$CK$6)+(BL6*$CL$6)+(BM6*$CM$6)+(BN6*$CN6)+(BO6*$CO$6)+(BP6*$CP$6)+(BQ6*$CQ$6)+(BR6*$CR$6))</f>
        <v>156</v>
      </c>
      <c r="BU6" s="726"/>
      <c r="BV6" s="516">
        <v>6</v>
      </c>
      <c r="BW6" s="516">
        <v>6</v>
      </c>
      <c r="BX6" s="516">
        <v>12</v>
      </c>
      <c r="BY6" s="516">
        <v>12</v>
      </c>
      <c r="BZ6" s="516">
        <v>12</v>
      </c>
      <c r="CA6" s="516">
        <v>12</v>
      </c>
      <c r="CB6" s="516">
        <v>6</v>
      </c>
      <c r="CC6" s="516">
        <v>6</v>
      </c>
      <c r="CD6" s="516">
        <v>6</v>
      </c>
      <c r="CE6" s="516">
        <v>6</v>
      </c>
      <c r="CF6" s="516">
        <v>18</v>
      </c>
      <c r="CG6" s="516">
        <v>18</v>
      </c>
      <c r="CH6" s="516">
        <v>12</v>
      </c>
      <c r="CI6" s="516">
        <v>18</v>
      </c>
      <c r="CJ6" s="516">
        <v>12</v>
      </c>
      <c r="CK6" s="516">
        <v>8</v>
      </c>
      <c r="CL6" s="516">
        <v>18</v>
      </c>
      <c r="CM6" s="516">
        <v>3</v>
      </c>
      <c r="CN6" s="533">
        <v>6</v>
      </c>
      <c r="CO6" s="534">
        <v>24</v>
      </c>
      <c r="CP6" s="535">
        <v>12</v>
      </c>
      <c r="CQ6" s="534">
        <v>18</v>
      </c>
      <c r="CR6" s="534">
        <v>18</v>
      </c>
    </row>
    <row r="7" spans="1:96" ht="15.75" customHeight="1">
      <c r="A7" s="734" t="s">
        <v>394</v>
      </c>
      <c r="B7" s="735" t="s">
        <v>395</v>
      </c>
      <c r="C7" s="736">
        <v>193516</v>
      </c>
      <c r="D7" s="737" t="s">
        <v>81</v>
      </c>
      <c r="E7" s="542" t="s">
        <v>55</v>
      </c>
      <c r="F7" s="543"/>
      <c r="G7" s="543" t="s">
        <v>54</v>
      </c>
      <c r="H7" s="543" t="s">
        <v>55</v>
      </c>
      <c r="I7" s="543"/>
      <c r="J7" s="543"/>
      <c r="K7" s="542" t="s">
        <v>55</v>
      </c>
      <c r="L7" s="542"/>
      <c r="M7" s="543" t="s">
        <v>55</v>
      </c>
      <c r="N7" s="543" t="s">
        <v>55</v>
      </c>
      <c r="O7" s="543"/>
      <c r="P7" s="543" t="s">
        <v>55</v>
      </c>
      <c r="Q7" s="543" t="s">
        <v>55</v>
      </c>
      <c r="R7" s="542" t="s">
        <v>55</v>
      </c>
      <c r="S7" s="542" t="s">
        <v>55</v>
      </c>
      <c r="T7" s="543" t="s">
        <v>55</v>
      </c>
      <c r="U7" s="543"/>
      <c r="V7" s="543" t="s">
        <v>55</v>
      </c>
      <c r="W7" s="543" t="s">
        <v>55</v>
      </c>
      <c r="X7" s="543" t="s">
        <v>54</v>
      </c>
      <c r="Y7" s="542"/>
      <c r="Z7" s="542" t="s">
        <v>55</v>
      </c>
      <c r="AA7" s="543"/>
      <c r="AB7" s="543"/>
      <c r="AC7" s="543" t="s">
        <v>55</v>
      </c>
      <c r="AD7" s="543" t="s">
        <v>55</v>
      </c>
      <c r="AE7" s="543" t="s">
        <v>55</v>
      </c>
      <c r="AF7" s="542" t="s">
        <v>55</v>
      </c>
      <c r="AG7" s="542"/>
      <c r="AH7" s="543" t="s">
        <v>55</v>
      </c>
      <c r="AI7" s="543" t="s">
        <v>55</v>
      </c>
      <c r="AJ7" s="738">
        <f t="shared" si="0"/>
        <v>132</v>
      </c>
      <c r="AK7" s="739">
        <f t="shared" si="1"/>
        <v>240</v>
      </c>
      <c r="AL7" s="739">
        <f t="shared" ref="AL7:AL15" si="24">AO7</f>
        <v>108</v>
      </c>
      <c r="AM7" s="740" t="s">
        <v>211</v>
      </c>
      <c r="AN7" s="741">
        <f t="shared" ref="AN7:AN15" si="25">$AN$2-BS7</f>
        <v>132</v>
      </c>
      <c r="AO7" s="741">
        <f t="shared" ref="AO7:AO15" si="26">(BT7-AN7)</f>
        <v>108</v>
      </c>
      <c r="AP7" s="517"/>
      <c r="AQ7" s="732"/>
      <c r="AR7" s="732"/>
      <c r="AS7" s="732"/>
      <c r="AT7" s="732"/>
      <c r="AU7" s="732"/>
      <c r="AV7" s="742">
        <f t="shared" si="2"/>
        <v>0</v>
      </c>
      <c r="AW7" s="742">
        <f t="shared" si="3"/>
        <v>0</v>
      </c>
      <c r="AX7" s="742">
        <f t="shared" si="4"/>
        <v>0</v>
      </c>
      <c r="AY7" s="742">
        <f t="shared" ref="AY7:AY15" si="27">COUNTIF(E7:AI7,"N")</f>
        <v>19</v>
      </c>
      <c r="AZ7" s="742">
        <f t="shared" si="5"/>
        <v>0</v>
      </c>
      <c r="BA7" s="742">
        <f t="shared" si="6"/>
        <v>0</v>
      </c>
      <c r="BB7" s="742">
        <f t="shared" si="7"/>
        <v>2</v>
      </c>
      <c r="BC7" s="742">
        <f t="shared" si="8"/>
        <v>0</v>
      </c>
      <c r="BD7" s="742">
        <f t="shared" si="9"/>
        <v>0</v>
      </c>
      <c r="BE7" s="742">
        <f t="shared" si="10"/>
        <v>0</v>
      </c>
      <c r="BF7" s="742">
        <f t="shared" si="11"/>
        <v>0</v>
      </c>
      <c r="BG7" s="742">
        <f t="shared" si="12"/>
        <v>0</v>
      </c>
      <c r="BH7" s="742">
        <f t="shared" si="13"/>
        <v>0</v>
      </c>
      <c r="BI7" s="742">
        <f t="shared" si="14"/>
        <v>0</v>
      </c>
      <c r="BJ7" s="742">
        <f t="shared" si="15"/>
        <v>0</v>
      </c>
      <c r="BK7" s="742">
        <f t="shared" si="16"/>
        <v>0</v>
      </c>
      <c r="BL7" s="742">
        <f t="shared" si="17"/>
        <v>0</v>
      </c>
      <c r="BM7" s="742">
        <f t="shared" si="18"/>
        <v>0</v>
      </c>
      <c r="BN7" s="742">
        <f t="shared" si="19"/>
        <v>0</v>
      </c>
      <c r="BO7" s="742">
        <f t="shared" si="20"/>
        <v>0</v>
      </c>
      <c r="BP7" s="742">
        <f t="shared" si="21"/>
        <v>0</v>
      </c>
      <c r="BQ7" s="742">
        <f t="shared" si="22"/>
        <v>0</v>
      </c>
      <c r="BR7" s="742">
        <f t="shared" si="23"/>
        <v>0</v>
      </c>
      <c r="BS7" s="742">
        <f>((AR7*6)+(AS7*6)+(AT7*6)+(AU7*6)+(AQ7*6))</f>
        <v>0</v>
      </c>
      <c r="BT7" s="743">
        <f t="shared" ref="BT7:BT15" si="28">(AV7*$BV$6)+(AW7*$BW$6)+(AX7*$BX$6)+(AY7*$BY$6)+(AZ7*$BZ$6)+(BA7*$CA$6)+(BB7*$CB$6)+(BC7*$CC$6)+(BD7*$CD$6)+(BE7*$CE$6)+(BF7*$CF$6)+(BG7*$CG$6+(BH7*$CH$6)+(BI7*$CI$6)+(BJ7*$CJ$6)+(BK7*$CK$6)+(BL7*$CL$6)+(BM7*$CM$6)+(BN7*$CN7)+(BO7*$CO$6)+(BP7*$CP$6)+(BQ7*$CQ$6)+(BR7*$CR$6))</f>
        <v>240</v>
      </c>
      <c r="BU7" s="726"/>
    </row>
    <row r="8" spans="1:96" ht="15.75">
      <c r="A8" s="734" t="s">
        <v>396</v>
      </c>
      <c r="B8" s="735" t="s">
        <v>397</v>
      </c>
      <c r="C8" s="736">
        <v>999756</v>
      </c>
      <c r="D8" s="737" t="s">
        <v>81</v>
      </c>
      <c r="E8" s="542" t="s">
        <v>55</v>
      </c>
      <c r="F8" s="543"/>
      <c r="G8" s="543"/>
      <c r="H8" s="543" t="s">
        <v>55</v>
      </c>
      <c r="I8" s="544" t="s">
        <v>55</v>
      </c>
      <c r="J8" s="543"/>
      <c r="K8" s="542" t="s">
        <v>55</v>
      </c>
      <c r="L8" s="542"/>
      <c r="M8" s="544" t="s">
        <v>55</v>
      </c>
      <c r="N8" s="543" t="s">
        <v>55</v>
      </c>
      <c r="O8" s="543"/>
      <c r="P8" s="543"/>
      <c r="Q8" s="551" t="s">
        <v>17</v>
      </c>
      <c r="R8" s="542"/>
      <c r="S8" s="542"/>
      <c r="T8" s="543" t="s">
        <v>55</v>
      </c>
      <c r="U8" s="543"/>
      <c r="V8" s="543"/>
      <c r="W8" s="543" t="s">
        <v>55</v>
      </c>
      <c r="X8" s="543"/>
      <c r="Y8" s="542"/>
      <c r="Z8" s="542" t="s">
        <v>55</v>
      </c>
      <c r="AA8" s="543"/>
      <c r="AB8" s="543"/>
      <c r="AC8" s="543" t="s">
        <v>55</v>
      </c>
      <c r="AD8" s="543"/>
      <c r="AE8" s="543"/>
      <c r="AF8" s="542" t="s">
        <v>55</v>
      </c>
      <c r="AG8" s="542"/>
      <c r="AH8" s="544" t="s">
        <v>55</v>
      </c>
      <c r="AI8" s="543" t="s">
        <v>55</v>
      </c>
      <c r="AJ8" s="738">
        <f t="shared" si="0"/>
        <v>120</v>
      </c>
      <c r="AK8" s="739">
        <f t="shared" si="1"/>
        <v>156</v>
      </c>
      <c r="AL8" s="739">
        <f t="shared" si="24"/>
        <v>36</v>
      </c>
      <c r="AM8" s="740" t="s">
        <v>211</v>
      </c>
      <c r="AN8" s="741">
        <f t="shared" si="25"/>
        <v>120</v>
      </c>
      <c r="AO8" s="741">
        <f t="shared" si="26"/>
        <v>36</v>
      </c>
      <c r="AP8" s="517"/>
      <c r="AQ8" s="732"/>
      <c r="AR8" s="732"/>
      <c r="AS8" s="732"/>
      <c r="AT8" s="732">
        <v>2</v>
      </c>
      <c r="AU8" s="732"/>
      <c r="AV8" s="742">
        <f t="shared" si="2"/>
        <v>0</v>
      </c>
      <c r="AW8" s="742">
        <f t="shared" si="3"/>
        <v>0</v>
      </c>
      <c r="AX8" s="742">
        <f t="shared" si="4"/>
        <v>0</v>
      </c>
      <c r="AY8" s="742">
        <f t="shared" si="27"/>
        <v>13</v>
      </c>
      <c r="AZ8" s="742">
        <f t="shared" si="5"/>
        <v>0</v>
      </c>
      <c r="BA8" s="742">
        <f t="shared" si="6"/>
        <v>0</v>
      </c>
      <c r="BB8" s="742">
        <f t="shared" si="7"/>
        <v>0</v>
      </c>
      <c r="BC8" s="742">
        <f t="shared" si="8"/>
        <v>0</v>
      </c>
      <c r="BD8" s="742">
        <f t="shared" si="9"/>
        <v>0</v>
      </c>
      <c r="BE8" s="742">
        <f t="shared" si="10"/>
        <v>0</v>
      </c>
      <c r="BF8" s="742">
        <f t="shared" si="11"/>
        <v>0</v>
      </c>
      <c r="BG8" s="742">
        <f t="shared" si="12"/>
        <v>0</v>
      </c>
      <c r="BH8" s="742">
        <f t="shared" si="13"/>
        <v>0</v>
      </c>
      <c r="BI8" s="742">
        <f t="shared" si="14"/>
        <v>0</v>
      </c>
      <c r="BJ8" s="742">
        <f t="shared" si="15"/>
        <v>0</v>
      </c>
      <c r="BK8" s="742">
        <f t="shared" si="16"/>
        <v>0</v>
      </c>
      <c r="BL8" s="742">
        <f t="shared" si="17"/>
        <v>0</v>
      </c>
      <c r="BM8" s="742">
        <f t="shared" si="18"/>
        <v>0</v>
      </c>
      <c r="BN8" s="742">
        <f t="shared" si="19"/>
        <v>0</v>
      </c>
      <c r="BO8" s="742">
        <f t="shared" si="20"/>
        <v>0</v>
      </c>
      <c r="BP8" s="742">
        <f t="shared" si="21"/>
        <v>0</v>
      </c>
      <c r="BQ8" s="742">
        <f t="shared" si="22"/>
        <v>0</v>
      </c>
      <c r="BR8" s="742">
        <f>COUNTIF(E8:AI8,"M5/I")</f>
        <v>0</v>
      </c>
      <c r="BS8" s="742">
        <f t="shared" ref="BS8:BS15" si="29">((AR8*6)+(AS8*6)+(AT8*6)+(AU8)+(AQ8*6))</f>
        <v>12</v>
      </c>
      <c r="BT8" s="743">
        <f t="shared" si="28"/>
        <v>156</v>
      </c>
      <c r="BU8" s="726"/>
    </row>
    <row r="9" spans="1:96" ht="15.75">
      <c r="A9" s="734" t="s">
        <v>398</v>
      </c>
      <c r="B9" s="735" t="s">
        <v>399</v>
      </c>
      <c r="C9" s="736">
        <v>388106</v>
      </c>
      <c r="D9" s="737" t="s">
        <v>81</v>
      </c>
      <c r="E9" s="542" t="s">
        <v>55</v>
      </c>
      <c r="F9" s="543"/>
      <c r="G9" s="543"/>
      <c r="H9" s="543" t="s">
        <v>55</v>
      </c>
      <c r="I9" s="543"/>
      <c r="J9" s="543"/>
      <c r="K9" s="542" t="s">
        <v>55</v>
      </c>
      <c r="L9" s="542"/>
      <c r="M9" s="543"/>
      <c r="N9" s="543" t="s">
        <v>55</v>
      </c>
      <c r="O9" s="543"/>
      <c r="P9" s="543"/>
      <c r="Q9" s="543" t="s">
        <v>55</v>
      </c>
      <c r="R9" s="542"/>
      <c r="S9" s="542"/>
      <c r="T9" s="543" t="s">
        <v>55</v>
      </c>
      <c r="U9" s="543"/>
      <c r="V9" s="543"/>
      <c r="W9" s="551" t="s">
        <v>17</v>
      </c>
      <c r="X9" s="543"/>
      <c r="Y9" s="542"/>
      <c r="Z9" s="542" t="s">
        <v>55</v>
      </c>
      <c r="AA9" s="543"/>
      <c r="AB9" s="543"/>
      <c r="AC9" s="551" t="s">
        <v>17</v>
      </c>
      <c r="AD9" s="544" t="s">
        <v>20</v>
      </c>
      <c r="AE9" s="543"/>
      <c r="AF9" s="542" t="s">
        <v>55</v>
      </c>
      <c r="AG9" s="542"/>
      <c r="AH9" s="543"/>
      <c r="AI9" s="543" t="s">
        <v>55</v>
      </c>
      <c r="AJ9" s="738">
        <f t="shared" si="0"/>
        <v>108</v>
      </c>
      <c r="AK9" s="739">
        <f t="shared" si="1"/>
        <v>114</v>
      </c>
      <c r="AL9" s="739">
        <f t="shared" si="24"/>
        <v>6</v>
      </c>
      <c r="AM9" s="740" t="s">
        <v>211</v>
      </c>
      <c r="AN9" s="741">
        <f t="shared" si="25"/>
        <v>108</v>
      </c>
      <c r="AO9" s="741">
        <f t="shared" si="26"/>
        <v>6</v>
      </c>
      <c r="AP9" s="517"/>
      <c r="AQ9" s="732"/>
      <c r="AR9" s="732"/>
      <c r="AS9" s="732"/>
      <c r="AT9" s="732">
        <v>4</v>
      </c>
      <c r="AU9" s="732"/>
      <c r="AV9" s="742">
        <f t="shared" si="2"/>
        <v>0</v>
      </c>
      <c r="AW9" s="742">
        <f t="shared" si="3"/>
        <v>1</v>
      </c>
      <c r="AX9" s="742">
        <f t="shared" si="4"/>
        <v>0</v>
      </c>
      <c r="AY9" s="742">
        <f t="shared" si="27"/>
        <v>9</v>
      </c>
      <c r="AZ9" s="742">
        <f t="shared" si="5"/>
        <v>0</v>
      </c>
      <c r="BA9" s="742">
        <f t="shared" si="6"/>
        <v>0</v>
      </c>
      <c r="BB9" s="742">
        <f t="shared" si="7"/>
        <v>0</v>
      </c>
      <c r="BC9" s="742">
        <f t="shared" si="8"/>
        <v>0</v>
      </c>
      <c r="BD9" s="742">
        <f t="shared" si="9"/>
        <v>0</v>
      </c>
      <c r="BE9" s="742">
        <f t="shared" si="10"/>
        <v>0</v>
      </c>
      <c r="BF9" s="742">
        <f t="shared" si="11"/>
        <v>0</v>
      </c>
      <c r="BG9" s="742">
        <f t="shared" si="12"/>
        <v>0</v>
      </c>
      <c r="BH9" s="742">
        <f t="shared" si="13"/>
        <v>0</v>
      </c>
      <c r="BI9" s="742">
        <f t="shared" si="14"/>
        <v>0</v>
      </c>
      <c r="BJ9" s="742">
        <f t="shared" si="15"/>
        <v>0</v>
      </c>
      <c r="BK9" s="742">
        <f t="shared" si="16"/>
        <v>0</v>
      </c>
      <c r="BL9" s="742">
        <f t="shared" si="17"/>
        <v>0</v>
      </c>
      <c r="BM9" s="742">
        <f t="shared" si="18"/>
        <v>0</v>
      </c>
      <c r="BN9" s="742">
        <f t="shared" si="19"/>
        <v>0</v>
      </c>
      <c r="BO9" s="742">
        <f t="shared" si="20"/>
        <v>0</v>
      </c>
      <c r="BP9" s="742">
        <f t="shared" si="21"/>
        <v>0</v>
      </c>
      <c r="BQ9" s="742">
        <f t="shared" si="22"/>
        <v>0</v>
      </c>
      <c r="BR9" s="742">
        <f t="shared" si="23"/>
        <v>0</v>
      </c>
      <c r="BS9" s="742">
        <f t="shared" si="29"/>
        <v>24</v>
      </c>
      <c r="BT9" s="743">
        <f t="shared" si="28"/>
        <v>114</v>
      </c>
      <c r="BU9" s="726"/>
    </row>
    <row r="10" spans="1:96" ht="15.75">
      <c r="A10" s="734" t="s">
        <v>400</v>
      </c>
      <c r="B10" s="735" t="s">
        <v>401</v>
      </c>
      <c r="C10" s="736" t="s">
        <v>402</v>
      </c>
      <c r="D10" s="737" t="s">
        <v>403</v>
      </c>
      <c r="E10" s="542" t="s">
        <v>55</v>
      </c>
      <c r="F10" s="544" t="s">
        <v>55</v>
      </c>
      <c r="G10" s="543"/>
      <c r="H10" s="543" t="s">
        <v>55</v>
      </c>
      <c r="I10" s="544" t="s">
        <v>55</v>
      </c>
      <c r="J10" s="543"/>
      <c r="K10" s="542" t="s">
        <v>55</v>
      </c>
      <c r="L10" s="542"/>
      <c r="M10" s="543"/>
      <c r="N10" s="543" t="s">
        <v>55</v>
      </c>
      <c r="O10" s="544" t="s">
        <v>55</v>
      </c>
      <c r="P10" s="543"/>
      <c r="Q10" s="543" t="s">
        <v>55</v>
      </c>
      <c r="R10" s="542"/>
      <c r="S10" s="554" t="s">
        <v>55</v>
      </c>
      <c r="T10" s="543" t="s">
        <v>55</v>
      </c>
      <c r="U10" s="543"/>
      <c r="V10" s="543"/>
      <c r="W10" s="543" t="s">
        <v>55</v>
      </c>
      <c r="X10" s="544" t="s">
        <v>55</v>
      </c>
      <c r="Y10" s="554" t="s">
        <v>55</v>
      </c>
      <c r="Z10" s="542" t="s">
        <v>55</v>
      </c>
      <c r="AA10" s="543"/>
      <c r="AB10" s="544" t="s">
        <v>55</v>
      </c>
      <c r="AC10" s="543" t="s">
        <v>55</v>
      </c>
      <c r="AD10" s="543"/>
      <c r="AE10" s="544" t="s">
        <v>55</v>
      </c>
      <c r="AF10" s="542"/>
      <c r="AG10" s="542" t="s">
        <v>55</v>
      </c>
      <c r="AH10" s="544" t="s">
        <v>55</v>
      </c>
      <c r="AI10" s="543" t="s">
        <v>55</v>
      </c>
      <c r="AJ10" s="738">
        <f t="shared" si="0"/>
        <v>132</v>
      </c>
      <c r="AK10" s="739">
        <f t="shared" si="1"/>
        <v>240</v>
      </c>
      <c r="AL10" s="739">
        <f t="shared" si="24"/>
        <v>108</v>
      </c>
      <c r="AM10" s="740" t="s">
        <v>211</v>
      </c>
      <c r="AN10" s="741">
        <f t="shared" si="25"/>
        <v>132</v>
      </c>
      <c r="AO10" s="741">
        <f t="shared" si="26"/>
        <v>108</v>
      </c>
      <c r="AP10" s="744"/>
      <c r="AQ10" s="732"/>
      <c r="AR10" s="732"/>
      <c r="AS10" s="732"/>
      <c r="AT10" s="732"/>
      <c r="AU10" s="732"/>
      <c r="AV10" s="742">
        <f t="shared" si="2"/>
        <v>0</v>
      </c>
      <c r="AW10" s="742">
        <f t="shared" si="3"/>
        <v>0</v>
      </c>
      <c r="AX10" s="742">
        <f t="shared" si="4"/>
        <v>0</v>
      </c>
      <c r="AY10" s="742">
        <f t="shared" si="27"/>
        <v>20</v>
      </c>
      <c r="AZ10" s="742">
        <f t="shared" si="5"/>
        <v>0</v>
      </c>
      <c r="BA10" s="742">
        <f t="shared" si="6"/>
        <v>0</v>
      </c>
      <c r="BB10" s="742">
        <f t="shared" si="7"/>
        <v>0</v>
      </c>
      <c r="BC10" s="742">
        <f t="shared" si="8"/>
        <v>0</v>
      </c>
      <c r="BD10" s="742">
        <f t="shared" si="9"/>
        <v>0</v>
      </c>
      <c r="BE10" s="742">
        <f t="shared" si="10"/>
        <v>0</v>
      </c>
      <c r="BF10" s="742">
        <f t="shared" si="11"/>
        <v>0</v>
      </c>
      <c r="BG10" s="742">
        <f t="shared" si="12"/>
        <v>0</v>
      </c>
      <c r="BH10" s="742">
        <f t="shared" si="13"/>
        <v>0</v>
      </c>
      <c r="BI10" s="742">
        <f t="shared" si="14"/>
        <v>0</v>
      </c>
      <c r="BJ10" s="742">
        <f t="shared" si="15"/>
        <v>0</v>
      </c>
      <c r="BK10" s="742">
        <f t="shared" si="16"/>
        <v>0</v>
      </c>
      <c r="BL10" s="742">
        <f t="shared" si="17"/>
        <v>0</v>
      </c>
      <c r="BM10" s="742">
        <f t="shared" si="18"/>
        <v>0</v>
      </c>
      <c r="BN10" s="742">
        <f t="shared" si="19"/>
        <v>0</v>
      </c>
      <c r="BO10" s="742">
        <f t="shared" si="20"/>
        <v>0</v>
      </c>
      <c r="BP10" s="742">
        <f t="shared" si="21"/>
        <v>0</v>
      </c>
      <c r="BQ10" s="742">
        <f t="shared" si="22"/>
        <v>0</v>
      </c>
      <c r="BR10" s="742">
        <f t="shared" si="23"/>
        <v>0</v>
      </c>
      <c r="BS10" s="742">
        <f t="shared" si="29"/>
        <v>0</v>
      </c>
      <c r="BT10" s="743">
        <f t="shared" si="28"/>
        <v>240</v>
      </c>
      <c r="BU10" s="726"/>
    </row>
    <row r="11" spans="1:96" ht="15.75">
      <c r="A11" s="745" t="s">
        <v>404</v>
      </c>
      <c r="B11" s="746" t="s">
        <v>405</v>
      </c>
      <c r="C11" s="747">
        <v>462408</v>
      </c>
      <c r="D11" s="737" t="s">
        <v>403</v>
      </c>
      <c r="E11" s="542"/>
      <c r="F11" s="641" t="s">
        <v>172</v>
      </c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50"/>
      <c r="Z11" s="542"/>
      <c r="AA11" s="551" t="s">
        <v>55</v>
      </c>
      <c r="AB11" s="551" t="s">
        <v>55</v>
      </c>
      <c r="AC11" s="543" t="s">
        <v>55</v>
      </c>
      <c r="AD11" s="544" t="s">
        <v>55</v>
      </c>
      <c r="AE11" s="544" t="s">
        <v>55</v>
      </c>
      <c r="AF11" s="564" t="s">
        <v>18</v>
      </c>
      <c r="AG11" s="542"/>
      <c r="AH11" s="543" t="s">
        <v>55</v>
      </c>
      <c r="AI11" s="543" t="s">
        <v>55</v>
      </c>
      <c r="AJ11" s="738">
        <f t="shared" si="0"/>
        <v>36</v>
      </c>
      <c r="AK11" s="739">
        <f t="shared" si="1"/>
        <v>84</v>
      </c>
      <c r="AL11" s="739">
        <f t="shared" si="24"/>
        <v>48</v>
      </c>
      <c r="AM11" s="740" t="s">
        <v>211</v>
      </c>
      <c r="AN11" s="741">
        <f t="shared" si="25"/>
        <v>36</v>
      </c>
      <c r="AO11" s="741">
        <f t="shared" si="26"/>
        <v>48</v>
      </c>
      <c r="AP11" s="744"/>
      <c r="AQ11" s="732"/>
      <c r="AR11" s="732">
        <v>15</v>
      </c>
      <c r="AS11" s="732"/>
      <c r="AT11" s="732"/>
      <c r="AU11" s="732">
        <v>6</v>
      </c>
      <c r="AV11" s="742">
        <f t="shared" si="2"/>
        <v>0</v>
      </c>
      <c r="AW11" s="742">
        <f t="shared" si="3"/>
        <v>0</v>
      </c>
      <c r="AX11" s="742">
        <f t="shared" si="4"/>
        <v>0</v>
      </c>
      <c r="AY11" s="742">
        <f t="shared" si="27"/>
        <v>7</v>
      </c>
      <c r="AZ11" s="742">
        <f t="shared" si="5"/>
        <v>0</v>
      </c>
      <c r="BA11" s="742">
        <f t="shared" si="6"/>
        <v>0</v>
      </c>
      <c r="BB11" s="742">
        <f t="shared" si="7"/>
        <v>0</v>
      </c>
      <c r="BC11" s="742">
        <f t="shared" si="8"/>
        <v>0</v>
      </c>
      <c r="BD11" s="742">
        <f t="shared" si="9"/>
        <v>0</v>
      </c>
      <c r="BE11" s="742">
        <f t="shared" si="10"/>
        <v>0</v>
      </c>
      <c r="BF11" s="742">
        <f t="shared" si="11"/>
        <v>0</v>
      </c>
      <c r="BG11" s="742">
        <f t="shared" si="12"/>
        <v>0</v>
      </c>
      <c r="BH11" s="742">
        <f t="shared" si="13"/>
        <v>0</v>
      </c>
      <c r="BI11" s="742">
        <f t="shared" si="14"/>
        <v>0</v>
      </c>
      <c r="BJ11" s="742">
        <f t="shared" si="15"/>
        <v>0</v>
      </c>
      <c r="BK11" s="742">
        <f t="shared" si="16"/>
        <v>0</v>
      </c>
      <c r="BL11" s="742">
        <f t="shared" si="17"/>
        <v>0</v>
      </c>
      <c r="BM11" s="742">
        <f t="shared" si="18"/>
        <v>0</v>
      </c>
      <c r="BN11" s="742">
        <f t="shared" si="19"/>
        <v>0</v>
      </c>
      <c r="BO11" s="742">
        <f t="shared" si="20"/>
        <v>0</v>
      </c>
      <c r="BP11" s="742">
        <f t="shared" si="21"/>
        <v>0</v>
      </c>
      <c r="BQ11" s="742">
        <f t="shared" si="22"/>
        <v>0</v>
      </c>
      <c r="BR11" s="742">
        <f t="shared" si="23"/>
        <v>0</v>
      </c>
      <c r="BS11" s="742">
        <f t="shared" si="29"/>
        <v>96</v>
      </c>
      <c r="BT11" s="743">
        <f t="shared" si="28"/>
        <v>84</v>
      </c>
      <c r="BU11" s="726"/>
    </row>
    <row r="12" spans="1:96" ht="15.75">
      <c r="A12" s="734" t="s">
        <v>406</v>
      </c>
      <c r="B12" s="735" t="s">
        <v>407</v>
      </c>
      <c r="C12" s="748">
        <v>703324</v>
      </c>
      <c r="D12" s="737" t="s">
        <v>81</v>
      </c>
      <c r="E12" s="542"/>
      <c r="F12" s="543"/>
      <c r="G12" s="543" t="s">
        <v>55</v>
      </c>
      <c r="H12" s="543" t="s">
        <v>55</v>
      </c>
      <c r="I12" s="543"/>
      <c r="J12" s="543"/>
      <c r="K12" s="542"/>
      <c r="L12" s="542"/>
      <c r="M12" s="543"/>
      <c r="N12" s="543"/>
      <c r="O12" s="543"/>
      <c r="P12" s="543"/>
      <c r="Q12" s="543"/>
      <c r="R12" s="542"/>
      <c r="S12" s="542"/>
      <c r="T12" s="543"/>
      <c r="U12" s="543"/>
      <c r="V12" s="543"/>
      <c r="W12" s="543"/>
      <c r="X12" s="543"/>
      <c r="Y12" s="542"/>
      <c r="Z12" s="542"/>
      <c r="AA12" s="543"/>
      <c r="AB12" s="543"/>
      <c r="AC12" s="543"/>
      <c r="AD12" s="543"/>
      <c r="AE12" s="543"/>
      <c r="AF12" s="542"/>
      <c r="AG12" s="542"/>
      <c r="AH12" s="543"/>
      <c r="AI12" s="543"/>
      <c r="AJ12" s="738">
        <f t="shared" si="0"/>
        <v>132</v>
      </c>
      <c r="AK12" s="739">
        <f t="shared" si="1"/>
        <v>24</v>
      </c>
      <c r="AL12" s="739">
        <f t="shared" si="24"/>
        <v>-108</v>
      </c>
      <c r="AM12" s="740" t="s">
        <v>344</v>
      </c>
      <c r="AN12" s="741">
        <f t="shared" si="25"/>
        <v>132</v>
      </c>
      <c r="AO12" s="741">
        <f t="shared" si="26"/>
        <v>-108</v>
      </c>
      <c r="AP12" s="517"/>
      <c r="AQ12" s="732"/>
      <c r="AR12" s="732"/>
      <c r="AS12" s="732"/>
      <c r="AT12" s="732"/>
      <c r="AU12" s="732"/>
      <c r="AV12" s="742">
        <f t="shared" si="2"/>
        <v>0</v>
      </c>
      <c r="AW12" s="742">
        <f t="shared" si="3"/>
        <v>0</v>
      </c>
      <c r="AX12" s="742">
        <f t="shared" si="4"/>
        <v>0</v>
      </c>
      <c r="AY12" s="742">
        <f t="shared" si="27"/>
        <v>2</v>
      </c>
      <c r="AZ12" s="742">
        <f t="shared" si="5"/>
        <v>0</v>
      </c>
      <c r="BA12" s="742">
        <f t="shared" si="6"/>
        <v>0</v>
      </c>
      <c r="BB12" s="742">
        <f t="shared" si="7"/>
        <v>0</v>
      </c>
      <c r="BC12" s="742">
        <f t="shared" si="8"/>
        <v>0</v>
      </c>
      <c r="BD12" s="742">
        <f t="shared" si="9"/>
        <v>0</v>
      </c>
      <c r="BE12" s="742">
        <f t="shared" si="10"/>
        <v>0</v>
      </c>
      <c r="BF12" s="742">
        <f t="shared" si="11"/>
        <v>0</v>
      </c>
      <c r="BG12" s="742">
        <f t="shared" si="12"/>
        <v>0</v>
      </c>
      <c r="BH12" s="742">
        <f t="shared" si="13"/>
        <v>0</v>
      </c>
      <c r="BI12" s="742">
        <f t="shared" si="14"/>
        <v>0</v>
      </c>
      <c r="BJ12" s="742">
        <f t="shared" si="15"/>
        <v>0</v>
      </c>
      <c r="BK12" s="742">
        <f t="shared" si="16"/>
        <v>0</v>
      </c>
      <c r="BL12" s="742">
        <f t="shared" si="17"/>
        <v>0</v>
      </c>
      <c r="BM12" s="742">
        <f t="shared" si="18"/>
        <v>0</v>
      </c>
      <c r="BN12" s="742">
        <f t="shared" si="19"/>
        <v>0</v>
      </c>
      <c r="BO12" s="742">
        <f t="shared" si="20"/>
        <v>0</v>
      </c>
      <c r="BP12" s="742">
        <f t="shared" si="21"/>
        <v>0</v>
      </c>
      <c r="BQ12" s="742">
        <f t="shared" si="22"/>
        <v>0</v>
      </c>
      <c r="BR12" s="742">
        <f t="shared" si="23"/>
        <v>0</v>
      </c>
      <c r="BS12" s="742">
        <f t="shared" si="29"/>
        <v>0</v>
      </c>
      <c r="BT12" s="743">
        <f t="shared" si="28"/>
        <v>24</v>
      </c>
      <c r="BU12" s="726"/>
    </row>
    <row r="13" spans="1:96" ht="15.75">
      <c r="A13" s="749" t="s">
        <v>408</v>
      </c>
      <c r="B13" s="749" t="s">
        <v>409</v>
      </c>
      <c r="C13" s="750"/>
      <c r="D13" s="737" t="s">
        <v>81</v>
      </c>
      <c r="E13" s="554" t="s">
        <v>55</v>
      </c>
      <c r="F13" s="543"/>
      <c r="G13" s="544" t="s">
        <v>19</v>
      </c>
      <c r="H13" s="544" t="s">
        <v>19</v>
      </c>
      <c r="I13" s="543" t="s">
        <v>55</v>
      </c>
      <c r="J13" s="543"/>
      <c r="K13" s="542" t="s">
        <v>55</v>
      </c>
      <c r="L13" s="542" t="s">
        <v>55</v>
      </c>
      <c r="M13" s="543"/>
      <c r="N13" s="543"/>
      <c r="O13" s="543" t="s">
        <v>410</v>
      </c>
      <c r="P13" s="544" t="s">
        <v>55</v>
      </c>
      <c r="Q13" s="543" t="s">
        <v>55</v>
      </c>
      <c r="R13" s="554" t="s">
        <v>55</v>
      </c>
      <c r="S13" s="542"/>
      <c r="T13" s="543" t="s">
        <v>55</v>
      </c>
      <c r="U13" s="543"/>
      <c r="V13" s="544" t="s">
        <v>55</v>
      </c>
      <c r="W13" s="543" t="s">
        <v>20</v>
      </c>
      <c r="X13" s="544" t="s">
        <v>20</v>
      </c>
      <c r="Y13" s="554" t="s">
        <v>55</v>
      </c>
      <c r="Z13" s="542" t="s">
        <v>55</v>
      </c>
      <c r="AA13" s="543" t="s">
        <v>411</v>
      </c>
      <c r="AB13" s="543" t="s">
        <v>231</v>
      </c>
      <c r="AC13" s="543" t="s">
        <v>20</v>
      </c>
      <c r="AD13" s="544" t="s">
        <v>55</v>
      </c>
      <c r="AE13" s="543" t="s">
        <v>20</v>
      </c>
      <c r="AF13" s="542"/>
      <c r="AG13" s="542"/>
      <c r="AH13" s="544" t="s">
        <v>55</v>
      </c>
      <c r="AI13" s="551" t="s">
        <v>17</v>
      </c>
      <c r="AJ13" s="738">
        <f t="shared" si="0"/>
        <v>120</v>
      </c>
      <c r="AK13" s="739">
        <f t="shared" si="1"/>
        <v>228</v>
      </c>
      <c r="AL13" s="739">
        <f t="shared" si="24"/>
        <v>108</v>
      </c>
      <c r="AM13" s="740" t="s">
        <v>211</v>
      </c>
      <c r="AN13" s="741">
        <f t="shared" si="25"/>
        <v>120</v>
      </c>
      <c r="AO13" s="741">
        <f t="shared" si="26"/>
        <v>108</v>
      </c>
      <c r="AP13" s="517"/>
      <c r="AQ13" s="732"/>
      <c r="AR13" s="732"/>
      <c r="AS13" s="732"/>
      <c r="AT13" s="732">
        <v>2</v>
      </c>
      <c r="AU13" s="732"/>
      <c r="AV13" s="742">
        <f t="shared" si="2"/>
        <v>2</v>
      </c>
      <c r="AW13" s="742">
        <f t="shared" si="3"/>
        <v>4</v>
      </c>
      <c r="AX13" s="742">
        <f t="shared" si="4"/>
        <v>0</v>
      </c>
      <c r="AY13" s="742">
        <f t="shared" si="27"/>
        <v>13</v>
      </c>
      <c r="AZ13" s="742">
        <f t="shared" si="5"/>
        <v>0</v>
      </c>
      <c r="BA13" s="742">
        <f t="shared" si="6"/>
        <v>0</v>
      </c>
      <c r="BB13" s="742">
        <f t="shared" si="7"/>
        <v>0</v>
      </c>
      <c r="BC13" s="742">
        <f t="shared" si="8"/>
        <v>0</v>
      </c>
      <c r="BD13" s="742">
        <f t="shared" si="9"/>
        <v>0</v>
      </c>
      <c r="BE13" s="742">
        <f t="shared" si="10"/>
        <v>0</v>
      </c>
      <c r="BF13" s="742">
        <f t="shared" si="11"/>
        <v>1</v>
      </c>
      <c r="BG13" s="742">
        <f t="shared" si="12"/>
        <v>1</v>
      </c>
      <c r="BH13" s="742">
        <f t="shared" si="13"/>
        <v>0</v>
      </c>
      <c r="BI13" s="742">
        <f t="shared" si="14"/>
        <v>0</v>
      </c>
      <c r="BJ13" s="742">
        <f t="shared" si="15"/>
        <v>0</v>
      </c>
      <c r="BK13" s="742">
        <f t="shared" si="16"/>
        <v>0</v>
      </c>
      <c r="BL13" s="742">
        <f t="shared" si="17"/>
        <v>0</v>
      </c>
      <c r="BM13" s="742">
        <f t="shared" si="18"/>
        <v>0</v>
      </c>
      <c r="BN13" s="742">
        <f t="shared" si="19"/>
        <v>0</v>
      </c>
      <c r="BO13" s="742">
        <f t="shared" si="20"/>
        <v>0</v>
      </c>
      <c r="BP13" s="742">
        <f t="shared" si="21"/>
        <v>0</v>
      </c>
      <c r="BQ13" s="742">
        <f t="shared" si="22"/>
        <v>0</v>
      </c>
      <c r="BR13" s="742">
        <f t="shared" si="23"/>
        <v>0</v>
      </c>
      <c r="BS13" s="742">
        <f t="shared" si="29"/>
        <v>12</v>
      </c>
      <c r="BT13" s="743">
        <f t="shared" si="28"/>
        <v>228</v>
      </c>
      <c r="BU13" s="726"/>
    </row>
    <row r="14" spans="1:96" ht="15.75">
      <c r="A14" s="734" t="s">
        <v>406</v>
      </c>
      <c r="B14" s="735" t="s">
        <v>407</v>
      </c>
      <c r="C14" s="748">
        <v>703324</v>
      </c>
      <c r="D14" s="737" t="s">
        <v>81</v>
      </c>
      <c r="E14" s="542"/>
      <c r="F14" s="543" t="s">
        <v>55</v>
      </c>
      <c r="G14" s="544" t="s">
        <v>55</v>
      </c>
      <c r="H14" s="543" t="s">
        <v>55</v>
      </c>
      <c r="I14" s="543"/>
      <c r="J14" s="544" t="s">
        <v>55</v>
      </c>
      <c r="K14" s="542" t="s">
        <v>55</v>
      </c>
      <c r="L14" s="542"/>
      <c r="M14" s="544" t="s">
        <v>54</v>
      </c>
      <c r="N14" s="543" t="s">
        <v>55</v>
      </c>
      <c r="O14" s="544" t="s">
        <v>55</v>
      </c>
      <c r="P14" s="543"/>
      <c r="Q14" s="543" t="s">
        <v>55</v>
      </c>
      <c r="R14" s="554" t="s">
        <v>54</v>
      </c>
      <c r="S14" s="554" t="s">
        <v>21</v>
      </c>
      <c r="T14" s="543" t="s">
        <v>55</v>
      </c>
      <c r="U14" s="543"/>
      <c r="V14" s="544" t="s">
        <v>55</v>
      </c>
      <c r="W14" s="543" t="s">
        <v>55</v>
      </c>
      <c r="X14" s="543"/>
      <c r="Y14" s="554" t="s">
        <v>21</v>
      </c>
      <c r="Z14" s="542" t="s">
        <v>55</v>
      </c>
      <c r="AA14" s="543"/>
      <c r="AB14" s="544" t="s">
        <v>55</v>
      </c>
      <c r="AC14" s="543" t="s">
        <v>55</v>
      </c>
      <c r="AD14" s="544" t="s">
        <v>55</v>
      </c>
      <c r="AE14" s="543"/>
      <c r="AF14" s="542" t="s">
        <v>55</v>
      </c>
      <c r="AG14" s="542"/>
      <c r="AH14" s="544" t="s">
        <v>55</v>
      </c>
      <c r="AI14" s="543" t="s">
        <v>55</v>
      </c>
      <c r="AJ14" s="738">
        <f t="shared" si="0"/>
        <v>132</v>
      </c>
      <c r="AK14" s="739">
        <f t="shared" si="1"/>
        <v>252</v>
      </c>
      <c r="AL14" s="739">
        <f t="shared" si="24"/>
        <v>120</v>
      </c>
      <c r="AM14" s="740" t="s">
        <v>211</v>
      </c>
      <c r="AN14" s="741">
        <f t="shared" si="25"/>
        <v>132</v>
      </c>
      <c r="AO14" s="741">
        <f t="shared" si="26"/>
        <v>120</v>
      </c>
      <c r="AP14" s="744"/>
      <c r="AQ14" s="732"/>
      <c r="AR14" s="732"/>
      <c r="AS14" s="732"/>
      <c r="AT14" s="732"/>
      <c r="AU14" s="732"/>
      <c r="AV14" s="742">
        <f t="shared" si="2"/>
        <v>0</v>
      </c>
      <c r="AW14" s="742">
        <f t="shared" si="3"/>
        <v>0</v>
      </c>
      <c r="AX14" s="742">
        <f t="shared" si="4"/>
        <v>2</v>
      </c>
      <c r="AY14" s="742">
        <f t="shared" si="27"/>
        <v>18</v>
      </c>
      <c r="AZ14" s="742">
        <f t="shared" si="5"/>
        <v>0</v>
      </c>
      <c r="BA14" s="742">
        <f t="shared" si="6"/>
        <v>0</v>
      </c>
      <c r="BB14" s="742">
        <f t="shared" si="7"/>
        <v>2</v>
      </c>
      <c r="BC14" s="742">
        <f t="shared" si="8"/>
        <v>0</v>
      </c>
      <c r="BD14" s="742">
        <f t="shared" si="9"/>
        <v>0</v>
      </c>
      <c r="BE14" s="742">
        <f t="shared" si="10"/>
        <v>0</v>
      </c>
      <c r="BF14" s="742">
        <f t="shared" si="11"/>
        <v>0</v>
      </c>
      <c r="BG14" s="742">
        <f t="shared" si="12"/>
        <v>0</v>
      </c>
      <c r="BH14" s="742">
        <f t="shared" si="13"/>
        <v>0</v>
      </c>
      <c r="BI14" s="742">
        <f t="shared" si="14"/>
        <v>0</v>
      </c>
      <c r="BJ14" s="742">
        <f t="shared" si="15"/>
        <v>0</v>
      </c>
      <c r="BK14" s="742">
        <f t="shared" si="16"/>
        <v>0</v>
      </c>
      <c r="BL14" s="742">
        <f t="shared" si="17"/>
        <v>0</v>
      </c>
      <c r="BM14" s="742">
        <f t="shared" si="18"/>
        <v>0</v>
      </c>
      <c r="BN14" s="742">
        <f t="shared" si="19"/>
        <v>0</v>
      </c>
      <c r="BO14" s="742">
        <f t="shared" si="20"/>
        <v>0</v>
      </c>
      <c r="BP14" s="742">
        <f t="shared" si="21"/>
        <v>0</v>
      </c>
      <c r="BQ14" s="742">
        <f t="shared" si="22"/>
        <v>0</v>
      </c>
      <c r="BR14" s="742">
        <f t="shared" si="23"/>
        <v>0</v>
      </c>
      <c r="BS14" s="742">
        <f t="shared" si="29"/>
        <v>0</v>
      </c>
      <c r="BT14" s="743">
        <f t="shared" si="28"/>
        <v>252</v>
      </c>
      <c r="BU14" s="726"/>
    </row>
    <row r="15" spans="1:96" ht="15.75">
      <c r="A15" s="734" t="s">
        <v>412</v>
      </c>
      <c r="B15" s="735" t="s">
        <v>413</v>
      </c>
      <c r="C15" s="748"/>
      <c r="D15" s="737" t="s">
        <v>81</v>
      </c>
      <c r="E15" s="542" t="s">
        <v>55</v>
      </c>
      <c r="F15" s="543" t="s">
        <v>55</v>
      </c>
      <c r="G15" s="543"/>
      <c r="H15" s="543" t="s">
        <v>55</v>
      </c>
      <c r="I15" s="543"/>
      <c r="J15" s="551"/>
      <c r="K15" s="564" t="s">
        <v>17</v>
      </c>
      <c r="L15" s="542"/>
      <c r="M15" s="543"/>
      <c r="N15" s="543" t="s">
        <v>55</v>
      </c>
      <c r="O15" s="543"/>
      <c r="P15" s="551" t="s">
        <v>17</v>
      </c>
      <c r="Q15" s="551" t="s">
        <v>17</v>
      </c>
      <c r="R15" s="542"/>
      <c r="S15" s="542"/>
      <c r="T15" s="543"/>
      <c r="U15" s="543"/>
      <c r="V15" s="543"/>
      <c r="W15" s="543"/>
      <c r="X15" s="551" t="s">
        <v>18</v>
      </c>
      <c r="Y15" s="542"/>
      <c r="Z15" s="564" t="s">
        <v>18</v>
      </c>
      <c r="AA15" s="543"/>
      <c r="AB15" s="543"/>
      <c r="AC15" s="543" t="s">
        <v>55</v>
      </c>
      <c r="AD15" s="543"/>
      <c r="AE15" s="544" t="s">
        <v>55</v>
      </c>
      <c r="AF15" s="564" t="s">
        <v>18</v>
      </c>
      <c r="AG15" s="542"/>
      <c r="AH15" s="551" t="s">
        <v>18</v>
      </c>
      <c r="AI15" s="551" t="s">
        <v>17</v>
      </c>
      <c r="AJ15" s="738">
        <f t="shared" si="0"/>
        <v>60</v>
      </c>
      <c r="AK15" s="739">
        <f t="shared" si="1"/>
        <v>72</v>
      </c>
      <c r="AL15" s="739">
        <f t="shared" si="24"/>
        <v>12</v>
      </c>
      <c r="AM15" s="740" t="s">
        <v>211</v>
      </c>
      <c r="AN15" s="741">
        <f t="shared" si="25"/>
        <v>60</v>
      </c>
      <c r="AO15" s="741">
        <f t="shared" si="26"/>
        <v>12</v>
      </c>
      <c r="AP15" s="517"/>
      <c r="AQ15" s="732"/>
      <c r="AR15" s="732"/>
      <c r="AS15" s="732"/>
      <c r="AT15" s="732">
        <v>8</v>
      </c>
      <c r="AU15" s="732">
        <v>24</v>
      </c>
      <c r="AV15" s="742">
        <f t="shared" si="2"/>
        <v>0</v>
      </c>
      <c r="AW15" s="742">
        <f t="shared" si="3"/>
        <v>0</v>
      </c>
      <c r="AX15" s="742">
        <f t="shared" si="4"/>
        <v>0</v>
      </c>
      <c r="AY15" s="742">
        <f t="shared" si="27"/>
        <v>6</v>
      </c>
      <c r="AZ15" s="742">
        <f t="shared" si="5"/>
        <v>0</v>
      </c>
      <c r="BA15" s="742">
        <f t="shared" si="6"/>
        <v>0</v>
      </c>
      <c r="BB15" s="742">
        <f t="shared" si="7"/>
        <v>0</v>
      </c>
      <c r="BC15" s="742">
        <f t="shared" si="8"/>
        <v>0</v>
      </c>
      <c r="BD15" s="742">
        <f t="shared" si="9"/>
        <v>0</v>
      </c>
      <c r="BE15" s="742">
        <f t="shared" si="10"/>
        <v>0</v>
      </c>
      <c r="BF15" s="742">
        <f t="shared" si="11"/>
        <v>0</v>
      </c>
      <c r="BG15" s="742">
        <f t="shared" si="12"/>
        <v>0</v>
      </c>
      <c r="BH15" s="742">
        <f t="shared" si="13"/>
        <v>0</v>
      </c>
      <c r="BI15" s="742">
        <f t="shared" si="14"/>
        <v>0</v>
      </c>
      <c r="BJ15" s="742">
        <f t="shared" si="15"/>
        <v>0</v>
      </c>
      <c r="BK15" s="742">
        <f t="shared" si="16"/>
        <v>0</v>
      </c>
      <c r="BL15" s="742">
        <f t="shared" si="17"/>
        <v>0</v>
      </c>
      <c r="BM15" s="742">
        <f t="shared" si="18"/>
        <v>0</v>
      </c>
      <c r="BN15" s="742">
        <f t="shared" si="19"/>
        <v>0</v>
      </c>
      <c r="BO15" s="742">
        <f t="shared" si="20"/>
        <v>0</v>
      </c>
      <c r="BP15" s="742">
        <f t="shared" si="21"/>
        <v>0</v>
      </c>
      <c r="BQ15" s="742">
        <f t="shared" si="22"/>
        <v>0</v>
      </c>
      <c r="BR15" s="742">
        <f t="shared" si="23"/>
        <v>0</v>
      </c>
      <c r="BS15" s="742">
        <f t="shared" si="29"/>
        <v>72</v>
      </c>
      <c r="BT15" s="743">
        <f t="shared" si="28"/>
        <v>72</v>
      </c>
      <c r="BU15" s="726"/>
    </row>
    <row r="16" spans="1:96">
      <c r="A16" s="718" t="s">
        <v>387</v>
      </c>
      <c r="B16" s="719" t="s">
        <v>388</v>
      </c>
      <c r="C16" s="720" t="s">
        <v>45</v>
      </c>
      <c r="D16" s="751" t="s">
        <v>3</v>
      </c>
      <c r="E16" s="722">
        <v>1</v>
      </c>
      <c r="F16" s="722">
        <v>2</v>
      </c>
      <c r="G16" s="722">
        <v>3</v>
      </c>
      <c r="H16" s="722">
        <v>4</v>
      </c>
      <c r="I16" s="722">
        <v>5</v>
      </c>
      <c r="J16" s="722">
        <v>6</v>
      </c>
      <c r="K16" s="722">
        <v>7</v>
      </c>
      <c r="L16" s="722">
        <v>8</v>
      </c>
      <c r="M16" s="722">
        <v>9</v>
      </c>
      <c r="N16" s="722">
        <v>10</v>
      </c>
      <c r="O16" s="722">
        <v>11</v>
      </c>
      <c r="P16" s="722">
        <v>12</v>
      </c>
      <c r="Q16" s="722">
        <v>13</v>
      </c>
      <c r="R16" s="722">
        <v>14</v>
      </c>
      <c r="S16" s="722">
        <v>15</v>
      </c>
      <c r="T16" s="722">
        <v>16</v>
      </c>
      <c r="U16" s="722">
        <v>17</v>
      </c>
      <c r="V16" s="722">
        <v>18</v>
      </c>
      <c r="W16" s="722">
        <v>19</v>
      </c>
      <c r="X16" s="722">
        <v>20</v>
      </c>
      <c r="Y16" s="722">
        <v>21</v>
      </c>
      <c r="Z16" s="722">
        <v>22</v>
      </c>
      <c r="AA16" s="722">
        <v>23</v>
      </c>
      <c r="AB16" s="722">
        <v>24</v>
      </c>
      <c r="AC16" s="722">
        <v>25</v>
      </c>
      <c r="AD16" s="722">
        <v>26</v>
      </c>
      <c r="AE16" s="722">
        <v>27</v>
      </c>
      <c r="AF16" s="722">
        <v>28</v>
      </c>
      <c r="AG16" s="722">
        <v>29</v>
      </c>
      <c r="AH16" s="722">
        <v>30</v>
      </c>
      <c r="AI16" s="722">
        <v>31</v>
      </c>
      <c r="AJ16" s="723" t="s">
        <v>4</v>
      </c>
      <c r="AK16" s="724" t="s">
        <v>5</v>
      </c>
      <c r="AL16" s="724" t="s">
        <v>6</v>
      </c>
      <c r="AM16" s="752"/>
      <c r="AN16" s="753"/>
      <c r="AO16" s="753"/>
      <c r="AP16" s="744"/>
      <c r="AQ16" s="754"/>
      <c r="AR16" s="754"/>
      <c r="AS16" s="754"/>
      <c r="AT16" s="754"/>
      <c r="AU16" s="755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5"/>
      <c r="BT16" s="757"/>
      <c r="BU16" s="758"/>
      <c r="BV16" s="680"/>
    </row>
    <row r="17" spans="1:73" ht="15.75">
      <c r="A17" s="727"/>
      <c r="B17" s="728" t="s">
        <v>284</v>
      </c>
      <c r="C17" s="729" t="s">
        <v>219</v>
      </c>
      <c r="D17" s="751"/>
      <c r="E17" s="722" t="s">
        <v>11</v>
      </c>
      <c r="F17" s="722" t="s">
        <v>12</v>
      </c>
      <c r="G17" s="722" t="s">
        <v>13</v>
      </c>
      <c r="H17" s="722" t="s">
        <v>8</v>
      </c>
      <c r="I17" s="722" t="s">
        <v>9</v>
      </c>
      <c r="J17" s="722" t="s">
        <v>10</v>
      </c>
      <c r="K17" s="722" t="s">
        <v>130</v>
      </c>
      <c r="L17" s="722" t="s">
        <v>11</v>
      </c>
      <c r="M17" s="722" t="s">
        <v>12</v>
      </c>
      <c r="N17" s="722" t="s">
        <v>13</v>
      </c>
      <c r="O17" s="722" t="s">
        <v>8</v>
      </c>
      <c r="P17" s="722" t="s">
        <v>9</v>
      </c>
      <c r="Q17" s="722" t="s">
        <v>10</v>
      </c>
      <c r="R17" s="722" t="s">
        <v>130</v>
      </c>
      <c r="S17" s="722" t="s">
        <v>11</v>
      </c>
      <c r="T17" s="722" t="s">
        <v>12</v>
      </c>
      <c r="U17" s="722" t="s">
        <v>13</v>
      </c>
      <c r="V17" s="722" t="s">
        <v>8</v>
      </c>
      <c r="W17" s="722" t="s">
        <v>9</v>
      </c>
      <c r="X17" s="722" t="s">
        <v>10</v>
      </c>
      <c r="Y17" s="722" t="s">
        <v>130</v>
      </c>
      <c r="Z17" s="722" t="s">
        <v>11</v>
      </c>
      <c r="AA17" s="722" t="s">
        <v>12</v>
      </c>
      <c r="AB17" s="722" t="s">
        <v>13</v>
      </c>
      <c r="AC17" s="722" t="s">
        <v>8</v>
      </c>
      <c r="AD17" s="722" t="s">
        <v>9</v>
      </c>
      <c r="AE17" s="722" t="s">
        <v>10</v>
      </c>
      <c r="AF17" s="722" t="s">
        <v>130</v>
      </c>
      <c r="AG17" s="722" t="s">
        <v>11</v>
      </c>
      <c r="AH17" s="722" t="s">
        <v>12</v>
      </c>
      <c r="AI17" s="722" t="s">
        <v>13</v>
      </c>
      <c r="AJ17" s="723"/>
      <c r="AK17" s="724"/>
      <c r="AL17" s="724"/>
      <c r="AM17" s="752"/>
      <c r="AN17" s="731" t="s">
        <v>4</v>
      </c>
      <c r="AO17" s="731" t="s">
        <v>6</v>
      </c>
      <c r="AP17" s="517"/>
      <c r="AQ17" s="732" t="s">
        <v>14</v>
      </c>
      <c r="AR17" s="732" t="s">
        <v>15</v>
      </c>
      <c r="AS17" s="732" t="s">
        <v>16</v>
      </c>
      <c r="AT17" s="732" t="s">
        <v>17</v>
      </c>
      <c r="AU17" s="732" t="s">
        <v>18</v>
      </c>
      <c r="AV17" s="742">
        <f t="shared" ref="AV17:AV28" si="30">COUNTIF(E17:AI17,"M")</f>
        <v>0</v>
      </c>
      <c r="AW17" s="742">
        <f t="shared" ref="AW17:AW28" si="31">COUNTIF(E17:AI17,"T")</f>
        <v>0</v>
      </c>
      <c r="AX17" s="742">
        <f t="shared" ref="AX17:AX28" si="32">COUNTIF(E17:AI17,"P")</f>
        <v>0</v>
      </c>
      <c r="AY17" s="742">
        <f>COUNTIF(E17:AI17,"N")</f>
        <v>0</v>
      </c>
      <c r="AZ17" s="742">
        <f t="shared" ref="AZ17:AZ28" si="33">COUNTIF(E17:AI17,"M/T")</f>
        <v>0</v>
      </c>
      <c r="BA17" s="742">
        <f t="shared" ref="BA17:BA28" si="34">COUNTIF(E17:AI17,"I/I")</f>
        <v>0</v>
      </c>
      <c r="BB17" s="742">
        <f t="shared" ref="BB17:BB28" si="35">COUNTIF(E17:AI17,"I")</f>
        <v>0</v>
      </c>
      <c r="BC17" s="742">
        <f t="shared" ref="BC17:BC28" si="36">COUNTIF(E17:AI17,"I²")</f>
        <v>0</v>
      </c>
      <c r="BD17" s="742">
        <f t="shared" ref="BD17:BD28" si="37">COUNTIF(E17:AI17,"M4")</f>
        <v>0</v>
      </c>
      <c r="BE17" s="742">
        <f t="shared" ref="BE17:BE28" si="38">COUNTIF(E17:AI17,"T5")</f>
        <v>0</v>
      </c>
      <c r="BF17" s="742">
        <f t="shared" ref="BF17:BF28" si="39">COUNTIF(E17:AI17,"M/N")</f>
        <v>0</v>
      </c>
      <c r="BG17" s="742">
        <f t="shared" ref="BG17:BG28" si="40">COUNTIF(E17:AI17,"T/N")</f>
        <v>0</v>
      </c>
      <c r="BH17" s="742">
        <f t="shared" ref="BH17:BH28" si="41">COUNTIF(E17:AI17,"T/I")</f>
        <v>0</v>
      </c>
      <c r="BI17" s="742">
        <f t="shared" ref="BI17:BI28" si="42">COUNTIF(E17:AI17,"P/I")</f>
        <v>0</v>
      </c>
      <c r="BJ17" s="742">
        <f t="shared" ref="BJ17:BJ28" si="43">COUNTIF(E17:AI17,"M/I")</f>
        <v>0</v>
      </c>
      <c r="BK17" s="742">
        <f t="shared" ref="BK17:BK28" si="44">COUNTIF(E17:AI17,"M4/T")</f>
        <v>0</v>
      </c>
      <c r="BL17" s="742">
        <f t="shared" ref="BL17:BL28" si="45">COUNTIF(E17:AI17,"I2/N")</f>
        <v>0</v>
      </c>
      <c r="BM17" s="742">
        <f t="shared" ref="BM17:BM28" si="46">COUNTIF(E17:AI17,"M5")</f>
        <v>0</v>
      </c>
      <c r="BN17" s="742">
        <f t="shared" ref="BN17:BN28" si="47">COUNTIF(E17:AI17,"M6")</f>
        <v>0</v>
      </c>
      <c r="BO17" s="742">
        <f t="shared" ref="BO17:BO28" si="48">COUNTIF(E17:AI17,"T2/N")</f>
        <v>0</v>
      </c>
      <c r="BP17" s="742">
        <f t="shared" ref="BP17:BP28" si="49">COUNTIF(E17:AI17,"P2")</f>
        <v>0</v>
      </c>
      <c r="BQ17" s="742">
        <f t="shared" ref="BQ17:BQ28" si="50">COUNTIF(E17:AI17,"T5/N")</f>
        <v>0</v>
      </c>
      <c r="BR17" s="742">
        <f t="shared" ref="BR17:BR28" si="51">COUNTIF(E17:AI17,"M5/I")</f>
        <v>0</v>
      </c>
      <c r="BS17" s="733" t="s">
        <v>31</v>
      </c>
      <c r="BT17" s="733" t="s">
        <v>32</v>
      </c>
      <c r="BU17" s="726"/>
    </row>
    <row r="18" spans="1:73" ht="15.75">
      <c r="A18" s="749" t="s">
        <v>414</v>
      </c>
      <c r="B18" s="749" t="s">
        <v>415</v>
      </c>
      <c r="C18" s="736">
        <v>612911</v>
      </c>
      <c r="D18" s="759" t="s">
        <v>81</v>
      </c>
      <c r="E18" s="542"/>
      <c r="F18" s="543" t="s">
        <v>55</v>
      </c>
      <c r="G18" s="543"/>
      <c r="H18" s="543" t="s">
        <v>55</v>
      </c>
      <c r="I18" s="543" t="s">
        <v>55</v>
      </c>
      <c r="J18" s="543"/>
      <c r="K18" s="542"/>
      <c r="L18" s="564" t="s">
        <v>17</v>
      </c>
      <c r="M18" s="543"/>
      <c r="N18" s="543" t="s">
        <v>55</v>
      </c>
      <c r="O18" s="543"/>
      <c r="P18" s="543"/>
      <c r="Q18" s="543"/>
      <c r="R18" s="542" t="s">
        <v>55</v>
      </c>
      <c r="S18" s="554" t="s">
        <v>55</v>
      </c>
      <c r="T18" s="544" t="s">
        <v>55</v>
      </c>
      <c r="U18" s="543" t="s">
        <v>55</v>
      </c>
      <c r="V18" s="543"/>
      <c r="W18" s="543"/>
      <c r="X18" s="543" t="s">
        <v>55</v>
      </c>
      <c r="Y18" s="542"/>
      <c r="Z18" s="542"/>
      <c r="AA18" s="543" t="s">
        <v>55</v>
      </c>
      <c r="AB18" s="543"/>
      <c r="AC18" s="543"/>
      <c r="AD18" s="543" t="s">
        <v>55</v>
      </c>
      <c r="AE18" s="543"/>
      <c r="AF18" s="542"/>
      <c r="AG18" s="564" t="s">
        <v>17</v>
      </c>
      <c r="AH18" s="543"/>
      <c r="AI18" s="543"/>
      <c r="AJ18" s="738">
        <f t="shared" ref="AJ18:AJ28" si="52">AN18</f>
        <v>108</v>
      </c>
      <c r="AK18" s="739">
        <f t="shared" ref="AK18:AK28" si="53">AJ18+AL18</f>
        <v>132</v>
      </c>
      <c r="AL18" s="739">
        <f>AO18</f>
        <v>24</v>
      </c>
      <c r="AM18" s="740" t="s">
        <v>211</v>
      </c>
      <c r="AN18" s="741">
        <f t="shared" ref="AN18:AN28" si="54">$AN$2-BS18</f>
        <v>108</v>
      </c>
      <c r="AO18" s="741">
        <f t="shared" ref="AO18:AO28" si="55">(BT18-AN18)</f>
        <v>24</v>
      </c>
      <c r="AP18" s="517"/>
      <c r="AQ18" s="732"/>
      <c r="AR18" s="732"/>
      <c r="AS18" s="732"/>
      <c r="AT18" s="732">
        <v>4</v>
      </c>
      <c r="AU18" s="732"/>
      <c r="AV18" s="742">
        <f t="shared" si="30"/>
        <v>0</v>
      </c>
      <c r="AW18" s="742">
        <f t="shared" si="31"/>
        <v>0</v>
      </c>
      <c r="AX18" s="742">
        <f t="shared" si="32"/>
        <v>0</v>
      </c>
      <c r="AY18" s="742">
        <f t="shared" ref="AY18:AY28" si="56">COUNTIF(E18:AI18,"N")</f>
        <v>11</v>
      </c>
      <c r="AZ18" s="742">
        <f t="shared" si="33"/>
        <v>0</v>
      </c>
      <c r="BA18" s="742">
        <f t="shared" si="34"/>
        <v>0</v>
      </c>
      <c r="BB18" s="742">
        <f t="shared" si="35"/>
        <v>0</v>
      </c>
      <c r="BC18" s="742">
        <f t="shared" si="36"/>
        <v>0</v>
      </c>
      <c r="BD18" s="742">
        <f t="shared" si="37"/>
        <v>0</v>
      </c>
      <c r="BE18" s="742">
        <f t="shared" si="38"/>
        <v>0</v>
      </c>
      <c r="BF18" s="742">
        <f t="shared" si="39"/>
        <v>0</v>
      </c>
      <c r="BG18" s="742">
        <f t="shared" si="40"/>
        <v>0</v>
      </c>
      <c r="BH18" s="742">
        <f t="shared" si="41"/>
        <v>0</v>
      </c>
      <c r="BI18" s="742">
        <f t="shared" si="42"/>
        <v>0</v>
      </c>
      <c r="BJ18" s="742">
        <f t="shared" si="43"/>
        <v>0</v>
      </c>
      <c r="BK18" s="742">
        <f t="shared" si="44"/>
        <v>0</v>
      </c>
      <c r="BL18" s="742">
        <f t="shared" si="45"/>
        <v>0</v>
      </c>
      <c r="BM18" s="742">
        <f t="shared" si="46"/>
        <v>0</v>
      </c>
      <c r="BN18" s="742">
        <f t="shared" si="47"/>
        <v>0</v>
      </c>
      <c r="BO18" s="742">
        <f t="shared" si="48"/>
        <v>0</v>
      </c>
      <c r="BP18" s="742">
        <f t="shared" si="49"/>
        <v>0</v>
      </c>
      <c r="BQ18" s="742">
        <f t="shared" si="50"/>
        <v>0</v>
      </c>
      <c r="BR18" s="742">
        <f t="shared" si="51"/>
        <v>0</v>
      </c>
      <c r="BS18" s="742">
        <f t="shared" ref="BS18:BS28" si="57">((AR18*6)+(AS18*6)+(AT18*6)+(AU18)+(AQ18*6))</f>
        <v>24</v>
      </c>
      <c r="BT18" s="743">
        <f t="shared" ref="BT18:BT28" si="58">(AV18*$BV$6)+(AW18*$BW$6)+(AX18*$BX$6)+(AY18*$BY$6)+(AZ18*$BZ$6)+(BA18*$CA$6)+(BB18*$CB$6)+(BC18*$CC$6)+(BD18*$CD$6)+(BE18*$CE$6)+(BF18*$CF$6)+(BG18*$CG$6+(BH18*$CH$6)+(BI18*$CI$6)+(BJ18*$CJ$6)+(BK18*$CK$6)+(BL18*$CL$6)+(BM18*$CM$6)+(BN18*$CN18)+(BO18*$CO$6)+(BP18*$CP$6)+(BQ18*$CQ$6)+(BR18*$CR$6))</f>
        <v>132</v>
      </c>
      <c r="BU18" s="726"/>
    </row>
    <row r="19" spans="1:73" ht="15.75">
      <c r="A19" s="749" t="s">
        <v>416</v>
      </c>
      <c r="B19" s="749" t="s">
        <v>417</v>
      </c>
      <c r="C19" s="736">
        <v>731473</v>
      </c>
      <c r="D19" s="759" t="s">
        <v>81</v>
      </c>
      <c r="E19" s="542"/>
      <c r="F19" s="543" t="s">
        <v>55</v>
      </c>
      <c r="G19" s="544" t="s">
        <v>55</v>
      </c>
      <c r="H19" s="543"/>
      <c r="I19" s="543" t="s">
        <v>55</v>
      </c>
      <c r="J19" s="544" t="s">
        <v>55</v>
      </c>
      <c r="K19" s="542"/>
      <c r="L19" s="542" t="s">
        <v>55</v>
      </c>
      <c r="M19" s="544" t="s">
        <v>55</v>
      </c>
      <c r="N19" s="543"/>
      <c r="O19" s="543" t="s">
        <v>55</v>
      </c>
      <c r="P19" s="544" t="s">
        <v>55</v>
      </c>
      <c r="Q19" s="543"/>
      <c r="R19" s="542" t="s">
        <v>55</v>
      </c>
      <c r="S19" s="542"/>
      <c r="T19" s="544" t="s">
        <v>55</v>
      </c>
      <c r="U19" s="543" t="s">
        <v>55</v>
      </c>
      <c r="V19" s="543"/>
      <c r="W19" s="544" t="s">
        <v>55</v>
      </c>
      <c r="X19" s="543" t="s">
        <v>55</v>
      </c>
      <c r="Y19" s="542"/>
      <c r="Z19" s="542"/>
      <c r="AA19" s="543" t="s">
        <v>55</v>
      </c>
      <c r="AB19" s="544" t="s">
        <v>55</v>
      </c>
      <c r="AC19" s="551" t="s">
        <v>17</v>
      </c>
      <c r="AD19" s="551" t="s">
        <v>17</v>
      </c>
      <c r="AE19" s="543"/>
      <c r="AF19" s="542"/>
      <c r="AG19" s="542" t="s">
        <v>55</v>
      </c>
      <c r="AH19" s="544" t="s">
        <v>55</v>
      </c>
      <c r="AI19" s="543"/>
      <c r="AJ19" s="738">
        <f t="shared" si="52"/>
        <v>108</v>
      </c>
      <c r="AK19" s="739">
        <f t="shared" si="53"/>
        <v>204</v>
      </c>
      <c r="AL19" s="739">
        <f t="shared" ref="AL19:AL28" si="59">AO19</f>
        <v>96</v>
      </c>
      <c r="AM19" s="740" t="s">
        <v>211</v>
      </c>
      <c r="AN19" s="741">
        <f t="shared" si="54"/>
        <v>108</v>
      </c>
      <c r="AO19" s="741">
        <f t="shared" si="55"/>
        <v>96</v>
      </c>
      <c r="AP19" s="517"/>
      <c r="AQ19" s="732"/>
      <c r="AR19" s="732"/>
      <c r="AS19" s="732"/>
      <c r="AT19" s="732">
        <v>4</v>
      </c>
      <c r="AU19" s="732"/>
      <c r="AV19" s="742">
        <f t="shared" si="30"/>
        <v>0</v>
      </c>
      <c r="AW19" s="742">
        <f t="shared" si="31"/>
        <v>0</v>
      </c>
      <c r="AX19" s="742">
        <f t="shared" si="32"/>
        <v>0</v>
      </c>
      <c r="AY19" s="742">
        <f t="shared" si="56"/>
        <v>17</v>
      </c>
      <c r="AZ19" s="742">
        <f t="shared" si="33"/>
        <v>0</v>
      </c>
      <c r="BA19" s="742">
        <f t="shared" si="34"/>
        <v>0</v>
      </c>
      <c r="BB19" s="742">
        <f t="shared" si="35"/>
        <v>0</v>
      </c>
      <c r="BC19" s="742">
        <f t="shared" si="36"/>
        <v>0</v>
      </c>
      <c r="BD19" s="742">
        <f t="shared" si="37"/>
        <v>0</v>
      </c>
      <c r="BE19" s="742">
        <f t="shared" si="38"/>
        <v>0</v>
      </c>
      <c r="BF19" s="742">
        <f t="shared" si="39"/>
        <v>0</v>
      </c>
      <c r="BG19" s="742">
        <f t="shared" si="40"/>
        <v>0</v>
      </c>
      <c r="BH19" s="742">
        <f t="shared" si="41"/>
        <v>0</v>
      </c>
      <c r="BI19" s="742">
        <f t="shared" si="42"/>
        <v>0</v>
      </c>
      <c r="BJ19" s="742">
        <f t="shared" si="43"/>
        <v>0</v>
      </c>
      <c r="BK19" s="742">
        <f t="shared" si="44"/>
        <v>0</v>
      </c>
      <c r="BL19" s="742">
        <f t="shared" si="45"/>
        <v>0</v>
      </c>
      <c r="BM19" s="742">
        <f t="shared" si="46"/>
        <v>0</v>
      </c>
      <c r="BN19" s="742">
        <f t="shared" si="47"/>
        <v>0</v>
      </c>
      <c r="BO19" s="742">
        <f t="shared" si="48"/>
        <v>0</v>
      </c>
      <c r="BP19" s="742">
        <f t="shared" si="49"/>
        <v>0</v>
      </c>
      <c r="BQ19" s="742">
        <f t="shared" si="50"/>
        <v>0</v>
      </c>
      <c r="BR19" s="742">
        <f t="shared" si="51"/>
        <v>0</v>
      </c>
      <c r="BS19" s="742">
        <f t="shared" si="57"/>
        <v>24</v>
      </c>
      <c r="BT19" s="743">
        <f t="shared" si="58"/>
        <v>204</v>
      </c>
      <c r="BU19" s="726"/>
    </row>
    <row r="20" spans="1:73" ht="15.75">
      <c r="A20" s="749" t="s">
        <v>418</v>
      </c>
      <c r="B20" s="749" t="s">
        <v>419</v>
      </c>
      <c r="C20" s="736">
        <v>731519</v>
      </c>
      <c r="D20" s="759" t="s">
        <v>403</v>
      </c>
      <c r="E20" s="542"/>
      <c r="F20" s="543" t="s">
        <v>55</v>
      </c>
      <c r="G20" s="543" t="s">
        <v>55</v>
      </c>
      <c r="H20" s="543"/>
      <c r="I20" s="543" t="s">
        <v>55</v>
      </c>
      <c r="J20" s="543"/>
      <c r="K20" s="542" t="s">
        <v>55</v>
      </c>
      <c r="L20" s="542" t="s">
        <v>55</v>
      </c>
      <c r="M20" s="543"/>
      <c r="N20" s="543"/>
      <c r="O20" s="543" t="s">
        <v>55</v>
      </c>
      <c r="P20" s="543"/>
      <c r="Q20" s="543"/>
      <c r="R20" s="542"/>
      <c r="S20" s="542"/>
      <c r="T20" s="543"/>
      <c r="U20" s="543" t="s">
        <v>55</v>
      </c>
      <c r="V20" s="543"/>
      <c r="W20" s="543"/>
      <c r="X20" s="543" t="s">
        <v>55</v>
      </c>
      <c r="Y20" s="542"/>
      <c r="Z20" s="542"/>
      <c r="AA20" s="543" t="s">
        <v>55</v>
      </c>
      <c r="AB20" s="543"/>
      <c r="AC20" s="543"/>
      <c r="AD20" s="543" t="s">
        <v>55</v>
      </c>
      <c r="AE20" s="543"/>
      <c r="AF20" s="542"/>
      <c r="AG20" s="542" t="s">
        <v>55</v>
      </c>
      <c r="AH20" s="543"/>
      <c r="AI20" s="543"/>
      <c r="AJ20" s="738">
        <f t="shared" si="52"/>
        <v>132</v>
      </c>
      <c r="AK20" s="739">
        <f t="shared" si="53"/>
        <v>132</v>
      </c>
      <c r="AL20" s="739">
        <f t="shared" si="59"/>
        <v>0</v>
      </c>
      <c r="AM20" s="740" t="s">
        <v>211</v>
      </c>
      <c r="AN20" s="741">
        <f t="shared" si="54"/>
        <v>132</v>
      </c>
      <c r="AO20" s="741">
        <f t="shared" si="55"/>
        <v>0</v>
      </c>
      <c r="AP20" s="744"/>
      <c r="AQ20" s="732"/>
      <c r="AR20" s="732"/>
      <c r="AS20" s="732"/>
      <c r="AT20" s="732"/>
      <c r="AU20" s="732"/>
      <c r="AV20" s="742">
        <f t="shared" si="30"/>
        <v>0</v>
      </c>
      <c r="AW20" s="742">
        <f t="shared" si="31"/>
        <v>0</v>
      </c>
      <c r="AX20" s="742">
        <f t="shared" si="32"/>
        <v>0</v>
      </c>
      <c r="AY20" s="742">
        <f t="shared" si="56"/>
        <v>11</v>
      </c>
      <c r="AZ20" s="742">
        <f t="shared" si="33"/>
        <v>0</v>
      </c>
      <c r="BA20" s="742">
        <f t="shared" si="34"/>
        <v>0</v>
      </c>
      <c r="BB20" s="742">
        <f t="shared" si="35"/>
        <v>0</v>
      </c>
      <c r="BC20" s="742">
        <f t="shared" si="36"/>
        <v>0</v>
      </c>
      <c r="BD20" s="742">
        <f t="shared" si="37"/>
        <v>0</v>
      </c>
      <c r="BE20" s="742">
        <f t="shared" si="38"/>
        <v>0</v>
      </c>
      <c r="BF20" s="742">
        <f t="shared" si="39"/>
        <v>0</v>
      </c>
      <c r="BG20" s="742">
        <f t="shared" si="40"/>
        <v>0</v>
      </c>
      <c r="BH20" s="742">
        <f t="shared" si="41"/>
        <v>0</v>
      </c>
      <c r="BI20" s="742">
        <f t="shared" si="42"/>
        <v>0</v>
      </c>
      <c r="BJ20" s="742">
        <f t="shared" si="43"/>
        <v>0</v>
      </c>
      <c r="BK20" s="742">
        <f t="shared" si="44"/>
        <v>0</v>
      </c>
      <c r="BL20" s="742">
        <f t="shared" si="45"/>
        <v>0</v>
      </c>
      <c r="BM20" s="742">
        <f t="shared" si="46"/>
        <v>0</v>
      </c>
      <c r="BN20" s="742">
        <f t="shared" si="47"/>
        <v>0</v>
      </c>
      <c r="BO20" s="742">
        <f t="shared" si="48"/>
        <v>0</v>
      </c>
      <c r="BP20" s="742">
        <f t="shared" si="49"/>
        <v>0</v>
      </c>
      <c r="BQ20" s="742">
        <f t="shared" si="50"/>
        <v>0</v>
      </c>
      <c r="BR20" s="742">
        <f t="shared" si="51"/>
        <v>0</v>
      </c>
      <c r="BS20" s="742">
        <f t="shared" si="57"/>
        <v>0</v>
      </c>
      <c r="BT20" s="743">
        <f t="shared" si="58"/>
        <v>132</v>
      </c>
      <c r="BU20" s="726"/>
    </row>
    <row r="21" spans="1:73" ht="15.75">
      <c r="A21" s="749" t="s">
        <v>420</v>
      </c>
      <c r="B21" s="749" t="s">
        <v>421</v>
      </c>
      <c r="C21" s="736">
        <v>408802</v>
      </c>
      <c r="D21" s="759" t="s">
        <v>81</v>
      </c>
      <c r="E21" s="542"/>
      <c r="F21" s="551" t="s">
        <v>207</v>
      </c>
      <c r="G21" s="551" t="s">
        <v>207</v>
      </c>
      <c r="H21" s="551" t="s">
        <v>207</v>
      </c>
      <c r="I21" s="551" t="s">
        <v>207</v>
      </c>
      <c r="J21" s="543"/>
      <c r="K21" s="542"/>
      <c r="L21" s="564" t="s">
        <v>18</v>
      </c>
      <c r="M21" s="551" t="s">
        <v>18</v>
      </c>
      <c r="N21" s="543"/>
      <c r="O21" s="543"/>
      <c r="P21" s="543"/>
      <c r="Q21" s="543"/>
      <c r="R21" s="542"/>
      <c r="S21" s="542"/>
      <c r="T21" s="543" t="s">
        <v>55</v>
      </c>
      <c r="U21" s="543" t="s">
        <v>55</v>
      </c>
      <c r="V21" s="543"/>
      <c r="W21" s="543"/>
      <c r="X21" s="543" t="s">
        <v>55</v>
      </c>
      <c r="Y21" s="542" t="s">
        <v>55</v>
      </c>
      <c r="Z21" s="542"/>
      <c r="AA21" s="543" t="s">
        <v>55</v>
      </c>
      <c r="AB21" s="543" t="s">
        <v>55</v>
      </c>
      <c r="AC21" s="543"/>
      <c r="AD21" s="543"/>
      <c r="AE21" s="543"/>
      <c r="AF21" s="542" t="s">
        <v>55</v>
      </c>
      <c r="AG21" s="542"/>
      <c r="AH21" s="543" t="s">
        <v>55</v>
      </c>
      <c r="AI21" s="543"/>
      <c r="AJ21" s="738">
        <f t="shared" si="52"/>
        <v>96</v>
      </c>
      <c r="AK21" s="739">
        <f t="shared" si="53"/>
        <v>96</v>
      </c>
      <c r="AL21" s="739">
        <f t="shared" si="59"/>
        <v>0</v>
      </c>
      <c r="AM21" s="740" t="s">
        <v>211</v>
      </c>
      <c r="AN21" s="741">
        <f t="shared" si="54"/>
        <v>96</v>
      </c>
      <c r="AO21" s="741">
        <f t="shared" si="55"/>
        <v>0</v>
      </c>
      <c r="AP21" s="517"/>
      <c r="AQ21" s="732"/>
      <c r="AR21" s="732">
        <v>4</v>
      </c>
      <c r="AS21" s="732"/>
      <c r="AT21" s="732"/>
      <c r="AU21" s="732">
        <v>12</v>
      </c>
      <c r="AV21" s="742">
        <f t="shared" si="30"/>
        <v>0</v>
      </c>
      <c r="AW21" s="742">
        <f t="shared" si="31"/>
        <v>0</v>
      </c>
      <c r="AX21" s="742">
        <f t="shared" si="32"/>
        <v>0</v>
      </c>
      <c r="AY21" s="742">
        <f t="shared" si="56"/>
        <v>8</v>
      </c>
      <c r="AZ21" s="742">
        <f t="shared" si="33"/>
        <v>0</v>
      </c>
      <c r="BA21" s="742">
        <f t="shared" si="34"/>
        <v>0</v>
      </c>
      <c r="BB21" s="742">
        <f t="shared" si="35"/>
        <v>0</v>
      </c>
      <c r="BC21" s="742">
        <f t="shared" si="36"/>
        <v>0</v>
      </c>
      <c r="BD21" s="742">
        <f t="shared" si="37"/>
        <v>0</v>
      </c>
      <c r="BE21" s="742">
        <f t="shared" si="38"/>
        <v>0</v>
      </c>
      <c r="BF21" s="742">
        <f t="shared" si="39"/>
        <v>0</v>
      </c>
      <c r="BG21" s="742">
        <f t="shared" si="40"/>
        <v>0</v>
      </c>
      <c r="BH21" s="742">
        <f t="shared" si="41"/>
        <v>0</v>
      </c>
      <c r="BI21" s="742">
        <f t="shared" si="42"/>
        <v>0</v>
      </c>
      <c r="BJ21" s="742">
        <f t="shared" si="43"/>
        <v>0</v>
      </c>
      <c r="BK21" s="742">
        <f t="shared" si="44"/>
        <v>0</v>
      </c>
      <c r="BL21" s="742">
        <f t="shared" si="45"/>
        <v>0</v>
      </c>
      <c r="BM21" s="742">
        <f t="shared" si="46"/>
        <v>0</v>
      </c>
      <c r="BN21" s="742">
        <f t="shared" si="47"/>
        <v>0</v>
      </c>
      <c r="BO21" s="742">
        <f t="shared" si="48"/>
        <v>0</v>
      </c>
      <c r="BP21" s="742">
        <f t="shared" si="49"/>
        <v>0</v>
      </c>
      <c r="BQ21" s="742">
        <f t="shared" si="50"/>
        <v>0</v>
      </c>
      <c r="BR21" s="742">
        <f t="shared" si="51"/>
        <v>0</v>
      </c>
      <c r="BS21" s="742">
        <f t="shared" si="57"/>
        <v>36</v>
      </c>
      <c r="BT21" s="743">
        <f t="shared" si="58"/>
        <v>96</v>
      </c>
      <c r="BU21" s="726"/>
    </row>
    <row r="22" spans="1:73" ht="15.75">
      <c r="A22" s="749" t="s">
        <v>422</v>
      </c>
      <c r="B22" s="749" t="s">
        <v>423</v>
      </c>
      <c r="C22" s="736">
        <v>530322</v>
      </c>
      <c r="D22" s="759" t="s">
        <v>81</v>
      </c>
      <c r="E22" s="554" t="s">
        <v>55</v>
      </c>
      <c r="F22" s="543" t="s">
        <v>55</v>
      </c>
      <c r="G22" s="544" t="s">
        <v>55</v>
      </c>
      <c r="H22" s="544" t="s">
        <v>54</v>
      </c>
      <c r="I22" s="543"/>
      <c r="J22" s="543" t="s">
        <v>55</v>
      </c>
      <c r="K22" s="554" t="s">
        <v>55</v>
      </c>
      <c r="L22" s="542"/>
      <c r="M22" s="544" t="s">
        <v>55</v>
      </c>
      <c r="N22" s="544" t="s">
        <v>55</v>
      </c>
      <c r="O22" s="543" t="s">
        <v>55</v>
      </c>
      <c r="P22" s="551" t="s">
        <v>17</v>
      </c>
      <c r="Q22" s="544" t="s">
        <v>55</v>
      </c>
      <c r="R22" s="542" t="s">
        <v>55</v>
      </c>
      <c r="S22" s="554" t="s">
        <v>55</v>
      </c>
      <c r="T22" s="544" t="s">
        <v>54</v>
      </c>
      <c r="U22" s="551" t="s">
        <v>17</v>
      </c>
      <c r="V22" s="543" t="s">
        <v>55</v>
      </c>
      <c r="W22" s="544" t="s">
        <v>55</v>
      </c>
      <c r="X22" s="543" t="s">
        <v>55</v>
      </c>
      <c r="Y22" s="542"/>
      <c r="Z22" s="554" t="s">
        <v>55</v>
      </c>
      <c r="AA22" s="543" t="s">
        <v>55</v>
      </c>
      <c r="AB22" s="543"/>
      <c r="AC22" s="544" t="s">
        <v>55</v>
      </c>
      <c r="AD22" s="544" t="s">
        <v>55</v>
      </c>
      <c r="AE22" s="544" t="s">
        <v>55</v>
      </c>
      <c r="AF22" s="542" t="s">
        <v>55</v>
      </c>
      <c r="AG22" s="542" t="s">
        <v>55</v>
      </c>
      <c r="AH22" s="544" t="s">
        <v>54</v>
      </c>
      <c r="AI22" s="544" t="s">
        <v>55</v>
      </c>
      <c r="AJ22" s="738">
        <f t="shared" si="52"/>
        <v>108</v>
      </c>
      <c r="AK22" s="739">
        <f t="shared" si="53"/>
        <v>282</v>
      </c>
      <c r="AL22" s="739">
        <f t="shared" si="59"/>
        <v>174</v>
      </c>
      <c r="AM22" s="740" t="s">
        <v>211</v>
      </c>
      <c r="AN22" s="741">
        <f t="shared" si="54"/>
        <v>108</v>
      </c>
      <c r="AO22" s="741">
        <f t="shared" si="55"/>
        <v>174</v>
      </c>
      <c r="AP22" s="517"/>
      <c r="AQ22" s="732"/>
      <c r="AR22" s="732"/>
      <c r="AS22" s="732"/>
      <c r="AT22" s="732">
        <v>4</v>
      </c>
      <c r="AU22" s="732"/>
      <c r="AV22" s="742">
        <f t="shared" si="30"/>
        <v>0</v>
      </c>
      <c r="AW22" s="742">
        <f t="shared" si="31"/>
        <v>0</v>
      </c>
      <c r="AX22" s="742">
        <f t="shared" si="32"/>
        <v>0</v>
      </c>
      <c r="AY22" s="742">
        <f t="shared" si="56"/>
        <v>22</v>
      </c>
      <c r="AZ22" s="742">
        <f t="shared" si="33"/>
        <v>0</v>
      </c>
      <c r="BA22" s="742">
        <f t="shared" si="34"/>
        <v>0</v>
      </c>
      <c r="BB22" s="742">
        <f t="shared" si="35"/>
        <v>3</v>
      </c>
      <c r="BC22" s="742">
        <f t="shared" si="36"/>
        <v>0</v>
      </c>
      <c r="BD22" s="742">
        <f t="shared" si="37"/>
        <v>0</v>
      </c>
      <c r="BE22" s="742">
        <f t="shared" si="38"/>
        <v>0</v>
      </c>
      <c r="BF22" s="742">
        <f t="shared" si="39"/>
        <v>0</v>
      </c>
      <c r="BG22" s="742">
        <f t="shared" si="40"/>
        <v>0</v>
      </c>
      <c r="BH22" s="742">
        <f t="shared" si="41"/>
        <v>0</v>
      </c>
      <c r="BI22" s="742">
        <f t="shared" si="42"/>
        <v>0</v>
      </c>
      <c r="BJ22" s="742">
        <f t="shared" si="43"/>
        <v>0</v>
      </c>
      <c r="BK22" s="742">
        <f t="shared" si="44"/>
        <v>0</v>
      </c>
      <c r="BL22" s="742">
        <f t="shared" si="45"/>
        <v>0</v>
      </c>
      <c r="BM22" s="742">
        <f t="shared" si="46"/>
        <v>0</v>
      </c>
      <c r="BN22" s="742">
        <f t="shared" si="47"/>
        <v>0</v>
      </c>
      <c r="BO22" s="742">
        <f>COUNTIF(E22:AI22,"P/N")</f>
        <v>0</v>
      </c>
      <c r="BP22" s="742">
        <f t="shared" si="49"/>
        <v>0</v>
      </c>
      <c r="BQ22" s="742">
        <f t="shared" si="50"/>
        <v>0</v>
      </c>
      <c r="BR22" s="742">
        <f t="shared" si="51"/>
        <v>0</v>
      </c>
      <c r="BS22" s="742">
        <f t="shared" si="57"/>
        <v>24</v>
      </c>
      <c r="BT22" s="743">
        <f t="shared" si="58"/>
        <v>282</v>
      </c>
      <c r="BU22" s="726"/>
    </row>
    <row r="23" spans="1:73" ht="15.75">
      <c r="A23" s="749">
        <v>162515</v>
      </c>
      <c r="B23" s="749" t="s">
        <v>424</v>
      </c>
      <c r="C23" s="736">
        <v>1189571</v>
      </c>
      <c r="D23" s="759" t="s">
        <v>81</v>
      </c>
      <c r="E23" s="542"/>
      <c r="F23" s="543" t="s">
        <v>55</v>
      </c>
      <c r="G23" s="543"/>
      <c r="H23" s="543"/>
      <c r="I23" s="543" t="s">
        <v>55</v>
      </c>
      <c r="J23" s="543"/>
      <c r="K23" s="542"/>
      <c r="L23" s="542" t="s">
        <v>55</v>
      </c>
      <c r="M23" s="543" t="s">
        <v>55</v>
      </c>
      <c r="N23" s="641" t="s">
        <v>309</v>
      </c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50"/>
      <c r="AJ23" s="738">
        <f t="shared" si="52"/>
        <v>48</v>
      </c>
      <c r="AK23" s="739">
        <f t="shared" si="53"/>
        <v>48</v>
      </c>
      <c r="AL23" s="739">
        <f t="shared" si="59"/>
        <v>0</v>
      </c>
      <c r="AM23" s="740" t="s">
        <v>211</v>
      </c>
      <c r="AN23" s="741">
        <f t="shared" si="54"/>
        <v>48</v>
      </c>
      <c r="AO23" s="741">
        <f t="shared" si="55"/>
        <v>0</v>
      </c>
      <c r="AP23" s="517"/>
      <c r="AQ23" s="732"/>
      <c r="AR23" s="732">
        <v>14</v>
      </c>
      <c r="AS23" s="732"/>
      <c r="AT23" s="732"/>
      <c r="AU23" s="732"/>
      <c r="AV23" s="742">
        <f t="shared" si="30"/>
        <v>0</v>
      </c>
      <c r="AW23" s="742">
        <f t="shared" si="31"/>
        <v>0</v>
      </c>
      <c r="AX23" s="742">
        <f t="shared" si="32"/>
        <v>0</v>
      </c>
      <c r="AY23" s="742">
        <f t="shared" si="56"/>
        <v>4</v>
      </c>
      <c r="AZ23" s="742">
        <f t="shared" si="33"/>
        <v>0</v>
      </c>
      <c r="BA23" s="742">
        <f t="shared" si="34"/>
        <v>0</v>
      </c>
      <c r="BB23" s="742">
        <f t="shared" si="35"/>
        <v>0</v>
      </c>
      <c r="BC23" s="742">
        <f t="shared" si="36"/>
        <v>0</v>
      </c>
      <c r="BD23" s="742">
        <f t="shared" si="37"/>
        <v>0</v>
      </c>
      <c r="BE23" s="742">
        <f t="shared" si="38"/>
        <v>0</v>
      </c>
      <c r="BF23" s="742">
        <f t="shared" si="39"/>
        <v>0</v>
      </c>
      <c r="BG23" s="742">
        <f t="shared" si="40"/>
        <v>0</v>
      </c>
      <c r="BH23" s="742">
        <f t="shared" si="41"/>
        <v>0</v>
      </c>
      <c r="BI23" s="742">
        <f t="shared" si="42"/>
        <v>0</v>
      </c>
      <c r="BJ23" s="742">
        <f t="shared" si="43"/>
        <v>0</v>
      </c>
      <c r="BK23" s="742">
        <f t="shared" si="44"/>
        <v>0</v>
      </c>
      <c r="BL23" s="742">
        <f t="shared" si="45"/>
        <v>0</v>
      </c>
      <c r="BM23" s="742">
        <f t="shared" si="46"/>
        <v>0</v>
      </c>
      <c r="BN23" s="742">
        <f t="shared" si="47"/>
        <v>0</v>
      </c>
      <c r="BO23" s="742">
        <f t="shared" si="48"/>
        <v>0</v>
      </c>
      <c r="BP23" s="742">
        <f t="shared" si="49"/>
        <v>0</v>
      </c>
      <c r="BQ23" s="742">
        <f t="shared" si="50"/>
        <v>0</v>
      </c>
      <c r="BR23" s="742">
        <f t="shared" si="51"/>
        <v>0</v>
      </c>
      <c r="BS23" s="742">
        <f t="shared" si="57"/>
        <v>84</v>
      </c>
      <c r="BT23" s="743">
        <f t="shared" si="58"/>
        <v>48</v>
      </c>
      <c r="BU23" s="726"/>
    </row>
    <row r="24" spans="1:73" ht="15.75">
      <c r="A24" s="749" t="s">
        <v>425</v>
      </c>
      <c r="B24" s="749" t="s">
        <v>426</v>
      </c>
      <c r="C24" s="736">
        <v>675643</v>
      </c>
      <c r="D24" s="759" t="s">
        <v>81</v>
      </c>
      <c r="E24" s="554" t="s">
        <v>55</v>
      </c>
      <c r="F24" s="543"/>
      <c r="G24" s="543" t="s">
        <v>55</v>
      </c>
      <c r="H24" s="543"/>
      <c r="I24" s="551" t="s">
        <v>17</v>
      </c>
      <c r="J24" s="543"/>
      <c r="K24" s="542"/>
      <c r="L24" s="542"/>
      <c r="M24" s="543" t="s">
        <v>55</v>
      </c>
      <c r="N24" s="543"/>
      <c r="O24" s="543" t="s">
        <v>55</v>
      </c>
      <c r="P24" s="543"/>
      <c r="Q24" s="544" t="s">
        <v>55</v>
      </c>
      <c r="R24" s="542"/>
      <c r="S24" s="542" t="s">
        <v>55</v>
      </c>
      <c r="T24" s="543"/>
      <c r="U24" s="543" t="s">
        <v>55</v>
      </c>
      <c r="V24" s="543"/>
      <c r="W24" s="543" t="s">
        <v>55</v>
      </c>
      <c r="X24" s="543"/>
      <c r="Y24" s="542" t="s">
        <v>55</v>
      </c>
      <c r="Z24" s="542"/>
      <c r="AA24" s="543" t="s">
        <v>55</v>
      </c>
      <c r="AB24" s="543"/>
      <c r="AC24" s="543" t="s">
        <v>55</v>
      </c>
      <c r="AD24" s="543"/>
      <c r="AE24" s="544" t="s">
        <v>55</v>
      </c>
      <c r="AF24" s="542"/>
      <c r="AG24" s="542" t="s">
        <v>55</v>
      </c>
      <c r="AH24" s="543"/>
      <c r="AI24" s="544" t="s">
        <v>55</v>
      </c>
      <c r="AJ24" s="738">
        <f t="shared" si="52"/>
        <v>120</v>
      </c>
      <c r="AK24" s="739">
        <f t="shared" si="53"/>
        <v>168</v>
      </c>
      <c r="AL24" s="739">
        <f t="shared" si="59"/>
        <v>48</v>
      </c>
      <c r="AM24" s="740" t="s">
        <v>211</v>
      </c>
      <c r="AN24" s="741">
        <f t="shared" si="54"/>
        <v>120</v>
      </c>
      <c r="AO24" s="741">
        <f t="shared" si="55"/>
        <v>48</v>
      </c>
      <c r="AP24" s="517"/>
      <c r="AQ24" s="732"/>
      <c r="AR24" s="732"/>
      <c r="AS24" s="732"/>
      <c r="AT24" s="732">
        <v>2</v>
      </c>
      <c r="AU24" s="732"/>
      <c r="AV24" s="742">
        <f t="shared" si="30"/>
        <v>0</v>
      </c>
      <c r="AW24" s="742">
        <f t="shared" si="31"/>
        <v>0</v>
      </c>
      <c r="AX24" s="742">
        <f t="shared" si="32"/>
        <v>0</v>
      </c>
      <c r="AY24" s="742">
        <f t="shared" si="56"/>
        <v>14</v>
      </c>
      <c r="AZ24" s="742">
        <f t="shared" si="33"/>
        <v>0</v>
      </c>
      <c r="BA24" s="742">
        <f t="shared" si="34"/>
        <v>0</v>
      </c>
      <c r="BB24" s="742">
        <f t="shared" si="35"/>
        <v>0</v>
      </c>
      <c r="BC24" s="742">
        <f t="shared" si="36"/>
        <v>0</v>
      </c>
      <c r="BD24" s="742">
        <f t="shared" si="37"/>
        <v>0</v>
      </c>
      <c r="BE24" s="742">
        <f t="shared" si="38"/>
        <v>0</v>
      </c>
      <c r="BF24" s="742">
        <f t="shared" si="39"/>
        <v>0</v>
      </c>
      <c r="BG24" s="742">
        <f t="shared" si="40"/>
        <v>0</v>
      </c>
      <c r="BH24" s="742">
        <f t="shared" si="41"/>
        <v>0</v>
      </c>
      <c r="BI24" s="742">
        <f t="shared" si="42"/>
        <v>0</v>
      </c>
      <c r="BJ24" s="742">
        <f t="shared" si="43"/>
        <v>0</v>
      </c>
      <c r="BK24" s="742">
        <f t="shared" si="44"/>
        <v>0</v>
      </c>
      <c r="BL24" s="742">
        <f t="shared" si="45"/>
        <v>0</v>
      </c>
      <c r="BM24" s="742">
        <f t="shared" si="46"/>
        <v>0</v>
      </c>
      <c r="BN24" s="742">
        <f t="shared" si="47"/>
        <v>0</v>
      </c>
      <c r="BO24" s="742">
        <f t="shared" si="48"/>
        <v>0</v>
      </c>
      <c r="BP24" s="742">
        <f t="shared" si="49"/>
        <v>0</v>
      </c>
      <c r="BQ24" s="742">
        <f t="shared" si="50"/>
        <v>0</v>
      </c>
      <c r="BR24" s="742">
        <f t="shared" si="51"/>
        <v>0</v>
      </c>
      <c r="BS24" s="742">
        <f t="shared" si="57"/>
        <v>12</v>
      </c>
      <c r="BT24" s="743">
        <f t="shared" si="58"/>
        <v>168</v>
      </c>
      <c r="BU24" s="726"/>
    </row>
    <row r="25" spans="1:73" ht="15.75">
      <c r="A25" s="749" t="s">
        <v>427</v>
      </c>
      <c r="B25" s="749" t="s">
        <v>428</v>
      </c>
      <c r="C25" s="736">
        <v>589842</v>
      </c>
      <c r="D25" s="759" t="s">
        <v>81</v>
      </c>
      <c r="E25" s="542"/>
      <c r="F25" s="543" t="s">
        <v>55</v>
      </c>
      <c r="G25" s="543"/>
      <c r="H25" s="543"/>
      <c r="I25" s="543" t="s">
        <v>55</v>
      </c>
      <c r="J25" s="543"/>
      <c r="K25" s="542"/>
      <c r="L25" s="542" t="s">
        <v>55</v>
      </c>
      <c r="M25" s="543"/>
      <c r="N25" s="551" t="s">
        <v>17</v>
      </c>
      <c r="O25" s="543" t="s">
        <v>55</v>
      </c>
      <c r="P25" s="543"/>
      <c r="Q25" s="543"/>
      <c r="R25" s="564" t="s">
        <v>17</v>
      </c>
      <c r="S25" s="542"/>
      <c r="T25" s="543"/>
      <c r="U25" s="543" t="s">
        <v>55</v>
      </c>
      <c r="V25" s="543"/>
      <c r="W25" s="543"/>
      <c r="X25" s="543" t="s">
        <v>55</v>
      </c>
      <c r="Y25" s="542"/>
      <c r="Z25" s="542"/>
      <c r="AA25" s="543" t="s">
        <v>55</v>
      </c>
      <c r="AB25" s="543"/>
      <c r="AC25" s="543"/>
      <c r="AD25" s="543" t="s">
        <v>55</v>
      </c>
      <c r="AE25" s="543"/>
      <c r="AF25" s="542"/>
      <c r="AG25" s="542" t="s">
        <v>55</v>
      </c>
      <c r="AH25" s="543"/>
      <c r="AI25" s="543" t="s">
        <v>55</v>
      </c>
      <c r="AJ25" s="738">
        <f t="shared" si="52"/>
        <v>108</v>
      </c>
      <c r="AK25" s="739">
        <f t="shared" si="53"/>
        <v>120</v>
      </c>
      <c r="AL25" s="739">
        <f t="shared" si="59"/>
        <v>12</v>
      </c>
      <c r="AM25" s="740" t="s">
        <v>344</v>
      </c>
      <c r="AN25" s="741">
        <f t="shared" si="54"/>
        <v>108</v>
      </c>
      <c r="AO25" s="741">
        <f t="shared" si="55"/>
        <v>12</v>
      </c>
      <c r="AP25" s="517"/>
      <c r="AQ25" s="732"/>
      <c r="AR25" s="732"/>
      <c r="AS25" s="732"/>
      <c r="AT25" s="732">
        <v>4</v>
      </c>
      <c r="AU25" s="732"/>
      <c r="AV25" s="742">
        <f t="shared" si="30"/>
        <v>0</v>
      </c>
      <c r="AW25" s="742">
        <f t="shared" si="31"/>
        <v>0</v>
      </c>
      <c r="AX25" s="742">
        <f t="shared" si="32"/>
        <v>0</v>
      </c>
      <c r="AY25" s="742">
        <f t="shared" si="56"/>
        <v>10</v>
      </c>
      <c r="AZ25" s="742">
        <f t="shared" si="33"/>
        <v>0</v>
      </c>
      <c r="BA25" s="742">
        <f t="shared" si="34"/>
        <v>0</v>
      </c>
      <c r="BB25" s="742">
        <f t="shared" si="35"/>
        <v>0</v>
      </c>
      <c r="BC25" s="742">
        <f t="shared" si="36"/>
        <v>0</v>
      </c>
      <c r="BD25" s="742">
        <f t="shared" si="37"/>
        <v>0</v>
      </c>
      <c r="BE25" s="742">
        <f t="shared" si="38"/>
        <v>0</v>
      </c>
      <c r="BF25" s="742">
        <f t="shared" si="39"/>
        <v>0</v>
      </c>
      <c r="BG25" s="742">
        <f t="shared" si="40"/>
        <v>0</v>
      </c>
      <c r="BH25" s="742">
        <f t="shared" si="41"/>
        <v>0</v>
      </c>
      <c r="BI25" s="742">
        <f t="shared" si="42"/>
        <v>0</v>
      </c>
      <c r="BJ25" s="742">
        <f t="shared" si="43"/>
        <v>0</v>
      </c>
      <c r="BK25" s="742">
        <f t="shared" si="44"/>
        <v>0</v>
      </c>
      <c r="BL25" s="742">
        <f t="shared" si="45"/>
        <v>0</v>
      </c>
      <c r="BM25" s="742">
        <f t="shared" si="46"/>
        <v>0</v>
      </c>
      <c r="BN25" s="742">
        <f t="shared" si="47"/>
        <v>0</v>
      </c>
      <c r="BO25" s="742">
        <f t="shared" si="48"/>
        <v>0</v>
      </c>
      <c r="BP25" s="742">
        <f t="shared" si="49"/>
        <v>0</v>
      </c>
      <c r="BQ25" s="742">
        <f t="shared" si="50"/>
        <v>0</v>
      </c>
      <c r="BR25" s="742">
        <f t="shared" si="51"/>
        <v>0</v>
      </c>
      <c r="BS25" s="742">
        <f t="shared" si="57"/>
        <v>24</v>
      </c>
      <c r="BT25" s="743">
        <f t="shared" si="58"/>
        <v>120</v>
      </c>
      <c r="BU25" s="726"/>
    </row>
    <row r="26" spans="1:73" ht="15.75">
      <c r="A26" s="749" t="s">
        <v>429</v>
      </c>
      <c r="B26" s="749" t="s">
        <v>430</v>
      </c>
      <c r="C26" s="736">
        <v>657849</v>
      </c>
      <c r="D26" s="759" t="s">
        <v>81</v>
      </c>
      <c r="E26" s="542" t="s">
        <v>55</v>
      </c>
      <c r="F26" s="543" t="s">
        <v>55</v>
      </c>
      <c r="G26" s="543"/>
      <c r="H26" s="543"/>
      <c r="I26" s="551" t="s">
        <v>17</v>
      </c>
      <c r="J26" s="543"/>
      <c r="K26" s="554" t="s">
        <v>55</v>
      </c>
      <c r="L26" s="554" t="s">
        <v>55</v>
      </c>
      <c r="M26" s="543"/>
      <c r="N26" s="543"/>
      <c r="O26" s="543" t="s">
        <v>55</v>
      </c>
      <c r="P26" s="543"/>
      <c r="Q26" s="543"/>
      <c r="R26" s="554" t="s">
        <v>55</v>
      </c>
      <c r="S26" s="542" t="s">
        <v>55</v>
      </c>
      <c r="T26" s="551" t="s">
        <v>17</v>
      </c>
      <c r="U26" s="543" t="s">
        <v>55</v>
      </c>
      <c r="V26" s="543" t="s">
        <v>55</v>
      </c>
      <c r="W26" s="543"/>
      <c r="X26" s="543"/>
      <c r="Y26" s="554" t="s">
        <v>55</v>
      </c>
      <c r="Z26" s="554" t="s">
        <v>55</v>
      </c>
      <c r="AA26" s="543" t="s">
        <v>55</v>
      </c>
      <c r="AB26" s="543"/>
      <c r="AC26" s="543"/>
      <c r="AD26" s="551" t="s">
        <v>17</v>
      </c>
      <c r="AE26" s="543"/>
      <c r="AF26" s="554" t="s">
        <v>55</v>
      </c>
      <c r="AG26" s="542" t="s">
        <v>55</v>
      </c>
      <c r="AH26" s="543"/>
      <c r="AI26" s="543"/>
      <c r="AJ26" s="738">
        <f t="shared" si="52"/>
        <v>96</v>
      </c>
      <c r="AK26" s="760">
        <f t="shared" si="53"/>
        <v>168</v>
      </c>
      <c r="AL26" s="739">
        <f t="shared" si="59"/>
        <v>72</v>
      </c>
      <c r="AM26" s="740" t="s">
        <v>211</v>
      </c>
      <c r="AN26" s="741">
        <f t="shared" si="54"/>
        <v>96</v>
      </c>
      <c r="AO26" s="741">
        <f t="shared" si="55"/>
        <v>72</v>
      </c>
      <c r="AP26" s="517"/>
      <c r="AQ26" s="732"/>
      <c r="AR26" s="732"/>
      <c r="AS26" s="732"/>
      <c r="AT26" s="732">
        <v>6</v>
      </c>
      <c r="AU26" s="732"/>
      <c r="AV26" s="742">
        <f t="shared" si="30"/>
        <v>0</v>
      </c>
      <c r="AW26" s="742">
        <f t="shared" si="31"/>
        <v>0</v>
      </c>
      <c r="AX26" s="742">
        <f t="shared" si="32"/>
        <v>0</v>
      </c>
      <c r="AY26" s="742">
        <f t="shared" si="56"/>
        <v>14</v>
      </c>
      <c r="AZ26" s="742">
        <f t="shared" si="33"/>
        <v>0</v>
      </c>
      <c r="BA26" s="742">
        <f t="shared" si="34"/>
        <v>0</v>
      </c>
      <c r="BB26" s="742">
        <f t="shared" si="35"/>
        <v>0</v>
      </c>
      <c r="BC26" s="742">
        <f t="shared" si="36"/>
        <v>0</v>
      </c>
      <c r="BD26" s="742">
        <f t="shared" si="37"/>
        <v>0</v>
      </c>
      <c r="BE26" s="742">
        <f t="shared" si="38"/>
        <v>0</v>
      </c>
      <c r="BF26" s="742">
        <f t="shared" si="39"/>
        <v>0</v>
      </c>
      <c r="BG26" s="742">
        <f t="shared" si="40"/>
        <v>0</v>
      </c>
      <c r="BH26" s="742">
        <f t="shared" si="41"/>
        <v>0</v>
      </c>
      <c r="BI26" s="742">
        <f t="shared" si="42"/>
        <v>0</v>
      </c>
      <c r="BJ26" s="742">
        <f t="shared" si="43"/>
        <v>0</v>
      </c>
      <c r="BK26" s="742">
        <f t="shared" si="44"/>
        <v>0</v>
      </c>
      <c r="BL26" s="742">
        <f t="shared" si="45"/>
        <v>0</v>
      </c>
      <c r="BM26" s="742">
        <f t="shared" si="46"/>
        <v>0</v>
      </c>
      <c r="BN26" s="742">
        <f t="shared" si="47"/>
        <v>0</v>
      </c>
      <c r="BO26" s="742">
        <f t="shared" si="48"/>
        <v>0</v>
      </c>
      <c r="BP26" s="742">
        <f t="shared" si="49"/>
        <v>0</v>
      </c>
      <c r="BQ26" s="742">
        <f t="shared" si="50"/>
        <v>0</v>
      </c>
      <c r="BR26" s="742">
        <f t="shared" si="51"/>
        <v>0</v>
      </c>
      <c r="BS26" s="742">
        <f t="shared" si="57"/>
        <v>36</v>
      </c>
      <c r="BT26" s="743">
        <f t="shared" si="58"/>
        <v>168</v>
      </c>
      <c r="BU26" s="726"/>
    </row>
    <row r="27" spans="1:73" ht="15.75">
      <c r="A27" s="749" t="s">
        <v>431</v>
      </c>
      <c r="B27" s="749" t="s">
        <v>432</v>
      </c>
      <c r="C27" s="736">
        <v>64760</v>
      </c>
      <c r="D27" s="759" t="s">
        <v>81</v>
      </c>
      <c r="E27" s="542" t="s">
        <v>411</v>
      </c>
      <c r="F27" s="543"/>
      <c r="G27" s="551" t="s">
        <v>17</v>
      </c>
      <c r="H27" s="543"/>
      <c r="I27" s="543"/>
      <c r="J27" s="544" t="s">
        <v>55</v>
      </c>
      <c r="K27" s="542"/>
      <c r="L27" s="542" t="s">
        <v>55</v>
      </c>
      <c r="M27" s="543"/>
      <c r="N27" s="543"/>
      <c r="O27" s="543" t="s">
        <v>55</v>
      </c>
      <c r="P27" s="551" t="s">
        <v>17</v>
      </c>
      <c r="Q27" s="544" t="s">
        <v>55</v>
      </c>
      <c r="R27" s="564" t="s">
        <v>17</v>
      </c>
      <c r="S27" s="542"/>
      <c r="T27" s="543"/>
      <c r="U27" s="543" t="s">
        <v>55</v>
      </c>
      <c r="V27" s="544" t="s">
        <v>55</v>
      </c>
      <c r="W27" s="543"/>
      <c r="X27" s="551" t="s">
        <v>17</v>
      </c>
      <c r="Y27" s="554" t="s">
        <v>55</v>
      </c>
      <c r="Z27" s="542"/>
      <c r="AA27" s="551" t="s">
        <v>17</v>
      </c>
      <c r="AB27" s="543"/>
      <c r="AC27" s="543"/>
      <c r="AD27" s="551" t="s">
        <v>17</v>
      </c>
      <c r="AE27" s="543"/>
      <c r="AF27" s="542"/>
      <c r="AG27" s="542" t="s">
        <v>55</v>
      </c>
      <c r="AH27" s="543"/>
      <c r="AI27" s="543"/>
      <c r="AJ27" s="738">
        <f t="shared" si="52"/>
        <v>60</v>
      </c>
      <c r="AK27" s="761">
        <f t="shared" si="53"/>
        <v>114</v>
      </c>
      <c r="AL27" s="761">
        <f t="shared" si="59"/>
        <v>54</v>
      </c>
      <c r="AM27" s="740" t="s">
        <v>211</v>
      </c>
      <c r="AN27" s="741">
        <f t="shared" si="54"/>
        <v>60</v>
      </c>
      <c r="AO27" s="741">
        <f t="shared" si="55"/>
        <v>54</v>
      </c>
      <c r="AP27" s="762"/>
      <c r="AQ27" s="732"/>
      <c r="AR27" s="732"/>
      <c r="AS27" s="732"/>
      <c r="AT27" s="732">
        <v>12</v>
      </c>
      <c r="AU27" s="732"/>
      <c r="AV27" s="742">
        <f t="shared" si="30"/>
        <v>0</v>
      </c>
      <c r="AW27" s="742">
        <f t="shared" si="31"/>
        <v>0</v>
      </c>
      <c r="AX27" s="742">
        <f t="shared" si="32"/>
        <v>0</v>
      </c>
      <c r="AY27" s="742">
        <f t="shared" si="56"/>
        <v>8</v>
      </c>
      <c r="AZ27" s="742">
        <f t="shared" si="33"/>
        <v>0</v>
      </c>
      <c r="BA27" s="742">
        <f t="shared" si="34"/>
        <v>0</v>
      </c>
      <c r="BB27" s="742">
        <f t="shared" si="35"/>
        <v>0</v>
      </c>
      <c r="BC27" s="742">
        <f t="shared" si="36"/>
        <v>0</v>
      </c>
      <c r="BD27" s="742">
        <f t="shared" si="37"/>
        <v>0</v>
      </c>
      <c r="BE27" s="742">
        <f t="shared" si="38"/>
        <v>0</v>
      </c>
      <c r="BF27" s="742">
        <f t="shared" si="39"/>
        <v>1</v>
      </c>
      <c r="BG27" s="742">
        <f t="shared" si="40"/>
        <v>0</v>
      </c>
      <c r="BH27" s="742">
        <f t="shared" si="41"/>
        <v>0</v>
      </c>
      <c r="BI27" s="742">
        <f t="shared" si="42"/>
        <v>0</v>
      </c>
      <c r="BJ27" s="742">
        <f t="shared" si="43"/>
        <v>0</v>
      </c>
      <c r="BK27" s="742">
        <f t="shared" si="44"/>
        <v>0</v>
      </c>
      <c r="BL27" s="742">
        <f t="shared" si="45"/>
        <v>0</v>
      </c>
      <c r="BM27" s="742">
        <f t="shared" si="46"/>
        <v>0</v>
      </c>
      <c r="BN27" s="742">
        <f t="shared" si="47"/>
        <v>0</v>
      </c>
      <c r="BO27" s="742">
        <f t="shared" si="48"/>
        <v>0</v>
      </c>
      <c r="BP27" s="742">
        <f t="shared" si="49"/>
        <v>0</v>
      </c>
      <c r="BQ27" s="742">
        <f t="shared" si="50"/>
        <v>0</v>
      </c>
      <c r="BR27" s="742">
        <f t="shared" si="51"/>
        <v>0</v>
      </c>
      <c r="BS27" s="742">
        <f t="shared" si="57"/>
        <v>72</v>
      </c>
      <c r="BT27" s="743">
        <f t="shared" si="58"/>
        <v>114</v>
      </c>
      <c r="BU27" s="726"/>
    </row>
    <row r="28" spans="1:73" ht="15.75">
      <c r="A28" s="749" t="s">
        <v>433</v>
      </c>
      <c r="B28" s="749" t="s">
        <v>434</v>
      </c>
      <c r="C28" s="736">
        <v>106143</v>
      </c>
      <c r="D28" s="759" t="s">
        <v>81</v>
      </c>
      <c r="E28" s="542"/>
      <c r="F28" s="543"/>
      <c r="G28" s="543"/>
      <c r="H28" s="543"/>
      <c r="I28" s="543" t="s">
        <v>55</v>
      </c>
      <c r="J28" s="544" t="s">
        <v>55</v>
      </c>
      <c r="K28" s="542"/>
      <c r="L28" s="542" t="s">
        <v>55</v>
      </c>
      <c r="M28" s="543"/>
      <c r="N28" s="551" t="s">
        <v>17</v>
      </c>
      <c r="O28" s="551" t="s">
        <v>17</v>
      </c>
      <c r="P28" s="544" t="s">
        <v>55</v>
      </c>
      <c r="Q28" s="543"/>
      <c r="R28" s="542" t="s">
        <v>55</v>
      </c>
      <c r="S28" s="542"/>
      <c r="T28" s="544" t="s">
        <v>231</v>
      </c>
      <c r="U28" s="543" t="s">
        <v>55</v>
      </c>
      <c r="V28" s="543"/>
      <c r="W28" s="543" t="s">
        <v>55</v>
      </c>
      <c r="X28" s="543" t="s">
        <v>55</v>
      </c>
      <c r="Y28" s="542"/>
      <c r="Z28" s="542"/>
      <c r="AA28" s="543" t="s">
        <v>55</v>
      </c>
      <c r="AB28" s="544" t="s">
        <v>55</v>
      </c>
      <c r="AC28" s="544" t="s">
        <v>55</v>
      </c>
      <c r="AD28" s="543" t="s">
        <v>55</v>
      </c>
      <c r="AE28" s="543"/>
      <c r="AF28" s="542"/>
      <c r="AG28" s="564" t="s">
        <v>17</v>
      </c>
      <c r="AH28" s="543"/>
      <c r="AI28" s="543"/>
      <c r="AJ28" s="738">
        <f t="shared" si="52"/>
        <v>96</v>
      </c>
      <c r="AK28" s="761">
        <f t="shared" si="53"/>
        <v>162</v>
      </c>
      <c r="AL28" s="761">
        <f t="shared" si="59"/>
        <v>66</v>
      </c>
      <c r="AM28" s="740" t="s">
        <v>211</v>
      </c>
      <c r="AN28" s="741">
        <f t="shared" si="54"/>
        <v>96</v>
      </c>
      <c r="AO28" s="741">
        <f t="shared" si="55"/>
        <v>66</v>
      </c>
      <c r="AP28" s="762"/>
      <c r="AQ28" s="732"/>
      <c r="AR28" s="732"/>
      <c r="AS28" s="732"/>
      <c r="AT28" s="732">
        <v>6</v>
      </c>
      <c r="AU28" s="732"/>
      <c r="AV28" s="742">
        <f t="shared" si="30"/>
        <v>0</v>
      </c>
      <c r="AW28" s="742">
        <f t="shared" si="31"/>
        <v>0</v>
      </c>
      <c r="AX28" s="742">
        <f t="shared" si="32"/>
        <v>0</v>
      </c>
      <c r="AY28" s="742">
        <f t="shared" si="56"/>
        <v>12</v>
      </c>
      <c r="AZ28" s="742">
        <f t="shared" si="33"/>
        <v>0</v>
      </c>
      <c r="BA28" s="742">
        <f t="shared" si="34"/>
        <v>0</v>
      </c>
      <c r="BB28" s="742">
        <f t="shared" si="35"/>
        <v>0</v>
      </c>
      <c r="BC28" s="742">
        <f t="shared" si="36"/>
        <v>0</v>
      </c>
      <c r="BD28" s="742">
        <f t="shared" si="37"/>
        <v>0</v>
      </c>
      <c r="BE28" s="742">
        <f t="shared" si="38"/>
        <v>0</v>
      </c>
      <c r="BF28" s="742">
        <f t="shared" si="39"/>
        <v>0</v>
      </c>
      <c r="BG28" s="742">
        <f t="shared" si="40"/>
        <v>1</v>
      </c>
      <c r="BH28" s="742">
        <f t="shared" si="41"/>
        <v>0</v>
      </c>
      <c r="BI28" s="742">
        <f t="shared" si="42"/>
        <v>0</v>
      </c>
      <c r="BJ28" s="742">
        <f t="shared" si="43"/>
        <v>0</v>
      </c>
      <c r="BK28" s="742">
        <f t="shared" si="44"/>
        <v>0</v>
      </c>
      <c r="BL28" s="742">
        <f t="shared" si="45"/>
        <v>0</v>
      </c>
      <c r="BM28" s="742">
        <f t="shared" si="46"/>
        <v>0</v>
      </c>
      <c r="BN28" s="742">
        <f t="shared" si="47"/>
        <v>0</v>
      </c>
      <c r="BO28" s="742">
        <f t="shared" si="48"/>
        <v>0</v>
      </c>
      <c r="BP28" s="742">
        <f t="shared" si="49"/>
        <v>0</v>
      </c>
      <c r="BQ28" s="742">
        <f t="shared" si="50"/>
        <v>0</v>
      </c>
      <c r="BR28" s="742">
        <f t="shared" si="51"/>
        <v>0</v>
      </c>
      <c r="BS28" s="742">
        <f t="shared" si="57"/>
        <v>36</v>
      </c>
      <c r="BT28" s="743">
        <f t="shared" si="58"/>
        <v>162</v>
      </c>
      <c r="BU28" s="726"/>
    </row>
    <row r="29" spans="1:73">
      <c r="A29" s="718" t="s">
        <v>387</v>
      </c>
      <c r="B29" s="719" t="s">
        <v>388</v>
      </c>
      <c r="C29" s="720" t="s">
        <v>45</v>
      </c>
      <c r="D29" s="763" t="s">
        <v>3</v>
      </c>
      <c r="E29" s="722">
        <v>1</v>
      </c>
      <c r="F29" s="722">
        <v>2</v>
      </c>
      <c r="G29" s="722">
        <v>3</v>
      </c>
      <c r="H29" s="722">
        <v>4</v>
      </c>
      <c r="I29" s="722">
        <v>5</v>
      </c>
      <c r="J29" s="722">
        <v>6</v>
      </c>
      <c r="K29" s="722">
        <v>7</v>
      </c>
      <c r="L29" s="722">
        <v>8</v>
      </c>
      <c r="M29" s="722">
        <v>9</v>
      </c>
      <c r="N29" s="722">
        <v>10</v>
      </c>
      <c r="O29" s="722">
        <v>11</v>
      </c>
      <c r="P29" s="722">
        <v>12</v>
      </c>
      <c r="Q29" s="722">
        <v>13</v>
      </c>
      <c r="R29" s="722">
        <v>14</v>
      </c>
      <c r="S29" s="722">
        <v>15</v>
      </c>
      <c r="T29" s="722">
        <v>16</v>
      </c>
      <c r="U29" s="722">
        <v>17</v>
      </c>
      <c r="V29" s="722">
        <v>18</v>
      </c>
      <c r="W29" s="722">
        <v>19</v>
      </c>
      <c r="X29" s="722">
        <v>20</v>
      </c>
      <c r="Y29" s="722">
        <v>21</v>
      </c>
      <c r="Z29" s="722">
        <v>22</v>
      </c>
      <c r="AA29" s="722">
        <v>23</v>
      </c>
      <c r="AB29" s="722">
        <v>24</v>
      </c>
      <c r="AC29" s="722">
        <v>25</v>
      </c>
      <c r="AD29" s="722">
        <v>26</v>
      </c>
      <c r="AE29" s="722">
        <v>27</v>
      </c>
      <c r="AF29" s="722">
        <v>28</v>
      </c>
      <c r="AG29" s="722">
        <v>29</v>
      </c>
      <c r="AH29" s="722">
        <v>30</v>
      </c>
      <c r="AI29" s="722">
        <v>31</v>
      </c>
      <c r="AJ29" s="723" t="s">
        <v>4</v>
      </c>
      <c r="AK29" s="724" t="s">
        <v>5</v>
      </c>
      <c r="AL29" s="724" t="s">
        <v>6</v>
      </c>
      <c r="AM29" s="752"/>
      <c r="AN29" s="764"/>
      <c r="AO29" s="764"/>
      <c r="AP29" s="744"/>
      <c r="AQ29" s="754"/>
      <c r="AR29" s="754"/>
      <c r="AS29" s="754"/>
      <c r="AT29" s="754"/>
      <c r="AU29" s="755"/>
      <c r="AV29" s="756"/>
      <c r="AW29" s="756"/>
      <c r="AX29" s="756"/>
      <c r="AY29" s="756"/>
      <c r="AZ29" s="756"/>
      <c r="BA29" s="756"/>
      <c r="BB29" s="756"/>
      <c r="BC29" s="756"/>
      <c r="BD29" s="756"/>
      <c r="BE29" s="756"/>
      <c r="BF29" s="756"/>
      <c r="BG29" s="756"/>
      <c r="BH29" s="756"/>
      <c r="BI29" s="756"/>
      <c r="BJ29" s="756"/>
      <c r="BK29" s="756"/>
      <c r="BL29" s="756"/>
      <c r="BM29" s="756"/>
      <c r="BN29" s="756"/>
      <c r="BO29" s="756"/>
      <c r="BP29" s="756"/>
      <c r="BQ29" s="756"/>
      <c r="BR29" s="756"/>
      <c r="BS29" s="756"/>
      <c r="BT29" s="757"/>
      <c r="BU29" s="758"/>
    </row>
    <row r="30" spans="1:73" ht="15.75">
      <c r="A30" s="727"/>
      <c r="B30" s="728" t="s">
        <v>284</v>
      </c>
      <c r="C30" s="729" t="s">
        <v>219</v>
      </c>
      <c r="D30" s="763"/>
      <c r="E30" s="722" t="s">
        <v>11</v>
      </c>
      <c r="F30" s="722" t="s">
        <v>12</v>
      </c>
      <c r="G30" s="722" t="s">
        <v>13</v>
      </c>
      <c r="H30" s="722" t="s">
        <v>8</v>
      </c>
      <c r="I30" s="722" t="s">
        <v>9</v>
      </c>
      <c r="J30" s="722" t="s">
        <v>10</v>
      </c>
      <c r="K30" s="722" t="s">
        <v>130</v>
      </c>
      <c r="L30" s="722" t="s">
        <v>11</v>
      </c>
      <c r="M30" s="722" t="s">
        <v>12</v>
      </c>
      <c r="N30" s="722" t="s">
        <v>13</v>
      </c>
      <c r="O30" s="722" t="s">
        <v>8</v>
      </c>
      <c r="P30" s="722" t="s">
        <v>9</v>
      </c>
      <c r="Q30" s="722" t="s">
        <v>10</v>
      </c>
      <c r="R30" s="722" t="s">
        <v>130</v>
      </c>
      <c r="S30" s="722" t="s">
        <v>11</v>
      </c>
      <c r="T30" s="722" t="s">
        <v>12</v>
      </c>
      <c r="U30" s="722" t="s">
        <v>13</v>
      </c>
      <c r="V30" s="722" t="s">
        <v>8</v>
      </c>
      <c r="W30" s="722" t="s">
        <v>9</v>
      </c>
      <c r="X30" s="722" t="s">
        <v>10</v>
      </c>
      <c r="Y30" s="722" t="s">
        <v>130</v>
      </c>
      <c r="Z30" s="722" t="s">
        <v>11</v>
      </c>
      <c r="AA30" s="722" t="s">
        <v>12</v>
      </c>
      <c r="AB30" s="722" t="s">
        <v>13</v>
      </c>
      <c r="AC30" s="722" t="s">
        <v>8</v>
      </c>
      <c r="AD30" s="722" t="s">
        <v>9</v>
      </c>
      <c r="AE30" s="722" t="s">
        <v>10</v>
      </c>
      <c r="AF30" s="722" t="s">
        <v>130</v>
      </c>
      <c r="AG30" s="722" t="s">
        <v>11</v>
      </c>
      <c r="AH30" s="722" t="s">
        <v>12</v>
      </c>
      <c r="AI30" s="722" t="s">
        <v>13</v>
      </c>
      <c r="AJ30" s="723"/>
      <c r="AK30" s="724"/>
      <c r="AL30" s="724"/>
      <c r="AM30" s="752"/>
      <c r="AN30" s="731" t="s">
        <v>4</v>
      </c>
      <c r="AO30" s="731" t="s">
        <v>6</v>
      </c>
      <c r="AP30" s="744"/>
      <c r="AQ30" s="732" t="s">
        <v>14</v>
      </c>
      <c r="AR30" s="732" t="s">
        <v>15</v>
      </c>
      <c r="AS30" s="732" t="s">
        <v>16</v>
      </c>
      <c r="AT30" s="732" t="s">
        <v>17</v>
      </c>
      <c r="AU30" s="732" t="s">
        <v>18</v>
      </c>
      <c r="AV30" s="742">
        <f t="shared" ref="AV30:AV38" si="60">COUNTIF(E30:AI30,"M")</f>
        <v>0</v>
      </c>
      <c r="AW30" s="742">
        <f t="shared" ref="AW30:AW38" si="61">COUNTIF(E30:AI30,"T")</f>
        <v>0</v>
      </c>
      <c r="AX30" s="742">
        <f t="shared" ref="AX30:AX38" si="62">COUNTIF(E30:AI30,"P")</f>
        <v>0</v>
      </c>
      <c r="AY30" s="742">
        <f t="shared" ref="AY30" si="63">COUNTIF(E30:AI30,"SN")</f>
        <v>0</v>
      </c>
      <c r="AZ30" s="742">
        <f t="shared" ref="AZ30:AZ38" si="64">COUNTIF(E30:AI30,"M/T")</f>
        <v>0</v>
      </c>
      <c r="BA30" s="742">
        <f t="shared" ref="BA30:BA38" si="65">COUNTIF(E30:AI30,"I/I")</f>
        <v>0</v>
      </c>
      <c r="BB30" s="742">
        <f t="shared" ref="BB30:BB38" si="66">COUNTIF(E30:AI30,"I")</f>
        <v>0</v>
      </c>
      <c r="BC30" s="742">
        <f t="shared" ref="BC30:BC38" si="67">COUNTIF(E30:AI30,"I²")</f>
        <v>0</v>
      </c>
      <c r="BD30" s="742">
        <f t="shared" ref="BD30:BD38" si="68">COUNTIF(E30:AI30,"M4")</f>
        <v>0</v>
      </c>
      <c r="BE30" s="742">
        <f t="shared" ref="BE30:BE38" si="69">COUNTIF(E30:AI30,"T5")</f>
        <v>0</v>
      </c>
      <c r="BF30" s="742">
        <f t="shared" ref="BF30:BF38" si="70">COUNTIF(E30:AI30,"M/N")</f>
        <v>0</v>
      </c>
      <c r="BG30" s="742">
        <f t="shared" ref="BG30:BG38" si="71">COUNTIF(E30:AI30,"T/N")</f>
        <v>0</v>
      </c>
      <c r="BH30" s="742">
        <f t="shared" ref="BH30:BH38" si="72">COUNTIF(E30:AI30,"T/I")</f>
        <v>0</v>
      </c>
      <c r="BI30" s="742">
        <f t="shared" ref="BI30:BI38" si="73">COUNTIF(E30:AI30,"P/I")</f>
        <v>0</v>
      </c>
      <c r="BJ30" s="742">
        <f t="shared" ref="BJ30:BJ38" si="74">COUNTIF(E30:AI30,"M/I")</f>
        <v>0</v>
      </c>
      <c r="BK30" s="742">
        <f t="shared" ref="BK30:BK38" si="75">COUNTIF(E30:AI30,"M4/T")</f>
        <v>0</v>
      </c>
      <c r="BL30" s="742">
        <f t="shared" ref="BL30:BL41" si="76">COUNTIF(E30:AI30,"I2/N")</f>
        <v>0</v>
      </c>
      <c r="BM30" s="742">
        <f t="shared" ref="BM30:BM38" si="77">COUNTIF(E30:AI30,"M5")</f>
        <v>0</v>
      </c>
      <c r="BN30" s="742">
        <f t="shared" ref="BN30:BN38" si="78">COUNTIF(E30:AI30,"M6")</f>
        <v>0</v>
      </c>
      <c r="BO30" s="742">
        <f t="shared" ref="BO30:BO38" si="79">COUNTIF(E30:AI30,"T2/N")</f>
        <v>0</v>
      </c>
      <c r="BP30" s="742">
        <f t="shared" ref="BP30:BP38" si="80">COUNTIF(E30:AI30,"P2")</f>
        <v>0</v>
      </c>
      <c r="BQ30" s="742">
        <f t="shared" ref="BQ30:BQ38" si="81">COUNTIF(E30:AI30,"T5/N")</f>
        <v>0</v>
      </c>
      <c r="BR30" s="742">
        <f t="shared" ref="BR30:BR38" si="82">COUNTIF(E30:AI30,"M5/I")</f>
        <v>0</v>
      </c>
      <c r="BS30" s="733" t="s">
        <v>31</v>
      </c>
      <c r="BT30" s="733" t="s">
        <v>32</v>
      </c>
      <c r="BU30" s="726"/>
    </row>
    <row r="31" spans="1:73" ht="15.75">
      <c r="A31" s="749" t="s">
        <v>435</v>
      </c>
      <c r="B31" s="749" t="s">
        <v>436</v>
      </c>
      <c r="C31" s="750" t="s">
        <v>402</v>
      </c>
      <c r="D31" s="759" t="s">
        <v>81</v>
      </c>
      <c r="E31" s="542"/>
      <c r="F31" s="543" t="s">
        <v>55</v>
      </c>
      <c r="G31" s="543" t="s">
        <v>55</v>
      </c>
      <c r="H31" s="543"/>
      <c r="I31" s="544" t="s">
        <v>54</v>
      </c>
      <c r="J31" s="543" t="s">
        <v>55</v>
      </c>
      <c r="K31" s="542"/>
      <c r="L31" s="554" t="s">
        <v>55</v>
      </c>
      <c r="M31" s="543" t="s">
        <v>55</v>
      </c>
      <c r="N31" s="543"/>
      <c r="O31" s="543"/>
      <c r="P31" s="543" t="s">
        <v>55</v>
      </c>
      <c r="Q31" s="543"/>
      <c r="R31" s="554" t="s">
        <v>55</v>
      </c>
      <c r="S31" s="542" t="s">
        <v>55</v>
      </c>
      <c r="T31" s="543"/>
      <c r="U31" s="543"/>
      <c r="V31" s="543" t="s">
        <v>55</v>
      </c>
      <c r="W31" s="543"/>
      <c r="X31" s="544" t="s">
        <v>55</v>
      </c>
      <c r="Y31" s="542" t="s">
        <v>55</v>
      </c>
      <c r="Z31" s="554" t="s">
        <v>55</v>
      </c>
      <c r="AA31" s="544" t="s">
        <v>54</v>
      </c>
      <c r="AB31" s="543" t="s">
        <v>55</v>
      </c>
      <c r="AC31" s="543"/>
      <c r="AD31" s="543"/>
      <c r="AE31" s="543" t="s">
        <v>55</v>
      </c>
      <c r="AF31" s="554" t="s">
        <v>55</v>
      </c>
      <c r="AG31" s="542"/>
      <c r="AH31" s="543" t="s">
        <v>55</v>
      </c>
      <c r="AI31" s="544" t="s">
        <v>55</v>
      </c>
      <c r="AJ31" s="738">
        <f t="shared" ref="AJ31:AJ38" si="83">AN31</f>
        <v>132</v>
      </c>
      <c r="AK31" s="739">
        <f t="shared" ref="AK31:AK38" si="84">AJ31+AL31</f>
        <v>216</v>
      </c>
      <c r="AL31" s="739">
        <f t="shared" ref="AL31:AL38" si="85">AO31</f>
        <v>84</v>
      </c>
      <c r="AM31" s="740" t="s">
        <v>211</v>
      </c>
      <c r="AN31" s="741">
        <f t="shared" ref="AN31:AN38" si="86">$AN$2-BS31</f>
        <v>132</v>
      </c>
      <c r="AO31" s="741">
        <f t="shared" ref="AO31:AO38" si="87">(BT31-AN31)</f>
        <v>84</v>
      </c>
      <c r="AP31" s="744"/>
      <c r="AQ31" s="732"/>
      <c r="AR31" s="732"/>
      <c r="AS31" s="732"/>
      <c r="AT31" s="732"/>
      <c r="AU31" s="732"/>
      <c r="AV31" s="742">
        <f t="shared" si="60"/>
        <v>0</v>
      </c>
      <c r="AW31" s="742">
        <f t="shared" si="61"/>
        <v>0</v>
      </c>
      <c r="AX31" s="742">
        <f t="shared" si="62"/>
        <v>0</v>
      </c>
      <c r="AY31" s="742">
        <f>COUNTIF(E31:AI31,"N")</f>
        <v>17</v>
      </c>
      <c r="AZ31" s="742">
        <f t="shared" si="64"/>
        <v>0</v>
      </c>
      <c r="BA31" s="742">
        <f t="shared" si="65"/>
        <v>0</v>
      </c>
      <c r="BB31" s="742">
        <f t="shared" si="66"/>
        <v>2</v>
      </c>
      <c r="BC31" s="742">
        <f t="shared" si="67"/>
        <v>0</v>
      </c>
      <c r="BD31" s="742">
        <f t="shared" si="68"/>
        <v>0</v>
      </c>
      <c r="BE31" s="742">
        <f t="shared" si="69"/>
        <v>0</v>
      </c>
      <c r="BF31" s="742">
        <f t="shared" si="70"/>
        <v>0</v>
      </c>
      <c r="BG31" s="742">
        <f t="shared" si="71"/>
        <v>0</v>
      </c>
      <c r="BH31" s="742">
        <f t="shared" si="72"/>
        <v>0</v>
      </c>
      <c r="BI31" s="742">
        <f t="shared" si="73"/>
        <v>0</v>
      </c>
      <c r="BJ31" s="742">
        <f t="shared" si="74"/>
        <v>0</v>
      </c>
      <c r="BK31" s="742">
        <f t="shared" si="75"/>
        <v>0</v>
      </c>
      <c r="BL31" s="742">
        <f t="shared" si="76"/>
        <v>0</v>
      </c>
      <c r="BM31" s="742">
        <f t="shared" si="77"/>
        <v>0</v>
      </c>
      <c r="BN31" s="742">
        <f t="shared" si="78"/>
        <v>0</v>
      </c>
      <c r="BO31" s="742">
        <f t="shared" si="79"/>
        <v>0</v>
      </c>
      <c r="BP31" s="742">
        <f t="shared" si="80"/>
        <v>0</v>
      </c>
      <c r="BQ31" s="742">
        <f t="shared" si="81"/>
        <v>0</v>
      </c>
      <c r="BR31" s="742">
        <f t="shared" si="82"/>
        <v>0</v>
      </c>
      <c r="BS31" s="742">
        <f t="shared" ref="BS31:BS38" si="88">((AR31*6)+(AS31*6)+(AT31*6)+(AU31)+(AQ31*6))</f>
        <v>0</v>
      </c>
      <c r="BT31" s="743">
        <f t="shared" ref="BT31:BT38" si="89">(AV31*$BV$6)+(AW31*$BW$6)+(AX31*$BX$6)+(AY31*$BY$6)+(AZ31*$BZ$6)+(BA31*$CA$6)+(BB31*$CB$6)+(BC31*$CC$6)+(BD31*$CD$6)+(BE31*$CE$6)+(BF31*$CF$6)+(BG31*$CG$6+(BH31*$CH$6)+(BI31*$CI$6)+(BJ31*$CJ$6)+(BK31*$CK$6)+(BL31*$CL$6)+(BM31*$CM$6)+(BN31*$CN31)+(BO31*$CO$6)+(BP31*$CP$6)+(BQ31*$CQ$6)+(BR31*$CR$6))</f>
        <v>216</v>
      </c>
      <c r="BU31" s="726"/>
    </row>
    <row r="32" spans="1:73" ht="16.5">
      <c r="A32" s="765" t="s">
        <v>437</v>
      </c>
      <c r="B32" s="766" t="s">
        <v>438</v>
      </c>
      <c r="C32" s="767" t="s">
        <v>439</v>
      </c>
      <c r="D32" s="759" t="s">
        <v>81</v>
      </c>
      <c r="E32" s="554" t="s">
        <v>55</v>
      </c>
      <c r="F32" s="544" t="s">
        <v>55</v>
      </c>
      <c r="G32" s="543" t="s">
        <v>55</v>
      </c>
      <c r="H32" s="543" t="s">
        <v>55</v>
      </c>
      <c r="I32" s="544" t="s">
        <v>55</v>
      </c>
      <c r="J32" s="551" t="s">
        <v>17</v>
      </c>
      <c r="K32" s="542"/>
      <c r="L32" s="554" t="s">
        <v>55</v>
      </c>
      <c r="M32" s="544" t="s">
        <v>55</v>
      </c>
      <c r="N32" s="544" t="s">
        <v>55</v>
      </c>
      <c r="O32" s="543" t="s">
        <v>55</v>
      </c>
      <c r="P32" s="543" t="s">
        <v>55</v>
      </c>
      <c r="Q32" s="544" t="s">
        <v>55</v>
      </c>
      <c r="R32" s="554" t="s">
        <v>55</v>
      </c>
      <c r="S32" s="542" t="s">
        <v>55</v>
      </c>
      <c r="T32" s="544" t="s">
        <v>55</v>
      </c>
      <c r="U32" s="544" t="s">
        <v>55</v>
      </c>
      <c r="V32" s="543" t="s">
        <v>55</v>
      </c>
      <c r="W32" s="544" t="s">
        <v>55</v>
      </c>
      <c r="X32" s="544" t="s">
        <v>55</v>
      </c>
      <c r="Y32" s="542" t="s">
        <v>55</v>
      </c>
      <c r="Z32" s="542"/>
      <c r="AA32" s="544" t="s">
        <v>55</v>
      </c>
      <c r="AB32" s="543" t="s">
        <v>55</v>
      </c>
      <c r="AC32" s="544" t="s">
        <v>55</v>
      </c>
      <c r="AD32" s="544" t="s">
        <v>55</v>
      </c>
      <c r="AE32" s="544" t="s">
        <v>55</v>
      </c>
      <c r="AF32" s="542" t="s">
        <v>55</v>
      </c>
      <c r="AG32" s="542"/>
      <c r="AH32" s="543" t="s">
        <v>55</v>
      </c>
      <c r="AI32" s="543"/>
      <c r="AJ32" s="738">
        <f t="shared" si="83"/>
        <v>120</v>
      </c>
      <c r="AK32" s="739">
        <f t="shared" si="84"/>
        <v>312</v>
      </c>
      <c r="AL32" s="739">
        <f t="shared" si="85"/>
        <v>192</v>
      </c>
      <c r="AM32" s="740" t="s">
        <v>211</v>
      </c>
      <c r="AN32" s="741">
        <f t="shared" si="86"/>
        <v>120</v>
      </c>
      <c r="AO32" s="741">
        <f t="shared" si="87"/>
        <v>192</v>
      </c>
      <c r="AP32" s="744"/>
      <c r="AQ32" s="732"/>
      <c r="AR32" s="768"/>
      <c r="AS32" s="768"/>
      <c r="AT32" s="768">
        <v>2</v>
      </c>
      <c r="AU32" s="768"/>
      <c r="AV32" s="742">
        <f t="shared" si="60"/>
        <v>0</v>
      </c>
      <c r="AW32" s="742">
        <f t="shared" si="61"/>
        <v>0</v>
      </c>
      <c r="AX32" s="742">
        <f t="shared" si="62"/>
        <v>0</v>
      </c>
      <c r="AY32" s="742">
        <f t="shared" ref="AY32:AY38" si="90">COUNTIF(E32:AI32,"N")</f>
        <v>26</v>
      </c>
      <c r="AZ32" s="742">
        <f t="shared" si="64"/>
        <v>0</v>
      </c>
      <c r="BA32" s="742">
        <f t="shared" si="65"/>
        <v>0</v>
      </c>
      <c r="BB32" s="742">
        <f t="shared" si="66"/>
        <v>0</v>
      </c>
      <c r="BC32" s="742">
        <f t="shared" si="67"/>
        <v>0</v>
      </c>
      <c r="BD32" s="742">
        <f t="shared" si="68"/>
        <v>0</v>
      </c>
      <c r="BE32" s="742">
        <f t="shared" si="69"/>
        <v>0</v>
      </c>
      <c r="BF32" s="742">
        <f t="shared" si="70"/>
        <v>0</v>
      </c>
      <c r="BG32" s="742">
        <f t="shared" si="71"/>
        <v>0</v>
      </c>
      <c r="BH32" s="742">
        <f t="shared" si="72"/>
        <v>0</v>
      </c>
      <c r="BI32" s="742">
        <f t="shared" si="73"/>
        <v>0</v>
      </c>
      <c r="BJ32" s="742">
        <f t="shared" si="74"/>
        <v>0</v>
      </c>
      <c r="BK32" s="742">
        <f t="shared" si="75"/>
        <v>0</v>
      </c>
      <c r="BL32" s="742">
        <f t="shared" si="76"/>
        <v>0</v>
      </c>
      <c r="BM32" s="742">
        <f t="shared" si="77"/>
        <v>0</v>
      </c>
      <c r="BN32" s="742">
        <f t="shared" si="78"/>
        <v>0</v>
      </c>
      <c r="BO32" s="742">
        <f t="shared" si="79"/>
        <v>0</v>
      </c>
      <c r="BP32" s="742">
        <f t="shared" si="80"/>
        <v>0</v>
      </c>
      <c r="BQ32" s="742">
        <f t="shared" si="81"/>
        <v>0</v>
      </c>
      <c r="BR32" s="742">
        <f t="shared" si="82"/>
        <v>0</v>
      </c>
      <c r="BS32" s="742">
        <f t="shared" si="88"/>
        <v>12</v>
      </c>
      <c r="BT32" s="743">
        <f t="shared" si="89"/>
        <v>312</v>
      </c>
      <c r="BU32" s="726"/>
    </row>
    <row r="33" spans="1:73" ht="15.75">
      <c r="A33" s="749" t="s">
        <v>440</v>
      </c>
      <c r="B33" s="749" t="s">
        <v>441</v>
      </c>
      <c r="C33" s="750" t="s">
        <v>442</v>
      </c>
      <c r="D33" s="759" t="s">
        <v>81</v>
      </c>
      <c r="E33" s="554" t="s">
        <v>27</v>
      </c>
      <c r="F33" s="544" t="s">
        <v>54</v>
      </c>
      <c r="G33" s="543" t="s">
        <v>259</v>
      </c>
      <c r="H33" s="544" t="s">
        <v>231</v>
      </c>
      <c r="I33" s="543" t="s">
        <v>55</v>
      </c>
      <c r="J33" s="543" t="s">
        <v>259</v>
      </c>
      <c r="K33" s="554" t="s">
        <v>27</v>
      </c>
      <c r="L33" s="554" t="s">
        <v>231</v>
      </c>
      <c r="M33" s="543" t="s">
        <v>259</v>
      </c>
      <c r="N33" s="544" t="s">
        <v>54</v>
      </c>
      <c r="O33" s="543"/>
      <c r="P33" s="543" t="s">
        <v>55</v>
      </c>
      <c r="Q33" s="544" t="s">
        <v>27</v>
      </c>
      <c r="R33" s="554" t="s">
        <v>231</v>
      </c>
      <c r="S33" s="542" t="s">
        <v>259</v>
      </c>
      <c r="T33" s="543"/>
      <c r="U33" s="544" t="s">
        <v>55</v>
      </c>
      <c r="V33" s="543" t="s">
        <v>259</v>
      </c>
      <c r="W33" s="544" t="s">
        <v>231</v>
      </c>
      <c r="X33" s="543" t="s">
        <v>259</v>
      </c>
      <c r="Y33" s="542" t="s">
        <v>259</v>
      </c>
      <c r="Z33" s="554" t="s">
        <v>231</v>
      </c>
      <c r="AA33" s="543" t="s">
        <v>55</v>
      </c>
      <c r="AB33" s="543" t="s">
        <v>55</v>
      </c>
      <c r="AC33" s="544" t="s">
        <v>231</v>
      </c>
      <c r="AD33" s="544" t="s">
        <v>231</v>
      </c>
      <c r="AE33" s="543"/>
      <c r="AF33" s="542"/>
      <c r="AG33" s="542"/>
      <c r="AH33" s="543"/>
      <c r="AI33" s="543"/>
      <c r="AJ33" s="738">
        <f t="shared" si="83"/>
        <v>132</v>
      </c>
      <c r="AK33" s="739">
        <f t="shared" si="84"/>
        <v>360</v>
      </c>
      <c r="AL33" s="739">
        <f>AO33</f>
        <v>228</v>
      </c>
      <c r="AM33" s="740" t="s">
        <v>211</v>
      </c>
      <c r="AN33" s="741">
        <f t="shared" si="86"/>
        <v>132</v>
      </c>
      <c r="AO33" s="741">
        <f t="shared" si="87"/>
        <v>228</v>
      </c>
      <c r="AP33" s="744"/>
      <c r="AQ33" s="732"/>
      <c r="AR33" s="732"/>
      <c r="AS33" s="732"/>
      <c r="AT33" s="732"/>
      <c r="AU33" s="732"/>
      <c r="AV33" s="742">
        <f t="shared" si="60"/>
        <v>0</v>
      </c>
      <c r="AW33" s="742">
        <f t="shared" si="61"/>
        <v>0</v>
      </c>
      <c r="AX33" s="742">
        <f t="shared" si="62"/>
        <v>0</v>
      </c>
      <c r="AY33" s="742">
        <f t="shared" si="90"/>
        <v>5</v>
      </c>
      <c r="AZ33" s="742">
        <f t="shared" si="64"/>
        <v>0</v>
      </c>
      <c r="BA33" s="742">
        <f t="shared" si="65"/>
        <v>0</v>
      </c>
      <c r="BB33" s="742">
        <f t="shared" si="66"/>
        <v>2</v>
      </c>
      <c r="BC33" s="742">
        <f t="shared" si="67"/>
        <v>0</v>
      </c>
      <c r="BD33" s="742">
        <f t="shared" si="68"/>
        <v>0</v>
      </c>
      <c r="BE33" s="742">
        <f t="shared" si="69"/>
        <v>0</v>
      </c>
      <c r="BF33" s="742">
        <f t="shared" si="70"/>
        <v>0</v>
      </c>
      <c r="BG33" s="742">
        <f t="shared" si="71"/>
        <v>14</v>
      </c>
      <c r="BH33" s="742">
        <f t="shared" si="72"/>
        <v>3</v>
      </c>
      <c r="BI33" s="742">
        <f t="shared" si="73"/>
        <v>0</v>
      </c>
      <c r="BJ33" s="742">
        <f t="shared" si="74"/>
        <v>0</v>
      </c>
      <c r="BK33" s="742">
        <f t="shared" si="75"/>
        <v>0</v>
      </c>
      <c r="BL33" s="742">
        <f t="shared" si="76"/>
        <v>0</v>
      </c>
      <c r="BM33" s="742">
        <f t="shared" si="77"/>
        <v>0</v>
      </c>
      <c r="BN33" s="742">
        <f t="shared" si="78"/>
        <v>0</v>
      </c>
      <c r="BO33" s="742">
        <f t="shared" si="79"/>
        <v>0</v>
      </c>
      <c r="BP33" s="742">
        <f t="shared" si="80"/>
        <v>0</v>
      </c>
      <c r="BQ33" s="742">
        <f t="shared" si="81"/>
        <v>0</v>
      </c>
      <c r="BR33" s="742">
        <f t="shared" si="82"/>
        <v>0</v>
      </c>
      <c r="BS33" s="742">
        <f t="shared" si="88"/>
        <v>0</v>
      </c>
      <c r="BT33" s="743">
        <f t="shared" si="89"/>
        <v>360</v>
      </c>
      <c r="BU33" s="726"/>
    </row>
    <row r="34" spans="1:73" ht="15.75">
      <c r="A34" s="749" t="s">
        <v>443</v>
      </c>
      <c r="B34" s="769" t="s">
        <v>444</v>
      </c>
      <c r="C34" s="770">
        <v>650059</v>
      </c>
      <c r="D34" s="759" t="s">
        <v>81</v>
      </c>
      <c r="E34" s="542"/>
      <c r="F34" s="544" t="s">
        <v>55</v>
      </c>
      <c r="G34" s="543" t="s">
        <v>55</v>
      </c>
      <c r="H34" s="544" t="s">
        <v>55</v>
      </c>
      <c r="I34" s="543"/>
      <c r="J34" s="543" t="s">
        <v>55</v>
      </c>
      <c r="K34" s="542"/>
      <c r="L34" s="554" t="s">
        <v>55</v>
      </c>
      <c r="M34" s="543" t="s">
        <v>55</v>
      </c>
      <c r="N34" s="543" t="s">
        <v>55</v>
      </c>
      <c r="O34" s="544" t="s">
        <v>55</v>
      </c>
      <c r="P34" s="543" t="s">
        <v>55</v>
      </c>
      <c r="Q34" s="543"/>
      <c r="R34" s="542"/>
      <c r="S34" s="542"/>
      <c r="T34" s="544" t="s">
        <v>55</v>
      </c>
      <c r="U34" s="544" t="s">
        <v>55</v>
      </c>
      <c r="V34" s="543" t="s">
        <v>55</v>
      </c>
      <c r="W34" s="544" t="s">
        <v>55</v>
      </c>
      <c r="X34" s="543"/>
      <c r="Y34" s="554" t="s">
        <v>55</v>
      </c>
      <c r="Z34" s="542" t="s">
        <v>55</v>
      </c>
      <c r="AA34" s="544" t="s">
        <v>55</v>
      </c>
      <c r="AB34" s="543" t="s">
        <v>55</v>
      </c>
      <c r="AC34" s="543"/>
      <c r="AD34" s="544" t="s">
        <v>55</v>
      </c>
      <c r="AE34" s="543" t="s">
        <v>55</v>
      </c>
      <c r="AF34" s="542"/>
      <c r="AG34" s="542"/>
      <c r="AH34" s="543" t="s">
        <v>55</v>
      </c>
      <c r="AI34" s="543" t="s">
        <v>55</v>
      </c>
      <c r="AJ34" s="738">
        <f t="shared" si="83"/>
        <v>132</v>
      </c>
      <c r="AK34" s="739">
        <f t="shared" si="84"/>
        <v>252</v>
      </c>
      <c r="AL34" s="739">
        <f t="shared" si="85"/>
        <v>120</v>
      </c>
      <c r="AM34" s="740" t="s">
        <v>211</v>
      </c>
      <c r="AN34" s="741">
        <f t="shared" si="86"/>
        <v>132</v>
      </c>
      <c r="AO34" s="741">
        <f t="shared" si="87"/>
        <v>120</v>
      </c>
      <c r="AP34" s="744"/>
      <c r="AQ34" s="732"/>
      <c r="AR34" s="732"/>
      <c r="AS34" s="732"/>
      <c r="AT34" s="732"/>
      <c r="AU34" s="732"/>
      <c r="AV34" s="742">
        <f t="shared" si="60"/>
        <v>0</v>
      </c>
      <c r="AW34" s="742">
        <f t="shared" si="61"/>
        <v>0</v>
      </c>
      <c r="AX34" s="742">
        <f t="shared" si="62"/>
        <v>0</v>
      </c>
      <c r="AY34" s="742">
        <f t="shared" si="90"/>
        <v>21</v>
      </c>
      <c r="AZ34" s="742">
        <f t="shared" si="64"/>
        <v>0</v>
      </c>
      <c r="BA34" s="742">
        <f t="shared" si="65"/>
        <v>0</v>
      </c>
      <c r="BB34" s="742">
        <f t="shared" si="66"/>
        <v>0</v>
      </c>
      <c r="BC34" s="742">
        <f t="shared" si="67"/>
        <v>0</v>
      </c>
      <c r="BD34" s="742">
        <f t="shared" si="68"/>
        <v>0</v>
      </c>
      <c r="BE34" s="742">
        <f t="shared" si="69"/>
        <v>0</v>
      </c>
      <c r="BF34" s="742">
        <f t="shared" si="70"/>
        <v>0</v>
      </c>
      <c r="BG34" s="742">
        <f t="shared" si="71"/>
        <v>0</v>
      </c>
      <c r="BH34" s="742">
        <f t="shared" si="72"/>
        <v>0</v>
      </c>
      <c r="BI34" s="742">
        <f t="shared" si="73"/>
        <v>0</v>
      </c>
      <c r="BJ34" s="742">
        <f t="shared" si="74"/>
        <v>0</v>
      </c>
      <c r="BK34" s="742">
        <f t="shared" si="75"/>
        <v>0</v>
      </c>
      <c r="BL34" s="742">
        <f t="shared" si="76"/>
        <v>0</v>
      </c>
      <c r="BM34" s="742">
        <f t="shared" si="77"/>
        <v>0</v>
      </c>
      <c r="BN34" s="742">
        <f t="shared" si="78"/>
        <v>0</v>
      </c>
      <c r="BO34" s="742">
        <f t="shared" si="79"/>
        <v>0</v>
      </c>
      <c r="BP34" s="742">
        <f t="shared" si="80"/>
        <v>0</v>
      </c>
      <c r="BQ34" s="742">
        <f t="shared" si="81"/>
        <v>0</v>
      </c>
      <c r="BR34" s="742">
        <f t="shared" si="82"/>
        <v>0</v>
      </c>
      <c r="BS34" s="742">
        <f t="shared" si="88"/>
        <v>0</v>
      </c>
      <c r="BT34" s="743">
        <f t="shared" si="89"/>
        <v>252</v>
      </c>
      <c r="BU34" s="726"/>
    </row>
    <row r="35" spans="1:73" ht="15.75" customHeight="1">
      <c r="A35" s="749" t="s">
        <v>445</v>
      </c>
      <c r="B35" s="749" t="s">
        <v>446</v>
      </c>
      <c r="C35" s="750">
        <v>708696</v>
      </c>
      <c r="D35" s="759" t="s">
        <v>81</v>
      </c>
      <c r="E35" s="542"/>
      <c r="F35" s="543"/>
      <c r="G35" s="543"/>
      <c r="H35" s="543" t="s">
        <v>55</v>
      </c>
      <c r="I35" s="544" t="s">
        <v>55</v>
      </c>
      <c r="J35" s="543" t="s">
        <v>411</v>
      </c>
      <c r="K35" s="554" t="s">
        <v>55</v>
      </c>
      <c r="L35" s="542"/>
      <c r="M35" s="543" t="s">
        <v>411</v>
      </c>
      <c r="N35" s="544" t="s">
        <v>55</v>
      </c>
      <c r="O35" s="543" t="s">
        <v>411</v>
      </c>
      <c r="P35" s="543" t="s">
        <v>55</v>
      </c>
      <c r="Q35" s="544" t="s">
        <v>223</v>
      </c>
      <c r="R35" s="554" t="s">
        <v>55</v>
      </c>
      <c r="S35" s="542" t="s">
        <v>259</v>
      </c>
      <c r="T35" s="544" t="s">
        <v>54</v>
      </c>
      <c r="U35" s="551" t="s">
        <v>207</v>
      </c>
      <c r="V35" s="551" t="s">
        <v>207</v>
      </c>
      <c r="W35" s="543"/>
      <c r="X35" s="551" t="s">
        <v>207</v>
      </c>
      <c r="Y35" s="542"/>
      <c r="Z35" s="564" t="s">
        <v>207</v>
      </c>
      <c r="AA35" s="543"/>
      <c r="AB35" s="551" t="s">
        <v>207</v>
      </c>
      <c r="AC35" s="551" t="s">
        <v>207</v>
      </c>
      <c r="AD35" s="551" t="s">
        <v>207</v>
      </c>
      <c r="AE35" s="551" t="s">
        <v>207</v>
      </c>
      <c r="AF35" s="542"/>
      <c r="AG35" s="564" t="s">
        <v>207</v>
      </c>
      <c r="AH35" s="551" t="s">
        <v>207</v>
      </c>
      <c r="AI35" s="544" t="s">
        <v>55</v>
      </c>
      <c r="AJ35" s="771">
        <f t="shared" si="83"/>
        <v>72</v>
      </c>
      <c r="AK35" s="772">
        <f t="shared" si="84"/>
        <v>180</v>
      </c>
      <c r="AL35" s="772">
        <f t="shared" si="85"/>
        <v>108</v>
      </c>
      <c r="AM35" s="740" t="s">
        <v>211</v>
      </c>
      <c r="AN35" s="741">
        <f t="shared" si="86"/>
        <v>72</v>
      </c>
      <c r="AO35" s="741">
        <f t="shared" si="87"/>
        <v>108</v>
      </c>
      <c r="AP35" s="744"/>
      <c r="AQ35" s="732"/>
      <c r="AR35" s="732">
        <v>10</v>
      </c>
      <c r="AS35" s="732"/>
      <c r="AT35" s="732"/>
      <c r="AU35" s="732"/>
      <c r="AV35" s="742">
        <f t="shared" si="60"/>
        <v>0</v>
      </c>
      <c r="AW35" s="742">
        <f t="shared" si="61"/>
        <v>0</v>
      </c>
      <c r="AX35" s="742">
        <f t="shared" si="62"/>
        <v>0</v>
      </c>
      <c r="AY35" s="742">
        <f t="shared" si="90"/>
        <v>7</v>
      </c>
      <c r="AZ35" s="742">
        <f t="shared" si="64"/>
        <v>0</v>
      </c>
      <c r="BA35" s="742">
        <f t="shared" si="65"/>
        <v>0</v>
      </c>
      <c r="BB35" s="742">
        <f t="shared" si="66"/>
        <v>1</v>
      </c>
      <c r="BC35" s="742">
        <f t="shared" si="67"/>
        <v>0</v>
      </c>
      <c r="BD35" s="742">
        <f t="shared" si="68"/>
        <v>0</v>
      </c>
      <c r="BE35" s="742">
        <f t="shared" si="69"/>
        <v>0</v>
      </c>
      <c r="BF35" s="742">
        <f t="shared" si="70"/>
        <v>4</v>
      </c>
      <c r="BG35" s="742">
        <f t="shared" si="71"/>
        <v>1</v>
      </c>
      <c r="BH35" s="742">
        <f t="shared" si="72"/>
        <v>0</v>
      </c>
      <c r="BI35" s="742">
        <f t="shared" si="73"/>
        <v>0</v>
      </c>
      <c r="BJ35" s="742">
        <f t="shared" si="74"/>
        <v>0</v>
      </c>
      <c r="BK35" s="742">
        <f t="shared" si="75"/>
        <v>0</v>
      </c>
      <c r="BL35" s="742">
        <f t="shared" si="76"/>
        <v>0</v>
      </c>
      <c r="BM35" s="742">
        <f t="shared" si="77"/>
        <v>0</v>
      </c>
      <c r="BN35" s="742">
        <f t="shared" si="78"/>
        <v>0</v>
      </c>
      <c r="BO35" s="742">
        <f t="shared" si="79"/>
        <v>0</v>
      </c>
      <c r="BP35" s="742">
        <f t="shared" si="80"/>
        <v>0</v>
      </c>
      <c r="BQ35" s="742">
        <f t="shared" si="81"/>
        <v>0</v>
      </c>
      <c r="BR35" s="742">
        <f t="shared" si="82"/>
        <v>0</v>
      </c>
      <c r="BS35" s="742">
        <f t="shared" si="88"/>
        <v>60</v>
      </c>
      <c r="BT35" s="743">
        <f t="shared" si="89"/>
        <v>180</v>
      </c>
      <c r="BU35" s="726"/>
    </row>
    <row r="36" spans="1:73" ht="15.75" customHeight="1">
      <c r="A36" s="749">
        <v>157503</v>
      </c>
      <c r="B36" s="749" t="s">
        <v>447</v>
      </c>
      <c r="C36" s="750"/>
      <c r="D36" s="759" t="s">
        <v>81</v>
      </c>
      <c r="E36" s="554" t="s">
        <v>55</v>
      </c>
      <c r="F36" s="544" t="s">
        <v>55</v>
      </c>
      <c r="G36" s="543" t="s">
        <v>55</v>
      </c>
      <c r="H36" s="543"/>
      <c r="I36" s="544" t="s">
        <v>55</v>
      </c>
      <c r="J36" s="543" t="s">
        <v>55</v>
      </c>
      <c r="K36" s="554" t="s">
        <v>55</v>
      </c>
      <c r="L36" s="542"/>
      <c r="M36" s="543" t="s">
        <v>55</v>
      </c>
      <c r="N36" s="543" t="s">
        <v>55</v>
      </c>
      <c r="O36" s="543"/>
      <c r="P36" s="543" t="s">
        <v>55</v>
      </c>
      <c r="Q36" s="543" t="s">
        <v>55</v>
      </c>
      <c r="R36" s="554" t="s">
        <v>55</v>
      </c>
      <c r="S36" s="542" t="s">
        <v>55</v>
      </c>
      <c r="T36" s="543"/>
      <c r="U36" s="544" t="s">
        <v>55</v>
      </c>
      <c r="V36" s="543" t="s">
        <v>55</v>
      </c>
      <c r="W36" s="544" t="s">
        <v>55</v>
      </c>
      <c r="X36" s="544" t="s">
        <v>55</v>
      </c>
      <c r="Y36" s="542" t="s">
        <v>55</v>
      </c>
      <c r="Z36" s="554" t="s">
        <v>55</v>
      </c>
      <c r="AA36" s="543"/>
      <c r="AB36" s="543"/>
      <c r="AC36" s="544" t="s">
        <v>55</v>
      </c>
      <c r="AD36" s="544" t="s">
        <v>55</v>
      </c>
      <c r="AE36" s="543" t="s">
        <v>55</v>
      </c>
      <c r="AF36" s="542"/>
      <c r="AG36" s="542"/>
      <c r="AH36" s="543" t="s">
        <v>55</v>
      </c>
      <c r="AI36" s="543"/>
      <c r="AJ36" s="771">
        <f t="shared" si="83"/>
        <v>132</v>
      </c>
      <c r="AK36" s="772">
        <f t="shared" si="84"/>
        <v>264</v>
      </c>
      <c r="AL36" s="772">
        <f t="shared" si="85"/>
        <v>132</v>
      </c>
      <c r="AM36" s="740" t="s">
        <v>211</v>
      </c>
      <c r="AN36" s="741">
        <f t="shared" si="86"/>
        <v>132</v>
      </c>
      <c r="AO36" s="741">
        <f t="shared" si="87"/>
        <v>132</v>
      </c>
      <c r="AP36" s="744"/>
      <c r="AQ36" s="732"/>
      <c r="AR36" s="732"/>
      <c r="AS36" s="732"/>
      <c r="AT36" s="732"/>
      <c r="AU36" s="732"/>
      <c r="AV36" s="742">
        <f t="shared" si="60"/>
        <v>0</v>
      </c>
      <c r="AW36" s="742">
        <f t="shared" si="61"/>
        <v>0</v>
      </c>
      <c r="AX36" s="742">
        <f t="shared" si="62"/>
        <v>0</v>
      </c>
      <c r="AY36" s="742">
        <f t="shared" si="90"/>
        <v>22</v>
      </c>
      <c r="AZ36" s="742">
        <f t="shared" si="64"/>
        <v>0</v>
      </c>
      <c r="BA36" s="742">
        <f t="shared" si="65"/>
        <v>0</v>
      </c>
      <c r="BB36" s="742">
        <f t="shared" si="66"/>
        <v>0</v>
      </c>
      <c r="BC36" s="742">
        <f t="shared" si="67"/>
        <v>0</v>
      </c>
      <c r="BD36" s="742">
        <f t="shared" si="68"/>
        <v>0</v>
      </c>
      <c r="BE36" s="742">
        <f t="shared" si="69"/>
        <v>0</v>
      </c>
      <c r="BF36" s="742">
        <f t="shared" si="70"/>
        <v>0</v>
      </c>
      <c r="BG36" s="742">
        <f t="shared" si="71"/>
        <v>0</v>
      </c>
      <c r="BH36" s="742">
        <f t="shared" si="72"/>
        <v>0</v>
      </c>
      <c r="BI36" s="742">
        <f t="shared" si="73"/>
        <v>0</v>
      </c>
      <c r="BJ36" s="742">
        <f t="shared" si="74"/>
        <v>0</v>
      </c>
      <c r="BK36" s="742">
        <f t="shared" si="75"/>
        <v>0</v>
      </c>
      <c r="BL36" s="742">
        <f t="shared" si="76"/>
        <v>0</v>
      </c>
      <c r="BM36" s="742">
        <f t="shared" si="77"/>
        <v>0</v>
      </c>
      <c r="BN36" s="742">
        <f t="shared" si="78"/>
        <v>0</v>
      </c>
      <c r="BO36" s="742">
        <f t="shared" si="79"/>
        <v>0</v>
      </c>
      <c r="BP36" s="742">
        <f t="shared" si="80"/>
        <v>0</v>
      </c>
      <c r="BQ36" s="742">
        <f t="shared" si="81"/>
        <v>0</v>
      </c>
      <c r="BR36" s="742">
        <f t="shared" si="82"/>
        <v>0</v>
      </c>
      <c r="BS36" s="742">
        <f t="shared" si="88"/>
        <v>0</v>
      </c>
      <c r="BT36" s="743">
        <f t="shared" si="89"/>
        <v>264</v>
      </c>
      <c r="BU36" s="726"/>
    </row>
    <row r="37" spans="1:73" ht="15.75">
      <c r="A37" s="749">
        <v>157708</v>
      </c>
      <c r="B37" s="749" t="s">
        <v>448</v>
      </c>
      <c r="C37" s="750"/>
      <c r="D37" s="759" t="s">
        <v>81</v>
      </c>
      <c r="E37" s="554" t="s">
        <v>55</v>
      </c>
      <c r="F37" s="543"/>
      <c r="G37" s="543" t="s">
        <v>55</v>
      </c>
      <c r="H37" s="543" t="s">
        <v>55</v>
      </c>
      <c r="I37" s="543"/>
      <c r="J37" s="543" t="s">
        <v>55</v>
      </c>
      <c r="K37" s="542" t="s">
        <v>55</v>
      </c>
      <c r="L37" s="554" t="s">
        <v>55</v>
      </c>
      <c r="M37" s="543" t="s">
        <v>55</v>
      </c>
      <c r="N37" s="543"/>
      <c r="O37" s="544" t="s">
        <v>55</v>
      </c>
      <c r="P37" s="543" t="s">
        <v>55</v>
      </c>
      <c r="Q37" s="543"/>
      <c r="R37" s="542"/>
      <c r="S37" s="542" t="s">
        <v>55</v>
      </c>
      <c r="T37" s="543"/>
      <c r="U37" s="544" t="s">
        <v>55</v>
      </c>
      <c r="V37" s="543" t="s">
        <v>55</v>
      </c>
      <c r="W37" s="543"/>
      <c r="X37" s="543"/>
      <c r="Y37" s="542"/>
      <c r="Z37" s="542"/>
      <c r="AA37" s="543"/>
      <c r="AB37" s="543" t="s">
        <v>55</v>
      </c>
      <c r="AC37" s="544" t="s">
        <v>54</v>
      </c>
      <c r="AD37" s="543"/>
      <c r="AE37" s="543" t="s">
        <v>55</v>
      </c>
      <c r="AF37" s="542"/>
      <c r="AG37" s="554" t="s">
        <v>55</v>
      </c>
      <c r="AH37" s="543" t="s">
        <v>55</v>
      </c>
      <c r="AI37" s="543"/>
      <c r="AJ37" s="771">
        <f t="shared" si="83"/>
        <v>132</v>
      </c>
      <c r="AK37" s="772">
        <f t="shared" si="84"/>
        <v>198</v>
      </c>
      <c r="AL37" s="772">
        <f t="shared" si="85"/>
        <v>66</v>
      </c>
      <c r="AM37" s="740" t="s">
        <v>211</v>
      </c>
      <c r="AN37" s="741">
        <f t="shared" si="86"/>
        <v>132</v>
      </c>
      <c r="AO37" s="741">
        <f t="shared" si="87"/>
        <v>66</v>
      </c>
      <c r="AP37" s="744"/>
      <c r="AQ37" s="732"/>
      <c r="AR37" s="732"/>
      <c r="AS37" s="732"/>
      <c r="AT37" s="732"/>
      <c r="AU37" s="732"/>
      <c r="AV37" s="742">
        <f t="shared" si="60"/>
        <v>0</v>
      </c>
      <c r="AW37" s="742">
        <f t="shared" si="61"/>
        <v>0</v>
      </c>
      <c r="AX37" s="742">
        <f t="shared" si="62"/>
        <v>0</v>
      </c>
      <c r="AY37" s="742">
        <f t="shared" si="90"/>
        <v>16</v>
      </c>
      <c r="AZ37" s="742">
        <f t="shared" si="64"/>
        <v>0</v>
      </c>
      <c r="BA37" s="742">
        <f t="shared" si="65"/>
        <v>0</v>
      </c>
      <c r="BB37" s="742">
        <f t="shared" si="66"/>
        <v>1</v>
      </c>
      <c r="BC37" s="742">
        <f t="shared" si="67"/>
        <v>0</v>
      </c>
      <c r="BD37" s="742">
        <f t="shared" si="68"/>
        <v>0</v>
      </c>
      <c r="BE37" s="742">
        <f t="shared" si="69"/>
        <v>0</v>
      </c>
      <c r="BF37" s="742">
        <f t="shared" si="70"/>
        <v>0</v>
      </c>
      <c r="BG37" s="742">
        <f t="shared" si="71"/>
        <v>0</v>
      </c>
      <c r="BH37" s="742">
        <f t="shared" si="72"/>
        <v>0</v>
      </c>
      <c r="BI37" s="742">
        <f t="shared" si="73"/>
        <v>0</v>
      </c>
      <c r="BJ37" s="742">
        <f t="shared" si="74"/>
        <v>0</v>
      </c>
      <c r="BK37" s="742">
        <f t="shared" si="75"/>
        <v>0</v>
      </c>
      <c r="BL37" s="742">
        <f t="shared" si="76"/>
        <v>0</v>
      </c>
      <c r="BM37" s="742">
        <f t="shared" si="77"/>
        <v>0</v>
      </c>
      <c r="BN37" s="742">
        <f t="shared" si="78"/>
        <v>0</v>
      </c>
      <c r="BO37" s="742">
        <f t="shared" si="79"/>
        <v>0</v>
      </c>
      <c r="BP37" s="742">
        <f t="shared" si="80"/>
        <v>0</v>
      </c>
      <c r="BQ37" s="742">
        <f t="shared" si="81"/>
        <v>0</v>
      </c>
      <c r="BR37" s="742">
        <f t="shared" si="82"/>
        <v>0</v>
      </c>
      <c r="BS37" s="773">
        <f t="shared" si="88"/>
        <v>0</v>
      </c>
      <c r="BT37" s="743">
        <f t="shared" si="89"/>
        <v>198</v>
      </c>
      <c r="BU37" s="712"/>
    </row>
    <row r="38" spans="1:73" ht="15.75">
      <c r="A38" s="749">
        <v>158003</v>
      </c>
      <c r="B38" s="749" t="s">
        <v>449</v>
      </c>
      <c r="C38" s="750"/>
      <c r="D38" s="759" t="s">
        <v>81</v>
      </c>
      <c r="E38" s="542"/>
      <c r="F38" s="544" t="s">
        <v>54</v>
      </c>
      <c r="G38" s="543" t="s">
        <v>55</v>
      </c>
      <c r="H38" s="544" t="s">
        <v>54</v>
      </c>
      <c r="I38" s="543"/>
      <c r="J38" s="543" t="s">
        <v>55</v>
      </c>
      <c r="K38" s="542"/>
      <c r="L38" s="554" t="s">
        <v>55</v>
      </c>
      <c r="M38" s="543" t="s">
        <v>55</v>
      </c>
      <c r="N38" s="543"/>
      <c r="O38" s="543"/>
      <c r="P38" s="543" t="s">
        <v>55</v>
      </c>
      <c r="Q38" s="544" t="s">
        <v>54</v>
      </c>
      <c r="R38" s="554" t="s">
        <v>55</v>
      </c>
      <c r="S38" s="542" t="s">
        <v>55</v>
      </c>
      <c r="T38" s="543" t="s">
        <v>55</v>
      </c>
      <c r="U38" s="543"/>
      <c r="V38" s="543" t="s">
        <v>55</v>
      </c>
      <c r="W38" s="544" t="s">
        <v>55</v>
      </c>
      <c r="X38" s="544" t="s">
        <v>55</v>
      </c>
      <c r="Y38" s="542" t="s">
        <v>55</v>
      </c>
      <c r="Z38" s="542"/>
      <c r="AA38" s="544" t="s">
        <v>54</v>
      </c>
      <c r="AB38" s="543" t="s">
        <v>55</v>
      </c>
      <c r="AC38" s="543"/>
      <c r="AD38" s="544" t="s">
        <v>55</v>
      </c>
      <c r="AE38" s="543" t="s">
        <v>55</v>
      </c>
      <c r="AF38" s="554" t="s">
        <v>54</v>
      </c>
      <c r="AG38" s="542"/>
      <c r="AH38" s="543" t="s">
        <v>55</v>
      </c>
      <c r="AI38" s="544" t="s">
        <v>55</v>
      </c>
      <c r="AJ38" s="738">
        <f t="shared" si="83"/>
        <v>132</v>
      </c>
      <c r="AK38" s="739">
        <f t="shared" si="84"/>
        <v>234</v>
      </c>
      <c r="AL38" s="739">
        <f t="shared" si="85"/>
        <v>102</v>
      </c>
      <c r="AM38" s="740" t="s">
        <v>211</v>
      </c>
      <c r="AN38" s="741">
        <f t="shared" si="86"/>
        <v>132</v>
      </c>
      <c r="AO38" s="741">
        <f t="shared" si="87"/>
        <v>102</v>
      </c>
      <c r="AP38" s="517"/>
      <c r="AQ38" s="732"/>
      <c r="AR38" s="732"/>
      <c r="AS38" s="732"/>
      <c r="AT38" s="732"/>
      <c r="AU38" s="732"/>
      <c r="AV38" s="742">
        <f t="shared" si="60"/>
        <v>0</v>
      </c>
      <c r="AW38" s="742">
        <f t="shared" si="61"/>
        <v>0</v>
      </c>
      <c r="AX38" s="742">
        <f t="shared" si="62"/>
        <v>0</v>
      </c>
      <c r="AY38" s="742">
        <f t="shared" si="90"/>
        <v>17</v>
      </c>
      <c r="AZ38" s="742">
        <f t="shared" si="64"/>
        <v>0</v>
      </c>
      <c r="BA38" s="742">
        <f t="shared" si="65"/>
        <v>0</v>
      </c>
      <c r="BB38" s="742">
        <f t="shared" si="66"/>
        <v>5</v>
      </c>
      <c r="BC38" s="742">
        <f t="shared" si="67"/>
        <v>0</v>
      </c>
      <c r="BD38" s="742">
        <f t="shared" si="68"/>
        <v>0</v>
      </c>
      <c r="BE38" s="742">
        <f t="shared" si="69"/>
        <v>0</v>
      </c>
      <c r="BF38" s="742">
        <f t="shared" si="70"/>
        <v>0</v>
      </c>
      <c r="BG38" s="742">
        <f t="shared" si="71"/>
        <v>0</v>
      </c>
      <c r="BH38" s="742">
        <f t="shared" si="72"/>
        <v>0</v>
      </c>
      <c r="BI38" s="742">
        <f t="shared" si="73"/>
        <v>0</v>
      </c>
      <c r="BJ38" s="742">
        <f t="shared" si="74"/>
        <v>0</v>
      </c>
      <c r="BK38" s="742">
        <f t="shared" si="75"/>
        <v>0</v>
      </c>
      <c r="BL38" s="742">
        <f t="shared" si="76"/>
        <v>0</v>
      </c>
      <c r="BM38" s="742">
        <f t="shared" si="77"/>
        <v>0</v>
      </c>
      <c r="BN38" s="742">
        <f t="shared" si="78"/>
        <v>0</v>
      </c>
      <c r="BO38" s="742">
        <f t="shared" si="79"/>
        <v>0</v>
      </c>
      <c r="BP38" s="742">
        <f t="shared" si="80"/>
        <v>0</v>
      </c>
      <c r="BQ38" s="742">
        <f t="shared" si="81"/>
        <v>0</v>
      </c>
      <c r="BR38" s="742">
        <f t="shared" si="82"/>
        <v>0</v>
      </c>
      <c r="BS38" s="742">
        <f t="shared" si="88"/>
        <v>0</v>
      </c>
      <c r="BT38" s="743">
        <f t="shared" si="89"/>
        <v>234</v>
      </c>
      <c r="BU38" s="712"/>
    </row>
    <row r="39" spans="1:73" ht="15.75">
      <c r="A39" s="718" t="s">
        <v>387</v>
      </c>
      <c r="B39" s="719" t="s">
        <v>388</v>
      </c>
      <c r="C39" s="720" t="s">
        <v>45</v>
      </c>
      <c r="D39" s="774" t="s">
        <v>3</v>
      </c>
      <c r="E39" s="722">
        <v>1</v>
      </c>
      <c r="F39" s="722">
        <v>2</v>
      </c>
      <c r="G39" s="722">
        <v>3</v>
      </c>
      <c r="H39" s="722">
        <v>4</v>
      </c>
      <c r="I39" s="722">
        <v>5</v>
      </c>
      <c r="J39" s="722">
        <v>6</v>
      </c>
      <c r="K39" s="722">
        <v>7</v>
      </c>
      <c r="L39" s="722">
        <v>8</v>
      </c>
      <c r="M39" s="722">
        <v>9</v>
      </c>
      <c r="N39" s="722">
        <v>10</v>
      </c>
      <c r="O39" s="722">
        <v>11</v>
      </c>
      <c r="P39" s="722">
        <v>12</v>
      </c>
      <c r="Q39" s="722">
        <v>13</v>
      </c>
      <c r="R39" s="722">
        <v>14</v>
      </c>
      <c r="S39" s="722">
        <v>15</v>
      </c>
      <c r="T39" s="722">
        <v>16</v>
      </c>
      <c r="U39" s="722">
        <v>17</v>
      </c>
      <c r="V39" s="722">
        <v>18</v>
      </c>
      <c r="W39" s="722">
        <v>19</v>
      </c>
      <c r="X39" s="722">
        <v>20</v>
      </c>
      <c r="Y39" s="722">
        <v>21</v>
      </c>
      <c r="Z39" s="722">
        <v>22</v>
      </c>
      <c r="AA39" s="722">
        <v>23</v>
      </c>
      <c r="AB39" s="722">
        <v>24</v>
      </c>
      <c r="AC39" s="722">
        <v>25</v>
      </c>
      <c r="AD39" s="722">
        <v>26</v>
      </c>
      <c r="AE39" s="722">
        <v>27</v>
      </c>
      <c r="AF39" s="722">
        <v>28</v>
      </c>
      <c r="AG39" s="722">
        <v>29</v>
      </c>
      <c r="AH39" s="722">
        <v>30</v>
      </c>
      <c r="AI39" s="722">
        <v>31</v>
      </c>
      <c r="AJ39" s="723" t="s">
        <v>4</v>
      </c>
      <c r="AK39" s="724" t="s">
        <v>5</v>
      </c>
      <c r="AL39" s="724" t="s">
        <v>6</v>
      </c>
      <c r="AM39" s="775"/>
      <c r="AN39" s="776"/>
      <c r="AO39" s="776"/>
      <c r="AP39" s="776"/>
      <c r="AQ39" s="620"/>
      <c r="AR39" s="620"/>
      <c r="AS39" s="620"/>
      <c r="AT39" s="777"/>
      <c r="AU39" s="777"/>
      <c r="AV39" s="756"/>
      <c r="AW39" s="756"/>
      <c r="AX39" s="756"/>
      <c r="AY39" s="756"/>
      <c r="AZ39" s="756"/>
      <c r="BA39" s="756"/>
      <c r="BB39" s="756"/>
      <c r="BC39" s="756"/>
      <c r="BD39" s="756"/>
      <c r="BE39" s="756"/>
      <c r="BF39" s="756"/>
      <c r="BG39" s="756"/>
      <c r="BH39" s="756"/>
      <c r="BI39" s="756"/>
      <c r="BJ39" s="756"/>
      <c r="BK39" s="756"/>
      <c r="BL39" s="756">
        <f t="shared" si="76"/>
        <v>0</v>
      </c>
      <c r="BM39" s="756"/>
      <c r="BN39" s="756"/>
      <c r="BO39" s="756"/>
      <c r="BP39" s="756"/>
      <c r="BQ39" s="756"/>
      <c r="BR39" s="756"/>
      <c r="BS39" s="777"/>
      <c r="BT39" s="757"/>
      <c r="BU39" s="778"/>
    </row>
    <row r="40" spans="1:73" ht="15.75">
      <c r="A40" s="727"/>
      <c r="B40" s="728" t="s">
        <v>284</v>
      </c>
      <c r="C40" s="729" t="s">
        <v>219</v>
      </c>
      <c r="D40" s="779"/>
      <c r="E40" s="722" t="s">
        <v>11</v>
      </c>
      <c r="F40" s="722" t="s">
        <v>12</v>
      </c>
      <c r="G40" s="722" t="s">
        <v>13</v>
      </c>
      <c r="H40" s="722" t="s">
        <v>8</v>
      </c>
      <c r="I40" s="722" t="s">
        <v>9</v>
      </c>
      <c r="J40" s="722" t="s">
        <v>10</v>
      </c>
      <c r="K40" s="722" t="s">
        <v>130</v>
      </c>
      <c r="L40" s="722" t="s">
        <v>11</v>
      </c>
      <c r="M40" s="722" t="s">
        <v>12</v>
      </c>
      <c r="N40" s="722" t="s">
        <v>13</v>
      </c>
      <c r="O40" s="722" t="s">
        <v>8</v>
      </c>
      <c r="P40" s="722" t="s">
        <v>9</v>
      </c>
      <c r="Q40" s="722" t="s">
        <v>10</v>
      </c>
      <c r="R40" s="722" t="s">
        <v>130</v>
      </c>
      <c r="S40" s="722" t="s">
        <v>11</v>
      </c>
      <c r="T40" s="722" t="s">
        <v>12</v>
      </c>
      <c r="U40" s="722" t="s">
        <v>13</v>
      </c>
      <c r="V40" s="722" t="s">
        <v>8</v>
      </c>
      <c r="W40" s="722" t="s">
        <v>9</v>
      </c>
      <c r="X40" s="722" t="s">
        <v>10</v>
      </c>
      <c r="Y40" s="722" t="s">
        <v>130</v>
      </c>
      <c r="Z40" s="722" t="s">
        <v>11</v>
      </c>
      <c r="AA40" s="722" t="s">
        <v>12</v>
      </c>
      <c r="AB40" s="722" t="s">
        <v>13</v>
      </c>
      <c r="AC40" s="722" t="s">
        <v>8</v>
      </c>
      <c r="AD40" s="722" t="s">
        <v>9</v>
      </c>
      <c r="AE40" s="722" t="s">
        <v>10</v>
      </c>
      <c r="AF40" s="722" t="s">
        <v>130</v>
      </c>
      <c r="AG40" s="722" t="s">
        <v>11</v>
      </c>
      <c r="AH40" s="722" t="s">
        <v>12</v>
      </c>
      <c r="AI40" s="722" t="s">
        <v>13</v>
      </c>
      <c r="AJ40" s="723"/>
      <c r="AK40" s="724"/>
      <c r="AL40" s="724"/>
      <c r="AM40" s="752"/>
      <c r="AN40" s="731" t="s">
        <v>4</v>
      </c>
      <c r="AO40" s="731" t="s">
        <v>6</v>
      </c>
      <c r="AP40" s="744"/>
      <c r="AQ40" s="732" t="s">
        <v>14</v>
      </c>
      <c r="AR40" s="732" t="s">
        <v>15</v>
      </c>
      <c r="AS40" s="732" t="s">
        <v>16</v>
      </c>
      <c r="AT40" s="732" t="s">
        <v>17</v>
      </c>
      <c r="AU40" s="732" t="s">
        <v>18</v>
      </c>
      <c r="AV40" s="742">
        <f>COUNTIF(E40:AI40,"M")</f>
        <v>0</v>
      </c>
      <c r="AW40" s="742">
        <f>COUNTIF(E40:AI40,"T")</f>
        <v>0</v>
      </c>
      <c r="AX40" s="742">
        <f>COUNTIF(E40:AI40,"P")</f>
        <v>0</v>
      </c>
      <c r="AY40" s="742">
        <f>COUNTIF(E40:AI40,"SN")</f>
        <v>0</v>
      </c>
      <c r="AZ40" s="742">
        <f>COUNTIF(E40:AI40,"M/T")</f>
        <v>0</v>
      </c>
      <c r="BA40" s="742">
        <f>COUNTIF(E40:AI40,"I/I")</f>
        <v>0</v>
      </c>
      <c r="BB40" s="742">
        <f>COUNTIF(E40:AI40,"I")</f>
        <v>0</v>
      </c>
      <c r="BC40" s="742">
        <f>COUNTIF(E40:AI40,"I²")</f>
        <v>0</v>
      </c>
      <c r="BD40" s="742">
        <f>COUNTIF(E40:AI40,"M4")</f>
        <v>0</v>
      </c>
      <c r="BE40" s="742">
        <f>COUNTIF(E40:AI40,"T5")</f>
        <v>0</v>
      </c>
      <c r="BF40" s="742">
        <f>COUNTIF(E40:AI40,"M/N")</f>
        <v>0</v>
      </c>
      <c r="BG40" s="742">
        <f>COUNTIF(E40:AI40,"T/N")</f>
        <v>0</v>
      </c>
      <c r="BH40" s="742">
        <f>COUNTIF(E40:AI40,"T/I")</f>
        <v>0</v>
      </c>
      <c r="BI40" s="742">
        <f>COUNTIF(E40:AI40,"P/I")</f>
        <v>0</v>
      </c>
      <c r="BJ40" s="742">
        <f>COUNTIF(E40:AI40,"M/I")</f>
        <v>0</v>
      </c>
      <c r="BK40" s="742">
        <f>COUNTIF(E40:AI40,"M4/T")</f>
        <v>0</v>
      </c>
      <c r="BL40" s="742">
        <f t="shared" si="76"/>
        <v>0</v>
      </c>
      <c r="BM40" s="742">
        <f>COUNTIF(E40:AI40,"M5")</f>
        <v>0</v>
      </c>
      <c r="BN40" s="742">
        <f>COUNTIF(E40:AI40,"M6")</f>
        <v>0</v>
      </c>
      <c r="BO40" s="742">
        <f>COUNTIF(E40:AI40,"T2/N")</f>
        <v>0</v>
      </c>
      <c r="BP40" s="742">
        <f>COUNTIF(E40:AI40,"P2")</f>
        <v>0</v>
      </c>
      <c r="BQ40" s="742">
        <f>COUNTIF(E40:AI40,"T5/N")</f>
        <v>0</v>
      </c>
      <c r="BR40" s="742">
        <f>COUNTIF(E40:AI40,"M5/I")</f>
        <v>0</v>
      </c>
      <c r="BS40" s="733" t="s">
        <v>31</v>
      </c>
      <c r="BT40" s="733" t="s">
        <v>32</v>
      </c>
      <c r="BU40" s="726"/>
    </row>
    <row r="41" spans="1:73" ht="15.75">
      <c r="A41" s="780" t="s">
        <v>450</v>
      </c>
      <c r="B41" s="781" t="s">
        <v>451</v>
      </c>
      <c r="C41" s="782">
        <v>492425</v>
      </c>
      <c r="D41" s="783" t="s">
        <v>403</v>
      </c>
      <c r="E41" s="542" t="s">
        <v>54</v>
      </c>
      <c r="F41" s="543" t="s">
        <v>54</v>
      </c>
      <c r="G41" s="543" t="s">
        <v>54</v>
      </c>
      <c r="H41" s="543" t="s">
        <v>54</v>
      </c>
      <c r="I41" s="543" t="s">
        <v>54</v>
      </c>
      <c r="J41" s="543" t="s">
        <v>54</v>
      </c>
      <c r="K41" s="542" t="s">
        <v>54</v>
      </c>
      <c r="L41" s="554" t="s">
        <v>54</v>
      </c>
      <c r="M41" s="543" t="s">
        <v>54</v>
      </c>
      <c r="N41" s="543" t="s">
        <v>54</v>
      </c>
      <c r="O41" s="543" t="s">
        <v>54</v>
      </c>
      <c r="P41" s="543" t="s">
        <v>54</v>
      </c>
      <c r="Q41" s="543"/>
      <c r="R41" s="542"/>
      <c r="S41" s="542"/>
      <c r="T41" s="543" t="s">
        <v>54</v>
      </c>
      <c r="U41" s="543" t="s">
        <v>54</v>
      </c>
      <c r="V41" s="543" t="s">
        <v>54</v>
      </c>
      <c r="W41" s="543" t="s">
        <v>54</v>
      </c>
      <c r="X41" s="544" t="s">
        <v>54</v>
      </c>
      <c r="Y41" s="542" t="s">
        <v>54</v>
      </c>
      <c r="Z41" s="542"/>
      <c r="AA41" s="543" t="s">
        <v>54</v>
      </c>
      <c r="AB41" s="543" t="s">
        <v>54</v>
      </c>
      <c r="AC41" s="544" t="s">
        <v>54</v>
      </c>
      <c r="AD41" s="543" t="s">
        <v>54</v>
      </c>
      <c r="AE41" s="544" t="s">
        <v>55</v>
      </c>
      <c r="AF41" s="554" t="s">
        <v>55</v>
      </c>
      <c r="AG41" s="542" t="s">
        <v>54</v>
      </c>
      <c r="AH41" s="543" t="s">
        <v>54</v>
      </c>
      <c r="AI41" s="543" t="s">
        <v>54</v>
      </c>
      <c r="AJ41" s="738">
        <f>AN41</f>
        <v>132</v>
      </c>
      <c r="AK41" s="739">
        <f>AJ41+AL41</f>
        <v>174</v>
      </c>
      <c r="AL41" s="739">
        <f>AO41</f>
        <v>42</v>
      </c>
      <c r="AM41" s="740" t="s">
        <v>211</v>
      </c>
      <c r="AN41" s="741">
        <f>$AN$2-BS41</f>
        <v>132</v>
      </c>
      <c r="AO41" s="741">
        <f>(BT41-AN41)</f>
        <v>42</v>
      </c>
      <c r="AP41" s="744"/>
      <c r="AQ41" s="732"/>
      <c r="AR41" s="732"/>
      <c r="AS41" s="732"/>
      <c r="AT41" s="732"/>
      <c r="AU41" s="732"/>
      <c r="AV41" s="742">
        <f>COUNTIF(E41:AI41,"M")</f>
        <v>0</v>
      </c>
      <c r="AW41" s="742">
        <f>COUNTIF(E41:AI41,"T")</f>
        <v>0</v>
      </c>
      <c r="AX41" s="742">
        <f>COUNTIF(E41:AI41,"P")</f>
        <v>0</v>
      </c>
      <c r="AY41" s="742">
        <f>COUNTIF(E41:AI41,"N")</f>
        <v>2</v>
      </c>
      <c r="AZ41" s="742">
        <f>COUNTIF(E41:AI41,"M/T")</f>
        <v>0</v>
      </c>
      <c r="BA41" s="742">
        <f>COUNTIF(E41:AI41,"I/I")</f>
        <v>0</v>
      </c>
      <c r="BB41" s="742">
        <f>COUNTIF(E41:AI41,"I")</f>
        <v>25</v>
      </c>
      <c r="BC41" s="742">
        <f>COUNTIF(E41:AI41,"I²")</f>
        <v>0</v>
      </c>
      <c r="BD41" s="742">
        <f>COUNTIF(E41:AI41,"M4")</f>
        <v>0</v>
      </c>
      <c r="BE41" s="742">
        <f>COUNTIF(E41:AI41,"T5")</f>
        <v>0</v>
      </c>
      <c r="BF41" s="742">
        <f>COUNTIF(E41:AI41,"M/N")</f>
        <v>0</v>
      </c>
      <c r="BG41" s="742">
        <f>COUNTIF(E41:AI41,"T/N")</f>
        <v>0</v>
      </c>
      <c r="BH41" s="742">
        <f>COUNTIF(E41:AI41,"T/I")</f>
        <v>0</v>
      </c>
      <c r="BI41" s="742">
        <f>COUNTIF(E41:AI41,"P/I")</f>
        <v>0</v>
      </c>
      <c r="BJ41" s="742">
        <f>COUNTIF(E41:AI41,"M/I")</f>
        <v>0</v>
      </c>
      <c r="BK41" s="742">
        <f>COUNTIF(E41:AI41,"M4/T")</f>
        <v>0</v>
      </c>
      <c r="BL41" s="742">
        <f t="shared" si="76"/>
        <v>0</v>
      </c>
      <c r="BM41" s="742">
        <f>COUNTIF(E41:AI41,"M5")</f>
        <v>0</v>
      </c>
      <c r="BN41" s="742">
        <f>COUNTIF(E41:AI41,"M6")</f>
        <v>0</v>
      </c>
      <c r="BO41" s="742">
        <f>COUNTIF(E41:AI41,"T2/N")</f>
        <v>0</v>
      </c>
      <c r="BP41" s="742">
        <f>COUNTIF(E41:AI41,"P2")</f>
        <v>0</v>
      </c>
      <c r="BQ41" s="742">
        <f>COUNTIF(E41:AI41,"T5/N")</f>
        <v>0</v>
      </c>
      <c r="BR41" s="742">
        <f>COUNTIF(E41:AI41,"M5/I")</f>
        <v>0</v>
      </c>
      <c r="BS41" s="742">
        <f>((AR41*6)+(AS41*6)+(AT41*6)+(AU41)+(AQ41*6))</f>
        <v>0</v>
      </c>
      <c r="BT41" s="743">
        <f>(AV41*$BV$6)+(AW41*$BW$6)+(AX41*$BX$6)+(AY41*$BY$6)+(AZ41*$BZ$6)+(BA41*$CA$6)+(BB41*$CB$6)+(BC41*$CC$6)+(BD41*$CD$6)+(BE41*$CE$6)+(BF41*$CF$6)+(BG41*$CG$6+(BH41*$CH$6)+(BI41*$CI$6)+(BJ41*$CJ$6)+(BK41*$CK$6)+(BL41*$CL$6)+(BM41*$CM$6)+(BN41*$CN41)+(BO41*$CO$6)+(BP41*$CP$6)+(BQ41*$CQ$6)+(BR41*$CR$6))</f>
        <v>174</v>
      </c>
    </row>
  </sheetData>
  <mergeCells count="20">
    <mergeCell ref="N23:AI23"/>
    <mergeCell ref="D29:D30"/>
    <mergeCell ref="AJ29:AJ30"/>
    <mergeCell ref="AK29:AK30"/>
    <mergeCell ref="AL29:AL30"/>
    <mergeCell ref="AJ39:AJ40"/>
    <mergeCell ref="AK39:AK40"/>
    <mergeCell ref="AL39:AL40"/>
    <mergeCell ref="AL4:AL5"/>
    <mergeCell ref="F11:Y11"/>
    <mergeCell ref="D16:D17"/>
    <mergeCell ref="AJ16:AJ17"/>
    <mergeCell ref="AK16:AK17"/>
    <mergeCell ref="AL16:AL17"/>
    <mergeCell ref="A1:AI1"/>
    <mergeCell ref="A2:AI2"/>
    <mergeCell ref="A3:AI3"/>
    <mergeCell ref="D4:D5"/>
    <mergeCell ref="AJ4:AJ5"/>
    <mergeCell ref="AK4:AK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3"/>
  <sheetViews>
    <sheetView workbookViewId="0">
      <selection sqref="A1:AI3"/>
    </sheetView>
  </sheetViews>
  <sheetFormatPr defaultRowHeight="15"/>
  <cols>
    <col min="1" max="1" width="13.5703125" customWidth="1"/>
    <col min="2" max="2" width="20.7109375" customWidth="1"/>
    <col min="3" max="3" width="10.5703125" customWidth="1"/>
    <col min="4" max="4" width="17.5703125" customWidth="1"/>
    <col min="5" max="38" width="7.5703125" customWidth="1"/>
  </cols>
  <sheetData>
    <row r="1" spans="1:88" ht="16.5" customHeight="1">
      <c r="A1" s="846" t="s">
        <v>482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846"/>
      <c r="Y1" s="846"/>
      <c r="Z1" s="846"/>
      <c r="AA1" s="846"/>
      <c r="AB1" s="846"/>
      <c r="AC1" s="846"/>
      <c r="AD1" s="846"/>
      <c r="AE1" s="846"/>
      <c r="AF1" s="846"/>
      <c r="AG1" s="846"/>
      <c r="AH1" s="846"/>
      <c r="AI1" s="846"/>
    </row>
    <row r="2" spans="1:88" ht="16.5" customHeight="1">
      <c r="A2" s="846"/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846"/>
      <c r="R2" s="846"/>
      <c r="S2" s="846"/>
      <c r="T2" s="846"/>
      <c r="U2" s="846"/>
      <c r="V2" s="846"/>
      <c r="W2" s="846"/>
      <c r="X2" s="846"/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N2">
        <f>22*8</f>
        <v>176</v>
      </c>
    </row>
    <row r="3" spans="1:88" ht="16.5" customHeight="1">
      <c r="A3" s="847"/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7"/>
      <c r="AE3" s="847"/>
      <c r="AF3" s="847"/>
      <c r="AG3" s="847"/>
      <c r="AH3" s="847"/>
      <c r="AI3" s="847"/>
    </row>
    <row r="4" spans="1:88" ht="27" customHeight="1">
      <c r="A4" s="786" t="s">
        <v>0</v>
      </c>
      <c r="B4" s="787" t="s">
        <v>1</v>
      </c>
      <c r="C4" s="788"/>
      <c r="D4" s="789" t="s">
        <v>3</v>
      </c>
      <c r="E4" s="790">
        <v>1</v>
      </c>
      <c r="F4" s="790">
        <v>2</v>
      </c>
      <c r="G4" s="790">
        <v>3</v>
      </c>
      <c r="H4" s="790">
        <v>4</v>
      </c>
      <c r="I4" s="790">
        <v>5</v>
      </c>
      <c r="J4" s="790">
        <v>6</v>
      </c>
      <c r="K4" s="790">
        <v>7</v>
      </c>
      <c r="L4" s="790">
        <v>8</v>
      </c>
      <c r="M4" s="790">
        <v>9</v>
      </c>
      <c r="N4" s="790">
        <v>10</v>
      </c>
      <c r="O4" s="790">
        <v>11</v>
      </c>
      <c r="P4" s="790">
        <v>12</v>
      </c>
      <c r="Q4" s="790">
        <v>13</v>
      </c>
      <c r="R4" s="790">
        <v>14</v>
      </c>
      <c r="S4" s="790">
        <v>15</v>
      </c>
      <c r="T4" s="790">
        <v>16</v>
      </c>
      <c r="U4" s="790">
        <v>17</v>
      </c>
      <c r="V4" s="790">
        <v>18</v>
      </c>
      <c r="W4" s="790">
        <v>19</v>
      </c>
      <c r="X4" s="790">
        <v>20</v>
      </c>
      <c r="Y4" s="790">
        <v>21</v>
      </c>
      <c r="Z4" s="790">
        <v>22</v>
      </c>
      <c r="AA4" s="790">
        <v>23</v>
      </c>
      <c r="AB4" s="790">
        <v>24</v>
      </c>
      <c r="AC4" s="790">
        <v>25</v>
      </c>
      <c r="AD4" s="790">
        <v>26</v>
      </c>
      <c r="AE4" s="790">
        <v>27</v>
      </c>
      <c r="AF4" s="790">
        <v>28</v>
      </c>
      <c r="AG4" s="790">
        <v>29</v>
      </c>
      <c r="AH4" s="790">
        <v>30</v>
      </c>
      <c r="AI4" s="790">
        <v>31</v>
      </c>
      <c r="AJ4" s="791" t="s">
        <v>4</v>
      </c>
      <c r="AK4" s="792" t="s">
        <v>5</v>
      </c>
      <c r="AL4" s="793" t="s">
        <v>6</v>
      </c>
    </row>
    <row r="5" spans="1:88" ht="27" customHeight="1">
      <c r="A5" s="794"/>
      <c r="B5" s="795"/>
      <c r="C5" s="796"/>
      <c r="D5" s="789"/>
      <c r="E5" s="790" t="s">
        <v>11</v>
      </c>
      <c r="F5" s="790" t="s">
        <v>12</v>
      </c>
      <c r="G5" s="790" t="s">
        <v>13</v>
      </c>
      <c r="H5" s="790" t="s">
        <v>8</v>
      </c>
      <c r="I5" s="790" t="s">
        <v>9</v>
      </c>
      <c r="J5" s="790" t="s">
        <v>10</v>
      </c>
      <c r="K5" s="790" t="s">
        <v>130</v>
      </c>
      <c r="L5" s="790" t="s">
        <v>11</v>
      </c>
      <c r="M5" s="790" t="s">
        <v>12</v>
      </c>
      <c r="N5" s="790" t="s">
        <v>13</v>
      </c>
      <c r="O5" s="790" t="s">
        <v>8</v>
      </c>
      <c r="P5" s="790" t="s">
        <v>9</v>
      </c>
      <c r="Q5" s="790" t="s">
        <v>10</v>
      </c>
      <c r="R5" s="790" t="s">
        <v>130</v>
      </c>
      <c r="S5" s="790" t="s">
        <v>11</v>
      </c>
      <c r="T5" s="790" t="s">
        <v>12</v>
      </c>
      <c r="U5" s="790" t="s">
        <v>13</v>
      </c>
      <c r="V5" s="790" t="s">
        <v>8</v>
      </c>
      <c r="W5" s="790" t="s">
        <v>9</v>
      </c>
      <c r="X5" s="790" t="s">
        <v>10</v>
      </c>
      <c r="Y5" s="790" t="s">
        <v>130</v>
      </c>
      <c r="Z5" s="790" t="s">
        <v>11</v>
      </c>
      <c r="AA5" s="790" t="s">
        <v>12</v>
      </c>
      <c r="AB5" s="790" t="s">
        <v>13</v>
      </c>
      <c r="AC5" s="790" t="s">
        <v>8</v>
      </c>
      <c r="AD5" s="790" t="s">
        <v>9</v>
      </c>
      <c r="AE5" s="790" t="s">
        <v>10</v>
      </c>
      <c r="AF5" s="790" t="s">
        <v>130</v>
      </c>
      <c r="AG5" s="790" t="s">
        <v>11</v>
      </c>
      <c r="AH5" s="790" t="s">
        <v>12</v>
      </c>
      <c r="AI5" s="790" t="s">
        <v>13</v>
      </c>
      <c r="AJ5" s="791"/>
      <c r="AK5" s="792"/>
      <c r="AL5" s="793"/>
      <c r="AN5" s="797" t="s">
        <v>4</v>
      </c>
      <c r="AO5" s="797" t="s">
        <v>6</v>
      </c>
      <c r="AQ5" s="798" t="s">
        <v>19</v>
      </c>
      <c r="AR5" s="798" t="s">
        <v>20</v>
      </c>
      <c r="AS5" s="798" t="s">
        <v>54</v>
      </c>
      <c r="AT5" s="799" t="s">
        <v>452</v>
      </c>
      <c r="AU5" s="799" t="s">
        <v>47</v>
      </c>
      <c r="AV5" s="799" t="s">
        <v>86</v>
      </c>
      <c r="AW5" s="800" t="s">
        <v>21</v>
      </c>
      <c r="AX5" s="800" t="s">
        <v>287</v>
      </c>
      <c r="AY5" s="800" t="s">
        <v>453</v>
      </c>
      <c r="AZ5" s="800" t="s">
        <v>48</v>
      </c>
      <c r="BA5" s="800" t="s">
        <v>214</v>
      </c>
      <c r="BB5" s="800" t="s">
        <v>454</v>
      </c>
      <c r="BC5" s="800" t="s">
        <v>455</v>
      </c>
      <c r="BD5" s="800" t="s">
        <v>456</v>
      </c>
      <c r="BE5" s="800" t="s">
        <v>227</v>
      </c>
      <c r="BF5" s="800" t="s">
        <v>457</v>
      </c>
      <c r="BG5" s="800" t="s">
        <v>458</v>
      </c>
      <c r="BH5" s="800" t="s">
        <v>459</v>
      </c>
      <c r="BI5" s="800" t="s">
        <v>460</v>
      </c>
      <c r="BJ5" s="801" t="s">
        <v>14</v>
      </c>
      <c r="BK5" s="801" t="s">
        <v>15</v>
      </c>
      <c r="BL5" s="801" t="s">
        <v>16</v>
      </c>
      <c r="BM5" s="801" t="s">
        <v>17</v>
      </c>
      <c r="BN5" s="801" t="s">
        <v>18</v>
      </c>
      <c r="BO5" s="802" t="s">
        <v>31</v>
      </c>
      <c r="BP5" s="802" t="s">
        <v>32</v>
      </c>
      <c r="BR5" s="799" t="s">
        <v>19</v>
      </c>
      <c r="BS5" s="799" t="s">
        <v>20</v>
      </c>
      <c r="BT5" s="799" t="s">
        <v>54</v>
      </c>
      <c r="BU5" s="799" t="s">
        <v>452</v>
      </c>
      <c r="BV5" s="799" t="s">
        <v>47</v>
      </c>
      <c r="BW5" s="799" t="s">
        <v>86</v>
      </c>
      <c r="BX5" s="803" t="s">
        <v>21</v>
      </c>
      <c r="BY5" s="803" t="s">
        <v>287</v>
      </c>
      <c r="BZ5" s="803" t="s">
        <v>453</v>
      </c>
      <c r="CA5" s="803" t="s">
        <v>48</v>
      </c>
      <c r="CB5" s="803" t="s">
        <v>214</v>
      </c>
      <c r="CC5" s="803" t="s">
        <v>454</v>
      </c>
      <c r="CD5" s="803" t="s">
        <v>455</v>
      </c>
      <c r="CE5" s="803" t="s">
        <v>456</v>
      </c>
      <c r="CF5" s="803" t="s">
        <v>227</v>
      </c>
      <c r="CG5" s="803" t="s">
        <v>457</v>
      </c>
      <c r="CH5" s="803" t="s">
        <v>458</v>
      </c>
      <c r="CI5" s="803" t="s">
        <v>459</v>
      </c>
      <c r="CJ5" s="803" t="s">
        <v>460</v>
      </c>
    </row>
    <row r="6" spans="1:88" ht="27" customHeight="1">
      <c r="A6" s="804">
        <v>135569</v>
      </c>
      <c r="B6" s="805" t="s">
        <v>461</v>
      </c>
      <c r="C6" s="806"/>
      <c r="D6" s="807" t="s">
        <v>358</v>
      </c>
      <c r="E6" s="808"/>
      <c r="F6" s="809" t="s">
        <v>17</v>
      </c>
      <c r="G6" s="809" t="s">
        <v>54</v>
      </c>
      <c r="H6" s="809" t="s">
        <v>54</v>
      </c>
      <c r="I6" s="809" t="s">
        <v>54</v>
      </c>
      <c r="J6" s="809" t="s">
        <v>54</v>
      </c>
      <c r="K6" s="808"/>
      <c r="L6" s="808" t="s">
        <v>54</v>
      </c>
      <c r="M6" s="809" t="s">
        <v>54</v>
      </c>
      <c r="N6" s="809" t="s">
        <v>214</v>
      </c>
      <c r="O6" s="809" t="s">
        <v>54</v>
      </c>
      <c r="P6" s="809" t="s">
        <v>54</v>
      </c>
      <c r="Q6" s="810" t="s">
        <v>17</v>
      </c>
      <c r="R6" s="808" t="s">
        <v>54</v>
      </c>
      <c r="S6" s="808"/>
      <c r="T6" s="809" t="s">
        <v>214</v>
      </c>
      <c r="U6" s="809" t="s">
        <v>54</v>
      </c>
      <c r="V6" s="809" t="s">
        <v>457</v>
      </c>
      <c r="W6" s="809" t="s">
        <v>54</v>
      </c>
      <c r="X6" s="809" t="s">
        <v>54</v>
      </c>
      <c r="Y6" s="808"/>
      <c r="Z6" s="808"/>
      <c r="AA6" s="809" t="s">
        <v>54</v>
      </c>
      <c r="AB6" s="809" t="s">
        <v>54</v>
      </c>
      <c r="AC6" s="809" t="s">
        <v>54</v>
      </c>
      <c r="AD6" s="809" t="s">
        <v>54</v>
      </c>
      <c r="AE6" s="809" t="s">
        <v>54</v>
      </c>
      <c r="AF6" s="811" t="s">
        <v>54</v>
      </c>
      <c r="AG6" s="811"/>
      <c r="AH6" s="810" t="s">
        <v>214</v>
      </c>
      <c r="AI6" s="809" t="s">
        <v>54</v>
      </c>
      <c r="AJ6" s="812">
        <f>AN6</f>
        <v>159</v>
      </c>
      <c r="AK6" s="813">
        <f>AJ6+AL6</f>
        <v>159</v>
      </c>
      <c r="AL6" s="813">
        <f>AO6</f>
        <v>0</v>
      </c>
      <c r="AM6" s="270" t="s">
        <v>211</v>
      </c>
      <c r="AN6" s="814">
        <f>$AN$2-BO6</f>
        <v>159</v>
      </c>
      <c r="AO6" s="814">
        <f>(BP6-AN6)</f>
        <v>0</v>
      </c>
      <c r="AQ6" s="815">
        <f>COUNTIF(E6:AI6,"M")</f>
        <v>0</v>
      </c>
      <c r="AR6" s="815">
        <f>COUNTIF(E6:AI6,"T")</f>
        <v>0</v>
      </c>
      <c r="AS6" s="815">
        <f>COUNTIF(E6:AI6,"I")</f>
        <v>19</v>
      </c>
      <c r="AT6" s="815">
        <f>COUNTIF(E6:AI6,"P1")</f>
        <v>0</v>
      </c>
      <c r="AU6" s="815">
        <f>COUNTIF(E6:AI6,"M1")</f>
        <v>0</v>
      </c>
      <c r="AV6" s="815">
        <f>COUNTIF(E6:AI6,"M2")</f>
        <v>0</v>
      </c>
      <c r="AW6" s="815">
        <f>COUNTIF(E6:AI6,"P")</f>
        <v>0</v>
      </c>
      <c r="AX6" s="815">
        <f>COUNTIF(E6:AI6,"P2")</f>
        <v>0</v>
      </c>
      <c r="AY6" s="815">
        <f>COUNTIF(E6:AI6,"P3")</f>
        <v>0</v>
      </c>
      <c r="AZ6" s="815">
        <f>COUNTIF(E6:AI6,"T1")</f>
        <v>0</v>
      </c>
      <c r="BA6" s="815">
        <f>COUNTIF(E6:AI6,"TI")</f>
        <v>3</v>
      </c>
      <c r="BB6" s="815">
        <f>COUNTIF(E6:AI6,"TI1")</f>
        <v>0</v>
      </c>
      <c r="BC6" s="815">
        <f>COUNTIF(E6:AI6,"TI2")</f>
        <v>0</v>
      </c>
      <c r="BD6" s="815">
        <f>COUNTIF(E6:AI6,"TIF")</f>
        <v>0</v>
      </c>
      <c r="BE6" s="815">
        <f>COUNTIF(E6:AI6,"CUR")</f>
        <v>0</v>
      </c>
      <c r="BF6" s="815">
        <f>COUNTIF(E6:AI6,"CUR/I")</f>
        <v>1</v>
      </c>
      <c r="BG6" s="815">
        <f>COUNTIF(E6:AI6,"I2")</f>
        <v>0</v>
      </c>
      <c r="BH6" s="815">
        <f>COUNTIF(E6:AI6,"I1")</f>
        <v>0</v>
      </c>
      <c r="BI6" s="815">
        <f>COUNTIF(E6:AI6,"P4")</f>
        <v>0</v>
      </c>
      <c r="BJ6" s="815"/>
      <c r="BK6" s="815"/>
      <c r="BL6" s="815"/>
      <c r="BM6" s="815">
        <v>17</v>
      </c>
      <c r="BN6" s="815"/>
      <c r="BO6" s="815">
        <f>((BK6*8)+(BL6*8)+(BM6)+(BN6)+(BJ6*8))</f>
        <v>17</v>
      </c>
      <c r="BP6" s="815">
        <f>(AQ6*$BR$6)+(AR6*$BS$6)+(AS6*$BT$6)+(AT6*$BU$6)+(AU6*$BV$6)+(AV6*$BW$6)+(AW6*$BX$6)+(AX6*$BY$6)+(AY6*$BZ$6)+(AZ6*$CA$6)+(BA6*$CB$6)+(BB6*$CC$6)+(BC6*$CD$6)+(BD6*$CE$6)+(BE6*$CF$6)+(BF6*$CG$6)+(BG6*$CH$6)+(BH6*$CI$6)+(BI6*$CJ$6)</f>
        <v>159</v>
      </c>
      <c r="BR6" s="816">
        <v>6</v>
      </c>
      <c r="BS6" s="816">
        <v>6</v>
      </c>
      <c r="BT6" s="816">
        <v>6</v>
      </c>
      <c r="BU6" s="816">
        <v>8</v>
      </c>
      <c r="BV6" s="816">
        <v>5</v>
      </c>
      <c r="BW6" s="816">
        <v>9</v>
      </c>
      <c r="BX6" s="816">
        <v>11</v>
      </c>
      <c r="BY6" s="816">
        <v>11</v>
      </c>
      <c r="BZ6" s="816">
        <v>9</v>
      </c>
      <c r="CA6" s="816">
        <v>7</v>
      </c>
      <c r="CB6" s="816">
        <v>11</v>
      </c>
      <c r="CC6" s="816">
        <v>11</v>
      </c>
      <c r="CD6" s="816">
        <v>12</v>
      </c>
      <c r="CE6" s="816">
        <v>8</v>
      </c>
      <c r="CF6" s="816">
        <v>8.5</v>
      </c>
      <c r="CG6" s="816">
        <v>12</v>
      </c>
      <c r="CH6" s="816">
        <v>9</v>
      </c>
      <c r="CI6" s="816">
        <v>7</v>
      </c>
      <c r="CJ6" s="816">
        <v>8</v>
      </c>
    </row>
    <row r="7" spans="1:88" ht="27" customHeight="1">
      <c r="A7" s="817">
        <v>134074</v>
      </c>
      <c r="B7" s="818" t="s">
        <v>462</v>
      </c>
      <c r="C7" s="819"/>
      <c r="D7" s="807" t="s">
        <v>358</v>
      </c>
      <c r="E7" s="808"/>
      <c r="F7" s="809" t="s">
        <v>21</v>
      </c>
      <c r="G7" s="809"/>
      <c r="H7" s="809" t="s">
        <v>21</v>
      </c>
      <c r="I7" s="809"/>
      <c r="J7" s="809" t="s">
        <v>21</v>
      </c>
      <c r="K7" s="808"/>
      <c r="L7" s="808" t="s">
        <v>21</v>
      </c>
      <c r="M7" s="809" t="s">
        <v>21</v>
      </c>
      <c r="N7" s="809" t="s">
        <v>21</v>
      </c>
      <c r="O7" s="809" t="s">
        <v>227</v>
      </c>
      <c r="P7" s="809" t="s">
        <v>21</v>
      </c>
      <c r="Q7" s="809"/>
      <c r="R7" s="808" t="s">
        <v>21</v>
      </c>
      <c r="S7" s="808"/>
      <c r="T7" s="809" t="s">
        <v>21</v>
      </c>
      <c r="U7" s="810"/>
      <c r="V7" s="809" t="s">
        <v>21</v>
      </c>
      <c r="W7" s="809"/>
      <c r="X7" s="809" t="s">
        <v>21</v>
      </c>
      <c r="Y7" s="808" t="s">
        <v>21</v>
      </c>
      <c r="Z7" s="808"/>
      <c r="AA7" s="809"/>
      <c r="AB7" s="809" t="s">
        <v>21</v>
      </c>
      <c r="AC7" s="809" t="s">
        <v>227</v>
      </c>
      <c r="AD7" s="809" t="s">
        <v>21</v>
      </c>
      <c r="AE7" s="809"/>
      <c r="AF7" s="808" t="s">
        <v>21</v>
      </c>
      <c r="AG7" s="808"/>
      <c r="AH7" s="809" t="s">
        <v>21</v>
      </c>
      <c r="AI7" s="809"/>
      <c r="AJ7" s="812">
        <f t="shared" ref="AJ7:AJ10" si="0">AN7</f>
        <v>176</v>
      </c>
      <c r="AK7" s="813">
        <f t="shared" ref="AK7:AK10" si="1">AJ7+AL7</f>
        <v>193</v>
      </c>
      <c r="AL7" s="813">
        <f t="shared" ref="AL7:AL10" si="2">AO7</f>
        <v>17</v>
      </c>
      <c r="AM7" s="270" t="s">
        <v>211</v>
      </c>
      <c r="AN7" s="814">
        <f t="shared" ref="AN7:AN10" si="3">$AN$2-BO7</f>
        <v>176</v>
      </c>
      <c r="AO7" s="814">
        <f t="shared" ref="AO7:AO10" si="4">(BP7-AN7)</f>
        <v>17</v>
      </c>
      <c r="AQ7" s="815">
        <f>COUNTIF(E7:AI7,"M")</f>
        <v>0</v>
      </c>
      <c r="AR7" s="815">
        <f>COUNTIF(E7:AI7,"T")</f>
        <v>0</v>
      </c>
      <c r="AS7" s="815">
        <f>COUNTIF(E7:AI7,"I")</f>
        <v>0</v>
      </c>
      <c r="AT7" s="815">
        <f>COUNTIF(E7:AI7,"P1")</f>
        <v>0</v>
      </c>
      <c r="AU7" s="815">
        <f>COUNTIF(E7:AI7,"M1")</f>
        <v>0</v>
      </c>
      <c r="AV7" s="815">
        <f>COUNTIF(E7:AI7,"M2")</f>
        <v>0</v>
      </c>
      <c r="AW7" s="815">
        <f>COUNTIF(E7:AI7,"P")</f>
        <v>16</v>
      </c>
      <c r="AX7" s="815">
        <f>COUNTIF(E7:AI7,"P2")</f>
        <v>0</v>
      </c>
      <c r="AY7" s="815">
        <f>COUNTIF(E7:AI7,"P3")</f>
        <v>0</v>
      </c>
      <c r="AZ7" s="815">
        <f>COUNTIF(E7:AI7,"T1")</f>
        <v>0</v>
      </c>
      <c r="BA7" s="815">
        <f>COUNTIF(E7:AI7,"TI")</f>
        <v>0</v>
      </c>
      <c r="BB7" s="815">
        <f>COUNTIF(E7:AI7,"TI1")</f>
        <v>0</v>
      </c>
      <c r="BC7" s="815">
        <f>COUNTIF(F7:AI7,"TI2")</f>
        <v>0</v>
      </c>
      <c r="BD7" s="815">
        <f>COUNTIF(E7:AI7,"TIF")</f>
        <v>0</v>
      </c>
      <c r="BE7" s="815">
        <f t="shared" ref="BE7:BE10" si="5">COUNTIF(E7:AI7,"CUR")</f>
        <v>2</v>
      </c>
      <c r="BF7" s="815">
        <f t="shared" ref="BF7:BF10" si="6">COUNTIF(E7:AI7,"CUR/I")</f>
        <v>0</v>
      </c>
      <c r="BG7" s="815">
        <f>COUNTIF(E7:AI7,"I2")</f>
        <v>0</v>
      </c>
      <c r="BH7" s="815">
        <f>COUNTIF(E7:AI7,"I1")</f>
        <v>0</v>
      </c>
      <c r="BI7" s="815">
        <f>COUNTIF(E7:AI7,"P4")</f>
        <v>0</v>
      </c>
      <c r="BJ7" s="815"/>
      <c r="BK7" s="815"/>
      <c r="BL7" s="815"/>
      <c r="BM7" s="815"/>
      <c r="BN7" s="815"/>
      <c r="BO7" s="815">
        <f>((BK7*8)+(BL7*8)+(BM7)+(BN7)+(BJ7*8))</f>
        <v>0</v>
      </c>
      <c r="BP7" s="815">
        <f t="shared" ref="BP7:BP10" si="7">(AQ7*$BR$6)+(AR7*$BS$6)+(AS7*$BT$6)+(AT7*$BU$6)+(AU7*$BV$6)+(AV7*$BW$6)+(AW7*$BX$6)+(AX7*$BY$6)+(AY7*$BZ$6)+(AZ7*$CA$6)+(BA7*$CB$6)+(BB7*$CC$6)+(BC7*$CD$6)+(BD7*$CE$6)+(BE7*$CF$6)+(BF7*$CG$6)+(BG7*$CH$6)+(BH7*$CI$6)+(BI7*$CJ$6)</f>
        <v>193</v>
      </c>
    </row>
    <row r="8" spans="1:88" ht="27" customHeight="1">
      <c r="A8" s="817">
        <v>134104</v>
      </c>
      <c r="B8" s="818" t="s">
        <v>463</v>
      </c>
      <c r="C8" s="819"/>
      <c r="D8" s="807" t="s">
        <v>358</v>
      </c>
      <c r="E8" s="811" t="s">
        <v>17</v>
      </c>
      <c r="F8" s="809"/>
      <c r="G8" s="809" t="s">
        <v>21</v>
      </c>
      <c r="H8" s="809"/>
      <c r="I8" s="809" t="s">
        <v>21</v>
      </c>
      <c r="J8" s="809"/>
      <c r="K8" s="808" t="s">
        <v>21</v>
      </c>
      <c r="L8" s="808"/>
      <c r="M8" s="809" t="s">
        <v>21</v>
      </c>
      <c r="N8" s="809"/>
      <c r="O8" s="810" t="s">
        <v>17</v>
      </c>
      <c r="P8" s="809"/>
      <c r="Q8" s="809" t="s">
        <v>21</v>
      </c>
      <c r="R8" s="808"/>
      <c r="S8" s="808" t="s">
        <v>21</v>
      </c>
      <c r="T8" s="809"/>
      <c r="U8" s="809" t="s">
        <v>21</v>
      </c>
      <c r="V8" s="809" t="s">
        <v>47</v>
      </c>
      <c r="W8" s="809" t="s">
        <v>21</v>
      </c>
      <c r="X8" s="809"/>
      <c r="Y8" s="808"/>
      <c r="Z8" s="808" t="s">
        <v>21</v>
      </c>
      <c r="AA8" s="809" t="s">
        <v>21</v>
      </c>
      <c r="AB8" s="809"/>
      <c r="AC8" s="809" t="s">
        <v>21</v>
      </c>
      <c r="AD8" s="809"/>
      <c r="AE8" s="809" t="s">
        <v>19</v>
      </c>
      <c r="AF8" s="808"/>
      <c r="AG8" s="808" t="s">
        <v>21</v>
      </c>
      <c r="AH8" s="809"/>
      <c r="AI8" s="809" t="s">
        <v>21</v>
      </c>
      <c r="AJ8" s="812">
        <f t="shared" si="0"/>
        <v>154</v>
      </c>
      <c r="AK8" s="813">
        <f t="shared" si="1"/>
        <v>154</v>
      </c>
      <c r="AL8" s="813">
        <f t="shared" si="2"/>
        <v>0</v>
      </c>
      <c r="AM8" s="270" t="s">
        <v>211</v>
      </c>
      <c r="AN8" s="814">
        <f t="shared" si="3"/>
        <v>154</v>
      </c>
      <c r="AO8" s="814">
        <f t="shared" si="4"/>
        <v>0</v>
      </c>
      <c r="AQ8" s="815">
        <f>COUNTIF(E8:AI8,"M")</f>
        <v>1</v>
      </c>
      <c r="AR8" s="815">
        <f>COUNTIF(E8:AI8,"T")</f>
        <v>0</v>
      </c>
      <c r="AS8" s="815">
        <f>COUNTIF(E8:AI8,"I")</f>
        <v>0</v>
      </c>
      <c r="AT8" s="815">
        <f>COUNTIF(E8:AI8,"P1")</f>
        <v>0</v>
      </c>
      <c r="AU8" s="815">
        <f>COUNTIF(E8:AI8,"M1")</f>
        <v>1</v>
      </c>
      <c r="AV8" s="815">
        <f>COUNTIF(E8:AI8,"M2")</f>
        <v>0</v>
      </c>
      <c r="AW8" s="815">
        <f>COUNTIF(E8:AI8,"P")</f>
        <v>13</v>
      </c>
      <c r="AX8" s="815">
        <f>COUNTIF(E8:AI8,"P2")</f>
        <v>0</v>
      </c>
      <c r="AY8" s="815">
        <f>COUNTIF(E8:AI8,"P3")</f>
        <v>0</v>
      </c>
      <c r="AZ8" s="815">
        <f>COUNTIF(E8:AI8,"T1")</f>
        <v>0</v>
      </c>
      <c r="BA8" s="815">
        <f>COUNTIF(E8:AI8,"TI")</f>
        <v>0</v>
      </c>
      <c r="BB8" s="815">
        <f>COUNTIF(E8:AI8,"TI1")</f>
        <v>0</v>
      </c>
      <c r="BC8" s="815">
        <f>COUNTIF(F8:AI8,"TI2")</f>
        <v>0</v>
      </c>
      <c r="BD8" s="815">
        <f>COUNTIF(E8:AI8,"TIF")</f>
        <v>0</v>
      </c>
      <c r="BE8" s="815">
        <f t="shared" si="5"/>
        <v>0</v>
      </c>
      <c r="BF8" s="815">
        <f t="shared" si="6"/>
        <v>0</v>
      </c>
      <c r="BG8" s="815">
        <f>COUNTIF(E8:AI8,"I2")</f>
        <v>0</v>
      </c>
      <c r="BH8" s="815">
        <f>COUNTIF(E8:AI8,"I1")</f>
        <v>0</v>
      </c>
      <c r="BI8" s="815">
        <f>COUNTIF(E8:AI8,"P4")</f>
        <v>0</v>
      </c>
      <c r="BJ8" s="815"/>
      <c r="BK8" s="815"/>
      <c r="BL8" s="815"/>
      <c r="BM8" s="815">
        <v>22</v>
      </c>
      <c r="BN8" s="815"/>
      <c r="BO8" s="815">
        <f>((BK8*8)+(BL8*8)+(BM8)+(BN8)+(BJ8*8))</f>
        <v>22</v>
      </c>
      <c r="BP8" s="815">
        <f t="shared" si="7"/>
        <v>154</v>
      </c>
    </row>
    <row r="9" spans="1:88" ht="27" customHeight="1">
      <c r="A9" s="817">
        <v>134422</v>
      </c>
      <c r="B9" s="818" t="s">
        <v>464</v>
      </c>
      <c r="C9" s="819"/>
      <c r="D9" s="807" t="s">
        <v>358</v>
      </c>
      <c r="E9" s="808"/>
      <c r="F9" s="809" t="s">
        <v>287</v>
      </c>
      <c r="G9" s="809" t="s">
        <v>452</v>
      </c>
      <c r="H9" s="809" t="s">
        <v>452</v>
      </c>
      <c r="I9" s="809" t="s">
        <v>452</v>
      </c>
      <c r="J9" s="809" t="s">
        <v>452</v>
      </c>
      <c r="K9" s="808"/>
      <c r="L9" s="808"/>
      <c r="M9" s="809" t="s">
        <v>452</v>
      </c>
      <c r="N9" s="809" t="s">
        <v>17</v>
      </c>
      <c r="O9" s="809" t="s">
        <v>452</v>
      </c>
      <c r="P9" s="809" t="s">
        <v>452</v>
      </c>
      <c r="Q9" s="809" t="s">
        <v>452</v>
      </c>
      <c r="R9" s="808"/>
      <c r="S9" s="808"/>
      <c r="T9" s="809" t="s">
        <v>452</v>
      </c>
      <c r="U9" s="809" t="s">
        <v>452</v>
      </c>
      <c r="V9" s="809"/>
      <c r="W9" s="809" t="s">
        <v>452</v>
      </c>
      <c r="X9" s="809" t="s">
        <v>452</v>
      </c>
      <c r="Y9" s="808"/>
      <c r="Z9" s="808"/>
      <c r="AA9" s="809" t="s">
        <v>287</v>
      </c>
      <c r="AB9" s="820" t="s">
        <v>309</v>
      </c>
      <c r="AC9" s="821"/>
      <c r="AD9" s="822"/>
      <c r="AE9" s="809" t="s">
        <v>21</v>
      </c>
      <c r="AF9" s="808"/>
      <c r="AG9" s="808"/>
      <c r="AH9" s="809" t="s">
        <v>452</v>
      </c>
      <c r="AI9" s="809" t="s">
        <v>452</v>
      </c>
      <c r="AJ9" s="812">
        <f t="shared" si="0"/>
        <v>144</v>
      </c>
      <c r="AK9" s="813">
        <f t="shared" si="1"/>
        <v>145</v>
      </c>
      <c r="AL9" s="813">
        <f t="shared" si="2"/>
        <v>1</v>
      </c>
      <c r="AM9" s="411" t="s">
        <v>211</v>
      </c>
      <c r="AN9" s="814">
        <f t="shared" si="3"/>
        <v>144</v>
      </c>
      <c r="AO9" s="814">
        <f t="shared" si="4"/>
        <v>1</v>
      </c>
      <c r="AQ9" s="815">
        <f>COUNTIF(E9:AI9,"M")</f>
        <v>0</v>
      </c>
      <c r="AR9" s="815">
        <f>COUNTIF(E9:AI9,"T")</f>
        <v>0</v>
      </c>
      <c r="AS9" s="815">
        <f>COUNTIF(E9:AI9,"I")</f>
        <v>0</v>
      </c>
      <c r="AT9" s="815">
        <f>COUNTIF(E9:AI9,"P1")</f>
        <v>14</v>
      </c>
      <c r="AU9" s="815">
        <f>COUNTIF(E9:AI9,"M1")</f>
        <v>0</v>
      </c>
      <c r="AV9" s="815">
        <f>COUNTIF(E9:AI9,"M2")</f>
        <v>0</v>
      </c>
      <c r="AW9" s="815">
        <f>COUNTIF(E9:AI9,"P")</f>
        <v>1</v>
      </c>
      <c r="AX9" s="815">
        <f>COUNTIF(E9:AI9,"P2")</f>
        <v>2</v>
      </c>
      <c r="AY9" s="815">
        <f>COUNTIF(E9:AI9,"P3")</f>
        <v>0</v>
      </c>
      <c r="AZ9" s="815">
        <f>COUNTIF(E9:AI9,"T1")</f>
        <v>0</v>
      </c>
      <c r="BA9" s="815">
        <f>COUNTIF(E9:AI9,"TI")</f>
        <v>0</v>
      </c>
      <c r="BB9" s="815">
        <f>COUNTIF(E9:AI9,"TI1")</f>
        <v>0</v>
      </c>
      <c r="BC9" s="815">
        <f>COUNTIF(F9:AI9,"TI2")</f>
        <v>0</v>
      </c>
      <c r="BD9" s="815">
        <f>COUNTIF(E9:AI9,"TIF")</f>
        <v>0</v>
      </c>
      <c r="BE9" s="815">
        <f t="shared" si="5"/>
        <v>0</v>
      </c>
      <c r="BF9" s="815">
        <f t="shared" si="6"/>
        <v>0</v>
      </c>
      <c r="BG9" s="815">
        <f>COUNTIF(E9:AI9,"I2")</f>
        <v>0</v>
      </c>
      <c r="BH9" s="815">
        <f>COUNTIF(E9:AI9,"I1")</f>
        <v>0</v>
      </c>
      <c r="BI9" s="815">
        <f>COUNTIF(E9:AI9,"P4")</f>
        <v>0</v>
      </c>
      <c r="BJ9" s="815"/>
      <c r="BK9" s="815"/>
      <c r="BL9" s="815"/>
      <c r="BM9" s="815">
        <v>32</v>
      </c>
      <c r="BN9" s="815"/>
      <c r="BO9" s="815">
        <f>((BK9*8)+(BL9*8)+(BM9)+(BN9)+(BJ9*8))</f>
        <v>32</v>
      </c>
      <c r="BP9" s="815">
        <f t="shared" si="7"/>
        <v>145</v>
      </c>
    </row>
    <row r="10" spans="1:88" ht="27" customHeight="1">
      <c r="A10" s="817">
        <v>135615</v>
      </c>
      <c r="B10" s="818" t="s">
        <v>465</v>
      </c>
      <c r="C10" s="819"/>
      <c r="D10" s="807" t="s">
        <v>358</v>
      </c>
      <c r="E10" s="823" t="s">
        <v>309</v>
      </c>
      <c r="F10" s="824"/>
      <c r="G10" s="824"/>
      <c r="H10" s="824"/>
      <c r="I10" s="824"/>
      <c r="J10" s="824"/>
      <c r="K10" s="824"/>
      <c r="L10" s="824"/>
      <c r="M10" s="824"/>
      <c r="N10" s="824"/>
      <c r="O10" s="824"/>
      <c r="P10" s="824"/>
      <c r="Q10" s="824"/>
      <c r="R10" s="824"/>
      <c r="S10" s="824"/>
      <c r="T10" s="824"/>
      <c r="U10" s="824"/>
      <c r="V10" s="824"/>
      <c r="W10" s="824"/>
      <c r="X10" s="824"/>
      <c r="Y10" s="824"/>
      <c r="Z10" s="824"/>
      <c r="AA10" s="824"/>
      <c r="AB10" s="824"/>
      <c r="AC10" s="824"/>
      <c r="AD10" s="824"/>
      <c r="AE10" s="824"/>
      <c r="AF10" s="824"/>
      <c r="AG10" s="824"/>
      <c r="AH10" s="824"/>
      <c r="AI10" s="825"/>
      <c r="AJ10" s="812">
        <f t="shared" si="0"/>
        <v>0</v>
      </c>
      <c r="AK10" s="813">
        <f t="shared" si="1"/>
        <v>0</v>
      </c>
      <c r="AL10" s="813">
        <f t="shared" si="2"/>
        <v>0</v>
      </c>
      <c r="AM10" s="270" t="s">
        <v>211</v>
      </c>
      <c r="AN10" s="814">
        <f t="shared" si="3"/>
        <v>0</v>
      </c>
      <c r="AO10" s="814">
        <f t="shared" si="4"/>
        <v>0</v>
      </c>
      <c r="AQ10" s="815">
        <f>COUNTIF(E10:AI10,"M")</f>
        <v>0</v>
      </c>
      <c r="AR10" s="815">
        <f>COUNTIF(E10:AI10,"T")</f>
        <v>0</v>
      </c>
      <c r="AS10" s="815">
        <f>COUNTIF(E10:AI10,"I")</f>
        <v>0</v>
      </c>
      <c r="AT10" s="815">
        <f>COUNTIF(E10:AI10,"P1")</f>
        <v>0</v>
      </c>
      <c r="AU10" s="815">
        <f>COUNTIF(E10:AI10,"M1")</f>
        <v>0</v>
      </c>
      <c r="AV10" s="815">
        <f>COUNTIF(E10:AI10,"M2")</f>
        <v>0</v>
      </c>
      <c r="AW10" s="815">
        <f>COUNTIF(E10:AI10,"P")</f>
        <v>0</v>
      </c>
      <c r="AX10" s="815">
        <f>COUNTIF(E10:AI10,"P2")</f>
        <v>0</v>
      </c>
      <c r="AY10" s="815">
        <f>COUNTIF(E10:AI10,"P3")</f>
        <v>0</v>
      </c>
      <c r="AZ10" s="815">
        <f>COUNTIF(E10:AI10,"T1")</f>
        <v>0</v>
      </c>
      <c r="BA10" s="815">
        <f>COUNTIF(E10:AI10,"TI")</f>
        <v>0</v>
      </c>
      <c r="BB10" s="815">
        <f>COUNTIF(E10:AI10,"TI1")</f>
        <v>0</v>
      </c>
      <c r="BC10" s="815">
        <f>COUNTIF(F10:AI10,"TI2")</f>
        <v>0</v>
      </c>
      <c r="BD10" s="815">
        <f>COUNTIF(E10:AI10,"TIF")</f>
        <v>0</v>
      </c>
      <c r="BE10" s="815">
        <f t="shared" si="5"/>
        <v>0</v>
      </c>
      <c r="BF10" s="815">
        <f t="shared" si="6"/>
        <v>0</v>
      </c>
      <c r="BG10" s="815">
        <f>COUNTIF(E10:AI10,"I2")</f>
        <v>0</v>
      </c>
      <c r="BH10" s="815">
        <f>COUNTIF(E10:AI10,"I1")</f>
        <v>0</v>
      </c>
      <c r="BI10" s="815">
        <f>COUNTIF(E10:AI10,"P4")</f>
        <v>0</v>
      </c>
      <c r="BJ10" s="815"/>
      <c r="BK10" s="815">
        <v>22</v>
      </c>
      <c r="BL10" s="815"/>
      <c r="BM10" s="815"/>
      <c r="BN10" s="815"/>
      <c r="BO10" s="815">
        <f>((BK10*8)+(BL10*8)+(BM10)+(BN10)+(BJ10*8))</f>
        <v>176</v>
      </c>
      <c r="BP10" s="815">
        <f t="shared" si="7"/>
        <v>0</v>
      </c>
    </row>
    <row r="11" spans="1:88">
      <c r="A11" s="826"/>
      <c r="B11" s="827"/>
      <c r="C11" s="828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829"/>
      <c r="Z11" s="829"/>
      <c r="AA11" s="829"/>
      <c r="AB11" s="829"/>
      <c r="AC11" s="829"/>
      <c r="AD11" s="829"/>
      <c r="AE11" s="829"/>
      <c r="AF11" s="829"/>
      <c r="AG11" s="829"/>
      <c r="AH11" s="829"/>
      <c r="AI11" s="829"/>
      <c r="AJ11" s="830"/>
      <c r="AK11" s="831"/>
      <c r="AL11" s="831"/>
    </row>
    <row r="12" spans="1:88">
      <c r="A12" s="680"/>
      <c r="B12" s="680"/>
      <c r="C12" s="680"/>
      <c r="D12" s="680"/>
      <c r="E12" s="680"/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  <c r="Y12" s="680"/>
      <c r="Z12" s="680"/>
      <c r="AA12" s="680"/>
      <c r="AB12" s="680"/>
      <c r="AC12" s="680"/>
      <c r="AD12" s="680"/>
      <c r="AE12" s="680"/>
      <c r="AF12" s="680"/>
      <c r="AG12" s="680"/>
      <c r="AH12" s="680"/>
      <c r="AI12" s="680"/>
      <c r="AJ12" s="680"/>
      <c r="AK12" s="680"/>
      <c r="AL12" s="680"/>
    </row>
    <row r="14" spans="1:88" ht="20.25">
      <c r="D14" s="832" t="s">
        <v>381</v>
      </c>
      <c r="E14" s="833"/>
      <c r="F14" s="833"/>
      <c r="G14" s="833"/>
      <c r="H14" s="833"/>
      <c r="I14" s="834"/>
      <c r="J14" s="834"/>
      <c r="K14" s="834"/>
      <c r="L14" s="658"/>
      <c r="M14" s="835"/>
      <c r="N14" s="836"/>
      <c r="O14" s="835"/>
      <c r="P14" s="836"/>
      <c r="Q14" s="836"/>
      <c r="R14" s="835"/>
    </row>
    <row r="15" spans="1:88" ht="20.25">
      <c r="D15" s="832" t="s">
        <v>466</v>
      </c>
      <c r="E15" s="833"/>
      <c r="F15" s="833"/>
      <c r="G15" s="833"/>
      <c r="H15" s="833"/>
      <c r="I15" s="834"/>
      <c r="J15" s="834"/>
      <c r="K15" s="834"/>
      <c r="L15" s="658"/>
      <c r="M15" s="835"/>
      <c r="N15" s="836"/>
      <c r="O15" s="835"/>
      <c r="P15" s="836"/>
      <c r="Q15" s="836"/>
      <c r="R15" s="835"/>
    </row>
    <row r="16" spans="1:88" ht="20.25">
      <c r="D16" s="832" t="s">
        <v>467</v>
      </c>
      <c r="E16" s="833"/>
      <c r="F16" s="833"/>
      <c r="G16" s="833"/>
      <c r="H16" s="833"/>
      <c r="I16" s="834"/>
      <c r="J16" s="834"/>
      <c r="K16" s="834"/>
      <c r="L16" s="658"/>
      <c r="M16" s="836"/>
      <c r="N16" s="836"/>
      <c r="O16" s="836"/>
      <c r="P16" s="836"/>
      <c r="Q16" s="836"/>
      <c r="R16" s="836"/>
    </row>
    <row r="17" spans="4:40" ht="20.25">
      <c r="D17" s="832" t="s">
        <v>468</v>
      </c>
      <c r="E17" s="833"/>
      <c r="F17" s="833"/>
      <c r="G17" s="833"/>
      <c r="H17" s="833"/>
      <c r="I17" s="834"/>
      <c r="J17" s="834"/>
      <c r="K17" s="837"/>
      <c r="M17" s="836"/>
      <c r="N17" s="836"/>
      <c r="O17" s="836"/>
      <c r="P17" s="836"/>
      <c r="Q17" s="836"/>
      <c r="R17" s="835"/>
      <c r="S17" s="838"/>
      <c r="T17" s="838"/>
      <c r="U17" s="838"/>
      <c r="V17" s="838"/>
      <c r="W17" s="838"/>
      <c r="X17" s="838"/>
      <c r="Y17" s="838"/>
      <c r="Z17" s="838"/>
      <c r="AA17" s="838"/>
      <c r="AB17" s="838"/>
      <c r="AC17" s="838"/>
      <c r="AD17" s="838"/>
      <c r="AE17" s="838"/>
      <c r="AF17" s="838"/>
      <c r="AG17" s="838"/>
      <c r="AH17" s="838"/>
      <c r="AI17" s="838"/>
      <c r="AJ17" s="838"/>
      <c r="AK17" s="838"/>
      <c r="AL17" s="839"/>
      <c r="AM17" s="840"/>
      <c r="AN17" s="840"/>
    </row>
    <row r="18" spans="4:40" ht="20.25">
      <c r="D18" s="841" t="s">
        <v>469</v>
      </c>
      <c r="E18" s="833"/>
      <c r="F18" s="833"/>
      <c r="G18" s="833"/>
      <c r="H18" s="833"/>
      <c r="I18" s="834"/>
      <c r="J18" s="834"/>
      <c r="K18" s="837"/>
      <c r="M18" s="836"/>
      <c r="N18" s="836"/>
      <c r="O18" s="836"/>
      <c r="P18" s="836"/>
      <c r="Q18" s="836"/>
      <c r="R18" s="835"/>
      <c r="S18" s="838"/>
      <c r="T18" s="838"/>
      <c r="U18" s="838"/>
      <c r="V18" s="838"/>
      <c r="W18" s="838"/>
      <c r="X18" s="838"/>
      <c r="Y18" s="838"/>
      <c r="Z18" s="838"/>
      <c r="AA18" s="838"/>
      <c r="AB18" s="838"/>
      <c r="AC18" s="838"/>
      <c r="AD18" s="838"/>
      <c r="AE18" s="838"/>
      <c r="AF18" s="838"/>
      <c r="AG18" s="838"/>
      <c r="AH18" s="838"/>
      <c r="AI18" s="838"/>
      <c r="AJ18" s="838"/>
      <c r="AK18" s="838"/>
      <c r="AL18" s="839"/>
      <c r="AM18" s="840"/>
      <c r="AN18" s="840"/>
    </row>
    <row r="19" spans="4:40" ht="20.25">
      <c r="D19" s="832" t="s">
        <v>470</v>
      </c>
      <c r="E19" s="833"/>
      <c r="F19" s="833"/>
      <c r="G19" s="833"/>
      <c r="H19" s="833"/>
      <c r="I19" s="834"/>
      <c r="J19" s="834"/>
      <c r="K19" s="837"/>
      <c r="M19" s="836"/>
      <c r="N19" s="836"/>
      <c r="O19" s="836"/>
      <c r="P19" s="836"/>
      <c r="Q19" s="836"/>
      <c r="R19" s="835"/>
      <c r="S19" s="838"/>
      <c r="T19" s="838"/>
      <c r="U19" s="838"/>
      <c r="V19" s="838"/>
      <c r="W19" s="838"/>
      <c r="X19" s="838"/>
      <c r="Y19" s="838"/>
      <c r="Z19" s="838"/>
      <c r="AA19" s="838"/>
      <c r="AB19" s="838"/>
      <c r="AC19" s="838"/>
      <c r="AD19" s="838"/>
      <c r="AE19" s="838"/>
      <c r="AF19" s="838"/>
      <c r="AG19" s="838"/>
      <c r="AH19" s="838"/>
      <c r="AI19" s="838"/>
      <c r="AJ19" s="838"/>
      <c r="AK19" s="838"/>
      <c r="AL19" s="839"/>
      <c r="AM19" s="840"/>
      <c r="AN19" s="840"/>
    </row>
    <row r="20" spans="4:40" ht="20.25">
      <c r="D20" s="832" t="s">
        <v>471</v>
      </c>
      <c r="E20" s="833"/>
      <c r="F20" s="833"/>
      <c r="G20" s="833"/>
      <c r="H20" s="833"/>
      <c r="I20" s="834"/>
      <c r="J20" s="834"/>
      <c r="K20" s="837"/>
      <c r="M20" s="836"/>
      <c r="N20" s="836"/>
      <c r="O20" s="836"/>
      <c r="P20" s="836"/>
      <c r="Q20" s="836"/>
      <c r="R20" s="835"/>
      <c r="S20" s="838"/>
      <c r="T20" s="838"/>
      <c r="U20" s="838"/>
      <c r="V20" s="838"/>
      <c r="W20" s="838"/>
      <c r="X20" s="838"/>
      <c r="Y20" s="838"/>
      <c r="Z20" s="838"/>
      <c r="AA20" s="838"/>
      <c r="AB20" s="838"/>
      <c r="AC20" s="838"/>
      <c r="AD20" s="838"/>
      <c r="AE20" s="838"/>
      <c r="AF20" s="838"/>
      <c r="AG20" s="838"/>
      <c r="AH20" s="838"/>
      <c r="AI20" s="838"/>
      <c r="AJ20" s="838"/>
      <c r="AK20" s="838"/>
      <c r="AL20" s="839"/>
      <c r="AM20" s="840"/>
      <c r="AN20" s="840"/>
    </row>
    <row r="21" spans="4:40" ht="20.25">
      <c r="D21" s="832" t="s">
        <v>468</v>
      </c>
      <c r="E21" s="833"/>
      <c r="F21" s="832"/>
      <c r="G21" s="832"/>
      <c r="H21" s="832"/>
      <c r="I21" s="837"/>
      <c r="J21" s="837"/>
      <c r="K21" s="837"/>
      <c r="M21" s="842"/>
      <c r="N21" s="842"/>
      <c r="O21" s="842"/>
      <c r="P21" s="842"/>
      <c r="Q21" s="842"/>
      <c r="R21" s="842"/>
      <c r="S21" s="843"/>
      <c r="T21" s="843"/>
      <c r="U21" s="843"/>
      <c r="V21" s="843"/>
      <c r="W21" s="843"/>
      <c r="X21" s="843"/>
      <c r="Y21" s="843"/>
      <c r="Z21" s="843"/>
      <c r="AA21" s="843"/>
      <c r="AB21" s="843"/>
      <c r="AC21" s="843"/>
      <c r="AD21" s="843"/>
      <c r="AE21" s="843"/>
      <c r="AF21" s="843"/>
      <c r="AG21" s="843"/>
      <c r="AH21" s="843"/>
      <c r="AI21" s="843"/>
      <c r="AJ21" s="843"/>
      <c r="AK21" s="843"/>
      <c r="AL21" s="844"/>
      <c r="AM21" s="845"/>
      <c r="AN21" s="845"/>
    </row>
    <row r="22" spans="4:40" ht="20.25">
      <c r="D22" s="832" t="s">
        <v>472</v>
      </c>
      <c r="E22" s="832"/>
      <c r="F22" s="832"/>
      <c r="G22" s="832"/>
      <c r="H22" s="832"/>
      <c r="I22" s="837"/>
      <c r="J22" s="837"/>
      <c r="K22" s="837"/>
      <c r="M22" s="842"/>
      <c r="N22" s="842"/>
      <c r="O22" s="842"/>
      <c r="P22" s="842"/>
      <c r="Q22" s="842"/>
      <c r="R22" s="842"/>
      <c r="S22" s="843"/>
      <c r="T22" s="843"/>
      <c r="U22" s="843"/>
      <c r="V22" s="843"/>
      <c r="W22" s="843"/>
      <c r="X22" s="843"/>
      <c r="Y22" s="843"/>
      <c r="Z22" s="843"/>
      <c r="AA22" s="843"/>
      <c r="AB22" s="843"/>
      <c r="AC22" s="843"/>
      <c r="AD22" s="843"/>
      <c r="AE22" s="843"/>
      <c r="AF22" s="843"/>
      <c r="AG22" s="843"/>
      <c r="AH22" s="843"/>
      <c r="AI22" s="843"/>
      <c r="AJ22" s="843"/>
      <c r="AK22" s="843"/>
      <c r="AL22" s="844"/>
      <c r="AM22" s="845"/>
      <c r="AN22" s="845"/>
    </row>
    <row r="23" spans="4:40" ht="20.25">
      <c r="D23" s="832" t="s">
        <v>473</v>
      </c>
      <c r="E23" s="832"/>
      <c r="F23" s="832"/>
      <c r="G23" s="832"/>
      <c r="H23" s="832"/>
      <c r="I23" s="837"/>
      <c r="J23" s="837"/>
      <c r="K23" s="837"/>
      <c r="M23" s="836"/>
      <c r="N23" s="836"/>
      <c r="O23" s="842"/>
      <c r="P23" s="836"/>
      <c r="Q23" s="836"/>
      <c r="R23" s="836"/>
      <c r="S23" s="843"/>
      <c r="T23" s="843"/>
      <c r="U23" s="843"/>
      <c r="V23" s="843"/>
      <c r="W23" s="843"/>
      <c r="X23" s="843"/>
      <c r="Y23" s="843"/>
      <c r="Z23" s="843"/>
      <c r="AA23" s="843"/>
      <c r="AB23" s="843"/>
      <c r="AC23" s="843"/>
      <c r="AD23" s="843"/>
      <c r="AE23" s="843"/>
      <c r="AF23" s="843"/>
      <c r="AG23" s="843"/>
      <c r="AH23" s="843"/>
      <c r="AI23" s="843"/>
      <c r="AJ23" s="843"/>
      <c r="AK23" s="843"/>
      <c r="AL23" s="844"/>
      <c r="AM23" s="845"/>
      <c r="AN23" s="845"/>
    </row>
    <row r="24" spans="4:40" ht="20.25">
      <c r="D24" s="832" t="s">
        <v>466</v>
      </c>
      <c r="E24" s="833"/>
      <c r="F24" s="833"/>
      <c r="G24" s="833"/>
      <c r="H24" s="833"/>
      <c r="I24" s="837"/>
      <c r="J24" s="837"/>
      <c r="K24" s="837"/>
      <c r="M24" s="836"/>
      <c r="N24" s="836"/>
      <c r="O24" s="842"/>
      <c r="P24" s="836"/>
      <c r="Q24" s="836"/>
      <c r="R24" s="836"/>
      <c r="S24" s="843"/>
      <c r="T24" s="843"/>
      <c r="U24" s="843"/>
      <c r="V24" s="843"/>
      <c r="W24" s="843"/>
      <c r="X24" s="843"/>
      <c r="Y24" s="843"/>
      <c r="Z24" s="843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843"/>
      <c r="AL24" s="844"/>
      <c r="AM24" s="845"/>
      <c r="AN24" s="845"/>
    </row>
    <row r="25" spans="4:40" ht="20.25">
      <c r="D25" s="832" t="s">
        <v>474</v>
      </c>
      <c r="E25" s="833"/>
      <c r="F25" s="833"/>
      <c r="G25" s="833"/>
      <c r="H25" s="833"/>
      <c r="I25" s="834"/>
      <c r="J25" s="837"/>
      <c r="K25" s="837"/>
      <c r="L25" s="658"/>
      <c r="M25" s="836"/>
      <c r="N25" s="836"/>
      <c r="O25" s="835"/>
      <c r="P25" s="835"/>
      <c r="Q25" s="836"/>
      <c r="R25" s="835"/>
      <c r="S25" s="680"/>
      <c r="T25" s="680"/>
      <c r="U25" s="680"/>
      <c r="V25" s="680"/>
      <c r="W25" s="680"/>
      <c r="X25" s="680"/>
      <c r="Y25" s="680"/>
      <c r="Z25" s="680"/>
      <c r="AA25" s="680"/>
      <c r="AB25" s="680"/>
      <c r="AC25" s="680"/>
      <c r="AD25" s="680"/>
      <c r="AE25" s="680"/>
      <c r="AF25" s="680"/>
      <c r="AG25" s="680"/>
      <c r="AH25" s="680"/>
      <c r="AI25" s="680"/>
      <c r="AJ25" s="680"/>
      <c r="AK25" s="680"/>
      <c r="AL25" s="680"/>
      <c r="AM25" s="680"/>
      <c r="AN25" s="680"/>
    </row>
    <row r="26" spans="4:40" ht="20.25">
      <c r="D26" s="832" t="s">
        <v>475</v>
      </c>
      <c r="E26" s="833"/>
      <c r="F26" s="833"/>
      <c r="G26" s="833"/>
      <c r="H26" s="833"/>
      <c r="I26" s="834"/>
      <c r="J26" s="837"/>
      <c r="K26" s="837"/>
      <c r="L26" s="658"/>
      <c r="M26" s="836"/>
      <c r="N26" s="836"/>
      <c r="O26" s="835"/>
      <c r="P26" s="835"/>
      <c r="Q26" s="836"/>
      <c r="R26" s="835"/>
      <c r="S26" s="680"/>
      <c r="T26" s="680"/>
      <c r="U26" s="680"/>
      <c r="V26" s="680"/>
      <c r="W26" s="680"/>
      <c r="X26" s="680"/>
      <c r="Y26" s="680"/>
      <c r="Z26" s="680"/>
      <c r="AA26" s="680"/>
      <c r="AB26" s="680"/>
      <c r="AC26" s="680"/>
      <c r="AD26" s="680"/>
      <c r="AE26" s="680"/>
      <c r="AF26" s="680"/>
      <c r="AG26" s="680"/>
      <c r="AH26" s="680"/>
      <c r="AI26" s="680"/>
      <c r="AJ26" s="680"/>
      <c r="AK26" s="680"/>
      <c r="AL26" s="680"/>
      <c r="AM26" s="680"/>
      <c r="AN26" s="680"/>
    </row>
    <row r="27" spans="4:40" ht="20.25">
      <c r="D27" s="832" t="s">
        <v>473</v>
      </c>
      <c r="E27" s="832"/>
      <c r="F27" s="832"/>
      <c r="G27" s="832"/>
      <c r="H27" s="832"/>
      <c r="I27" s="837"/>
      <c r="J27" s="837"/>
      <c r="K27" s="837"/>
      <c r="M27" s="836"/>
      <c r="N27" s="836"/>
      <c r="O27" s="842"/>
      <c r="P27" s="835"/>
      <c r="Q27" s="836"/>
      <c r="R27" s="835"/>
      <c r="S27" s="680"/>
      <c r="T27" s="680"/>
      <c r="U27" s="680"/>
      <c r="V27" s="680"/>
      <c r="W27" s="680"/>
      <c r="X27" s="680"/>
      <c r="Y27" s="680"/>
      <c r="Z27" s="680"/>
      <c r="AA27" s="680"/>
      <c r="AB27" s="680"/>
      <c r="AC27" s="680"/>
      <c r="AD27" s="680"/>
      <c r="AE27" s="680"/>
      <c r="AF27" s="680"/>
      <c r="AG27" s="680"/>
      <c r="AH27" s="680"/>
      <c r="AI27" s="680"/>
      <c r="AJ27" s="680"/>
      <c r="AK27" s="680"/>
      <c r="AL27" s="680"/>
      <c r="AM27" s="680"/>
      <c r="AN27" s="680"/>
    </row>
    <row r="28" spans="4:40" ht="20.25">
      <c r="D28" s="832" t="s">
        <v>476</v>
      </c>
      <c r="E28" s="832"/>
      <c r="F28" s="832"/>
      <c r="G28" s="832"/>
      <c r="H28" s="832"/>
      <c r="I28" s="837"/>
      <c r="J28" s="837"/>
      <c r="K28" s="837"/>
      <c r="M28" s="836"/>
      <c r="N28" s="836"/>
      <c r="O28" s="842"/>
      <c r="P28" s="835"/>
      <c r="Q28" s="836"/>
      <c r="R28" s="835"/>
      <c r="S28" s="680"/>
      <c r="T28" s="680"/>
      <c r="U28" s="680"/>
      <c r="V28" s="680"/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H28" s="680"/>
      <c r="AI28" s="680"/>
      <c r="AJ28" s="680"/>
      <c r="AK28" s="680"/>
      <c r="AL28" s="680"/>
      <c r="AM28" s="680"/>
      <c r="AN28" s="680"/>
    </row>
    <row r="29" spans="4:40" ht="20.25">
      <c r="D29" s="832" t="s">
        <v>477</v>
      </c>
      <c r="E29" s="833"/>
      <c r="F29" s="833"/>
      <c r="G29" s="833"/>
      <c r="H29" s="833"/>
      <c r="I29" s="834"/>
      <c r="J29" s="837"/>
      <c r="K29" s="837"/>
      <c r="L29" s="658"/>
      <c r="M29" s="836"/>
      <c r="N29" s="836"/>
      <c r="O29" s="835"/>
      <c r="P29" s="835"/>
      <c r="Q29" s="836"/>
      <c r="R29" s="835"/>
      <c r="S29" s="680"/>
      <c r="T29" s="680"/>
      <c r="U29" s="680"/>
      <c r="V29" s="680"/>
      <c r="W29" s="680"/>
      <c r="X29" s="680"/>
      <c r="Y29" s="680"/>
      <c r="Z29" s="680"/>
      <c r="AA29" s="680"/>
      <c r="AB29" s="680"/>
      <c r="AC29" s="680"/>
      <c r="AD29" s="680"/>
      <c r="AE29" s="680"/>
      <c r="AF29" s="680"/>
      <c r="AG29" s="680"/>
      <c r="AH29" s="680"/>
      <c r="AI29" s="680"/>
      <c r="AJ29" s="680"/>
      <c r="AK29" s="680"/>
      <c r="AL29" s="680"/>
      <c r="AM29" s="680"/>
      <c r="AN29" s="680"/>
    </row>
    <row r="30" spans="4:40" ht="20.25">
      <c r="D30" s="832" t="s">
        <v>478</v>
      </c>
      <c r="E30" s="833"/>
      <c r="F30" s="833"/>
      <c r="G30" s="833"/>
      <c r="H30" s="833"/>
      <c r="I30" s="834"/>
      <c r="J30" s="834"/>
      <c r="K30" s="837"/>
      <c r="L30" s="658"/>
      <c r="M30" s="836"/>
      <c r="N30" s="836"/>
      <c r="O30" s="836"/>
      <c r="P30" s="836"/>
      <c r="Q30" s="836"/>
      <c r="R30" s="836"/>
      <c r="S30" s="680"/>
      <c r="T30" s="680"/>
      <c r="U30" s="680"/>
      <c r="V30" s="680"/>
      <c r="W30" s="680"/>
      <c r="X30" s="680"/>
      <c r="Y30" s="680"/>
      <c r="Z30" s="680"/>
      <c r="AA30" s="680"/>
      <c r="AB30" s="680"/>
      <c r="AC30" s="680"/>
      <c r="AD30" s="680"/>
      <c r="AE30" s="680"/>
      <c r="AF30" s="680"/>
      <c r="AG30" s="680"/>
      <c r="AH30" s="680"/>
      <c r="AI30" s="680"/>
      <c r="AJ30" s="680"/>
      <c r="AK30" s="680"/>
      <c r="AL30" s="680"/>
      <c r="AM30" s="680"/>
      <c r="AN30" s="680"/>
    </row>
    <row r="31" spans="4:40" ht="20.25">
      <c r="D31" s="832" t="s">
        <v>479</v>
      </c>
      <c r="E31" s="832"/>
      <c r="F31" s="832"/>
      <c r="G31" s="832"/>
      <c r="H31" s="832"/>
      <c r="I31" s="837"/>
      <c r="J31" s="837"/>
      <c r="K31" s="837"/>
      <c r="L31" s="658"/>
      <c r="M31" s="836"/>
      <c r="N31" s="836"/>
      <c r="O31" s="835"/>
      <c r="P31" s="836"/>
      <c r="Q31" s="836"/>
      <c r="R31" s="836"/>
      <c r="S31" s="680"/>
      <c r="T31" s="680"/>
      <c r="U31" s="680"/>
      <c r="V31" s="680"/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680"/>
      <c r="AI31" s="680"/>
      <c r="AJ31" s="680"/>
      <c r="AK31" s="680"/>
      <c r="AL31" s="680"/>
      <c r="AM31" s="680"/>
      <c r="AN31" s="680"/>
    </row>
    <row r="32" spans="4:40" ht="20.25">
      <c r="D32" s="832" t="s">
        <v>480</v>
      </c>
      <c r="E32" s="832"/>
      <c r="F32" s="832"/>
      <c r="G32" s="832"/>
      <c r="H32" s="832"/>
      <c r="I32" s="837"/>
      <c r="J32" s="837"/>
      <c r="K32" s="837"/>
      <c r="L32" s="658"/>
      <c r="M32" s="836"/>
      <c r="N32" s="836"/>
      <c r="O32" s="835"/>
      <c r="P32" s="836"/>
      <c r="Q32" s="836"/>
      <c r="R32" s="836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680"/>
      <c r="AH32" s="680"/>
      <c r="AI32" s="680"/>
      <c r="AJ32" s="680"/>
      <c r="AK32" s="680"/>
      <c r="AL32" s="680"/>
      <c r="AM32" s="680"/>
      <c r="AN32" s="680"/>
    </row>
    <row r="33" spans="4:40" ht="20.25">
      <c r="D33" s="832" t="s">
        <v>481</v>
      </c>
      <c r="E33" s="833"/>
      <c r="F33" s="833"/>
      <c r="G33" s="833"/>
      <c r="H33" s="833"/>
      <c r="I33" s="834"/>
      <c r="J33" s="834"/>
      <c r="K33" s="837"/>
      <c r="L33" s="658"/>
      <c r="M33" s="836"/>
      <c r="N33" s="836"/>
      <c r="O33" s="836"/>
      <c r="P33" s="680"/>
      <c r="Q33" s="680"/>
      <c r="R33" s="680"/>
      <c r="S33" s="680"/>
      <c r="T33" s="680"/>
      <c r="U33" s="680"/>
      <c r="V33" s="680"/>
      <c r="W33" s="680"/>
      <c r="X33" s="680"/>
      <c r="Y33" s="680"/>
      <c r="Z33" s="680"/>
      <c r="AA33" s="680"/>
      <c r="AB33" s="680"/>
      <c r="AC33" s="680"/>
      <c r="AD33" s="680"/>
      <c r="AE33" s="680"/>
      <c r="AF33" s="680"/>
      <c r="AG33" s="680"/>
      <c r="AH33" s="680"/>
      <c r="AI33" s="680"/>
      <c r="AJ33" s="680"/>
      <c r="AK33" s="680"/>
      <c r="AL33" s="680"/>
      <c r="AM33" s="680"/>
      <c r="AN33" s="680"/>
    </row>
    <row r="34" spans="4:40"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680"/>
      <c r="AK34" s="680"/>
      <c r="AL34" s="680"/>
      <c r="AM34" s="680"/>
      <c r="AN34" s="680"/>
    </row>
    <row r="35" spans="4:40"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  <c r="Y35" s="680"/>
      <c r="Z35" s="680"/>
      <c r="AA35" s="680"/>
      <c r="AB35" s="680"/>
      <c r="AC35" s="680"/>
      <c r="AD35" s="680"/>
      <c r="AE35" s="680"/>
      <c r="AF35" s="680"/>
      <c r="AG35" s="680"/>
      <c r="AH35" s="680"/>
      <c r="AI35" s="680"/>
      <c r="AJ35" s="680"/>
      <c r="AK35" s="680"/>
      <c r="AL35" s="680"/>
      <c r="AM35" s="680"/>
      <c r="AN35" s="680"/>
    </row>
    <row r="36" spans="4:40"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  <c r="Y36" s="680"/>
      <c r="Z36" s="680"/>
      <c r="AA36" s="680"/>
      <c r="AB36" s="680"/>
      <c r="AC36" s="680"/>
      <c r="AD36" s="680"/>
      <c r="AE36" s="680"/>
      <c r="AF36" s="680"/>
      <c r="AG36" s="680"/>
      <c r="AH36" s="680"/>
      <c r="AI36" s="680"/>
      <c r="AJ36" s="680"/>
      <c r="AK36" s="680"/>
      <c r="AL36" s="680"/>
      <c r="AM36" s="680"/>
      <c r="AN36" s="680"/>
    </row>
    <row r="37" spans="4:40"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G37" s="680"/>
      <c r="AH37" s="680"/>
      <c r="AI37" s="680"/>
      <c r="AJ37" s="680"/>
      <c r="AK37" s="680"/>
      <c r="AL37" s="680"/>
      <c r="AM37" s="680"/>
      <c r="AN37" s="680"/>
    </row>
    <row r="38" spans="4:40"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  <c r="Y38" s="680"/>
      <c r="Z38" s="680"/>
      <c r="AA38" s="680"/>
      <c r="AB38" s="680"/>
      <c r="AC38" s="680"/>
      <c r="AD38" s="680"/>
      <c r="AE38" s="680"/>
      <c r="AF38" s="680"/>
      <c r="AG38" s="680"/>
      <c r="AH38" s="680"/>
      <c r="AI38" s="680"/>
      <c r="AJ38" s="680"/>
      <c r="AK38" s="680"/>
      <c r="AL38" s="680"/>
      <c r="AM38" s="680"/>
      <c r="AN38" s="680"/>
    </row>
    <row r="39" spans="4:40"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0"/>
      <c r="W39" s="680"/>
      <c r="X39" s="680"/>
      <c r="Y39" s="680"/>
      <c r="Z39" s="680"/>
      <c r="AA39" s="680"/>
      <c r="AB39" s="680"/>
      <c r="AC39" s="680"/>
      <c r="AD39" s="680"/>
      <c r="AE39" s="680"/>
      <c r="AF39" s="680"/>
      <c r="AG39" s="680"/>
      <c r="AH39" s="680"/>
      <c r="AI39" s="680"/>
      <c r="AJ39" s="680"/>
      <c r="AK39" s="680"/>
      <c r="AL39" s="680"/>
      <c r="AM39" s="680"/>
      <c r="AN39" s="680"/>
    </row>
    <row r="40" spans="4:40"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0"/>
      <c r="W40" s="680"/>
      <c r="X40" s="680"/>
      <c r="Y40" s="680"/>
      <c r="Z40" s="680"/>
      <c r="AA40" s="680"/>
      <c r="AB40" s="680"/>
      <c r="AC40" s="680"/>
      <c r="AD40" s="680"/>
      <c r="AE40" s="680"/>
      <c r="AF40" s="680"/>
      <c r="AG40" s="680"/>
      <c r="AH40" s="680"/>
      <c r="AI40" s="680"/>
      <c r="AJ40" s="680"/>
      <c r="AK40" s="680"/>
      <c r="AL40" s="680"/>
      <c r="AM40" s="680"/>
      <c r="AN40" s="680"/>
    </row>
    <row r="41" spans="4:40"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680"/>
      <c r="AK41" s="680"/>
      <c r="AL41" s="680"/>
      <c r="AM41" s="680"/>
      <c r="AN41" s="680"/>
    </row>
    <row r="42" spans="4:40"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0"/>
      <c r="W42" s="680"/>
      <c r="X42" s="680"/>
      <c r="Y42" s="680"/>
      <c r="Z42" s="680"/>
      <c r="AA42" s="680"/>
      <c r="AB42" s="680"/>
      <c r="AC42" s="680"/>
      <c r="AD42" s="680"/>
      <c r="AE42" s="680"/>
      <c r="AF42" s="680"/>
      <c r="AG42" s="680"/>
      <c r="AH42" s="680"/>
      <c r="AI42" s="680"/>
      <c r="AJ42" s="680"/>
      <c r="AK42" s="680"/>
      <c r="AL42" s="680"/>
      <c r="AM42" s="680"/>
      <c r="AN42" s="680"/>
    </row>
    <row r="43" spans="4:40"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  <c r="Y43" s="680"/>
      <c r="Z43" s="680"/>
      <c r="AA43" s="680"/>
      <c r="AB43" s="680"/>
      <c r="AC43" s="680"/>
      <c r="AD43" s="680"/>
      <c r="AE43" s="680"/>
      <c r="AF43" s="680"/>
      <c r="AG43" s="680"/>
      <c r="AH43" s="680"/>
      <c r="AI43" s="680"/>
      <c r="AJ43" s="680"/>
      <c r="AK43" s="680"/>
      <c r="AL43" s="680"/>
      <c r="AM43" s="680"/>
      <c r="AN43" s="680"/>
    </row>
  </sheetData>
  <mergeCells count="10">
    <mergeCell ref="B9:C9"/>
    <mergeCell ref="AB9:AD9"/>
    <mergeCell ref="B10:C10"/>
    <mergeCell ref="E10:AI10"/>
    <mergeCell ref="A1:AI3"/>
    <mergeCell ref="B4:C4"/>
    <mergeCell ref="D4:D5"/>
    <mergeCell ref="B6:C6"/>
    <mergeCell ref="B7:C7"/>
    <mergeCell ref="B8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COORDENAÇÃO</vt:lpstr>
      <vt:lpstr>TGP</vt:lpstr>
      <vt:lpstr>DEMAIS FUNCOES</vt:lpstr>
      <vt:lpstr>RAIO X </vt:lpstr>
      <vt:lpstr>ENFERMEIROS</vt:lpstr>
      <vt:lpstr>TEC.ENF.DIA</vt:lpstr>
      <vt:lpstr>TEC.EN NOITE</vt:lpstr>
      <vt:lpstr>ACE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Amante Feronha Santini -  mat 151602</dc:creator>
  <cp:lastModifiedBy>Carolina Amante Feronha Santini -  mat 151602</cp:lastModifiedBy>
  <cp:lastPrinted>2026-03-13T18:17:51Z</cp:lastPrinted>
  <dcterms:created xsi:type="dcterms:W3CDTF">2024-11-13T13:43:41Z</dcterms:created>
  <dcterms:modified xsi:type="dcterms:W3CDTF">2026-04-13T14:50:01Z</dcterms:modified>
</cp:coreProperties>
</file>