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35" yWindow="3165" windowWidth="15660" windowHeight="9360" activeTab="7"/>
  </bookViews>
  <sheets>
    <sheet name="COORDENAÇÃO" sheetId="4" r:id="rId1"/>
    <sheet name="TGP" sheetId="1" r:id="rId2"/>
    <sheet name="RAIO X" sheetId="2" r:id="rId3"/>
    <sheet name="DEMAIS FUNCOES" sheetId="3" r:id="rId4"/>
    <sheet name="ENFERMEIRO" sheetId="5" r:id="rId5"/>
    <sheet name="TEC ENF DIA" sheetId="6" r:id="rId6"/>
    <sheet name="TEC ENF. NOITE" sheetId="7" r:id="rId7"/>
    <sheet name="ACE" sheetId="8" r:id="rId8"/>
  </sheet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0" i="8" l="1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BK10" i="8" s="1"/>
  <c r="BJ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BK9" i="8" s="1"/>
  <c r="BJ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BK8" i="8" s="1"/>
  <c r="BJ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BK7" i="8" s="1"/>
  <c r="BJ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BK6" i="8" s="1"/>
  <c r="AK2" i="8"/>
  <c r="AK10" i="8" s="1"/>
  <c r="AG10" i="8" s="1"/>
  <c r="AL10" i="8" l="1"/>
  <c r="AI10" i="8" s="1"/>
  <c r="AH10" i="8" s="1"/>
  <c r="AL8" i="8"/>
  <c r="AI8" i="8" s="1"/>
  <c r="AK6" i="8"/>
  <c r="AG6" i="8" s="1"/>
  <c r="AK7" i="8"/>
  <c r="AG7" i="8" s="1"/>
  <c r="AK8" i="8"/>
  <c r="AG8" i="8" s="1"/>
  <c r="AK9" i="8"/>
  <c r="AG9" i="8" s="1"/>
  <c r="AL7" i="8" l="1"/>
  <c r="AI7" i="8" s="1"/>
  <c r="AH7" i="8" s="1"/>
  <c r="AH8" i="8"/>
  <c r="AL6" i="8"/>
  <c r="AI6" i="8" s="1"/>
  <c r="AH6" i="8" s="1"/>
  <c r="AL9" i="8"/>
  <c r="AI9" i="8" s="1"/>
  <c r="AH9" i="8" s="1"/>
  <c r="BP47" i="7" l="1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BQ47" i="7" s="1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BQ46" i="7" s="1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BI44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BQ43" i="7" s="1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BQ42" i="7" s="1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BQ41" i="7" s="1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BQ40" i="7" s="1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BQ39" i="7" s="1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BQ38" i="7" s="1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BQ37" i="7" s="1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BQ36" i="7" s="1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BQ35" i="7" s="1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BQ34" i="7" s="1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BQ31" i="7" s="1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BQ30" i="7" s="1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BQ29" i="7" s="1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BQ28" i="7" s="1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BQ27" i="7" s="1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BQ26" i="7" s="1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BQ25" i="7" s="1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BQ24" i="7" s="1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BQ23" i="7" s="1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BQ22" i="7" s="1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BQ21" i="7" s="1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BQ20" i="7" s="1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BQ19" i="7" s="1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BQ16" i="7" s="1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BQ15" i="7" s="1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BQ14" i="7" s="1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BQ13" i="7" s="1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BQ12" i="7" s="1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BQ11" i="7" s="1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BQ10" i="7" s="1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BQ9" i="7" s="1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BQ8" i="7" s="1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BQ7" i="7" s="1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BQ6" i="7" s="1"/>
  <c r="AK2" i="7"/>
  <c r="AK46" i="7" s="1"/>
  <c r="AG46" i="7" s="1"/>
  <c r="AL46" i="7" l="1"/>
  <c r="AI46" i="7" s="1"/>
  <c r="AH46" i="7" s="1"/>
  <c r="AL20" i="7"/>
  <c r="AI20" i="7" s="1"/>
  <c r="AK20" i="7"/>
  <c r="AG20" i="7" s="1"/>
  <c r="AK22" i="7"/>
  <c r="AG22" i="7" s="1"/>
  <c r="AK24" i="7"/>
  <c r="AG24" i="7" s="1"/>
  <c r="AK26" i="7"/>
  <c r="AG26" i="7" s="1"/>
  <c r="AK28" i="7"/>
  <c r="AG28" i="7" s="1"/>
  <c r="AK30" i="7"/>
  <c r="AG30" i="7" s="1"/>
  <c r="AK12" i="7"/>
  <c r="AG12" i="7" s="1"/>
  <c r="AK14" i="7"/>
  <c r="AG14" i="7" s="1"/>
  <c r="AK16" i="7"/>
  <c r="AG16" i="7" s="1"/>
  <c r="AK35" i="7"/>
  <c r="AG35" i="7" s="1"/>
  <c r="AK37" i="7"/>
  <c r="AG37" i="7" s="1"/>
  <c r="AK39" i="7"/>
  <c r="AG39" i="7" s="1"/>
  <c r="AK41" i="7"/>
  <c r="AG41" i="7" s="1"/>
  <c r="AK43" i="7"/>
  <c r="AG43" i="7" s="1"/>
  <c r="AK47" i="7"/>
  <c r="AG47" i="7" s="1"/>
  <c r="AK6" i="7"/>
  <c r="AG6" i="7" s="1"/>
  <c r="AK10" i="7"/>
  <c r="AG10" i="7" s="1"/>
  <c r="AK19" i="7"/>
  <c r="AG19" i="7" s="1"/>
  <c r="AK21" i="7"/>
  <c r="AG21" i="7" s="1"/>
  <c r="AK23" i="7"/>
  <c r="AG23" i="7" s="1"/>
  <c r="AK25" i="7"/>
  <c r="AG25" i="7" s="1"/>
  <c r="AK27" i="7"/>
  <c r="AG27" i="7" s="1"/>
  <c r="AK29" i="7"/>
  <c r="AG29" i="7" s="1"/>
  <c r="AK31" i="7"/>
  <c r="AG31" i="7" s="1"/>
  <c r="AK8" i="7"/>
  <c r="AG8" i="7" s="1"/>
  <c r="AK7" i="7"/>
  <c r="AG7" i="7" s="1"/>
  <c r="AK9" i="7"/>
  <c r="AG9" i="7" s="1"/>
  <c r="AK11" i="7"/>
  <c r="AG11" i="7" s="1"/>
  <c r="AK13" i="7"/>
  <c r="AG13" i="7" s="1"/>
  <c r="AK15" i="7"/>
  <c r="AG15" i="7" s="1"/>
  <c r="AK34" i="7"/>
  <c r="AG34" i="7" s="1"/>
  <c r="AK36" i="7"/>
  <c r="AG36" i="7" s="1"/>
  <c r="AK38" i="7"/>
  <c r="AG38" i="7" s="1"/>
  <c r="AK40" i="7"/>
  <c r="AG40" i="7" s="1"/>
  <c r="AK42" i="7"/>
  <c r="AG42" i="7" s="1"/>
  <c r="AH47" i="7" l="1"/>
  <c r="AL13" i="7"/>
  <c r="AI13" i="7" s="1"/>
  <c r="AL23" i="7"/>
  <c r="AI23" i="7" s="1"/>
  <c r="AL12" i="7"/>
  <c r="AI12" i="7" s="1"/>
  <c r="AH12" i="7" s="1"/>
  <c r="AL22" i="7"/>
  <c r="AI22" i="7" s="1"/>
  <c r="AL29" i="7"/>
  <c r="AI29" i="7" s="1"/>
  <c r="AH29" i="7" s="1"/>
  <c r="AL25" i="7"/>
  <c r="AI25" i="7" s="1"/>
  <c r="AL47" i="7"/>
  <c r="AI47" i="7" s="1"/>
  <c r="AL41" i="7"/>
  <c r="AI41" i="7" s="1"/>
  <c r="AL37" i="7"/>
  <c r="AI37" i="7" s="1"/>
  <c r="AH37" i="7" s="1"/>
  <c r="AH22" i="7"/>
  <c r="AL11" i="7"/>
  <c r="AI11" i="7" s="1"/>
  <c r="AL10" i="7"/>
  <c r="AI10" i="7" s="1"/>
  <c r="AL19" i="7"/>
  <c r="AI19" i="7" s="1"/>
  <c r="AL28" i="7"/>
  <c r="AI28" i="7" s="1"/>
  <c r="AL24" i="7"/>
  <c r="AI24" i="7" s="1"/>
  <c r="AH24" i="7" s="1"/>
  <c r="AL40" i="7"/>
  <c r="AI40" i="7" s="1"/>
  <c r="AH40" i="7" s="1"/>
  <c r="AL36" i="7"/>
  <c r="AI36" i="7" s="1"/>
  <c r="AH36" i="7" s="1"/>
  <c r="AH13" i="7"/>
  <c r="AH25" i="7"/>
  <c r="AH10" i="7"/>
  <c r="AH41" i="7"/>
  <c r="AH28" i="7"/>
  <c r="AH20" i="7"/>
  <c r="AL9" i="7"/>
  <c r="AI9" i="7" s="1"/>
  <c r="AH9" i="7" s="1"/>
  <c r="AL16" i="7"/>
  <c r="AI16" i="7" s="1"/>
  <c r="AH16" i="7" s="1"/>
  <c r="AL8" i="7"/>
  <c r="AI8" i="7" s="1"/>
  <c r="AH8" i="7" s="1"/>
  <c r="AL31" i="7"/>
  <c r="AI31" i="7" s="1"/>
  <c r="AL27" i="7"/>
  <c r="AI27" i="7" s="1"/>
  <c r="AH27" i="7" s="1"/>
  <c r="AL21" i="7"/>
  <c r="AI21" i="7" s="1"/>
  <c r="AH21" i="7" s="1"/>
  <c r="AL43" i="7"/>
  <c r="AI43" i="7" s="1"/>
  <c r="AH43" i="7" s="1"/>
  <c r="AL39" i="7"/>
  <c r="AI39" i="7" s="1"/>
  <c r="AL35" i="7"/>
  <c r="AI35" i="7" s="1"/>
  <c r="AH35" i="7" s="1"/>
  <c r="AH19" i="7"/>
  <c r="AH11" i="7"/>
  <c r="AH31" i="7"/>
  <c r="AH23" i="7"/>
  <c r="AH39" i="7"/>
  <c r="AL15" i="7"/>
  <c r="AI15" i="7" s="1"/>
  <c r="AH15" i="7" s="1"/>
  <c r="AL7" i="7"/>
  <c r="AI7" i="7" s="1"/>
  <c r="AH7" i="7" s="1"/>
  <c r="AL14" i="7"/>
  <c r="AI14" i="7" s="1"/>
  <c r="AH14" i="7" s="1"/>
  <c r="AL6" i="7"/>
  <c r="AI6" i="7" s="1"/>
  <c r="AH6" i="7" s="1"/>
  <c r="AL30" i="7"/>
  <c r="AI30" i="7" s="1"/>
  <c r="AH30" i="7" s="1"/>
  <c r="AL26" i="7"/>
  <c r="AI26" i="7" s="1"/>
  <c r="AH26" i="7" s="1"/>
  <c r="AL42" i="7"/>
  <c r="AI42" i="7" s="1"/>
  <c r="AH42" i="7" s="1"/>
  <c r="AL38" i="7"/>
  <c r="AI38" i="7" s="1"/>
  <c r="AH38" i="7" s="1"/>
  <c r="AL34" i="7"/>
  <c r="AI34" i="7" s="1"/>
  <c r="AH34" i="7" s="1"/>
  <c r="BP46" i="6" l="1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BQ46" i="6" s="1"/>
  <c r="BP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BQ45" i="6" s="1"/>
  <c r="BP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BQ44" i="6" s="1"/>
  <c r="BP43" i="6"/>
  <c r="BJ43" i="6"/>
  <c r="BI43" i="6"/>
  <c r="BH43" i="6"/>
  <c r="BG43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P43" i="6"/>
  <c r="AO43" i="6"/>
  <c r="AN43" i="6"/>
  <c r="BQ43" i="6" s="1"/>
  <c r="BP42" i="6"/>
  <c r="BJ42" i="6"/>
  <c r="BI42" i="6"/>
  <c r="BH42" i="6"/>
  <c r="BG42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BQ42" i="6" s="1"/>
  <c r="BP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BQ41" i="6" s="1"/>
  <c r="BP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BQ40" i="6" s="1"/>
  <c r="BP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BQ39" i="6" s="1"/>
  <c r="BP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BQ38" i="6" s="1"/>
  <c r="BP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BQ37" i="6" s="1"/>
  <c r="BP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BQ36" i="6" s="1"/>
  <c r="BP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BQ35" i="6" s="1"/>
  <c r="BP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BQ32" i="6" s="1"/>
  <c r="BP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BQ31" i="6" s="1"/>
  <c r="BP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BQ30" i="6" s="1"/>
  <c r="BP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BQ29" i="6" s="1"/>
  <c r="BP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BQ28" i="6" s="1"/>
  <c r="BP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BQ27" i="6" s="1"/>
  <c r="BP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BQ26" i="6" s="1"/>
  <c r="BP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BQ25" i="6" s="1"/>
  <c r="BP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BQ24" i="6" s="1"/>
  <c r="BP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BQ23" i="6" s="1"/>
  <c r="BP22" i="6"/>
  <c r="BJ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BQ22" i="6" s="1"/>
  <c r="BP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BQ21" i="6" s="1"/>
  <c r="BP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BQ20" i="6" s="1"/>
  <c r="BP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BQ19" i="6" s="1"/>
  <c r="BP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BQ16" i="6" s="1"/>
  <c r="BP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BQ15" i="6" s="1"/>
  <c r="BP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BQ14" i="6" s="1"/>
  <c r="BP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BQ13" i="6" s="1"/>
  <c r="BP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BQ12" i="6" s="1"/>
  <c r="BP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BQ11" i="6" s="1"/>
  <c r="BP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BQ10" i="6" s="1"/>
  <c r="BP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BQ9" i="6" s="1"/>
  <c r="BP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BQ8" i="6" s="1"/>
  <c r="BP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BQ7" i="6" s="1"/>
  <c r="AL7" i="6" s="1"/>
  <c r="AI7" i="6" s="1"/>
  <c r="AK7" i="6"/>
  <c r="AG7" i="6" s="1"/>
  <c r="BP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BQ6" i="6" s="1"/>
  <c r="AK2" i="6"/>
  <c r="AK45" i="6" s="1"/>
  <c r="AG45" i="6" s="1"/>
  <c r="AL45" i="6" l="1"/>
  <c r="AI45" i="6" s="1"/>
  <c r="AH45" i="6"/>
  <c r="AH7" i="6"/>
  <c r="AK9" i="6"/>
  <c r="AG9" i="6" s="1"/>
  <c r="AK11" i="6"/>
  <c r="AG11" i="6" s="1"/>
  <c r="AK13" i="6"/>
  <c r="AG13" i="6" s="1"/>
  <c r="AK15" i="6"/>
  <c r="AG15" i="6" s="1"/>
  <c r="AK19" i="6"/>
  <c r="AG19" i="6" s="1"/>
  <c r="AK21" i="6"/>
  <c r="AG21" i="6" s="1"/>
  <c r="AK22" i="6"/>
  <c r="AL22" i="6" s="1"/>
  <c r="AI22" i="6" s="1"/>
  <c r="AH22" i="6" s="1"/>
  <c r="AK24" i="6"/>
  <c r="AG24" i="6" s="1"/>
  <c r="AK26" i="6"/>
  <c r="AG26" i="6" s="1"/>
  <c r="AK28" i="6"/>
  <c r="AG28" i="6" s="1"/>
  <c r="AK30" i="6"/>
  <c r="AG30" i="6" s="1"/>
  <c r="AK32" i="6"/>
  <c r="AG32" i="6" s="1"/>
  <c r="AK36" i="6"/>
  <c r="AG36" i="6" s="1"/>
  <c r="AK38" i="6"/>
  <c r="AG38" i="6" s="1"/>
  <c r="AK40" i="6"/>
  <c r="AG40" i="6" s="1"/>
  <c r="AK42" i="6"/>
  <c r="AG42" i="6" s="1"/>
  <c r="AK44" i="6"/>
  <c r="AG44" i="6" s="1"/>
  <c r="AK46" i="6"/>
  <c r="AG46" i="6" s="1"/>
  <c r="AK6" i="6"/>
  <c r="AG6" i="6" s="1"/>
  <c r="AK12" i="6"/>
  <c r="AG12" i="6" s="1"/>
  <c r="AK14" i="6"/>
  <c r="AG14" i="6" s="1"/>
  <c r="AK16" i="6"/>
  <c r="AG16" i="6" s="1"/>
  <c r="AK20" i="6"/>
  <c r="AG20" i="6" s="1"/>
  <c r="AK8" i="6"/>
  <c r="AG8" i="6" s="1"/>
  <c r="AK10" i="6"/>
  <c r="AG10" i="6" s="1"/>
  <c r="AK23" i="6"/>
  <c r="AG23" i="6" s="1"/>
  <c r="AK25" i="6"/>
  <c r="AG25" i="6" s="1"/>
  <c r="AK27" i="6"/>
  <c r="AG27" i="6" s="1"/>
  <c r="AK29" i="6"/>
  <c r="AG29" i="6" s="1"/>
  <c r="AK31" i="6"/>
  <c r="AG31" i="6" s="1"/>
  <c r="AK35" i="6"/>
  <c r="AG35" i="6" s="1"/>
  <c r="AK37" i="6"/>
  <c r="AG37" i="6" s="1"/>
  <c r="AK39" i="6"/>
  <c r="AG39" i="6" s="1"/>
  <c r="AK41" i="6"/>
  <c r="AG41" i="6" s="1"/>
  <c r="AK43" i="6"/>
  <c r="AG43" i="6" s="1"/>
  <c r="AL37" i="6" l="1"/>
  <c r="AI37" i="6" s="1"/>
  <c r="AH37" i="6" s="1"/>
  <c r="AL20" i="6"/>
  <c r="AI20" i="6" s="1"/>
  <c r="AL39" i="6"/>
  <c r="AI39" i="6" s="1"/>
  <c r="AL43" i="6"/>
  <c r="AI43" i="6" s="1"/>
  <c r="AL28" i="6"/>
  <c r="AI28" i="6" s="1"/>
  <c r="AH28" i="6" s="1"/>
  <c r="AL10" i="6"/>
  <c r="AI10" i="6" s="1"/>
  <c r="AL44" i="6"/>
  <c r="AI44" i="6" s="1"/>
  <c r="AL29" i="6"/>
  <c r="AI29" i="6" s="1"/>
  <c r="AH10" i="6"/>
  <c r="AH19" i="6"/>
  <c r="AL31" i="6"/>
  <c r="AI31" i="6" s="1"/>
  <c r="AH31" i="6" s="1"/>
  <c r="AL14" i="6"/>
  <c r="AI14" i="6" s="1"/>
  <c r="AH14" i="6" s="1"/>
  <c r="AL35" i="6"/>
  <c r="AI35" i="6" s="1"/>
  <c r="AL19" i="6"/>
  <c r="AI19" i="6" s="1"/>
  <c r="AL41" i="6"/>
  <c r="AI41" i="6" s="1"/>
  <c r="AH41" i="6" s="1"/>
  <c r="AL25" i="6"/>
  <c r="AI25" i="6" s="1"/>
  <c r="AL8" i="6"/>
  <c r="AI8" i="6" s="1"/>
  <c r="AH8" i="6" s="1"/>
  <c r="AL42" i="6"/>
  <c r="AI42" i="6" s="1"/>
  <c r="AL24" i="6"/>
  <c r="AI24" i="6" s="1"/>
  <c r="AH29" i="6"/>
  <c r="AH27" i="6"/>
  <c r="AH42" i="6"/>
  <c r="AH32" i="6"/>
  <c r="AH24" i="6"/>
  <c r="AL27" i="6"/>
  <c r="AI27" i="6" s="1"/>
  <c r="AL11" i="6"/>
  <c r="AI11" i="6" s="1"/>
  <c r="AH11" i="6" s="1"/>
  <c r="AL30" i="6"/>
  <c r="AI30" i="6" s="1"/>
  <c r="AL13" i="6"/>
  <c r="AI13" i="6" s="1"/>
  <c r="AL38" i="6"/>
  <c r="AI38" i="6" s="1"/>
  <c r="AH38" i="6" s="1"/>
  <c r="AL21" i="6"/>
  <c r="AI21" i="6" s="1"/>
  <c r="AH21" i="6" s="1"/>
  <c r="AL46" i="6"/>
  <c r="AI46" i="6" s="1"/>
  <c r="AH46" i="6" s="1"/>
  <c r="AL40" i="6"/>
  <c r="AI40" i="6" s="1"/>
  <c r="AL16" i="6"/>
  <c r="AI16" i="6" s="1"/>
  <c r="AH16" i="6" s="1"/>
  <c r="AH39" i="6"/>
  <c r="AH44" i="6"/>
  <c r="AH43" i="6"/>
  <c r="AH35" i="6"/>
  <c r="AH25" i="6"/>
  <c r="AH20" i="6"/>
  <c r="AH40" i="6"/>
  <c r="AH30" i="6"/>
  <c r="AH13" i="6"/>
  <c r="AL6" i="6"/>
  <c r="AI6" i="6" s="1"/>
  <c r="AH6" i="6" s="1"/>
  <c r="AL23" i="6"/>
  <c r="AI23" i="6" s="1"/>
  <c r="AH23" i="6" s="1"/>
  <c r="AL26" i="6"/>
  <c r="AI26" i="6" s="1"/>
  <c r="AH26" i="6" s="1"/>
  <c r="AL9" i="6"/>
  <c r="AI9" i="6" s="1"/>
  <c r="AH9" i="6" s="1"/>
  <c r="AL32" i="6"/>
  <c r="AI32" i="6" s="1"/>
  <c r="AL15" i="6"/>
  <c r="AI15" i="6" s="1"/>
  <c r="AH15" i="6" s="1"/>
  <c r="AL36" i="6"/>
  <c r="AI36" i="6" s="1"/>
  <c r="AH36" i="6" s="1"/>
  <c r="AL12" i="6"/>
  <c r="AI12" i="6" s="1"/>
  <c r="AH12" i="6" s="1"/>
  <c r="BQ33" i="5" l="1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BR33" i="5" s="1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BR32" i="5" s="1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BR29" i="5" s="1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BR28" i="5" s="1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BR25" i="5" s="1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BR24" i="5" s="1"/>
  <c r="AS24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BR21" i="5" s="1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BR20" i="5" s="1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BR17" i="5" s="1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BR16" i="5" s="1"/>
  <c r="AS16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BR13" i="5" s="1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BR10" i="5" s="1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BR9" i="5" s="1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BR6" i="5" s="1"/>
  <c r="AS6" i="5"/>
  <c r="AK2" i="5"/>
  <c r="AK28" i="5" s="1"/>
  <c r="AG28" i="5" s="1"/>
  <c r="AL28" i="5" l="1"/>
  <c r="AI28" i="5" s="1"/>
  <c r="AH28" i="5" s="1"/>
  <c r="AL17" i="5"/>
  <c r="AI17" i="5" s="1"/>
  <c r="AK9" i="5"/>
  <c r="AG9" i="5" s="1"/>
  <c r="AK17" i="5"/>
  <c r="AG17" i="5" s="1"/>
  <c r="AK25" i="5"/>
  <c r="AG25" i="5" s="1"/>
  <c r="AK33" i="5"/>
  <c r="AG33" i="5" s="1"/>
  <c r="AK6" i="5"/>
  <c r="AG6" i="5" s="1"/>
  <c r="AK16" i="5"/>
  <c r="AG16" i="5" s="1"/>
  <c r="AK24" i="5"/>
  <c r="AG24" i="5" s="1"/>
  <c r="AK32" i="5"/>
  <c r="AG32" i="5" s="1"/>
  <c r="AK13" i="5"/>
  <c r="AG13" i="5" s="1"/>
  <c r="AK21" i="5"/>
  <c r="AG21" i="5" s="1"/>
  <c r="AK29" i="5"/>
  <c r="AG29" i="5" s="1"/>
  <c r="AK10" i="5"/>
  <c r="AG10" i="5" s="1"/>
  <c r="AK20" i="5"/>
  <c r="AG20" i="5" s="1"/>
  <c r="AH9" i="5" l="1"/>
  <c r="AL9" i="5"/>
  <c r="AI9" i="5" s="1"/>
  <c r="AH33" i="5"/>
  <c r="AL33" i="5"/>
  <c r="AI33" i="5" s="1"/>
  <c r="AL32" i="5"/>
  <c r="AI32" i="5" s="1"/>
  <c r="AH32" i="5" s="1"/>
  <c r="AL29" i="5"/>
  <c r="AI29" i="5" s="1"/>
  <c r="AH29" i="5" s="1"/>
  <c r="AL20" i="5"/>
  <c r="AI20" i="5" s="1"/>
  <c r="AH20" i="5" s="1"/>
  <c r="AL25" i="5"/>
  <c r="AI25" i="5" s="1"/>
  <c r="AH25" i="5" s="1"/>
  <c r="AL13" i="5"/>
  <c r="AI13" i="5" s="1"/>
  <c r="AH13" i="5" s="1"/>
  <c r="AL21" i="5"/>
  <c r="AI21" i="5" s="1"/>
  <c r="AL10" i="5"/>
  <c r="AI10" i="5" s="1"/>
  <c r="AH10" i="5" s="1"/>
  <c r="AH21" i="5"/>
  <c r="AH17" i="5"/>
  <c r="AL24" i="5"/>
  <c r="AI24" i="5" s="1"/>
  <c r="AH24" i="5" s="1"/>
  <c r="AL16" i="5"/>
  <c r="AI16" i="5" s="1"/>
  <c r="AH16" i="5" s="1"/>
  <c r="AL6" i="5"/>
  <c r="AI6" i="5" s="1"/>
  <c r="AH6" i="5" s="1"/>
  <c r="BL7" i="1" l="1"/>
  <c r="BL8" i="1"/>
  <c r="BL9" i="1"/>
  <c r="BL10" i="1"/>
  <c r="BL12" i="1"/>
  <c r="BL13" i="1"/>
  <c r="BL15" i="1"/>
  <c r="BL16" i="1"/>
  <c r="BL19" i="1"/>
  <c r="BL20" i="1"/>
  <c r="BL24" i="1"/>
  <c r="BL26" i="1"/>
  <c r="BL6" i="1"/>
  <c r="BD24" i="1" l="1"/>
  <c r="BD6" i="1"/>
  <c r="AV25" i="1"/>
  <c r="BK24" i="1" l="1"/>
  <c r="BJ24" i="1"/>
  <c r="BI24" i="1"/>
  <c r="BH24" i="1"/>
  <c r="BG24" i="1"/>
  <c r="BF24" i="1"/>
  <c r="BE24" i="1"/>
  <c r="BC24" i="1"/>
  <c r="BB24" i="1"/>
  <c r="BA24" i="1"/>
  <c r="AZ24" i="1"/>
  <c r="AY24" i="1"/>
  <c r="AX24" i="1"/>
  <c r="AW24" i="1"/>
  <c r="AV24" i="1"/>
  <c r="AU24" i="1"/>
  <c r="AT24" i="1"/>
  <c r="AS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BK22" i="1"/>
  <c r="BJ22" i="1"/>
  <c r="BI22" i="1"/>
  <c r="BH22" i="1"/>
  <c r="BG22" i="1"/>
  <c r="BF22" i="1"/>
  <c r="BE22" i="1"/>
  <c r="BC22" i="1"/>
  <c r="BB22" i="1"/>
  <c r="BA22" i="1"/>
  <c r="AZ22" i="1"/>
  <c r="AY22" i="1"/>
  <c r="AX22" i="1"/>
  <c r="AW22" i="1"/>
  <c r="AV22" i="1"/>
  <c r="AU22" i="1"/>
  <c r="AT22" i="1"/>
  <c r="AS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BL21" i="1" s="1"/>
  <c r="BL23" i="1" l="1"/>
  <c r="AI23" i="1" s="1"/>
  <c r="AH23" i="1" s="1"/>
  <c r="BL22" i="1"/>
  <c r="AI22" i="1" s="1"/>
  <c r="AH22" i="1" s="1"/>
  <c r="AI21" i="1"/>
  <c r="AH21" i="1" s="1"/>
  <c r="AI24" i="1"/>
  <c r="AH24" i="1" s="1"/>
  <c r="AL21" i="1"/>
  <c r="AL12" i="4"/>
  <c r="AL9" i="4"/>
  <c r="BK26" i="1"/>
  <c r="BJ26" i="1"/>
  <c r="BI26" i="1"/>
  <c r="BH26" i="1"/>
  <c r="BG26" i="1"/>
  <c r="BF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BK25" i="1"/>
  <c r="BJ25" i="1"/>
  <c r="BI25" i="1"/>
  <c r="BH25" i="1"/>
  <c r="BG25" i="1"/>
  <c r="BF25" i="1"/>
  <c r="BC25" i="1"/>
  <c r="BB25" i="1"/>
  <c r="BA25" i="1"/>
  <c r="AZ25" i="1"/>
  <c r="AY25" i="1"/>
  <c r="AX25" i="1"/>
  <c r="AW25" i="1"/>
  <c r="AU25" i="1"/>
  <c r="AT25" i="1"/>
  <c r="AS25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BL18" i="1" s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BK6" i="1"/>
  <c r="BJ6" i="1"/>
  <c r="BI6" i="1"/>
  <c r="BH6" i="1"/>
  <c r="BG6" i="1"/>
  <c r="BF6" i="1"/>
  <c r="BE6" i="1"/>
  <c r="BC6" i="1"/>
  <c r="BB6" i="1"/>
  <c r="BA6" i="1"/>
  <c r="AZ6" i="1"/>
  <c r="AY6" i="1"/>
  <c r="AX6" i="1"/>
  <c r="AW6" i="1"/>
  <c r="AV6" i="1"/>
  <c r="AU6" i="1"/>
  <c r="AT6" i="1"/>
  <c r="AS6" i="1"/>
  <c r="AH30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BO18" i="3" s="1"/>
  <c r="AO18" i="3" s="1"/>
  <c r="AW18" i="3"/>
  <c r="AV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Z10" i="3"/>
  <c r="BO10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N9" i="3"/>
  <c r="AJ9" i="3"/>
  <c r="AK9" i="3" s="1"/>
  <c r="AZ7" i="3"/>
  <c r="BN6" i="3"/>
  <c r="AN6" i="3" s="1"/>
  <c r="AJ6" i="3" s="1"/>
  <c r="AK6" i="3" s="1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BG13" i="2"/>
  <c r="AJ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J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J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BG8" i="2"/>
  <c r="AJ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J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BG6" i="2"/>
  <c r="AJ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BL14" i="1" l="1"/>
  <c r="AL14" i="1" s="1"/>
  <c r="BL11" i="1"/>
  <c r="AI11" i="1" s="1"/>
  <c r="AH11" i="1" s="1"/>
  <c r="BL17" i="1"/>
  <c r="AI17" i="1" s="1"/>
  <c r="AH17" i="1" s="1"/>
  <c r="BL25" i="1"/>
  <c r="AL25" i="1" s="1"/>
  <c r="BO16" i="3"/>
  <c r="AO16" i="3" s="1"/>
  <c r="BO6" i="3"/>
  <c r="AO6" i="3" s="1"/>
  <c r="BH14" i="2"/>
  <c r="BK14" i="2" s="1"/>
  <c r="BH16" i="2"/>
  <c r="BK16" i="2" s="1"/>
  <c r="BO17" i="3"/>
  <c r="AO17" i="3" s="1"/>
  <c r="BH7" i="2"/>
  <c r="BK7" i="2" s="1"/>
  <c r="AL7" i="2" s="1"/>
  <c r="AK7" i="2" s="1"/>
  <c r="BH15" i="2"/>
  <c r="BK15" i="2" s="1"/>
  <c r="BO14" i="3"/>
  <c r="AO14" i="3" s="1"/>
  <c r="BH8" i="2"/>
  <c r="BK8" i="2" s="1"/>
  <c r="AL8" i="2" s="1"/>
  <c r="AK8" i="2" s="1"/>
  <c r="BO9" i="3"/>
  <c r="AO9" i="3" s="1"/>
  <c r="BO13" i="3"/>
  <c r="AO13" i="3" s="1"/>
  <c r="AL24" i="1"/>
  <c r="BH17" i="2"/>
  <c r="BK17" i="2" s="1"/>
  <c r="AL22" i="1"/>
  <c r="BH13" i="2"/>
  <c r="BK13" i="2" s="1"/>
  <c r="AL13" i="2" s="1"/>
  <c r="AK13" i="2" s="1"/>
  <c r="BH11" i="2"/>
  <c r="BK11" i="2" s="1"/>
  <c r="BH12" i="2"/>
  <c r="BK12" i="2" s="1"/>
  <c r="AL12" i="2" s="1"/>
  <c r="AK12" i="2" s="1"/>
  <c r="BO15" i="3"/>
  <c r="AO15" i="3" s="1"/>
  <c r="AL23" i="1"/>
  <c r="AI18" i="1"/>
  <c r="AH18" i="1" s="1"/>
  <c r="AI6" i="1"/>
  <c r="AH6" i="1" s="1"/>
  <c r="AL9" i="1"/>
  <c r="BH6" i="2"/>
  <c r="BK6" i="2" s="1"/>
  <c r="AL6" i="2" s="1"/>
  <c r="AK6" i="2" s="1"/>
  <c r="BO12" i="3"/>
  <c r="AO12" i="3" s="1"/>
  <c r="AI10" i="1"/>
  <c r="AH10" i="1" s="1"/>
  <c r="AL26" i="1"/>
  <c r="AL11" i="1" l="1"/>
  <c r="AL6" i="1"/>
  <c r="AL18" i="1"/>
  <c r="AI9" i="1"/>
  <c r="AH9" i="1" s="1"/>
  <c r="AI25" i="1"/>
  <c r="AH25" i="1" s="1"/>
  <c r="AL17" i="1"/>
  <c r="AI14" i="1"/>
  <c r="AH14" i="1" s="1"/>
  <c r="AL10" i="1"/>
  <c r="AI26" i="1"/>
  <c r="AH26" i="1" s="1"/>
</calcChain>
</file>

<file path=xl/sharedStrings.xml><?xml version="1.0" encoding="utf-8"?>
<sst xmlns="http://schemas.openxmlformats.org/spreadsheetml/2006/main" count="3862" uniqueCount="488">
  <si>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</si>
  <si>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</si>
  <si>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</si>
  <si>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</si>
  <si>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</si>
  <si>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</si>
  <si>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</si>
  <si>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</si>
  <si>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</si>
  <si>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</si>
  <si>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</si>
  <si>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</si>
  <si>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</si>
  <si>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</si>
  <si>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</si>
  <si>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</si>
  <si>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</si>
  <si>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</si>
  <si>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</si>
  <si>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</si>
  <si>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</si>
  <si>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</si>
  <si>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</si>
  <si>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</si>
  <si>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</si>
  <si>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I/I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</si>
  <si>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</si>
  <si>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</si>
  <si>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</si>
  <si>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</si>
  <si>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</si>
  <si>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</si>
  <si>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</si>
  <si>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</si>
  <si>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</si>
  <si>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</si>
  <si>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</si>
  <si>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</si>
  <si>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SN*</t>
  </si>
  <si>
    <t>FLEXÍVEL</t>
  </si>
  <si>
    <t>Apoio Administrativo</t>
  </si>
  <si>
    <t>Faturamento</t>
  </si>
  <si>
    <t>07-13H</t>
  </si>
  <si>
    <t>113549</t>
  </si>
  <si>
    <t>LIA PAIVA</t>
  </si>
  <si>
    <t>TEREZINHA NUNES</t>
  </si>
  <si>
    <t>Serviços gerais</t>
  </si>
  <si>
    <t>12-18H</t>
  </si>
  <si>
    <t>RECEPÇÃO</t>
  </si>
  <si>
    <t>11388-3</t>
  </si>
  <si>
    <t>MARCIO LUSARDI</t>
  </si>
  <si>
    <t>15423-7</t>
  </si>
  <si>
    <t>MARIA CRISTINA</t>
  </si>
  <si>
    <t>13-19H</t>
  </si>
  <si>
    <t>10320-9</t>
  </si>
  <si>
    <t>HIGINEZ ALVES</t>
  </si>
  <si>
    <t>FÉRIAS</t>
  </si>
  <si>
    <t>19h-7h</t>
  </si>
  <si>
    <t>13963-7</t>
  </si>
  <si>
    <t>SILVANA BRANDÃO</t>
  </si>
  <si>
    <t>15467-9</t>
  </si>
  <si>
    <t>DANIELE ROBERTI</t>
  </si>
  <si>
    <t>EXTERNO</t>
  </si>
  <si>
    <t>Legenda</t>
  </si>
  <si>
    <t>Avisos:</t>
  </si>
  <si>
    <t>07:00 às 13:00</t>
  </si>
  <si>
    <t>01:00 às 07:00</t>
  </si>
  <si>
    <t>13:00 às 19:00</t>
  </si>
  <si>
    <t>19:00 às 07:07</t>
  </si>
  <si>
    <t>_________________________</t>
  </si>
  <si>
    <t>12:00 às 18:00</t>
  </si>
  <si>
    <t>19:00 às 07:00</t>
  </si>
  <si>
    <t>07:00 às 19:00</t>
  </si>
  <si>
    <t>19:00 à 01:00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</si>
  <si>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</si>
  <si>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</si>
  <si>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</si>
  <si>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</si>
  <si>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</si>
  <si>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</si>
  <si>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</si>
  <si>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</si>
  <si>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</si>
  <si>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</si>
  <si>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</si>
  <si>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</si>
  <si>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</si>
  <si>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</si>
  <si>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Jeferson Lopes</t>
  </si>
  <si>
    <t xml:space="preserve">0719 </t>
  </si>
  <si>
    <t>7h-12h</t>
  </si>
  <si>
    <t>Dilcelia Arantes</t>
  </si>
  <si>
    <t>02224</t>
  </si>
  <si>
    <t>10:00 AS 15:00</t>
  </si>
  <si>
    <t>Áquilas Ferreira</t>
  </si>
  <si>
    <t>01269 T</t>
  </si>
  <si>
    <t>14h-19h</t>
  </si>
  <si>
    <t>Adilson de Almeida</t>
  </si>
  <si>
    <t>03291T</t>
  </si>
  <si>
    <t>19-7h</t>
  </si>
  <si>
    <t xml:space="preserve">Anderson Meireles </t>
  </si>
  <si>
    <t>3201T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</si>
  <si>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</si>
  <si>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</si>
  <si>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</si>
  <si>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</si>
  <si>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</si>
  <si>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</si>
  <si>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</si>
  <si>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</si>
  <si>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</si>
  <si>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</si>
  <si>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</si>
  <si>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</si>
  <si>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</si>
  <si>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</si>
  <si>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Matrícula 109460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</si>
  <si>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</si>
  <si>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</si>
  <si>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</si>
  <si>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</si>
  <si>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</si>
  <si>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</si>
  <si>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</si>
  <si>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</si>
  <si>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</si>
  <si>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</si>
  <si>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</si>
  <si>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</si>
  <si>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</si>
  <si>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</si>
  <si>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</si>
  <si>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</si>
  <si>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</si>
  <si>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</si>
  <si>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</si>
  <si>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</si>
  <si>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</si>
  <si>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</si>
  <si>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</si>
  <si>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</si>
  <si>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</si>
  <si>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</si>
  <si>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</si>
  <si>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</si>
  <si>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</si>
  <si>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</si>
  <si>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</si>
  <si>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</si>
  <si>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</si>
  <si>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</si>
  <si>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</si>
  <si>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</si>
  <si>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Q</t>
  </si>
  <si>
    <t>S</t>
  </si>
  <si>
    <t>D</t>
  </si>
  <si>
    <t>10946-0</t>
  </si>
  <si>
    <t>12062-0</t>
  </si>
  <si>
    <t>CAROLINA A.F. SANTINI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</si>
  <si>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</si>
  <si>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</si>
  <si>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</si>
  <si>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</si>
  <si>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</si>
  <si>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</si>
  <si>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</si>
  <si>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</si>
  <si>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</si>
  <si>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</si>
  <si>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</si>
  <si>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Carolina F. Santini</t>
  </si>
  <si>
    <t>Matrícula 15160-2</t>
  </si>
  <si>
    <t>10970-3</t>
  </si>
  <si>
    <t>GLAUBER GEHARD</t>
  </si>
  <si>
    <t>12805-8</t>
  </si>
  <si>
    <t>RUI DE MELO</t>
  </si>
  <si>
    <t>GABRIEL HENRIQUE DE PAULA</t>
  </si>
  <si>
    <t>14005-8</t>
  </si>
  <si>
    <t>DANIEL RIBEIRO</t>
  </si>
  <si>
    <r>
      <rPr>
        <b/>
        <u/>
        <sz val="8"/>
        <rFont val="Calibri"/>
        <family val="2"/>
      </rPr>
      <t>M/</t>
    </r>
    <r>
      <rPr>
        <sz val="8"/>
        <rFont val="Calibri"/>
        <family val="2"/>
        <charset val="1"/>
      </rPr>
      <t>SN</t>
    </r>
  </si>
  <si>
    <t>ATESTADO</t>
  </si>
  <si>
    <t>Dani - Cobertura apoio administrativo - DIAS 4,5 6 E 11</t>
  </si>
  <si>
    <t xml:space="preserve">Atestado </t>
  </si>
  <si>
    <t>Marquinhos</t>
  </si>
  <si>
    <t>D1/N</t>
  </si>
  <si>
    <t>D1+AB8:AJ8</t>
  </si>
  <si>
    <t>SEM COBERTURA</t>
  </si>
  <si>
    <r>
      <rPr>
        <b/>
        <u/>
        <sz val="8"/>
        <rFont val="Calibri"/>
        <family val="2"/>
      </rPr>
      <t>T</t>
    </r>
    <r>
      <rPr>
        <sz val="8"/>
        <rFont val="Calibri"/>
        <family val="2"/>
        <charset val="1"/>
      </rPr>
      <t>/SN</t>
    </r>
  </si>
  <si>
    <r>
      <t>M</t>
    </r>
    <r>
      <rPr>
        <b/>
        <u/>
        <sz val="8"/>
        <rFont val="Calibri"/>
        <family val="2"/>
      </rPr>
      <t>/T</t>
    </r>
  </si>
  <si>
    <r>
      <t>M</t>
    </r>
    <r>
      <rPr>
        <b/>
        <sz val="8"/>
        <rFont val="Calibri"/>
        <family val="2"/>
      </rPr>
      <t>/T</t>
    </r>
  </si>
  <si>
    <t>TIAGO AIRES</t>
  </si>
  <si>
    <t xml:space="preserve">Coord. Administrativa </t>
  </si>
  <si>
    <t>ANA PAULA FREGONEZE PAGLIARINI</t>
  </si>
  <si>
    <t>CARLOS ALBERTO DE SOUZA MARQUES</t>
  </si>
  <si>
    <t>fl</t>
  </si>
  <si>
    <r>
      <rPr>
        <b/>
        <sz val="12"/>
        <color rgb="FFFF0000"/>
        <rFont val="Arial"/>
        <family val="2"/>
      </rPr>
      <t>ESCALA DE TRABALHO REALIZADA UPA Sabará - Fevereiro 2025</t>
    </r>
    <r>
      <rPr>
        <b/>
        <sz val="12"/>
        <color theme="1"/>
        <rFont val="Arial"/>
        <family val="2"/>
        <charset val="1"/>
      </rPr>
      <t xml:space="preserve">
CARGA </t>
    </r>
    <r>
      <rPr>
        <sz val="12"/>
        <color theme="1"/>
        <rFont val="Arial"/>
        <family val="2"/>
      </rPr>
      <t>HORÁRIA</t>
    </r>
    <r>
      <rPr>
        <b/>
        <sz val="12"/>
        <color theme="1"/>
        <rFont val="Arial"/>
        <family val="2"/>
        <charset val="1"/>
      </rPr>
      <t xml:space="preserve"> – 20 DIAS ÚTEIS 96  HS
ESCALA DE PLANTÃO Técnico de Radiologia</t>
    </r>
  </si>
  <si>
    <r>
      <t xml:space="preserve">
ESCALA DE TRABALHO REALIZADA - UPA Sabará  
ADMINISTRATIVOS – FEVEREIRO </t>
    </r>
    <r>
      <rPr>
        <b/>
        <sz val="10"/>
        <rFont val="Arial"/>
        <family val="2"/>
        <charset val="1"/>
      </rPr>
      <t xml:space="preserve"> – 2024 
CARGA HORÁRIA – 20 DIAS ÚTEIS -120  HS
Técnicos de Gestão Pública </t>
    </r>
  </si>
  <si>
    <r>
      <t xml:space="preserve">
ESCALA DE TRABALHO REALIZADA - UPA Sabará  
COORDENAÇÃO – FEVEREIRO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22 ÚTEIS - 120 HS
</t>
    </r>
  </si>
  <si>
    <r>
      <t xml:space="preserve">ESCALA DE TRABALHO DO UPA Sabará – FEVEREIRO 2025
</t>
    </r>
    <r>
      <rPr>
        <b/>
        <sz val="10"/>
        <rFont val="Arial"/>
        <family val="2"/>
        <charset val="1"/>
      </rPr>
      <t xml:space="preserve">CARGA HORÁRIA – 20 DIAS ÚTEIS - 120 HS
</t>
    </r>
    <r>
      <rPr>
        <b/>
        <sz val="9"/>
        <rFont val="Arial"/>
        <family val="2"/>
        <charset val="1"/>
      </rPr>
      <t>ESCALA DE PLANTÃO – DEMAIS FUNÇÕES</t>
    </r>
  </si>
  <si>
    <t>Natélcia Ferreira</t>
  </si>
  <si>
    <t xml:space="preserve">Leandro Morais </t>
  </si>
  <si>
    <t>T3/N</t>
  </si>
  <si>
    <t>OK</t>
  </si>
  <si>
    <t>OK?</t>
  </si>
  <si>
    <t>D2/N</t>
  </si>
  <si>
    <t xml:space="preserve"> </t>
  </si>
  <si>
    <r>
      <rPr>
        <b/>
        <u/>
        <sz val="8"/>
        <rFont val="Calibri"/>
        <family val="2"/>
      </rPr>
      <t>M</t>
    </r>
    <r>
      <rPr>
        <b/>
        <sz val="8"/>
        <rFont val="Calibri"/>
        <family val="2"/>
      </rPr>
      <t>/T</t>
    </r>
  </si>
  <si>
    <r>
      <rPr>
        <b/>
        <u/>
        <sz val="8"/>
        <rFont val="Calibri"/>
        <family val="2"/>
      </rPr>
      <t>M</t>
    </r>
    <r>
      <rPr>
        <sz val="8"/>
        <rFont val="Calibri"/>
        <family val="2"/>
        <charset val="1"/>
      </rPr>
      <t>/T</t>
    </r>
  </si>
  <si>
    <t>I2</t>
  </si>
  <si>
    <t>i2</t>
  </si>
  <si>
    <r>
      <rPr>
        <b/>
        <sz val="18"/>
        <color rgb="FFFF0000"/>
        <rFont val="Arial"/>
        <family val="2"/>
      </rPr>
      <t xml:space="preserve">ESCALA REALIZADA DA UPA SABARÁ - FEVEREIRO - 2025
</t>
    </r>
    <r>
      <rPr>
        <b/>
        <sz val="18"/>
        <rFont val="Arial"/>
        <family val="2"/>
      </rPr>
      <t>CARGA HORÁRIA -  20 DIAS ÚTEIS 120 HS</t>
    </r>
    <r>
      <rPr>
        <sz val="18"/>
        <rFont val="Arial"/>
        <family val="2"/>
        <charset val="1"/>
      </rPr>
      <t xml:space="preserve">
</t>
    </r>
    <r>
      <rPr>
        <b/>
        <sz val="18"/>
        <rFont val="Arial"/>
        <family val="2"/>
      </rPr>
      <t>ESCALA DE PLANTÃO - ENFERMEIROS</t>
    </r>
  </si>
  <si>
    <t xml:space="preserve">Reg. Prof. </t>
  </si>
  <si>
    <t>Enfermeiro</t>
  </si>
  <si>
    <t>COREN</t>
  </si>
  <si>
    <t>SÁB</t>
  </si>
  <si>
    <t>FLEX</t>
  </si>
  <si>
    <t>M/N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</si>
  <si>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/SN</t>
    </r>
  </si>
  <si>
    <t>M6</t>
  </si>
  <si>
    <t>FLUXO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</si>
  <si>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/N</t>
    </r>
  </si>
  <si>
    <t>N/M</t>
  </si>
  <si>
    <t>I/M</t>
  </si>
  <si>
    <t>T/N</t>
  </si>
  <si>
    <t>T1/N</t>
  </si>
  <si>
    <t>P1/N</t>
  </si>
  <si>
    <t>15339-7</t>
  </si>
  <si>
    <t>ANA PAULA F PAGLEARINE</t>
  </si>
  <si>
    <t>T/M</t>
  </si>
  <si>
    <t>43491-4</t>
  </si>
  <si>
    <t>VIVIAN SAYURI N. EBURNIO</t>
  </si>
  <si>
    <t>07-19H</t>
  </si>
  <si>
    <t>43490-6</t>
  </si>
  <si>
    <t>VANIA GOMES SANTOS FERREIRA</t>
  </si>
  <si>
    <t>?</t>
  </si>
  <si>
    <t>13815-0</t>
  </si>
  <si>
    <t>LUCIANA PINHEIRO</t>
  </si>
  <si>
    <t>43495-7</t>
  </si>
  <si>
    <t>CARLOS HENRIQUE ANTONIO</t>
  </si>
  <si>
    <t>42814-0</t>
  </si>
  <si>
    <t>43489-2</t>
  </si>
  <si>
    <t>DANIELLE C.M.A. DE SANTANA</t>
  </si>
  <si>
    <t>11443-7</t>
  </si>
  <si>
    <t>FLEXIVEL</t>
  </si>
  <si>
    <t>13944-0</t>
  </si>
  <si>
    <t>MANOEL CARLOS ARANTES</t>
  </si>
  <si>
    <t>43289-0</t>
  </si>
  <si>
    <t>CESAR AUGUSTO DE OLIVEIRA</t>
  </si>
  <si>
    <t>13612-3</t>
  </si>
  <si>
    <r>
      <rPr>
        <b/>
        <u/>
        <sz val="10"/>
        <rFont val="Arial"/>
        <family val="2"/>
      </rPr>
      <t>T</t>
    </r>
    <r>
      <rPr>
        <sz val="10"/>
        <rFont val="Arial"/>
        <family val="2"/>
      </rPr>
      <t>/N</t>
    </r>
  </si>
  <si>
    <t>13615-8</t>
  </si>
  <si>
    <t>NEIVA MEIRA T. CARMO</t>
  </si>
  <si>
    <t>43358-6</t>
  </si>
  <si>
    <t>ANADIR ALMEIDA FERREIRA</t>
  </si>
  <si>
    <t>43477-9</t>
  </si>
  <si>
    <t>MARCELO FERNANDES</t>
  </si>
  <si>
    <t>13614-0</t>
  </si>
  <si>
    <t>TANIA V. P. R. T. SANTOS</t>
  </si>
  <si>
    <t>COBERTURA</t>
  </si>
  <si>
    <t>43467-1</t>
  </si>
  <si>
    <t>DEBORA CRISTINA Y.I. MORITA</t>
  </si>
  <si>
    <t>F - FRENTE (ACOLHIMENTO, POS E HIDRATAÇÃO)</t>
  </si>
  <si>
    <t>P- PLANTÃO DIURNO 07 - 19HS</t>
  </si>
  <si>
    <t>E- FUNDOS (ENFERMARIA E EMERGENCIA)</t>
  </si>
  <si>
    <t>T- TARDE - 13 - 19HS</t>
  </si>
  <si>
    <t>EH - EMERGENCIA E HIDRATAÇÃO</t>
  </si>
  <si>
    <t>TI - TARDE E INTERMEDIÁRIO - 13 - 01H</t>
  </si>
  <si>
    <t xml:space="preserve">ENF - ENFERMARIA </t>
  </si>
  <si>
    <t>SN - SERVIÇO NOTURNO - 19 - 07HS</t>
  </si>
  <si>
    <t>P2 - MANHA E NOITE - 10 - 22H</t>
  </si>
  <si>
    <r>
      <t>N</t>
    </r>
    <r>
      <rPr>
        <u/>
        <vertAlign val="superscript"/>
        <sz val="10"/>
        <rFont val="Arial"/>
        <family val="2"/>
      </rPr>
      <t xml:space="preserve">1 </t>
    </r>
    <r>
      <rPr>
        <u/>
        <sz val="10"/>
        <rFont val="Arial"/>
        <family val="2"/>
      </rPr>
      <t>= NOITE - 19 - 21H</t>
    </r>
  </si>
  <si>
    <t>M5 - MANHA - 7 -14:00H</t>
  </si>
  <si>
    <t>M5/N - MANHA/NOITE - 7 - 12H E 19 - 22H</t>
  </si>
  <si>
    <t>M5/I - MANHA E NOITE - 7 - 01H</t>
  </si>
  <si>
    <t>T5 - TARDE - 16:00 - 22:00H</t>
  </si>
  <si>
    <t>T5/N - TARDE  NOITE - 16:00 - 07:00H</t>
  </si>
  <si>
    <t>M6 - MANHA E TARDE - 10:00 - 16:00H</t>
  </si>
  <si>
    <t>M4 MANHA 7:00 - 12:30H</t>
  </si>
  <si>
    <t>T6 TARDE - 13:30 - 19:00H</t>
  </si>
  <si>
    <t xml:space="preserve">15:00 - 19:00 </t>
  </si>
  <si>
    <t>ESCALA REALIZADA DA UPA SABARÁ - FEVEREIRO -  2025</t>
  </si>
  <si>
    <t>CARGA HORÁRIA - 20 DIAS ÚTEIS - 120 HS</t>
  </si>
  <si>
    <t>ESCALA DE PLANTÃO TÉCNICOS DE ENFERMAGEM DIURNO</t>
  </si>
  <si>
    <t>TÉCNICO ENFERMAGEM</t>
  </si>
  <si>
    <t>I2/M</t>
  </si>
  <si>
    <t>P2</t>
  </si>
  <si>
    <t>T5/N</t>
  </si>
  <si>
    <t>M5/I</t>
  </si>
  <si>
    <t>13649-2</t>
  </si>
  <si>
    <t>AP MARCIA SPINASSI</t>
  </si>
  <si>
    <t>235203</t>
  </si>
  <si>
    <t>7h00 às 19h00</t>
  </si>
  <si>
    <t>14190-9</t>
  </si>
  <si>
    <t>CLÓVIS E .DA COSTA</t>
  </si>
  <si>
    <t>492325</t>
  </si>
  <si>
    <t>14098-8</t>
  </si>
  <si>
    <t>JAQUELINE SOUZA DE ALMEIDA</t>
  </si>
  <si>
    <t>ADIANTAMENTO DE FÉRIAS</t>
  </si>
  <si>
    <t>13715-4</t>
  </si>
  <si>
    <t>ELISÂNGELA S.S.S.PEREIRA</t>
  </si>
  <si>
    <t>263106</t>
  </si>
  <si>
    <t xml:space="preserve">M.NILZA  BORGES </t>
  </si>
  <si>
    <t>15086-0</t>
  </si>
  <si>
    <t>MARTA REGINA M. OLIVEIRA</t>
  </si>
  <si>
    <t>13164-4</t>
  </si>
  <si>
    <t xml:space="preserve">MARTA LUISA ROSA DA SILVA </t>
  </si>
  <si>
    <t>13026-5</t>
  </si>
  <si>
    <t>SUELY B DE O RODRIGUES</t>
  </si>
  <si>
    <t>13740-5</t>
  </si>
  <si>
    <t>VERA LUCIA GLOOR</t>
  </si>
  <si>
    <t>492782</t>
  </si>
  <si>
    <t>MAYARA PAIXÃO FERREIRA</t>
  </si>
  <si>
    <t>CLAUDIA MARIA VIANA DE MORAES</t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</si>
  <si>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</si>
  <si>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</si>
  <si>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</si>
  <si>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</si>
  <si>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</si>
  <si>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</si>
  <si>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</si>
  <si>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</si>
  <si>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</si>
  <si>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</si>
  <si>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</si>
  <si>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</si>
  <si>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</si>
  <si>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JULIANE ALVES PEREIRA</t>
  </si>
  <si>
    <t>MARIA ROSA DA SILVA</t>
  </si>
  <si>
    <t>11435-9</t>
  </si>
  <si>
    <t>ROSELAINE YANES PALMIERI</t>
  </si>
  <si>
    <r>
      <t>P/</t>
    </r>
    <r>
      <rPr>
        <b/>
        <u/>
        <sz val="11"/>
        <color theme="1"/>
        <rFont val="Arial"/>
        <family val="2"/>
      </rPr>
      <t>I</t>
    </r>
  </si>
  <si>
    <t>15085-1</t>
  </si>
  <si>
    <t>VERA LÚCIA SANTOS</t>
  </si>
  <si>
    <t>1034610</t>
  </si>
  <si>
    <t>SUZAMAR TREVISAN RODRIGUES</t>
  </si>
  <si>
    <t>JOSIANE CAMILO DOS S. SILVA</t>
  </si>
  <si>
    <t>GIOVANNI FRANCESCO NEGRI</t>
  </si>
  <si>
    <t>GHEYSA PATRICIA DE LIMA</t>
  </si>
  <si>
    <t>FT</t>
  </si>
  <si>
    <t>FT12</t>
  </si>
  <si>
    <t>12471-0</t>
  </si>
  <si>
    <t>WALDENIR GOMES BRITO</t>
  </si>
  <si>
    <t>13747-2</t>
  </si>
  <si>
    <t>AP FÁTIMA DE JESUS</t>
  </si>
  <si>
    <t>7h00 às 13h00</t>
  </si>
  <si>
    <t>13729-4</t>
  </si>
  <si>
    <t>BENTO (ANDRE LUIS)</t>
  </si>
  <si>
    <t>541438</t>
  </si>
  <si>
    <t>13h00 às 19h00</t>
  </si>
  <si>
    <t>81507-1</t>
  </si>
  <si>
    <t>BRUNO DE ARAGÃO R0DRIGUES</t>
  </si>
  <si>
    <t>14279-4</t>
  </si>
  <si>
    <t>CRISTIANE DE CASSIA P.PADILHA</t>
  </si>
  <si>
    <t>12946-1</t>
  </si>
  <si>
    <t>KARINA CARVALHO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</si>
  <si>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</si>
  <si>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</si>
  <si>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</si>
  <si>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</si>
  <si>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</si>
  <si>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</si>
  <si>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</si>
  <si>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</si>
  <si>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</si>
  <si>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JULIET CRISTINA DA SILVA</t>
  </si>
  <si>
    <t>ELISANGELA DE SOUZA FERREIRA</t>
  </si>
  <si>
    <t>12147-9</t>
  </si>
  <si>
    <t>ESCALA DE PLANTÃO TÉCNICOS DE ENFERMAGEM NOTURNO</t>
  </si>
  <si>
    <t>MATRÍCULA</t>
  </si>
  <si>
    <t>,</t>
  </si>
  <si>
    <t>I2/N</t>
  </si>
  <si>
    <t>T2/N</t>
  </si>
  <si>
    <t>13222-5</t>
  </si>
  <si>
    <t>ANGELITA VENANCIO TRUCOLO</t>
  </si>
  <si>
    <t>14261-1</t>
  </si>
  <si>
    <t>IZABEL LUIZA SOARES</t>
  </si>
  <si>
    <r>
      <rPr>
        <b/>
        <u/>
        <sz val="11"/>
        <rFont val="Arial"/>
        <family val="2"/>
      </rPr>
      <t>I</t>
    </r>
    <r>
      <rPr>
        <sz val="11"/>
        <rFont val="Arial"/>
        <family val="2"/>
      </rPr>
      <t>/I</t>
    </r>
  </si>
  <si>
    <r>
      <rPr>
        <b/>
        <u/>
        <sz val="11"/>
        <rFont val="Arial"/>
        <family val="2"/>
      </rPr>
      <t>M</t>
    </r>
    <r>
      <rPr>
        <sz val="11"/>
        <rFont val="Arial"/>
        <family val="2"/>
      </rPr>
      <t>/N</t>
    </r>
  </si>
  <si>
    <t>11829-0</t>
  </si>
  <si>
    <t>JOSEFA IVANEIDE DA SILVA</t>
  </si>
  <si>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>/N</t>
    </r>
  </si>
  <si>
    <t>15492-0</t>
  </si>
  <si>
    <t>LILIAN SOARES DOS SANTOS PONCE</t>
  </si>
  <si>
    <r>
      <rPr>
        <b/>
        <u/>
        <sz val="11"/>
        <rFont val="Arial"/>
        <family val="2"/>
      </rPr>
      <t>M/</t>
    </r>
    <r>
      <rPr>
        <sz val="11"/>
        <rFont val="Arial"/>
        <family val="2"/>
      </rPr>
      <t>N</t>
    </r>
  </si>
  <si>
    <t>12219-0</t>
  </si>
  <si>
    <t>MARCELO FABIANI SILVA</t>
  </si>
  <si>
    <t>19H - 01H</t>
  </si>
  <si>
    <t>13887-8</t>
  </si>
  <si>
    <t>MARIA APARECIDA DA SILVA(CIDINHA)</t>
  </si>
  <si>
    <t>388029</t>
  </si>
  <si>
    <t>13680-0</t>
  </si>
  <si>
    <t>MARIA REGINA RODRIGUES SILVA</t>
  </si>
  <si>
    <t>M/T1</t>
  </si>
  <si>
    <t>13725-1</t>
  </si>
  <si>
    <t>ROSANGELA AP. REIS CASAGRANDE</t>
  </si>
  <si>
    <t>43551-1</t>
  </si>
  <si>
    <t xml:space="preserve">DANILO DE CAMPOS </t>
  </si>
  <si>
    <t>43415-9</t>
  </si>
  <si>
    <t>EDVANA CRISTINA BARBOSA</t>
  </si>
  <si>
    <t>43384-5</t>
  </si>
  <si>
    <t>ALINE LAMÁRIO DA ROSA COSTA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</si>
  <si>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</si>
  <si>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</si>
  <si>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</si>
  <si>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</si>
  <si>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</si>
  <si>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</si>
  <si>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</si>
  <si>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</si>
  <si>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</si>
  <si>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</si>
  <si>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>15491-1</t>
  </si>
  <si>
    <t xml:space="preserve">NILZA MOREIRA PINHO </t>
  </si>
  <si>
    <t>10628-3</t>
  </si>
  <si>
    <t>SILVANA TEIXEIRA</t>
  </si>
  <si>
    <r>
      <rPr>
        <b/>
        <u/>
        <sz val="11"/>
        <rFont val="Arial"/>
        <family val="2"/>
      </rPr>
      <t>T/</t>
    </r>
    <r>
      <rPr>
        <sz val="11"/>
        <rFont val="Arial"/>
        <family val="2"/>
      </rPr>
      <t>N</t>
    </r>
  </si>
  <si>
    <t>13268-3</t>
  </si>
  <si>
    <t>SILVIA LOPES DA SILVA</t>
  </si>
  <si>
    <t>13679-4</t>
  </si>
  <si>
    <t>THIAGO GONÇALVES MEDEIROS</t>
  </si>
  <si>
    <t>43553-8</t>
  </si>
  <si>
    <t>ANDRESSA ESTEVES DE SOUZA</t>
  </si>
  <si>
    <t>43294-6</t>
  </si>
  <si>
    <t>ANDRESSA DA ROCHA BARBOSA</t>
  </si>
  <si>
    <t>14262-0</t>
  </si>
  <si>
    <t>VANESSA LUIZ HONORATO FRANDINI</t>
  </si>
  <si>
    <t>11128-7</t>
  </si>
  <si>
    <t>VANDERLUCIA CALDEIRA DA SILVA</t>
  </si>
  <si>
    <t>43314-4</t>
  </si>
  <si>
    <t>THAIS VIDAL DOS SANTOS SOUZA</t>
  </si>
  <si>
    <t>10722-0</t>
  </si>
  <si>
    <t>EDNA REGINA DA SILVA</t>
  </si>
  <si>
    <t>12851-1</t>
  </si>
  <si>
    <t>ISMAR DA CRUZ REIS JUNIOR</t>
  </si>
  <si>
    <t>14169-0</t>
  </si>
  <si>
    <t>JOSE M. BARBOSA JUNIOR</t>
  </si>
  <si>
    <t>13712-0</t>
  </si>
  <si>
    <t>LISANIA PINTO</t>
  </si>
  <si>
    <t>741333</t>
  </si>
  <si>
    <t>12464-8</t>
  </si>
  <si>
    <t>NERCI APDA DE CASTRO DESTACIO</t>
  </si>
  <si>
    <t>13694-8</t>
  </si>
  <si>
    <t>SIMONE PEREIRA DA SILVA</t>
  </si>
  <si>
    <t>43318-7</t>
  </si>
  <si>
    <t>LEILA APARECIDA DA SILVA</t>
  </si>
  <si>
    <r>
      <t>T/</t>
    </r>
    <r>
      <rPr>
        <b/>
        <u/>
        <sz val="11"/>
        <rFont val="Arial"/>
        <family val="2"/>
      </rPr>
      <t>N</t>
    </r>
  </si>
  <si>
    <t>P/N</t>
  </si>
  <si>
    <t>43530-9</t>
  </si>
  <si>
    <t>GABRIEL RIBEIRO</t>
  </si>
  <si>
    <t>43231-8</t>
  </si>
  <si>
    <t>DANIELE PEREIRA DO CARMO</t>
  </si>
  <si>
    <t>43315-2</t>
  </si>
  <si>
    <t>EDILAINE CRISTINA SARTORI</t>
  </si>
  <si>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>/I</t>
    </r>
  </si>
  <si>
    <r>
      <rPr>
        <b/>
        <u/>
        <sz val="11"/>
        <rFont val="Arial"/>
        <family val="2"/>
      </rPr>
      <t>P</t>
    </r>
    <r>
      <rPr>
        <sz val="11"/>
        <rFont val="Arial"/>
        <family val="2"/>
      </rPr>
      <t>/I</t>
    </r>
  </si>
  <si>
    <t>12422-2</t>
  </si>
  <si>
    <t>MARIA APARECIDA DA  SILVA</t>
  </si>
  <si>
    <t>ESCALA REALIZADA DA UPA SABARÁ - FEVEREIRO - 2024
CARGA HORÁRIA -  23 DIAS ÚTEIS 184 HS
ESCALA DE PLANTÃO - ACE</t>
  </si>
  <si>
    <t>P1</t>
  </si>
  <si>
    <t>P3</t>
  </si>
  <si>
    <t>TI</t>
  </si>
  <si>
    <t>TI1</t>
  </si>
  <si>
    <t>TI2</t>
  </si>
  <si>
    <t>TIF</t>
  </si>
  <si>
    <t>I1</t>
  </si>
  <si>
    <t>P4</t>
  </si>
  <si>
    <t>SIRLENE CARRETI</t>
  </si>
  <si>
    <t>EDNA APARECIDA DA SILVA</t>
  </si>
  <si>
    <t>FRANCESCA A WILLY AMARAL</t>
  </si>
  <si>
    <t>EDIMARA DOS SANTOS PEREIRA</t>
  </si>
  <si>
    <t xml:space="preserve">MARCIA TOMOKO HORITA  </t>
  </si>
  <si>
    <t>ADIANTAMENTO FÉRIAS</t>
  </si>
  <si>
    <t>M - DAS 07 AS 13HS</t>
  </si>
  <si>
    <t>T- DAS 13 ÀS 19HS</t>
  </si>
  <si>
    <t>I - DAS 19 À 01H</t>
  </si>
  <si>
    <t>T1 - DAS 12 AS 19HS</t>
  </si>
  <si>
    <t>TI - DAS 13 A 01H COM 1H INTERVALO REGISTRADA NO PONTO</t>
  </si>
  <si>
    <t>TI1- DAS 12 A 00H COM 1H INTERVALO REGISTRADA NO PONTO</t>
  </si>
  <si>
    <t>TI2 - DAS 12 A 01H COM 1H INTERVALO REGISTRADA NO PONTO</t>
  </si>
  <si>
    <t>I2 - DAS 15 A 01H COM 1H DE INTERVALO REGISTRADO NO  PONTO</t>
  </si>
  <si>
    <t>I1 - DAS 18 A 01H</t>
  </si>
  <si>
    <t>P1 - DAS 07 AS 16HS COM 1 H INTERVALO REGISTRADA NO PONTO</t>
  </si>
  <si>
    <t>M1 - DAS 07 AS 12HS</t>
  </si>
  <si>
    <t>M2 - DAS 07 AS 17HS COM 1 H INTERVALO REGISTRADA NO PONTO</t>
  </si>
  <si>
    <t>P - DAS 07 AS 19H COM 1 H INTERVALO REGISTRADA NO PONTO</t>
  </si>
  <si>
    <t>P2 - DAS 07 AS 20HS COM 1 HORA DE INTERVALO REGISTRADO NO PONTO</t>
  </si>
  <si>
    <t>P4 - DAS 10 ÀS 19HS COM 1 H INTERVALO REGISTRADA NO PONTO</t>
  </si>
  <si>
    <t>P3 - DAS 09 AS 19HS COM 1 H INTERVALO REGISTRADA NO PONTO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</si>
</sst>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1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sz val="5"/>
      <name val="Calibri"/>
      <family val="2"/>
      <charset val="1"/>
    </font>
    <font>
      <b/>
      <sz val="12"/>
      <name val="Arial"/>
      <family val="2"/>
      <charset val="1"/>
    </font>
    <font>
      <b/>
      <sz val="12"/>
      <name val="Calibri"/>
      <family val="2"/>
      <charset val="1"/>
    </font>
    <font>
      <b/>
      <sz val="12"/>
      <name val="Arial Narrow"/>
      <family val="2"/>
      <charset val="1"/>
    </font>
    <font>
      <b/>
      <sz val="12"/>
      <name val="Arial"/>
      <family val="2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u/>
      <sz val="8"/>
      <name val="Calibri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  <charset val="1"/>
    </font>
    <font>
      <b/>
      <sz val="8"/>
      <color rgb="FF000000"/>
      <name val="Calibri"/>
      <family val="2"/>
      <charset val="1"/>
    </font>
    <font>
      <sz val="5"/>
      <color rgb="FF000000"/>
      <name val="Arial Narrow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12"/>
      <color theme="0" tint="-4.9989318521683403E-2"/>
      <name val="Calibri"/>
      <family val="2"/>
    </font>
    <font>
      <b/>
      <sz val="8"/>
      <color rgb="FFFF0000"/>
      <name val="Calibri"/>
      <family val="2"/>
    </font>
    <font>
      <b/>
      <u/>
      <sz val="8"/>
      <color rgb="FFFF0000"/>
      <name val="Calibri"/>
      <family val="2"/>
    </font>
    <font>
      <sz val="9"/>
      <name val="Arial"/>
      <family val="2"/>
    </font>
    <font>
      <b/>
      <sz val="8"/>
      <name val="Calibri"/>
      <family val="2"/>
    </font>
    <font>
      <sz val="8"/>
      <color rgb="FFFF0000"/>
      <name val="Calibri"/>
      <family val="2"/>
      <charset val="1"/>
    </font>
    <font>
      <sz val="8"/>
      <name val="Calibri"/>
      <family val="2"/>
    </font>
    <font>
      <u/>
      <sz val="8"/>
      <color rgb="FFFF0000"/>
      <name val="Calibri"/>
      <family val="2"/>
    </font>
    <font>
      <b/>
      <sz val="10"/>
      <color theme="0"/>
      <name val="Calibri"/>
      <family val="2"/>
    </font>
    <font>
      <b/>
      <sz val="8"/>
      <color rgb="FF000000"/>
      <name val="Arial Narrow"/>
      <family val="2"/>
    </font>
    <font>
      <sz val="12"/>
      <color theme="0"/>
      <name val="Arial"/>
      <family val="2"/>
      <charset val="1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8"/>
      <color theme="1"/>
      <name val="Calibri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  <charset val="1"/>
    </font>
    <font>
      <sz val="18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b/>
      <sz val="14"/>
      <name val="Arial"/>
      <family val="2"/>
      <charset val="1"/>
    </font>
    <font>
      <b/>
      <vertAlign val="superscript"/>
      <sz val="8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  <charset val="1"/>
    </font>
    <font>
      <b/>
      <u/>
      <sz val="10"/>
      <name val="Arial"/>
      <family val="2"/>
    </font>
    <font>
      <b/>
      <sz val="18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u/>
      <vertAlign val="superscript"/>
      <sz val="10"/>
      <name val="Arial"/>
      <family val="2"/>
    </font>
    <font>
      <u/>
      <sz val="10"/>
      <name val="Arial"/>
      <family val="2"/>
    </font>
    <font>
      <u/>
      <sz val="11"/>
      <color rgb="FF000000"/>
      <name val="Calibri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  <charset val="1"/>
    </font>
    <font>
      <u/>
      <sz val="11"/>
      <color theme="1"/>
      <name val="Arial"/>
      <family val="2"/>
    </font>
    <font>
      <sz val="14"/>
      <name val="Arial"/>
      <family val="2"/>
    </font>
    <font>
      <sz val="14"/>
      <name val="Arial"/>
      <family val="2"/>
      <charset val="1"/>
    </font>
    <font>
      <sz val="12"/>
      <color theme="1"/>
      <name val="Arial"/>
      <family val="2"/>
      <charset val="1"/>
    </font>
    <font>
      <u/>
      <sz val="12"/>
      <color theme="1"/>
      <name val="Arial"/>
      <family val="2"/>
    </font>
    <font>
      <sz val="11"/>
      <name val="Arial"/>
      <family val="2"/>
    </font>
    <font>
      <sz val="13"/>
      <color rgb="FF000000"/>
      <name val="Calibri"/>
      <family val="2"/>
      <charset val="1"/>
    </font>
    <font>
      <sz val="7.5"/>
      <color rgb="FFFF0000"/>
      <name val="Arial"/>
      <family val="2"/>
      <charset val="1"/>
    </font>
    <font>
      <sz val="7.5"/>
      <name val="Arial"/>
      <family val="2"/>
      <charset val="1"/>
    </font>
    <font>
      <sz val="6.5"/>
      <color rgb="FFFF0000"/>
      <name val="Arial"/>
      <family val="2"/>
      <charset val="1"/>
    </font>
    <font>
      <sz val="11"/>
      <name val="Calibri"/>
      <family val="2"/>
    </font>
    <font>
      <sz val="6.5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0"/>
      <name val="Calibri"/>
      <family val="2"/>
      <scheme val="minor"/>
    </font>
    <font>
      <b/>
      <sz val="10"/>
      <name val="Arial Narrow"/>
      <family val="2"/>
      <charset val="1"/>
    </font>
    <font>
      <sz val="8"/>
      <color rgb="FFFF0000"/>
      <name val="Arial"/>
      <family val="2"/>
      <charset val="1"/>
    </font>
    <font>
      <b/>
      <sz val="12"/>
      <name val="Arial Narrow"/>
      <family val="2"/>
    </font>
    <font>
      <sz val="10.9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  <charset val="1"/>
    </font>
    <font>
      <sz val="10.9"/>
      <color theme="1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  <charset val="1"/>
    </font>
    <font>
      <sz val="10.9"/>
      <name val="Arial "/>
    </font>
    <font>
      <sz val="10"/>
      <name val="Arial "/>
    </font>
    <font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1"/>
      <name val="Arial Narrow"/>
      <family val="2"/>
    </font>
    <font>
      <sz val="11"/>
      <name val="Arial "/>
    </font>
    <font>
      <sz val="11"/>
      <color rgb="FFFF0000"/>
      <name val="Calibri"/>
      <family val="2"/>
      <charset val="1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sz val="10"/>
      <name val="Arial  "/>
    </font>
    <font>
      <sz val="10"/>
      <color theme="1"/>
      <name val="Arial  "/>
    </font>
    <font>
      <sz val="16"/>
      <name val="Arial"/>
      <family val="2"/>
    </font>
    <font>
      <b/>
      <u/>
      <sz val="12"/>
      <name val="Arial Narrow"/>
      <family val="2"/>
    </font>
    <font>
      <sz val="7.5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0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1"/>
        <bgColor rgb="FF993300"/>
      </patternFill>
    </fill>
    <fill>
      <patternFill patternType="solid">
        <fgColor theme="0" tint="-0.249977111117893"/>
        <bgColor rgb="FF9933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theme="0"/>
        <bgColor rgb="FFFAC090"/>
      </patternFill>
    </fill>
    <fill>
      <patternFill patternType="solid">
        <fgColor rgb="FFFAC090"/>
        <bgColor rgb="FFD9D9D9"/>
      </patternFill>
    </fill>
    <fill>
      <patternFill patternType="solid">
        <fgColor rgb="FFBFBFBF"/>
        <bgColor rgb="FFA6A6A6"/>
      </patternFill>
    </fill>
    <fill>
      <patternFill patternType="solid">
        <fgColor rgb="FFD9D9D9"/>
        <bgColor rgb="FFBFBFBF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84" fillId="0" borderId="0"/>
    <xf numFmtId="0" fontId="93" fillId="0" borderId="0"/>
    <xf numFmtId="0" fontId="93" fillId="0" borderId="0"/>
  </cellStyleXfs>
  <cellXfs count="749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 applyProtection="1">
      <alignment horizontal="center" vertical="center" readingOrder="1"/>
      <protection locked="0"/>
    </xf>
    <xf numFmtId="0" fontId="2" fillId="4" borderId="1" xfId="0" applyFont="1" applyFill="1" applyBorder="1" applyAlignment="1">
      <alignment horizontal="center" vertical="center"/>
    </xf>
    <xf numFmtId="17" fontId="33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12" fillId="3" borderId="1" xfId="0" applyFont="1" applyFill="1" applyBorder="1" applyAlignment="1">
      <alignment horizontal="right"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2" xfId="0" applyFont="1" applyBorder="1" applyAlignment="1" applyProtection="1">
      <alignment horizontal="center" vertical="center" readingOrder="1"/>
      <protection locked="0"/>
    </xf>
    <xf numFmtId="0" fontId="7" fillId="0" borderId="2" xfId="0" applyFont="1" applyBorder="1" applyAlignment="1">
      <alignment horizontal="center" vertical="center" readingOrder="1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6" fillId="0" borderId="3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0" borderId="4" xfId="0" applyFont="1" applyBorder="1"/>
    <xf numFmtId="0" fontId="39" fillId="0" borderId="3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0" xfId="0" applyFont="1"/>
    <xf numFmtId="0" fontId="40" fillId="0" borderId="3" xfId="0" applyFont="1" applyBorder="1" applyAlignment="1">
      <alignment horizontal="center"/>
    </xf>
    <xf numFmtId="0" fontId="40" fillId="0" borderId="4" xfId="0" applyFont="1" applyBorder="1"/>
    <xf numFmtId="0" fontId="39" fillId="0" borderId="3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40" fillId="0" borderId="5" xfId="0" applyFont="1" applyBorder="1" applyAlignment="1">
      <alignment horizontal="center"/>
    </xf>
    <xf numFmtId="0" fontId="40" fillId="0" borderId="2" xfId="0" applyFont="1" applyBorder="1"/>
    <xf numFmtId="0" fontId="40" fillId="0" borderId="6" xfId="0" applyFont="1" applyBorder="1"/>
    <xf numFmtId="0" fontId="39" fillId="0" borderId="5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8" borderId="1" xfId="0" applyFont="1" applyFill="1" applyBorder="1" applyAlignment="1">
      <alignment horizontal="center" vertical="center" readingOrder="1"/>
    </xf>
    <xf numFmtId="0" fontId="1" fillId="9" borderId="1" xfId="0" applyFont="1" applyFill="1" applyBorder="1" applyAlignment="1" applyProtection="1">
      <alignment horizontal="center" vertical="center" readingOrder="1"/>
      <protection locked="0"/>
    </xf>
    <xf numFmtId="49" fontId="18" fillId="10" borderId="1" xfId="0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42" fillId="11" borderId="1" xfId="2" applyFont="1" applyFill="1" applyBorder="1" applyAlignment="1">
      <alignment horizontal="center" vertical="center"/>
    </xf>
    <xf numFmtId="0" fontId="42" fillId="12" borderId="1" xfId="2" applyFont="1" applyFill="1" applyBorder="1" applyAlignment="1">
      <alignment horizontal="center" vertical="center"/>
    </xf>
    <xf numFmtId="0" fontId="42" fillId="13" borderId="1" xfId="2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 shrinkToFit="1"/>
    </xf>
    <xf numFmtId="2" fontId="19" fillId="7" borderId="8" xfId="0" applyNumberFormat="1" applyFont="1" applyFill="1" applyBorder="1" applyAlignment="1">
      <alignment horizontal="center" vertical="center" shrinkToFit="1"/>
    </xf>
    <xf numFmtId="0" fontId="1" fillId="9" borderId="1" xfId="0" applyFont="1" applyFill="1" applyBorder="1" applyAlignment="1">
      <alignment horizontal="center" vertical="center" readingOrder="1"/>
    </xf>
    <xf numFmtId="0" fontId="20" fillId="9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49" fontId="18" fillId="0" borderId="1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20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20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18" fillId="12" borderId="1" xfId="2" applyFont="1" applyFill="1" applyBorder="1" applyAlignment="1">
      <alignment horizontal="center" vertical="center"/>
    </xf>
    <xf numFmtId="0" fontId="18" fillId="13" borderId="1" xfId="2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43" fillId="0" borderId="1" xfId="0" applyFont="1" applyBorder="1" applyAlignment="1">
      <alignment vertical="center"/>
    </xf>
    <xf numFmtId="0" fontId="42" fillId="14" borderId="1" xfId="2" applyFont="1" applyFill="1" applyBorder="1" applyAlignment="1">
      <alignment horizontal="center" vertical="center"/>
    </xf>
    <xf numFmtId="0" fontId="42" fillId="15" borderId="1" xfId="2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18" fillId="10" borderId="13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20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4" fillId="0" borderId="14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5" fillId="16" borderId="1" xfId="3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6" fillId="16" borderId="1" xfId="3" applyFont="1" applyFill="1" applyBorder="1" applyAlignment="1">
      <alignment horizontal="center" vertical="center"/>
    </xf>
    <xf numFmtId="0" fontId="27" fillId="14" borderId="1" xfId="1" applyFont="1" applyFill="1" applyBorder="1" applyAlignment="1">
      <alignment horizontal="center" vertical="center"/>
    </xf>
    <xf numFmtId="0" fontId="26" fillId="19" borderId="1" xfId="3" applyFont="1" applyFill="1" applyBorder="1" applyAlignment="1">
      <alignment horizontal="center" vertical="center"/>
    </xf>
    <xf numFmtId="0" fontId="11" fillId="19" borderId="1" xfId="3" applyFont="1" applyFill="1" applyBorder="1" applyAlignment="1">
      <alignment horizontal="center" vertical="center" shrinkToFit="1"/>
    </xf>
    <xf numFmtId="0" fontId="11" fillId="19" borderId="8" xfId="3" applyFont="1" applyFill="1" applyBorder="1" applyAlignment="1">
      <alignment horizontal="center" vertical="center" shrinkToFit="1"/>
    </xf>
    <xf numFmtId="0" fontId="26" fillId="16" borderId="1" xfId="0" applyFont="1" applyFill="1" applyBorder="1" applyAlignment="1">
      <alignment horizontal="center" vertical="center"/>
    </xf>
    <xf numFmtId="17" fontId="47" fillId="0" borderId="19" xfId="1" applyNumberFormat="1" applyFont="1" applyBorder="1" applyAlignment="1">
      <alignment horizontal="center" vertical="center"/>
    </xf>
    <xf numFmtId="0" fontId="48" fillId="14" borderId="1" xfId="1" applyFont="1" applyFill="1" applyBorder="1" applyAlignment="1">
      <alignment horizontal="center" vertical="center"/>
    </xf>
    <xf numFmtId="17" fontId="47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 readingOrder="1"/>
    </xf>
    <xf numFmtId="0" fontId="50" fillId="20" borderId="11" xfId="0" applyFont="1" applyFill="1" applyBorder="1" applyAlignment="1">
      <alignment horizontal="center" vertical="center"/>
    </xf>
    <xf numFmtId="0" fontId="50" fillId="22" borderId="11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28" fillId="2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22" borderId="15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3" fillId="2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readingOrder="1"/>
    </xf>
    <xf numFmtId="0" fontId="7" fillId="0" borderId="9" xfId="0" applyFont="1" applyBorder="1" applyAlignment="1" applyProtection="1">
      <alignment horizontal="center" vertical="center" readingOrder="1"/>
      <protection locked="0"/>
    </xf>
    <xf numFmtId="0" fontId="7" fillId="0" borderId="9" xfId="0" applyFont="1" applyBorder="1" applyAlignment="1">
      <alignment horizontal="center" vertical="center" readingOrder="1"/>
    </xf>
    <xf numFmtId="0" fontId="56" fillId="2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8" fillId="0" borderId="1" xfId="1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9" xfId="0" applyFont="1" applyBorder="1" applyAlignment="1">
      <alignment vertical="center"/>
    </xf>
    <xf numFmtId="0" fontId="38" fillId="0" borderId="9" xfId="0" applyFont="1" applyBorder="1"/>
    <xf numFmtId="0" fontId="38" fillId="0" borderId="21" xfId="0" applyFont="1" applyBorder="1"/>
    <xf numFmtId="0" fontId="39" fillId="0" borderId="20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59" fillId="20" borderId="1" xfId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10" fillId="26" borderId="1" xfId="1" applyFont="1" applyFill="1" applyBorder="1" applyAlignment="1">
      <alignment horizontal="center" vertical="center"/>
    </xf>
    <xf numFmtId="0" fontId="10" fillId="14" borderId="1" xfId="1" applyFont="1" applyFill="1" applyBorder="1" applyAlignment="1">
      <alignment horizontal="center" vertical="center"/>
    </xf>
    <xf numFmtId="0" fontId="29" fillId="26" borderId="1" xfId="1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/>
    </xf>
    <xf numFmtId="0" fontId="10" fillId="13" borderId="22" xfId="1" applyFont="1" applyFill="1" applyBorder="1" applyAlignment="1">
      <alignment horizontal="center" vertical="center"/>
    </xf>
    <xf numFmtId="0" fontId="18" fillId="14" borderId="1" xfId="2" applyFont="1" applyFill="1" applyBorder="1" applyAlignment="1">
      <alignment horizontal="center" vertical="center"/>
    </xf>
    <xf numFmtId="0" fontId="18" fillId="15" borderId="1" xfId="2" applyFont="1" applyFill="1" applyBorder="1" applyAlignment="1">
      <alignment horizontal="center" vertical="center"/>
    </xf>
    <xf numFmtId="0" fontId="10" fillId="13" borderId="19" xfId="1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55" fillId="4" borderId="7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26" fillId="28" borderId="1" xfId="1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 shrinkToFit="1"/>
    </xf>
    <xf numFmtId="0" fontId="11" fillId="28" borderId="8" xfId="0" applyFont="1" applyFill="1" applyBorder="1" applyAlignment="1">
      <alignment horizontal="center" vertical="center" shrinkToFit="1"/>
    </xf>
    <xf numFmtId="0" fontId="68" fillId="4" borderId="1" xfId="0" applyFont="1" applyFill="1" applyBorder="1" applyAlignment="1">
      <alignment horizontal="center" vertical="center"/>
    </xf>
    <xf numFmtId="0" fontId="34" fillId="29" borderId="1" xfId="0" applyFont="1" applyFill="1" applyBorder="1" applyAlignment="1">
      <alignment horizontal="center" vertical="center"/>
    </xf>
    <xf numFmtId="0" fontId="62" fillId="29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69" fillId="26" borderId="1" xfId="1" applyFont="1" applyFill="1" applyBorder="1" applyAlignment="1">
      <alignment horizontal="center" vertical="center"/>
    </xf>
    <xf numFmtId="0" fontId="71" fillId="26" borderId="1" xfId="1" applyFont="1" applyFill="1" applyBorder="1" applyAlignment="1">
      <alignment horizontal="center" vertical="center"/>
    </xf>
    <xf numFmtId="0" fontId="72" fillId="26" borderId="1" xfId="1" applyFont="1" applyFill="1" applyBorder="1" applyAlignment="1">
      <alignment horizontal="center" vertical="center"/>
    </xf>
    <xf numFmtId="0" fontId="29" fillId="14" borderId="1" xfId="1" applyFont="1" applyFill="1" applyBorder="1" applyAlignment="1">
      <alignment horizontal="center" vertical="center"/>
    </xf>
    <xf numFmtId="0" fontId="72" fillId="13" borderId="22" xfId="1" applyFont="1" applyFill="1" applyBorder="1" applyAlignment="1">
      <alignment horizontal="center" vertical="center"/>
    </xf>
    <xf numFmtId="0" fontId="29" fillId="13" borderId="19" xfId="1" applyFont="1" applyFill="1" applyBorder="1" applyAlignment="1">
      <alignment horizontal="center" vertical="center"/>
    </xf>
    <xf numFmtId="0" fontId="29" fillId="13" borderId="1" xfId="1" applyFont="1" applyFill="1" applyBorder="1" applyAlignment="1">
      <alignment horizontal="center" vertical="center"/>
    </xf>
    <xf numFmtId="0" fontId="73" fillId="14" borderId="1" xfId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readingOrder="1"/>
      <protection locked="0"/>
    </xf>
    <xf numFmtId="0" fontId="1" fillId="8" borderId="0" xfId="0" applyFont="1" applyFill="1" applyAlignment="1">
      <alignment horizontal="center" vertical="center" readingOrder="1"/>
    </xf>
    <xf numFmtId="0" fontId="7" fillId="9" borderId="0" xfId="0" applyFont="1" applyFill="1" applyAlignment="1">
      <alignment horizontal="center" vertical="center" readingOrder="1"/>
    </xf>
    <xf numFmtId="0" fontId="12" fillId="9" borderId="0" xfId="0" applyFont="1" applyFill="1" applyAlignment="1">
      <alignment horizontal="right" vertical="center" readingOrder="1"/>
    </xf>
    <xf numFmtId="2" fontId="7" fillId="0" borderId="0" xfId="0" applyNumberFormat="1" applyFont="1" applyAlignment="1">
      <alignment vertical="center" readingOrder="1"/>
    </xf>
    <xf numFmtId="0" fontId="10" fillId="26" borderId="36" xfId="1" applyFont="1" applyFill="1" applyBorder="1" applyAlignment="1">
      <alignment horizontal="center" vertical="center"/>
    </xf>
    <xf numFmtId="0" fontId="10" fillId="14" borderId="37" xfId="1" applyFont="1" applyFill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10" fillId="31" borderId="1" xfId="1" applyFont="1" applyFill="1" applyBorder="1" applyAlignment="1">
      <alignment horizontal="center" vertical="center"/>
    </xf>
    <xf numFmtId="0" fontId="75" fillId="13" borderId="1" xfId="1" applyFont="1" applyFill="1" applyBorder="1" applyAlignment="1">
      <alignment horizontal="center" vertical="center"/>
    </xf>
    <xf numFmtId="0" fontId="76" fillId="13" borderId="1" xfId="1" applyFont="1" applyFill="1" applyBorder="1" applyAlignment="1">
      <alignment horizontal="center" vertical="center"/>
    </xf>
    <xf numFmtId="0" fontId="76" fillId="26" borderId="1" xfId="1" applyFont="1" applyFill="1" applyBorder="1" applyAlignment="1">
      <alignment horizontal="center" vertical="center"/>
    </xf>
    <xf numFmtId="0" fontId="10" fillId="18" borderId="1" xfId="1" applyFont="1" applyFill="1" applyBorder="1" applyAlignment="1">
      <alignment horizontal="center" vertical="center"/>
    </xf>
    <xf numFmtId="0" fontId="77" fillId="26" borderId="1" xfId="1" applyFont="1" applyFill="1" applyBorder="1" applyAlignment="1">
      <alignment horizontal="center" vertical="center"/>
    </xf>
    <xf numFmtId="0" fontId="72" fillId="14" borderId="1" xfId="1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34" fillId="24" borderId="7" xfId="0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4" borderId="1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 shrinkToFit="1"/>
    </xf>
    <xf numFmtId="0" fontId="5" fillId="24" borderId="1" xfId="0" applyFont="1" applyFill="1" applyBorder="1" applyAlignment="1">
      <alignment horizontal="center" shrinkToFit="1"/>
    </xf>
    <xf numFmtId="0" fontId="2" fillId="2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2" fillId="14" borderId="10" xfId="2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18" fillId="11" borderId="1" xfId="2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49" fontId="82" fillId="0" borderId="1" xfId="0" applyNumberFormat="1" applyFont="1" applyBorder="1" applyAlignment="1">
      <alignment horizontal="center" vertical="center"/>
    </xf>
    <xf numFmtId="0" fontId="82" fillId="10" borderId="1" xfId="0" applyFont="1" applyFill="1" applyBorder="1" applyAlignment="1">
      <alignment horizontal="center" vertical="center"/>
    </xf>
    <xf numFmtId="0" fontId="82" fillId="11" borderId="1" xfId="2" applyFont="1" applyFill="1" applyBorder="1" applyAlignment="1">
      <alignment horizontal="center" vertical="center"/>
    </xf>
    <xf numFmtId="0" fontId="82" fillId="13" borderId="1" xfId="2" applyFont="1" applyFill="1" applyBorder="1" applyAlignment="1">
      <alignment horizontal="center" vertical="center"/>
    </xf>
    <xf numFmtId="0" fontId="82" fillId="14" borderId="1" xfId="2" applyFont="1" applyFill="1" applyBorder="1" applyAlignment="1">
      <alignment horizontal="center" vertical="center"/>
    </xf>
    <xf numFmtId="0" fontId="76" fillId="14" borderId="1" xfId="1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readingOrder="1"/>
      <protection locked="0"/>
    </xf>
    <xf numFmtId="0" fontId="7" fillId="0" borderId="10" xfId="0" applyFont="1" applyBorder="1" applyAlignment="1">
      <alignment vertical="center" readingOrder="1"/>
    </xf>
    <xf numFmtId="0" fontId="0" fillId="0" borderId="30" xfId="0" applyBorder="1"/>
    <xf numFmtId="0" fontId="0" fillId="0" borderId="12" xfId="0" applyBorder="1"/>
    <xf numFmtId="0" fontId="59" fillId="0" borderId="7" xfId="1" applyFont="1" applyBorder="1" applyAlignment="1">
      <alignment horizontal="center" vertical="center"/>
    </xf>
    <xf numFmtId="0" fontId="0" fillId="0" borderId="11" xfId="0" applyBorder="1"/>
    <xf numFmtId="0" fontId="60" fillId="0" borderId="7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/>
    <xf numFmtId="0" fontId="36" fillId="0" borderId="0" xfId="0" applyFont="1" applyBorder="1" applyAlignment="1">
      <alignment vertical="center"/>
    </xf>
    <xf numFmtId="0" fontId="36" fillId="0" borderId="0" xfId="0" applyFont="1" applyBorder="1"/>
    <xf numFmtId="0" fontId="39" fillId="0" borderId="0" xfId="0" applyFont="1" applyBorder="1" applyAlignment="1">
      <alignment horizontal="left" vertical="center"/>
    </xf>
    <xf numFmtId="0" fontId="40" fillId="0" borderId="0" xfId="0" applyFont="1" applyBorder="1"/>
    <xf numFmtId="0" fontId="39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14" borderId="1" xfId="3" applyFont="1" applyFill="1" applyBorder="1" applyAlignment="1">
      <alignment horizontal="center" vertical="center"/>
    </xf>
    <xf numFmtId="0" fontId="26" fillId="34" borderId="1" xfId="3" applyFont="1" applyFill="1" applyBorder="1" applyAlignment="1">
      <alignment horizontal="center" vertical="center"/>
    </xf>
    <xf numFmtId="0" fontId="50" fillId="14" borderId="1" xfId="1" applyFont="1" applyFill="1" applyBorder="1" applyAlignment="1">
      <alignment horizontal="center" vertical="center"/>
    </xf>
    <xf numFmtId="0" fontId="27" fillId="13" borderId="1" xfId="1" applyFont="1" applyFill="1" applyBorder="1" applyAlignment="1">
      <alignment horizontal="center" vertical="center"/>
    </xf>
    <xf numFmtId="0" fontId="48" fillId="13" borderId="1" xfId="1" applyFont="1" applyFill="1" applyBorder="1" applyAlignment="1">
      <alignment horizontal="center" vertical="center"/>
    </xf>
    <xf numFmtId="0" fontId="49" fillId="0" borderId="0" xfId="1" applyFont="1" applyBorder="1" applyAlignment="1">
      <alignment horizontal="center" vertical="center"/>
    </xf>
    <xf numFmtId="17" fontId="47" fillId="0" borderId="0" xfId="1" applyNumberFormat="1" applyFont="1" applyBorder="1" applyAlignment="1">
      <alignment horizontal="center" vertical="center"/>
    </xf>
    <xf numFmtId="0" fontId="27" fillId="21" borderId="0" xfId="1" applyFont="1" applyFill="1" applyBorder="1" applyAlignment="1">
      <alignment horizontal="center" vertical="center"/>
    </xf>
    <xf numFmtId="0" fontId="27" fillId="22" borderId="0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52" fillId="22" borderId="0" xfId="0" applyFont="1" applyFill="1" applyBorder="1" applyAlignment="1">
      <alignment horizontal="center" vertical="center"/>
    </xf>
    <xf numFmtId="0" fontId="53" fillId="20" borderId="0" xfId="3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83" fillId="0" borderId="1" xfId="1" applyFont="1" applyBorder="1" applyAlignment="1" applyProtection="1">
      <alignment horizontal="center"/>
    </xf>
    <xf numFmtId="0" fontId="27" fillId="0" borderId="1" xfId="1" applyFont="1" applyBorder="1" applyAlignment="1" applyProtection="1">
      <alignment horizont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10" borderId="0" xfId="0" applyFont="1" applyFill="1" applyBorder="1" applyAlignment="1">
      <alignment horizontal="center" vertical="center"/>
    </xf>
    <xf numFmtId="0" fontId="44" fillId="14" borderId="0" xfId="0" applyFont="1" applyFill="1" applyBorder="1"/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45" fillId="1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23" fillId="0" borderId="0" xfId="4" applyFont="1" applyBorder="1" applyAlignment="1">
      <alignment vertical="center" readingOrder="1"/>
    </xf>
    <xf numFmtId="0" fontId="49" fillId="0" borderId="30" xfId="1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53" fillId="20" borderId="12" xfId="3" applyFont="1" applyFill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2" fillId="22" borderId="14" xfId="0" applyFont="1" applyFill="1" applyBorder="1" applyAlignment="1">
      <alignment horizontal="center" vertical="center"/>
    </xf>
    <xf numFmtId="0" fontId="53" fillId="20" borderId="16" xfId="3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24" fillId="16" borderId="7" xfId="3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17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 applyProtection="1">
      <alignment horizontal="center" vertical="center"/>
      <protection locked="0"/>
    </xf>
    <xf numFmtId="0" fontId="7" fillId="17" borderId="1" xfId="0" applyFont="1" applyFill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50" fillId="13" borderId="1" xfId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8" fillId="23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0" fillId="20" borderId="11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center" vertical="center"/>
    </xf>
    <xf numFmtId="0" fontId="50" fillId="0" borderId="28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17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6" fillId="14" borderId="0" xfId="3" applyFont="1" applyFill="1" applyBorder="1" applyAlignment="1">
      <alignment horizontal="center" vertical="center"/>
    </xf>
    <xf numFmtId="0" fontId="50" fillId="0" borderId="0" xfId="3" applyFont="1" applyBorder="1" applyAlignment="1">
      <alignment horizontal="center" vertical="center"/>
    </xf>
    <xf numFmtId="0" fontId="39" fillId="0" borderId="0" xfId="3" applyFont="1" applyBorder="1" applyAlignment="1">
      <alignment horizontal="center" vertical="center"/>
    </xf>
    <xf numFmtId="0" fontId="51" fillId="0" borderId="0" xfId="3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2" fillId="0" borderId="0" xfId="0" applyFont="1" applyAlignment="1">
      <alignment horizontal="center"/>
    </xf>
    <xf numFmtId="0" fontId="63" fillId="0" borderId="29" xfId="0" applyFont="1" applyBorder="1" applyAlignment="1">
      <alignment horizontal="center" wrapText="1"/>
    </xf>
    <xf numFmtId="0" fontId="63" fillId="0" borderId="30" xfId="0" applyFont="1" applyBorder="1" applyAlignment="1">
      <alignment horizontal="center" wrapText="1"/>
    </xf>
    <xf numFmtId="0" fontId="63" fillId="0" borderId="0" xfId="0" applyFont="1" applyAlignment="1">
      <alignment horizontal="center" wrapText="1"/>
    </xf>
    <xf numFmtId="0" fontId="63" fillId="0" borderId="12" xfId="0" applyFont="1" applyBorder="1" applyAlignment="1">
      <alignment horizontal="center" wrapText="1"/>
    </xf>
    <xf numFmtId="0" fontId="63" fillId="0" borderId="2" xfId="0" applyFont="1" applyBorder="1" applyAlignment="1">
      <alignment horizontal="center" wrapText="1"/>
    </xf>
    <xf numFmtId="0" fontId="63" fillId="0" borderId="32" xfId="0" applyFont="1" applyBorder="1" applyAlignment="1">
      <alignment horizontal="center" wrapText="1"/>
    </xf>
    <xf numFmtId="0" fontId="18" fillId="10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14" borderId="1" xfId="0" applyFont="1" applyFill="1" applyBorder="1" applyAlignment="1">
      <alignment horizontal="center"/>
    </xf>
    <xf numFmtId="0" fontId="13" fillId="14" borderId="8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readingOrder="1"/>
      <protection locked="0"/>
    </xf>
    <xf numFmtId="0" fontId="1" fillId="8" borderId="0" xfId="0" applyFont="1" applyFill="1" applyBorder="1" applyAlignment="1">
      <alignment horizontal="center" vertical="center" readingOrder="1"/>
    </xf>
    <xf numFmtId="0" fontId="7" fillId="9" borderId="0" xfId="0" applyFont="1" applyFill="1" applyBorder="1" applyAlignment="1">
      <alignment horizontal="center" vertical="center" readingOrder="1"/>
    </xf>
    <xf numFmtId="0" fontId="12" fillId="9" borderId="0" xfId="0" applyFont="1" applyFill="1" applyBorder="1" applyAlignment="1">
      <alignment horizontal="right" vertical="center" readingOrder="1"/>
    </xf>
    <xf numFmtId="0" fontId="1" fillId="0" borderId="0" xfId="0" applyFont="1" applyBorder="1" applyAlignment="1">
      <alignment vertical="center" readingOrder="1"/>
    </xf>
    <xf numFmtId="2" fontId="7" fillId="0" borderId="0" xfId="0" applyNumberFormat="1" applyFont="1" applyBorder="1" applyAlignment="1">
      <alignment vertical="center" readingOrder="1"/>
    </xf>
    <xf numFmtId="0" fontId="87" fillId="26" borderId="1" xfId="1" applyFont="1" applyFill="1" applyBorder="1" applyAlignment="1">
      <alignment horizontal="center" vertical="center"/>
    </xf>
    <xf numFmtId="0" fontId="74" fillId="13" borderId="1" xfId="1" applyFont="1" applyFill="1" applyBorder="1" applyAlignment="1">
      <alignment horizontal="center" vertical="center"/>
    </xf>
    <xf numFmtId="0" fontId="74" fillId="26" borderId="1" xfId="1" applyFont="1" applyFill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37" fillId="0" borderId="22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9" borderId="8" xfId="0" applyFont="1" applyFill="1" applyBorder="1" applyAlignment="1">
      <alignment horizontal="center" shrinkToFit="1"/>
    </xf>
    <xf numFmtId="0" fontId="6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4" fillId="24" borderId="7" xfId="0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horizontal="center" vertical="center"/>
    </xf>
    <xf numFmtId="0" fontId="62" fillId="24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/>
    </xf>
    <xf numFmtId="0" fontId="5" fillId="29" borderId="1" xfId="0" applyFont="1" applyFill="1" applyBorder="1" applyAlignment="1">
      <alignment horizontal="center" shrinkToFit="1"/>
    </xf>
    <xf numFmtId="0" fontId="5" fillId="24" borderId="1" xfId="0" applyFont="1" applyFill="1" applyBorder="1" applyAlignment="1">
      <alignment horizontal="center" shrinkToFit="1"/>
    </xf>
    <xf numFmtId="0" fontId="5" fillId="24" borderId="8" xfId="0" applyFont="1" applyFill="1" applyBorder="1" applyAlignment="1">
      <alignment horizontal="center" shrinkToFit="1"/>
    </xf>
    <xf numFmtId="0" fontId="63" fillId="0" borderId="28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/>
    </xf>
    <xf numFmtId="0" fontId="63" fillId="0" borderId="23" xfId="0" applyFont="1" applyBorder="1" applyAlignment="1">
      <alignment horizontal="center" wrapText="1"/>
    </xf>
    <xf numFmtId="0" fontId="70" fillId="30" borderId="22" xfId="1" applyFont="1" applyFill="1" applyBorder="1" applyAlignment="1">
      <alignment horizontal="center" vertical="center"/>
    </xf>
    <xf numFmtId="0" fontId="70" fillId="30" borderId="25" xfId="1" applyFont="1" applyFill="1" applyBorder="1" applyAlignment="1">
      <alignment horizontal="center" vertical="center"/>
    </xf>
    <xf numFmtId="0" fontId="70" fillId="30" borderId="1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8" fillId="0" borderId="1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78" fillId="32" borderId="22" xfId="1" applyFont="1" applyFill="1" applyBorder="1" applyAlignment="1">
      <alignment horizontal="center" vertical="center"/>
    </xf>
    <xf numFmtId="0" fontId="78" fillId="32" borderId="25" xfId="1" applyFont="1" applyFill="1" applyBorder="1" applyAlignment="1">
      <alignment horizontal="center" vertical="center"/>
    </xf>
    <xf numFmtId="0" fontId="78" fillId="32" borderId="10" xfId="1" applyFont="1" applyFill="1" applyBorder="1" applyAlignment="1">
      <alignment horizontal="center" vertical="center"/>
    </xf>
    <xf numFmtId="0" fontId="81" fillId="32" borderId="22" xfId="2" applyFont="1" applyFill="1" applyBorder="1" applyAlignment="1">
      <alignment horizontal="center" vertical="center"/>
    </xf>
    <xf numFmtId="0" fontId="81" fillId="32" borderId="25" xfId="2" applyFont="1" applyFill="1" applyBorder="1" applyAlignment="1">
      <alignment horizontal="center" vertical="center"/>
    </xf>
    <xf numFmtId="0" fontId="81" fillId="32" borderId="10" xfId="2" applyFont="1" applyFill="1" applyBorder="1" applyAlignment="1">
      <alignment horizontal="center" vertical="center"/>
    </xf>
    <xf numFmtId="0" fontId="80" fillId="33" borderId="22" xfId="2" applyFont="1" applyFill="1" applyBorder="1" applyAlignment="1">
      <alignment horizontal="center" vertical="center"/>
    </xf>
    <xf numFmtId="0" fontId="80" fillId="33" borderId="25" xfId="2" applyFont="1" applyFill="1" applyBorder="1" applyAlignment="1">
      <alignment horizontal="center" vertical="center"/>
    </xf>
    <xf numFmtId="0" fontId="80" fillId="33" borderId="10" xfId="2" applyFont="1" applyFill="1" applyBorder="1" applyAlignment="1">
      <alignment horizontal="center" vertical="center"/>
    </xf>
    <xf numFmtId="0" fontId="86" fillId="0" borderId="23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15" fillId="5" borderId="2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wrapText="1"/>
    </xf>
    <xf numFmtId="0" fontId="5" fillId="19" borderId="26" xfId="3" applyFont="1" applyFill="1" applyBorder="1" applyAlignment="1">
      <alignment horizontal="center" vertical="center" shrinkToFit="1"/>
    </xf>
    <xf numFmtId="0" fontId="5" fillId="19" borderId="27" xfId="3" applyFont="1" applyFill="1" applyBorder="1" applyAlignment="1">
      <alignment horizontal="center" vertical="center" shrinkToFit="1"/>
    </xf>
    <xf numFmtId="0" fontId="65" fillId="0" borderId="28" xfId="3" applyFont="1" applyBorder="1" applyAlignment="1">
      <alignment horizontal="center" vertical="center" wrapText="1"/>
    </xf>
    <xf numFmtId="0" fontId="65" fillId="0" borderId="29" xfId="3" applyFont="1" applyBorder="1" applyAlignment="1">
      <alignment horizontal="center" vertical="center" wrapText="1"/>
    </xf>
    <xf numFmtId="0" fontId="65" fillId="0" borderId="30" xfId="3" applyFont="1" applyBorder="1" applyAlignment="1">
      <alignment horizontal="center" vertical="center" wrapText="1"/>
    </xf>
    <xf numFmtId="0" fontId="65" fillId="0" borderId="11" xfId="3" applyFont="1" applyBorder="1" applyAlignment="1">
      <alignment horizontal="center" vertical="center" wrapText="1"/>
    </xf>
    <xf numFmtId="0" fontId="65" fillId="0" borderId="0" xfId="3" applyFont="1" applyBorder="1" applyAlignment="1">
      <alignment horizontal="center" vertical="center" wrapText="1"/>
    </xf>
    <xf numFmtId="0" fontId="65" fillId="0" borderId="12" xfId="3" applyFont="1" applyBorder="1" applyAlignment="1">
      <alignment horizontal="center" vertical="center" wrapText="1"/>
    </xf>
    <xf numFmtId="0" fontId="65" fillId="0" borderId="31" xfId="3" applyFont="1" applyBorder="1" applyAlignment="1">
      <alignment horizontal="center" vertical="center" wrapText="1"/>
    </xf>
    <xf numFmtId="0" fontId="65" fillId="0" borderId="2" xfId="3" applyFont="1" applyBorder="1" applyAlignment="1">
      <alignment horizontal="center" vertical="center" wrapText="1"/>
    </xf>
    <xf numFmtId="0" fontId="65" fillId="0" borderId="32" xfId="3" applyFont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/>
    </xf>
    <xf numFmtId="0" fontId="5" fillId="16" borderId="13" xfId="3" applyFont="1" applyFill="1" applyBorder="1" applyAlignment="1">
      <alignment horizontal="center" vertical="center"/>
    </xf>
    <xf numFmtId="0" fontId="4" fillId="19" borderId="19" xfId="3" applyFont="1" applyFill="1" applyBorder="1" applyAlignment="1">
      <alignment horizontal="center" vertical="center"/>
    </xf>
    <xf numFmtId="0" fontId="4" fillId="19" borderId="13" xfId="3" applyFont="1" applyFill="1" applyBorder="1" applyAlignment="1">
      <alignment horizontal="center" vertical="center"/>
    </xf>
    <xf numFmtId="0" fontId="5" fillId="19" borderId="19" xfId="3" applyFont="1" applyFill="1" applyBorder="1" applyAlignment="1">
      <alignment horizontal="center" vertical="center" shrinkToFit="1"/>
    </xf>
    <xf numFmtId="0" fontId="5" fillId="19" borderId="13" xfId="3" applyFont="1" applyFill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20" fillId="0" borderId="0" xfId="0" applyFont="1"/>
    <xf numFmtId="0" fontId="1" fillId="0" borderId="4" xfId="0" applyFont="1" applyBorder="1" applyAlignment="1">
      <alignment wrapText="1"/>
    </xf>
    <xf numFmtId="0" fontId="20" fillId="0" borderId="0" xfId="0" applyFont="1" applyAlignment="1">
      <alignment vertical="center"/>
    </xf>
    <xf numFmtId="0" fontId="94" fillId="35" borderId="1" xfId="3" applyFont="1" applyFill="1" applyBorder="1" applyAlignment="1">
      <alignment horizontal="center" vertical="center"/>
    </xf>
    <xf numFmtId="0" fontId="94" fillId="35" borderId="1" xfId="3" applyFont="1" applyFill="1" applyBorder="1" applyAlignment="1">
      <alignment horizontal="left" vertical="center"/>
    </xf>
    <xf numFmtId="0" fontId="94" fillId="35" borderId="1" xfId="3" applyFont="1" applyFill="1" applyBorder="1" applyAlignment="1">
      <alignment horizontal="center" vertical="center"/>
    </xf>
    <xf numFmtId="0" fontId="94" fillId="35" borderId="1" xfId="0" applyFont="1" applyFill="1" applyBorder="1" applyAlignment="1">
      <alignment horizontal="center" vertical="center"/>
    </xf>
    <xf numFmtId="0" fontId="94" fillId="35" borderId="1" xfId="3" applyFont="1" applyFill="1" applyBorder="1" applyAlignment="1">
      <alignment horizontal="center" vertical="center" shrinkToFit="1"/>
    </xf>
    <xf numFmtId="0" fontId="9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6" fillId="0" borderId="1" xfId="0" applyFont="1" applyBorder="1" applyAlignment="1" applyProtection="1">
      <alignment horizontal="center" vertical="center" readingOrder="1"/>
      <protection locked="0"/>
    </xf>
    <xf numFmtId="0" fontId="7" fillId="36" borderId="1" xfId="0" applyFont="1" applyFill="1" applyBorder="1" applyAlignment="1" applyProtection="1">
      <alignment horizontal="center" vertical="center" readingOrder="1"/>
    </xf>
    <xf numFmtId="0" fontId="7" fillId="36" borderId="1" xfId="0" applyFont="1" applyFill="1" applyBorder="1" applyAlignment="1" applyProtection="1">
      <alignment horizontal="center" vertical="center" readingOrder="1"/>
      <protection locked="0"/>
    </xf>
    <xf numFmtId="1" fontId="28" fillId="0" borderId="1" xfId="5" applyNumberFormat="1" applyFont="1" applyBorder="1" applyAlignment="1">
      <alignment horizontal="left" vertical="center" shrinkToFit="1"/>
    </xf>
    <xf numFmtId="0" fontId="28" fillId="0" borderId="1" xfId="3" applyFont="1" applyBorder="1" applyAlignment="1">
      <alignment horizontal="left" vertical="center" wrapText="1"/>
    </xf>
    <xf numFmtId="0" fontId="28" fillId="0" borderId="1" xfId="3" applyFont="1" applyBorder="1" applyAlignment="1">
      <alignment horizontal="left" vertical="center"/>
    </xf>
    <xf numFmtId="0" fontId="20" fillId="35" borderId="1" xfId="3" applyFont="1" applyFill="1" applyBorder="1" applyAlignment="1">
      <alignment horizontal="center" vertical="center"/>
    </xf>
    <xf numFmtId="0" fontId="28" fillId="13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0" fillId="37" borderId="1" xfId="3" applyFont="1" applyFill="1" applyBorder="1" applyAlignment="1">
      <alignment horizontal="center" vertical="center" shrinkToFit="1"/>
    </xf>
    <xf numFmtId="0" fontId="98" fillId="0" borderId="0" xfId="0" applyFont="1" applyAlignment="1">
      <alignment horizontal="center" vertical="center"/>
    </xf>
    <xf numFmtId="0" fontId="96" fillId="0" borderId="1" xfId="0" applyFont="1" applyBorder="1" applyAlignment="1" applyProtection="1">
      <alignment vertical="center" readingOrder="1"/>
    </xf>
    <xf numFmtId="0" fontId="99" fillId="0" borderId="1" xfId="0" applyFont="1" applyBorder="1" applyAlignment="1" applyProtection="1">
      <alignment horizontal="center" vertical="center" readingOrder="1"/>
      <protection locked="0"/>
    </xf>
    <xf numFmtId="0" fontId="12" fillId="36" borderId="1" xfId="0" applyFont="1" applyFill="1" applyBorder="1" applyAlignment="1" applyProtection="1">
      <alignment horizontal="right" vertical="center" readingOrder="1"/>
    </xf>
    <xf numFmtId="0" fontId="2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readingOrder="1"/>
    </xf>
    <xf numFmtId="0" fontId="12" fillId="0" borderId="0" xfId="0" applyFont="1" applyFill="1" applyBorder="1" applyAlignment="1" applyProtection="1">
      <alignment horizontal="right" vertical="center" readingOrder="1"/>
    </xf>
    <xf numFmtId="0" fontId="47" fillId="0" borderId="0" xfId="0" applyFont="1" applyFill="1" applyBorder="1" applyAlignment="1">
      <alignment horizontal="center" vertical="center"/>
    </xf>
    <xf numFmtId="1" fontId="20" fillId="0" borderId="1" xfId="5" applyNumberFormat="1" applyFont="1" applyBorder="1" applyAlignment="1">
      <alignment horizontal="left" vertical="center" shrinkToFit="1"/>
    </xf>
    <xf numFmtId="0" fontId="20" fillId="0" borderId="1" xfId="3" applyFont="1" applyBorder="1" applyAlignment="1">
      <alignment horizontal="left" vertical="center" wrapText="1"/>
    </xf>
    <xf numFmtId="1" fontId="20" fillId="0" borderId="5" xfId="5" applyNumberFormat="1" applyFont="1" applyBorder="1" applyAlignment="1">
      <alignment horizontal="left" vertical="center" shrinkToFit="1"/>
    </xf>
    <xf numFmtId="0" fontId="63" fillId="0" borderId="0" xfId="0" applyFont="1" applyAlignment="1">
      <alignment horizontal="center" vertical="center"/>
    </xf>
    <xf numFmtId="0" fontId="99" fillId="0" borderId="1" xfId="0" applyFont="1" applyBorder="1" applyAlignment="1" applyProtection="1">
      <alignment vertical="center" readingOrder="1"/>
    </xf>
    <xf numFmtId="0" fontId="20" fillId="0" borderId="1" xfId="5" applyFont="1" applyBorder="1" applyAlignment="1">
      <alignment horizontal="left" vertical="center" wrapText="1"/>
    </xf>
    <xf numFmtId="0" fontId="100" fillId="0" borderId="1" xfId="1" applyFont="1" applyFill="1" applyBorder="1" applyAlignment="1">
      <alignment horizontal="center" vertical="center"/>
    </xf>
    <xf numFmtId="0" fontId="100" fillId="13" borderId="1" xfId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94" fillId="38" borderId="22" xfId="1" applyFont="1" applyFill="1" applyBorder="1" applyAlignment="1">
      <alignment horizontal="center" vertical="center"/>
    </xf>
    <xf numFmtId="0" fontId="94" fillId="38" borderId="25" xfId="1" applyFont="1" applyFill="1" applyBorder="1" applyAlignment="1">
      <alignment horizontal="center" vertical="center"/>
    </xf>
    <xf numFmtId="0" fontId="94" fillId="0" borderId="10" xfId="1" applyFont="1" applyFill="1" applyBorder="1" applyAlignment="1">
      <alignment vertical="center"/>
    </xf>
    <xf numFmtId="0" fontId="101" fillId="0" borderId="1" xfId="0" applyFont="1" applyBorder="1" applyAlignment="1" applyProtection="1">
      <alignment vertical="center" readingOrder="1"/>
    </xf>
    <xf numFmtId="0" fontId="20" fillId="0" borderId="10" xfId="0" applyFont="1" applyBorder="1" applyAlignment="1">
      <alignment horizontal="left" vertical="center" readingOrder="1"/>
    </xf>
    <xf numFmtId="0" fontId="20" fillId="0" borderId="1" xfId="3" applyFont="1" applyBorder="1" applyAlignment="1">
      <alignment horizontal="left" vertical="center"/>
    </xf>
    <xf numFmtId="1" fontId="20" fillId="0" borderId="5" xfId="5" applyNumberFormat="1" applyFont="1" applyBorder="1" applyAlignment="1">
      <alignment horizontal="left" vertical="center" shrinkToFit="1" readingOrder="1"/>
    </xf>
    <xf numFmtId="0" fontId="94" fillId="0" borderId="1" xfId="1" applyFont="1" applyFill="1" applyBorder="1" applyAlignment="1">
      <alignment horizontal="center" vertical="center"/>
    </xf>
    <xf numFmtId="1" fontId="20" fillId="0" borderId="1" xfId="5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readingOrder="1"/>
    </xf>
    <xf numFmtId="0" fontId="94" fillId="13" borderId="1" xfId="1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6" fillId="35" borderId="1" xfId="3" applyFont="1" applyFill="1" applyBorder="1" applyAlignment="1">
      <alignment horizontal="center" vertical="center"/>
    </xf>
    <xf numFmtId="1" fontId="102" fillId="0" borderId="0" xfId="5" applyNumberFormat="1" applyFont="1" applyBorder="1" applyAlignment="1">
      <alignment horizontal="center" vertical="center" shrinkToFit="1"/>
    </xf>
    <xf numFmtId="0" fontId="102" fillId="0" borderId="0" xfId="3" applyFont="1" applyBorder="1" applyAlignment="1">
      <alignment horizontal="left" vertical="center"/>
    </xf>
    <xf numFmtId="0" fontId="102" fillId="0" borderId="0" xfId="0" applyFont="1"/>
    <xf numFmtId="0" fontId="102" fillId="0" borderId="0" xfId="0" applyFont="1" applyAlignment="1">
      <alignment horizontal="center"/>
    </xf>
    <xf numFmtId="0" fontId="98" fillId="0" borderId="0" xfId="0" applyFont="1"/>
    <xf numFmtId="0" fontId="20" fillId="0" borderId="0" xfId="0" applyFont="1" applyFill="1" applyBorder="1"/>
    <xf numFmtId="0" fontId="20" fillId="0" borderId="0" xfId="0" applyFont="1" applyBorder="1"/>
    <xf numFmtId="0" fontId="7" fillId="0" borderId="0" xfId="0" applyFont="1" applyBorder="1" applyAlignment="1" applyProtection="1">
      <alignment horizontal="center" vertical="center" readingOrder="1"/>
    </xf>
    <xf numFmtId="0" fontId="12" fillId="0" borderId="0" xfId="0" applyFont="1" applyBorder="1" applyAlignment="1" applyProtection="1">
      <alignment horizontal="right" vertical="center" readingOrder="1"/>
    </xf>
    <xf numFmtId="0" fontId="102" fillId="0" borderId="0" xfId="0" applyFont="1" applyBorder="1" applyAlignment="1"/>
    <xf numFmtId="0" fontId="102" fillId="0" borderId="0" xfId="0" applyFont="1" applyBorder="1" applyAlignment="1">
      <alignment horizontal="left"/>
    </xf>
    <xf numFmtId="0" fontId="94" fillId="0" borderId="0" xfId="0" applyFont="1"/>
    <xf numFmtId="0" fontId="41" fillId="0" borderId="0" xfId="0" applyFont="1"/>
    <xf numFmtId="0" fontId="102" fillId="0" borderId="0" xfId="0" applyFont="1" applyBorder="1"/>
    <xf numFmtId="0" fontId="102" fillId="0" borderId="0" xfId="3" applyFont="1" applyFill="1" applyBorder="1" applyAlignment="1">
      <alignment vertical="center"/>
    </xf>
    <xf numFmtId="0" fontId="102" fillId="0" borderId="0" xfId="3" applyFont="1" applyFill="1" applyBorder="1" applyAlignment="1">
      <alignment horizontal="left" vertical="center"/>
    </xf>
    <xf numFmtId="0" fontId="102" fillId="0" borderId="0" xfId="3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shrinkToFit="1"/>
    </xf>
    <xf numFmtId="0" fontId="98" fillId="0" borderId="0" xfId="0" applyFont="1" applyFill="1" applyBorder="1" applyAlignment="1">
      <alignment horizontal="center" vertical="center"/>
    </xf>
    <xf numFmtId="1" fontId="102" fillId="0" borderId="0" xfId="5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 shrinkToFit="1"/>
    </xf>
    <xf numFmtId="0" fontId="99" fillId="0" borderId="0" xfId="0" applyFont="1" applyFill="1" applyBorder="1" applyAlignment="1" applyProtection="1">
      <alignment vertical="center" readingOrder="1"/>
    </xf>
    <xf numFmtId="0" fontId="99" fillId="0" borderId="0" xfId="0" applyFont="1" applyFill="1" applyBorder="1" applyAlignment="1" applyProtection="1">
      <alignment horizontal="center" vertical="center" readingOrder="1"/>
      <protection locked="0"/>
    </xf>
    <xf numFmtId="0" fontId="102" fillId="0" borderId="0" xfId="0" applyFont="1" applyAlignment="1">
      <alignment horizontal="left"/>
    </xf>
    <xf numFmtId="0" fontId="102" fillId="0" borderId="0" xfId="0" applyFont="1" applyAlignment="1">
      <alignment horizontal="left"/>
    </xf>
    <xf numFmtId="0" fontId="102" fillId="0" borderId="0" xfId="0" applyFont="1" applyAlignment="1"/>
    <xf numFmtId="0" fontId="106" fillId="0" borderId="0" xfId="0" applyFont="1"/>
    <xf numFmtId="20" fontId="102" fillId="0" borderId="0" xfId="0" applyNumberFormat="1" applyFont="1" applyAlignment="1"/>
    <xf numFmtId="0" fontId="107" fillId="0" borderId="19" xfId="0" applyFont="1" applyBorder="1" applyAlignment="1">
      <alignment horizontal="center"/>
    </xf>
    <xf numFmtId="0" fontId="108" fillId="0" borderId="9" xfId="0" applyFont="1" applyBorder="1" applyAlignment="1"/>
    <xf numFmtId="0" fontId="108" fillId="0" borderId="21" xfId="0" applyFont="1" applyBorder="1" applyAlignment="1"/>
    <xf numFmtId="0" fontId="107" fillId="0" borderId="0" xfId="0" applyFont="1" applyAlignment="1">
      <alignment horizontal="center"/>
    </xf>
    <xf numFmtId="0" fontId="109" fillId="0" borderId="0" xfId="0" applyFont="1" applyAlignment="1">
      <alignment horizontal="center"/>
    </xf>
    <xf numFmtId="0" fontId="109" fillId="0" borderId="38" xfId="0" applyFont="1" applyBorder="1" applyAlignment="1">
      <alignment horizontal="center" vertical="center" wrapText="1"/>
    </xf>
    <xf numFmtId="0" fontId="108" fillId="0" borderId="0" xfId="0" applyFont="1" applyBorder="1" applyAlignment="1">
      <alignment vertical="center" wrapText="1"/>
    </xf>
    <xf numFmtId="0" fontId="108" fillId="0" borderId="4" xfId="0" applyFont="1" applyBorder="1" applyAlignment="1">
      <alignment vertical="center" wrapText="1"/>
    </xf>
    <xf numFmtId="0" fontId="107" fillId="0" borderId="13" xfId="0" applyFont="1" applyBorder="1" applyAlignment="1">
      <alignment horizontal="center" vertical="center"/>
    </xf>
    <xf numFmtId="0" fontId="108" fillId="0" borderId="2" xfId="0" applyFont="1" applyBorder="1" applyAlignment="1">
      <alignment vertical="center"/>
    </xf>
    <xf numFmtId="0" fontId="108" fillId="0" borderId="6" xfId="0" applyFont="1" applyBorder="1" applyAlignment="1">
      <alignment vertical="center"/>
    </xf>
    <xf numFmtId="0" fontId="107" fillId="35" borderId="1" xfId="0" applyFont="1" applyFill="1" applyBorder="1" applyAlignment="1">
      <alignment vertical="center"/>
    </xf>
    <xf numFmtId="0" fontId="107" fillId="35" borderId="1" xfId="0" applyFont="1" applyFill="1" applyBorder="1" applyAlignment="1">
      <alignment horizontal="center" vertical="center"/>
    </xf>
    <xf numFmtId="0" fontId="107" fillId="35" borderId="1" xfId="0" applyFont="1" applyFill="1" applyBorder="1" applyAlignment="1">
      <alignment horizontal="center" vertical="center"/>
    </xf>
    <xf numFmtId="0" fontId="110" fillId="35" borderId="1" xfId="0" applyFont="1" applyFill="1" applyBorder="1" applyAlignment="1">
      <alignment horizontal="center" vertical="center"/>
    </xf>
    <xf numFmtId="0" fontId="111" fillId="35" borderId="1" xfId="0" applyFont="1" applyFill="1" applyBorder="1" applyAlignment="1">
      <alignment horizontal="center"/>
    </xf>
    <xf numFmtId="0" fontId="111" fillId="35" borderId="1" xfId="0" applyFont="1" applyFill="1" applyBorder="1" applyAlignment="1">
      <alignment horizontal="center" shrinkToFit="1"/>
    </xf>
    <xf numFmtId="0" fontId="112" fillId="0" borderId="0" xfId="0" applyFont="1" applyAlignment="1">
      <alignment vertical="center"/>
    </xf>
    <xf numFmtId="0" fontId="113" fillId="0" borderId="0" xfId="0" applyFont="1" applyAlignment="1">
      <alignment vertical="center"/>
    </xf>
    <xf numFmtId="0" fontId="107" fillId="0" borderId="0" xfId="0" applyFont="1" applyAlignment="1">
      <alignment vertical="center"/>
    </xf>
    <xf numFmtId="0" fontId="114" fillId="0" borderId="0" xfId="0" applyFont="1" applyAlignment="1">
      <alignment vertical="center"/>
    </xf>
    <xf numFmtId="0" fontId="111" fillId="0" borderId="1" xfId="0" applyFont="1" applyBorder="1" applyAlignment="1" applyProtection="1">
      <alignment horizontal="center" vertical="center" readingOrder="1"/>
      <protection locked="0"/>
    </xf>
    <xf numFmtId="0" fontId="113" fillId="0" borderId="0" xfId="0" applyFont="1" applyAlignment="1">
      <alignment horizontal="center"/>
    </xf>
    <xf numFmtId="0" fontId="111" fillId="36" borderId="1" xfId="0" applyFont="1" applyFill="1" applyBorder="1" applyAlignment="1" applyProtection="1">
      <alignment horizontal="center" vertical="center" readingOrder="1"/>
    </xf>
    <xf numFmtId="0" fontId="111" fillId="36" borderId="1" xfId="0" applyFont="1" applyFill="1" applyBorder="1" applyAlignment="1" applyProtection="1">
      <alignment horizontal="center" vertical="center" readingOrder="1"/>
      <protection locked="0"/>
    </xf>
    <xf numFmtId="0" fontId="115" fillId="20" borderId="1" xfId="0" applyFont="1" applyFill="1" applyBorder="1" applyAlignment="1">
      <alignment horizontal="center" vertical="center"/>
    </xf>
    <xf numFmtId="0" fontId="116" fillId="20" borderId="1" xfId="0" applyFont="1" applyFill="1" applyBorder="1" applyAlignment="1">
      <alignment horizontal="left" vertical="center"/>
    </xf>
    <xf numFmtId="0" fontId="117" fillId="13" borderId="1" xfId="1" applyFont="1" applyFill="1" applyBorder="1" applyAlignment="1">
      <alignment horizontal="center" vertical="center"/>
    </xf>
    <xf numFmtId="0" fontId="118" fillId="13" borderId="1" xfId="1" applyFont="1" applyFill="1" applyBorder="1" applyAlignment="1">
      <alignment horizontal="center" vertical="center"/>
    </xf>
    <xf numFmtId="0" fontId="118" fillId="0" borderId="1" xfId="1" applyFont="1" applyFill="1" applyBorder="1" applyAlignment="1">
      <alignment horizontal="center" vertical="center"/>
    </xf>
    <xf numFmtId="0" fontId="119" fillId="0" borderId="1" xfId="1" applyFont="1" applyFill="1" applyBorder="1" applyAlignment="1">
      <alignment horizontal="center" vertical="center"/>
    </xf>
    <xf numFmtId="0" fontId="119" fillId="13" borderId="1" xfId="1" applyFont="1" applyFill="1" applyBorder="1" applyAlignment="1">
      <alignment horizontal="center" vertical="center"/>
    </xf>
    <xf numFmtId="0" fontId="117" fillId="38" borderId="22" xfId="1" applyFont="1" applyFill="1" applyBorder="1" applyAlignment="1">
      <alignment horizontal="center" vertical="center"/>
    </xf>
    <xf numFmtId="0" fontId="117" fillId="38" borderId="25" xfId="1" applyFont="1" applyFill="1" applyBorder="1" applyAlignment="1">
      <alignment horizontal="center" vertical="center"/>
    </xf>
    <xf numFmtId="0" fontId="117" fillId="38" borderId="10" xfId="1" applyFont="1" applyFill="1" applyBorder="1" applyAlignment="1">
      <alignment horizontal="center" vertical="center"/>
    </xf>
    <xf numFmtId="0" fontId="118" fillId="35" borderId="1" xfId="0" applyFont="1" applyFill="1" applyBorder="1" applyAlignment="1">
      <alignment horizontal="center" vertical="center"/>
    </xf>
    <xf numFmtId="0" fontId="110" fillId="35" borderId="1" xfId="0" applyFont="1" applyFill="1" applyBorder="1" applyAlignment="1">
      <alignment horizontal="center" vertical="center" shrinkToFit="1"/>
    </xf>
    <xf numFmtId="0" fontId="114" fillId="0" borderId="0" xfId="0" applyFont="1" applyAlignment="1">
      <alignment horizontal="left" vertical="center"/>
    </xf>
    <xf numFmtId="0" fontId="120" fillId="0" borderId="1" xfId="0" applyFont="1" applyBorder="1" applyAlignment="1" applyProtection="1">
      <alignment vertical="center" readingOrder="1"/>
    </xf>
    <xf numFmtId="0" fontId="110" fillId="0" borderId="0" xfId="0" applyFont="1" applyAlignment="1">
      <alignment horizontal="center"/>
    </xf>
    <xf numFmtId="0" fontId="120" fillId="36" borderId="1" xfId="0" applyFont="1" applyFill="1" applyBorder="1" applyAlignment="1" applyProtection="1">
      <alignment horizontal="center" vertical="center" readingOrder="1"/>
    </xf>
    <xf numFmtId="0" fontId="120" fillId="0" borderId="1" xfId="0" applyFont="1" applyBorder="1" applyAlignment="1" applyProtection="1">
      <alignment horizontal="center" vertical="center" readingOrder="1"/>
      <protection locked="0"/>
    </xf>
    <xf numFmtId="0" fontId="110" fillId="36" borderId="1" xfId="0" applyFont="1" applyFill="1" applyBorder="1" applyAlignment="1" applyProtection="1">
      <alignment horizontal="right" vertical="center" readingOrder="1"/>
    </xf>
    <xf numFmtId="0" fontId="110" fillId="0" borderId="0" xfId="0" applyFont="1" applyAlignment="1">
      <alignment vertical="center"/>
    </xf>
    <xf numFmtId="0" fontId="110" fillId="0" borderId="1" xfId="0" applyFont="1" applyBorder="1" applyAlignment="1">
      <alignment horizontal="center" vertical="center"/>
    </xf>
    <xf numFmtId="0" fontId="113" fillId="0" borderId="6" xfId="0" applyFont="1" applyBorder="1" applyAlignment="1">
      <alignment horizontal="center" vertical="center"/>
    </xf>
    <xf numFmtId="0" fontId="113" fillId="0" borderId="1" xfId="0" applyFont="1" applyBorder="1" applyAlignment="1">
      <alignment horizontal="center" vertical="center"/>
    </xf>
    <xf numFmtId="0" fontId="116" fillId="20" borderId="1" xfId="0" applyFont="1" applyFill="1" applyBorder="1" applyAlignment="1">
      <alignment horizontal="center" vertical="center"/>
    </xf>
    <xf numFmtId="0" fontId="121" fillId="0" borderId="1" xfId="1" applyFont="1" applyFill="1" applyBorder="1" applyAlignment="1">
      <alignment horizontal="center" vertical="center"/>
    </xf>
    <xf numFmtId="0" fontId="120" fillId="0" borderId="0" xfId="0" applyFont="1" applyBorder="1" applyAlignment="1" applyProtection="1">
      <alignment horizontal="center" vertical="center" readingOrder="1"/>
      <protection locked="0"/>
    </xf>
    <xf numFmtId="0" fontId="110" fillId="0" borderId="0" xfId="0" applyFont="1" applyBorder="1" applyAlignment="1">
      <alignment horizontal="center" vertical="center"/>
    </xf>
    <xf numFmtId="0" fontId="113" fillId="0" borderId="0" xfId="0" applyFont="1" applyBorder="1" applyAlignment="1">
      <alignment horizontal="center" vertical="center"/>
    </xf>
    <xf numFmtId="0" fontId="121" fillId="13" borderId="1" xfId="1" applyFont="1" applyFill="1" applyBorder="1" applyAlignment="1">
      <alignment horizontal="center" vertical="center"/>
    </xf>
    <xf numFmtId="0" fontId="117" fillId="0" borderId="1" xfId="1" applyFont="1" applyFill="1" applyBorder="1" applyAlignment="1">
      <alignment horizontal="center" vertical="center"/>
    </xf>
    <xf numFmtId="0" fontId="122" fillId="14" borderId="1" xfId="0" applyFont="1" applyFill="1" applyBorder="1" applyAlignment="1">
      <alignment horizontal="left" vertical="center"/>
    </xf>
    <xf numFmtId="0" fontId="122" fillId="14" borderId="1" xfId="0" applyFont="1" applyFill="1" applyBorder="1" applyAlignment="1">
      <alignment horizontal="center" vertical="center"/>
    </xf>
    <xf numFmtId="0" fontId="118" fillId="38" borderId="22" xfId="1" applyFont="1" applyFill="1" applyBorder="1" applyAlignment="1">
      <alignment horizontal="center" vertical="center"/>
    </xf>
    <xf numFmtId="0" fontId="118" fillId="38" borderId="25" xfId="1" applyFont="1" applyFill="1" applyBorder="1" applyAlignment="1">
      <alignment horizontal="center" vertical="center"/>
    </xf>
    <xf numFmtId="0" fontId="118" fillId="38" borderId="10" xfId="1" applyFont="1" applyFill="1" applyBorder="1" applyAlignment="1">
      <alignment horizontal="center" vertical="center"/>
    </xf>
    <xf numFmtId="0" fontId="123" fillId="20" borderId="1" xfId="0" applyFont="1" applyFill="1" applyBorder="1" applyAlignment="1">
      <alignment horizontal="left" vertical="center"/>
    </xf>
    <xf numFmtId="0" fontId="122" fillId="20" borderId="1" xfId="0" applyFont="1" applyFill="1" applyBorder="1" applyAlignment="1">
      <alignment horizontal="left" vertical="center"/>
    </xf>
    <xf numFmtId="0" fontId="123" fillId="20" borderId="1" xfId="0" applyFont="1" applyFill="1" applyBorder="1" applyAlignment="1">
      <alignment horizontal="center" vertical="center"/>
    </xf>
    <xf numFmtId="0" fontId="120" fillId="35" borderId="1" xfId="0" applyFont="1" applyFill="1" applyBorder="1" applyAlignment="1">
      <alignment horizontal="center"/>
    </xf>
    <xf numFmtId="0" fontId="120" fillId="35" borderId="1" xfId="0" applyFont="1" applyFill="1" applyBorder="1" applyAlignment="1">
      <alignment horizontal="center" shrinkToFit="1"/>
    </xf>
    <xf numFmtId="0" fontId="110" fillId="0" borderId="0" xfId="0" applyFont="1"/>
    <xf numFmtId="0" fontId="110" fillId="0" borderId="0" xfId="0" applyFont="1" applyFill="1" applyBorder="1" applyAlignment="1">
      <alignment vertical="center"/>
    </xf>
    <xf numFmtId="0" fontId="120" fillId="0" borderId="0" xfId="0" applyFont="1" applyFill="1" applyBorder="1" applyAlignment="1" applyProtection="1">
      <alignment horizontal="center" vertical="center" readingOrder="1"/>
    </xf>
    <xf numFmtId="0" fontId="110" fillId="0" borderId="0" xfId="0" applyFont="1" applyFill="1" applyBorder="1" applyAlignment="1" applyProtection="1">
      <alignment horizontal="right" vertical="center" readingOrder="1"/>
    </xf>
    <xf numFmtId="0" fontId="123" fillId="20" borderId="1" xfId="0" applyFont="1" applyFill="1" applyBorder="1" applyAlignment="1">
      <alignment vertical="center"/>
    </xf>
    <xf numFmtId="0" fontId="123" fillId="20" borderId="22" xfId="0" applyFont="1" applyFill="1" applyBorder="1" applyAlignment="1">
      <alignment horizontal="center" vertical="center"/>
    </xf>
    <xf numFmtId="0" fontId="107" fillId="35" borderId="19" xfId="0" applyFont="1" applyFill="1" applyBorder="1" applyAlignment="1">
      <alignment horizontal="center" vertical="center"/>
    </xf>
    <xf numFmtId="0" fontId="107" fillId="35" borderId="13" xfId="0" applyFont="1" applyFill="1" applyBorder="1" applyAlignment="1">
      <alignment horizontal="center" vertical="center"/>
    </xf>
    <xf numFmtId="0" fontId="123" fillId="0" borderId="1" xfId="0" applyFont="1" applyBorder="1" applyAlignment="1">
      <alignment horizontal="left" vertical="center"/>
    </xf>
    <xf numFmtId="0" fontId="113" fillId="0" borderId="0" xfId="0" applyFont="1"/>
    <xf numFmtId="0" fontId="107" fillId="0" borderId="0" xfId="0" applyFont="1"/>
    <xf numFmtId="0" fontId="107" fillId="0" borderId="0" xfId="0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20" fillId="0" borderId="0" xfId="0" applyFont="1" applyFill="1" applyBorder="1" applyAlignment="1">
      <alignment horizontal="center"/>
    </xf>
    <xf numFmtId="0" fontId="120" fillId="0" borderId="0" xfId="0" applyFont="1" applyFill="1" applyBorder="1" applyAlignment="1">
      <alignment horizontal="center" shrinkToFit="1"/>
    </xf>
    <xf numFmtId="0" fontId="114" fillId="0" borderId="0" xfId="0" applyFont="1" applyFill="1" applyBorder="1" applyAlignment="1">
      <alignment horizontal="left" vertical="center"/>
    </xf>
    <xf numFmtId="0" fontId="110" fillId="0" borderId="0" xfId="0" applyFont="1" applyFill="1" applyBorder="1"/>
    <xf numFmtId="0" fontId="113" fillId="0" borderId="0" xfId="0" applyFont="1" applyFill="1" applyBorder="1" applyAlignment="1">
      <alignment vertical="center"/>
    </xf>
    <xf numFmtId="0" fontId="107" fillId="0" borderId="0" xfId="0" applyFont="1" applyFill="1" applyBorder="1" applyAlignment="1">
      <alignment vertical="center"/>
    </xf>
    <xf numFmtId="0" fontId="11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25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horizontal="center" vertical="center"/>
    </xf>
    <xf numFmtId="0" fontId="110" fillId="0" borderId="0" xfId="0" applyFont="1" applyFill="1" applyBorder="1" applyAlignment="1">
      <alignment horizontal="center" vertical="center" shrinkToFit="1"/>
    </xf>
    <xf numFmtId="0" fontId="120" fillId="0" borderId="0" xfId="0" applyFont="1" applyFill="1" applyBorder="1" applyAlignment="1" applyProtection="1">
      <alignment vertical="center" readingOrder="1"/>
    </xf>
    <xf numFmtId="0" fontId="110" fillId="0" borderId="0" xfId="0" applyFont="1" applyFill="1" applyBorder="1" applyAlignment="1">
      <alignment horizontal="center"/>
    </xf>
    <xf numFmtId="0" fontId="120" fillId="0" borderId="0" xfId="0" applyFont="1" applyFill="1" applyBorder="1" applyAlignment="1" applyProtection="1">
      <alignment horizontal="center" vertical="center" readingOrder="1"/>
      <protection locked="0"/>
    </xf>
    <xf numFmtId="0" fontId="114" fillId="0" borderId="0" xfId="0" applyFont="1" applyFill="1" applyBorder="1"/>
    <xf numFmtId="0" fontId="113" fillId="0" borderId="0" xfId="0" applyFont="1" applyFill="1" applyBorder="1"/>
    <xf numFmtId="0" fontId="107" fillId="0" borderId="0" xfId="0" applyFont="1" applyFill="1" applyBorder="1"/>
    <xf numFmtId="0" fontId="0" fillId="0" borderId="0" xfId="0" applyFill="1" applyBorder="1"/>
    <xf numFmtId="0" fontId="10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10" fillId="0" borderId="0" xfId="0" applyFont="1" applyFill="1" applyBorder="1" applyAlignment="1" applyProtection="1">
      <alignment horizontal="center" vertical="center"/>
    </xf>
    <xf numFmtId="0" fontId="118" fillId="0" borderId="0" xfId="0" applyFont="1" applyFill="1" applyBorder="1" applyAlignment="1" applyProtection="1">
      <alignment horizontal="center" vertical="center"/>
    </xf>
    <xf numFmtId="0" fontId="126" fillId="0" borderId="0" xfId="0" applyFont="1" applyFill="1" applyBorder="1" applyAlignment="1" applyProtection="1">
      <alignment horizontal="center" vertical="center"/>
    </xf>
    <xf numFmtId="0" fontId="109" fillId="0" borderId="0" xfId="0" applyFont="1" applyFill="1" applyBorder="1"/>
    <xf numFmtId="0" fontId="109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127" fillId="0" borderId="0" xfId="0" applyFont="1" applyFill="1" applyBorder="1" applyAlignment="1">
      <alignment horizontal="center"/>
    </xf>
    <xf numFmtId="0" fontId="109" fillId="0" borderId="0" xfId="0" applyFont="1"/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28" fillId="0" borderId="0" xfId="0" applyFont="1" applyAlignment="1">
      <alignment horizontal="center"/>
    </xf>
    <xf numFmtId="0" fontId="129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0" fillId="0" borderId="0" xfId="0" applyFont="1" applyAlignment="1">
      <alignment horizontal="center"/>
    </xf>
    <xf numFmtId="0" fontId="13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2" fillId="0" borderId="0" xfId="0" applyFont="1" applyAlignment="1">
      <alignment horizontal="center"/>
    </xf>
    <xf numFmtId="0" fontId="133" fillId="0" borderId="14" xfId="0" applyFont="1" applyBorder="1" applyAlignment="1">
      <alignment horizontal="center" vertical="center" wrapText="1"/>
    </xf>
    <xf numFmtId="0" fontId="133" fillId="0" borderId="15" xfId="0" applyFont="1" applyBorder="1" applyAlignment="1">
      <alignment horizontal="center" vertical="center" wrapText="1"/>
    </xf>
    <xf numFmtId="0" fontId="133" fillId="0" borderId="2" xfId="0" applyFont="1" applyBorder="1" applyAlignment="1">
      <alignment vertical="center" wrapText="1"/>
    </xf>
    <xf numFmtId="0" fontId="133" fillId="0" borderId="6" xfId="0" applyFont="1" applyBorder="1" applyAlignment="1">
      <alignment vertical="center" wrapText="1"/>
    </xf>
    <xf numFmtId="0" fontId="52" fillId="35" borderId="39" xfId="0" applyFont="1" applyFill="1" applyBorder="1" applyAlignment="1">
      <alignment horizontal="left" vertical="center"/>
    </xf>
    <xf numFmtId="0" fontId="134" fillId="35" borderId="13" xfId="0" applyFont="1" applyFill="1" applyBorder="1" applyAlignment="1">
      <alignment horizontal="center" vertical="center"/>
    </xf>
    <xf numFmtId="0" fontId="135" fillId="35" borderId="13" xfId="0" applyFont="1" applyFill="1" applyBorder="1" applyAlignment="1">
      <alignment horizontal="center" vertical="center"/>
    </xf>
    <xf numFmtId="0" fontId="135" fillId="35" borderId="13" xfId="0" applyFont="1" applyFill="1" applyBorder="1" applyAlignment="1">
      <alignment horizontal="center" vertical="center"/>
    </xf>
    <xf numFmtId="0" fontId="94" fillId="35" borderId="13" xfId="0" applyFont="1" applyFill="1" applyBorder="1" applyAlignment="1">
      <alignment horizontal="center" vertical="center"/>
    </xf>
    <xf numFmtId="0" fontId="14" fillId="35" borderId="10" xfId="0" applyFont="1" applyFill="1" applyBorder="1" applyAlignment="1">
      <alignment horizontal="center" vertical="center"/>
    </xf>
    <xf numFmtId="0" fontId="16" fillId="35" borderId="1" xfId="0" applyFont="1" applyFill="1" applyBorder="1" applyAlignment="1">
      <alignment horizontal="center" vertical="center" shrinkToFit="1"/>
    </xf>
    <xf numFmtId="0" fontId="1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7" fillId="35" borderId="7" xfId="0" applyFont="1" applyFill="1" applyBorder="1" applyAlignment="1">
      <alignment horizontal="center" vertical="center"/>
    </xf>
    <xf numFmtId="0" fontId="52" fillId="35" borderId="1" xfId="0" applyFont="1" applyFill="1" applyBorder="1" applyAlignment="1">
      <alignment horizontal="left" vertical="center"/>
    </xf>
    <xf numFmtId="0" fontId="135" fillId="35" borderId="1" xfId="0" applyFont="1" applyFill="1" applyBorder="1" applyAlignment="1">
      <alignment horizontal="center" vertical="center"/>
    </xf>
    <xf numFmtId="0" fontId="135" fillId="35" borderId="1" xfId="0" applyFont="1" applyFill="1" applyBorder="1" applyAlignment="1">
      <alignment horizontal="center" vertical="center"/>
    </xf>
    <xf numFmtId="0" fontId="94" fillId="35" borderId="19" xfId="0" applyFont="1" applyFill="1" applyBorder="1" applyAlignment="1">
      <alignment horizontal="center" vertical="center"/>
    </xf>
    <xf numFmtId="0" fontId="111" fillId="0" borderId="1" xfId="0" applyFont="1" applyBorder="1" applyAlignment="1" applyProtection="1">
      <alignment horizontal="center" vertical="center"/>
      <protection locked="0"/>
    </xf>
    <xf numFmtId="0" fontId="111" fillId="36" borderId="1" xfId="0" applyFont="1" applyFill="1" applyBorder="1" applyAlignment="1" applyProtection="1">
      <alignment horizontal="center" vertical="center"/>
      <protection locked="0"/>
    </xf>
    <xf numFmtId="0" fontId="138" fillId="14" borderId="1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left" vertical="center"/>
    </xf>
    <xf numFmtId="0" fontId="138" fillId="14" borderId="1" xfId="0" applyFont="1" applyFill="1" applyBorder="1" applyAlignment="1">
      <alignment horizontal="center" vertical="center"/>
    </xf>
    <xf numFmtId="0" fontId="20" fillId="35" borderId="22" xfId="0" applyFont="1" applyFill="1" applyBorder="1" applyAlignment="1">
      <alignment horizontal="center" vertical="center"/>
    </xf>
    <xf numFmtId="0" fontId="126" fillId="13" borderId="1" xfId="1" applyFont="1" applyFill="1" applyBorder="1" applyAlignment="1">
      <alignment horizontal="center" vertical="center"/>
    </xf>
    <xf numFmtId="0" fontId="139" fillId="0" borderId="1" xfId="1" applyFont="1" applyFill="1" applyBorder="1" applyAlignment="1">
      <alignment horizontal="center" vertical="center"/>
    </xf>
    <xf numFmtId="0" fontId="126" fillId="0" borderId="1" xfId="1" applyFont="1" applyFill="1" applyBorder="1" applyAlignment="1">
      <alignment horizontal="center" vertical="center"/>
    </xf>
    <xf numFmtId="0" fontId="140" fillId="0" borderId="1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 vertical="center"/>
    </xf>
    <xf numFmtId="0" fontId="141" fillId="35" borderId="1" xfId="0" applyFont="1" applyFill="1" applyBorder="1" applyAlignment="1">
      <alignment horizontal="center" vertical="center" shrinkToFit="1"/>
    </xf>
    <xf numFmtId="0" fontId="133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111" fillId="36" borderId="1" xfId="0" applyFont="1" applyFill="1" applyBorder="1" applyAlignment="1" applyProtection="1">
      <alignment horizontal="center" vertical="center"/>
    </xf>
    <xf numFmtId="0" fontId="113" fillId="36" borderId="1" xfId="0" applyFont="1" applyFill="1" applyBorder="1" applyAlignment="1" applyProtection="1">
      <alignment horizontal="center" vertical="center"/>
    </xf>
    <xf numFmtId="0" fontId="139" fillId="13" borderId="1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38" fillId="20" borderId="1" xfId="0" applyFont="1" applyFill="1" applyBorder="1" applyAlignment="1">
      <alignment horizontal="left" vertical="top"/>
    </xf>
    <xf numFmtId="0" fontId="28" fillId="20" borderId="1" xfId="0" applyFont="1" applyFill="1" applyBorder="1" applyAlignment="1">
      <alignment horizontal="left" vertical="center"/>
    </xf>
    <xf numFmtId="0" fontId="138" fillId="20" borderId="22" xfId="0" applyFont="1" applyFill="1" applyBorder="1" applyAlignment="1">
      <alignment horizontal="center" vertical="center"/>
    </xf>
    <xf numFmtId="0" fontId="140" fillId="13" borderId="1" xfId="1" applyFont="1" applyFill="1" applyBorder="1" applyAlignment="1">
      <alignment horizontal="center" vertical="center"/>
    </xf>
    <xf numFmtId="0" fontId="142" fillId="0" borderId="1" xfId="0" applyFont="1" applyBorder="1" applyAlignment="1">
      <alignment horizontal="left" vertical="top"/>
    </xf>
    <xf numFmtId="0" fontId="138" fillId="20" borderId="1" xfId="0" applyFont="1" applyFill="1" applyBorder="1" applyAlignment="1">
      <alignment horizontal="center" vertical="center"/>
    </xf>
    <xf numFmtId="0" fontId="143" fillId="35" borderId="1" xfId="0" applyFont="1" applyFill="1" applyBorder="1" applyAlignment="1">
      <alignment horizontal="center" vertical="center"/>
    </xf>
    <xf numFmtId="0" fontId="144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11" fillId="0" borderId="0" xfId="0" applyFont="1" applyBorder="1" applyAlignment="1" applyProtection="1">
      <alignment horizontal="center" vertical="center"/>
      <protection locked="0"/>
    </xf>
    <xf numFmtId="0" fontId="111" fillId="0" borderId="0" xfId="0" applyFont="1" applyFill="1" applyBorder="1" applyAlignment="1" applyProtection="1">
      <alignment horizontal="center" vertical="center"/>
      <protection locked="0"/>
    </xf>
    <xf numFmtId="0" fontId="111" fillId="0" borderId="0" xfId="0" applyFont="1" applyFill="1" applyBorder="1" applyAlignment="1" applyProtection="1">
      <alignment horizontal="center" vertical="center"/>
    </xf>
    <xf numFmtId="0" fontId="1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left" vertical="center"/>
    </xf>
    <xf numFmtId="0" fontId="28" fillId="35" borderId="1" xfId="0" applyFont="1" applyFill="1" applyBorder="1" applyAlignment="1">
      <alignment horizontal="center" vertical="center"/>
    </xf>
    <xf numFmtId="0" fontId="28" fillId="35" borderId="1" xfId="0" applyFont="1" applyFill="1" applyBorder="1" applyAlignment="1">
      <alignment horizontal="center" vertical="center" shrinkToFit="1"/>
    </xf>
    <xf numFmtId="0" fontId="20" fillId="35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126" fillId="0" borderId="1" xfId="1" applyFont="1" applyFill="1" applyBorder="1" applyAlignment="1">
      <alignment vertical="center"/>
    </xf>
    <xf numFmtId="0" fontId="145" fillId="14" borderId="1" xfId="0" applyFont="1" applyFill="1" applyBorder="1" applyAlignment="1">
      <alignment horizontal="left" vertical="top"/>
    </xf>
    <xf numFmtId="0" fontId="146" fillId="14" borderId="1" xfId="0" applyFont="1" applyFill="1" applyBorder="1" applyAlignment="1">
      <alignment horizontal="left" vertical="center"/>
    </xf>
    <xf numFmtId="0" fontId="145" fillId="14" borderId="1" xfId="0" applyFont="1" applyFill="1" applyBorder="1" applyAlignment="1">
      <alignment horizontal="center" vertical="center"/>
    </xf>
    <xf numFmtId="0" fontId="28" fillId="35" borderId="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11" fillId="0" borderId="19" xfId="0" applyFont="1" applyBorder="1" applyAlignment="1" applyProtection="1">
      <alignment horizontal="center" vertical="center"/>
      <protection locked="0"/>
    </xf>
    <xf numFmtId="0" fontId="20" fillId="35" borderId="21" xfId="0" applyFont="1" applyFill="1" applyBorder="1" applyAlignment="1">
      <alignment horizontal="center" vertical="center"/>
    </xf>
    <xf numFmtId="0" fontId="141" fillId="35" borderId="19" xfId="0" applyFont="1" applyFill="1" applyBorder="1" applyAlignment="1">
      <alignment horizontal="center" vertical="center" shrinkToFit="1"/>
    </xf>
    <xf numFmtId="0" fontId="147" fillId="20" borderId="1" xfId="0" applyFont="1" applyFill="1" applyBorder="1" applyAlignment="1">
      <alignment horizontal="left" vertical="center"/>
    </xf>
    <xf numFmtId="0" fontId="111" fillId="36" borderId="19" xfId="0" applyFont="1" applyFill="1" applyBorder="1" applyAlignment="1" applyProtection="1">
      <alignment horizontal="center" vertical="center"/>
    </xf>
    <xf numFmtId="0" fontId="147" fillId="14" borderId="1" xfId="0" applyFont="1" applyFill="1" applyBorder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28" fillId="35" borderId="19" xfId="0" applyFont="1" applyFill="1" applyBorder="1" applyAlignment="1">
      <alignment horizontal="center" vertical="center"/>
    </xf>
    <xf numFmtId="0" fontId="14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3" fillId="20" borderId="7" xfId="0" applyFont="1" applyFill="1" applyBorder="1" applyAlignment="1">
      <alignment horizontal="left" vertical="top"/>
    </xf>
    <xf numFmtId="0" fontId="148" fillId="20" borderId="1" xfId="0" applyFont="1" applyFill="1" applyBorder="1" applyAlignment="1">
      <alignment horizontal="left" vertical="center"/>
    </xf>
    <xf numFmtId="0" fontId="149" fillId="14" borderId="1" xfId="0" applyFont="1" applyFill="1" applyBorder="1" applyAlignment="1">
      <alignment horizontal="center" vertical="center"/>
    </xf>
    <xf numFmtId="0" fontId="150" fillId="20" borderId="1" xfId="0" applyFont="1" applyFill="1" applyBorder="1" applyAlignment="1">
      <alignment horizontal="left" vertical="top"/>
    </xf>
    <xf numFmtId="0" fontId="146" fillId="20" borderId="1" xfId="0" applyFont="1" applyFill="1" applyBorder="1" applyAlignment="1">
      <alignment horizontal="left" vertical="center"/>
    </xf>
    <xf numFmtId="0" fontId="150" fillId="20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51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37" fillId="35" borderId="19" xfId="6" applyFont="1" applyFill="1" applyBorder="1" applyAlignment="1">
      <alignment horizontal="center" vertical="center"/>
    </xf>
    <xf numFmtId="0" fontId="152" fillId="2" borderId="20" xfId="0" applyFont="1" applyFill="1" applyBorder="1" applyAlignment="1">
      <alignment horizontal="center" vertical="center"/>
    </xf>
    <xf numFmtId="0" fontId="152" fillId="2" borderId="21" xfId="0" applyFont="1" applyFill="1" applyBorder="1" applyAlignment="1">
      <alignment horizontal="center" vertical="center"/>
    </xf>
    <xf numFmtId="0" fontId="137" fillId="35" borderId="1" xfId="6" applyFont="1" applyFill="1" applyBorder="1" applyAlignment="1">
      <alignment horizontal="center" vertical="center"/>
    </xf>
    <xf numFmtId="0" fontId="153" fillId="35" borderId="1" xfId="6" applyFont="1" applyFill="1" applyBorder="1" applyAlignment="1">
      <alignment horizontal="center" vertical="center"/>
    </xf>
    <xf numFmtId="0" fontId="120" fillId="35" borderId="1" xfId="6" applyFont="1" applyFill="1" applyBorder="1" applyAlignment="1">
      <alignment horizontal="center" vertical="center"/>
    </xf>
    <xf numFmtId="0" fontId="120" fillId="35" borderId="1" xfId="6" applyFont="1" applyFill="1" applyBorder="1" applyAlignment="1">
      <alignment horizontal="center" vertical="center" shrinkToFit="1"/>
    </xf>
    <xf numFmtId="0" fontId="66" fillId="35" borderId="1" xfId="6" applyFont="1" applyFill="1" applyBorder="1" applyAlignment="1">
      <alignment horizontal="center" vertical="center" shrinkToFit="1"/>
    </xf>
    <xf numFmtId="0" fontId="137" fillId="35" borderId="13" xfId="6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44" fillId="2" borderId="6" xfId="0" applyFont="1" applyFill="1" applyBorder="1" applyAlignment="1">
      <alignment vertical="center"/>
    </xf>
    <xf numFmtId="0" fontId="154" fillId="0" borderId="1" xfId="6" applyFont="1" applyBorder="1" applyAlignment="1">
      <alignment horizontal="center" vertical="center"/>
    </xf>
    <xf numFmtId="0" fontId="120" fillId="13" borderId="1" xfId="6" applyFont="1" applyFill="1" applyBorder="1" applyAlignment="1" applyProtection="1">
      <alignment horizontal="center" vertical="center" readingOrder="1"/>
    </xf>
    <xf numFmtId="0" fontId="94" fillId="36" borderId="1" xfId="6" applyFont="1" applyFill="1" applyBorder="1" applyAlignment="1" applyProtection="1">
      <alignment horizontal="center" vertical="center" readingOrder="1"/>
    </xf>
    <xf numFmtId="0" fontId="94" fillId="13" borderId="1" xfId="6" applyFont="1" applyFill="1" applyBorder="1" applyAlignment="1">
      <alignment horizontal="center" vertical="center" readingOrder="1"/>
    </xf>
    <xf numFmtId="0" fontId="154" fillId="13" borderId="1" xfId="6" applyFont="1" applyFill="1" applyBorder="1" applyAlignment="1">
      <alignment horizontal="center" vertical="center" readingOrder="1"/>
    </xf>
    <xf numFmtId="0" fontId="154" fillId="13" borderId="1" xfId="6" applyFont="1" applyFill="1" applyBorder="1" applyAlignment="1" applyProtection="1">
      <alignment horizontal="center" vertical="center" readingOrder="1"/>
    </xf>
    <xf numFmtId="0" fontId="94" fillId="13" borderId="1" xfId="6" applyFont="1" applyFill="1" applyBorder="1" applyAlignment="1">
      <alignment horizontal="center" vertical="center"/>
    </xf>
    <xf numFmtId="0" fontId="115" fillId="0" borderId="22" xfId="3" applyFont="1" applyFill="1" applyBorder="1" applyAlignment="1">
      <alignment horizontal="center" vertical="center"/>
    </xf>
    <xf numFmtId="0" fontId="155" fillId="0" borderId="22" xfId="0" applyFont="1" applyBorder="1" applyAlignment="1">
      <alignment horizontal="left" vertical="center"/>
    </xf>
    <xf numFmtId="0" fontId="155" fillId="0" borderId="10" xfId="0" applyFont="1" applyBorder="1" applyAlignment="1">
      <alignment horizontal="left" vertical="center"/>
    </xf>
    <xf numFmtId="0" fontId="115" fillId="35" borderId="1" xfId="6" applyFont="1" applyFill="1" applyBorder="1" applyAlignment="1">
      <alignment horizontal="center" vertical="center"/>
    </xf>
    <xf numFmtId="0" fontId="115" fillId="13" borderId="1" xfId="1" applyFont="1" applyFill="1" applyBorder="1" applyAlignment="1">
      <alignment horizontal="center" vertical="center"/>
    </xf>
    <xf numFmtId="0" fontId="115" fillId="0" borderId="1" xfId="1" applyFont="1" applyFill="1" applyBorder="1" applyAlignment="1">
      <alignment horizontal="center" vertical="center"/>
    </xf>
    <xf numFmtId="0" fontId="137" fillId="0" borderId="1" xfId="1" applyFont="1" applyFill="1" applyBorder="1" applyAlignment="1">
      <alignment horizontal="center" vertical="center"/>
    </xf>
    <xf numFmtId="0" fontId="155" fillId="35" borderId="1" xfId="6" applyFont="1" applyFill="1" applyBorder="1" applyAlignment="1">
      <alignment horizontal="center" vertical="center"/>
    </xf>
    <xf numFmtId="0" fontId="155" fillId="35" borderId="1" xfId="6" applyFont="1" applyFill="1" applyBorder="1" applyAlignment="1">
      <alignment horizontal="center" vertical="center" shrinkToFit="1"/>
    </xf>
    <xf numFmtId="0" fontId="120" fillId="0" borderId="1" xfId="6" applyFont="1" applyBorder="1" applyAlignment="1" applyProtection="1">
      <alignment vertical="center" readingOrder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115" fillId="0" borderId="40" xfId="5" applyNumberFormat="1" applyFont="1" applyFill="1" applyBorder="1" applyAlignment="1">
      <alignment horizontal="center" vertical="center" shrinkToFit="1"/>
    </xf>
    <xf numFmtId="0" fontId="115" fillId="0" borderId="22" xfId="3" applyFont="1" applyFill="1" applyBorder="1" applyAlignment="1">
      <alignment horizontal="left" vertical="center"/>
    </xf>
    <xf numFmtId="0" fontId="115" fillId="0" borderId="10" xfId="3" applyFont="1" applyFill="1" applyBorder="1" applyAlignment="1">
      <alignment horizontal="left" vertical="center"/>
    </xf>
    <xf numFmtId="0" fontId="137" fillId="38" borderId="22" xfId="1" applyFont="1" applyFill="1" applyBorder="1" applyAlignment="1">
      <alignment horizontal="center" vertical="center"/>
    </xf>
    <xf numFmtId="0" fontId="137" fillId="38" borderId="25" xfId="1" applyFont="1" applyFill="1" applyBorder="1" applyAlignment="1">
      <alignment horizontal="center" vertical="center"/>
    </xf>
    <xf numFmtId="0" fontId="137" fillId="0" borderId="10" xfId="1" applyFont="1" applyFill="1" applyBorder="1" applyAlignment="1">
      <alignment vertical="center"/>
    </xf>
    <xf numFmtId="0" fontId="115" fillId="0" borderId="1" xfId="1" applyFont="1" applyFill="1" applyBorder="1" applyAlignment="1">
      <alignment vertical="center"/>
    </xf>
    <xf numFmtId="0" fontId="137" fillId="38" borderId="10" xfId="1" applyFont="1" applyFill="1" applyBorder="1" applyAlignment="1">
      <alignment horizontal="center" vertical="center"/>
    </xf>
    <xf numFmtId="1" fontId="156" fillId="0" borderId="0" xfId="5" applyNumberFormat="1" applyFont="1" applyFill="1" applyBorder="1" applyAlignment="1">
      <alignment horizontal="center" vertical="center" shrinkToFit="1"/>
    </xf>
    <xf numFmtId="0" fontId="156" fillId="0" borderId="0" xfId="3" applyFont="1" applyFill="1" applyBorder="1" applyAlignment="1">
      <alignment horizontal="left" vertical="center"/>
    </xf>
    <xf numFmtId="0" fontId="156" fillId="0" borderId="0" xfId="3" applyFont="1" applyFill="1" applyBorder="1" applyAlignment="1">
      <alignment horizontal="center" vertical="center"/>
    </xf>
    <xf numFmtId="0" fontId="156" fillId="0" borderId="0" xfId="7" applyFont="1" applyFill="1" applyBorder="1" applyAlignment="1">
      <alignment horizontal="center" vertical="center"/>
    </xf>
    <xf numFmtId="0" fontId="157" fillId="0" borderId="0" xfId="7" applyFont="1" applyFill="1" applyBorder="1" applyAlignment="1">
      <alignment horizontal="center" vertical="center"/>
    </xf>
    <xf numFmtId="0" fontId="157" fillId="0" borderId="0" xfId="7" applyFont="1" applyFill="1" applyBorder="1" applyAlignment="1">
      <alignment horizontal="center" vertical="center" shrinkToFit="1"/>
    </xf>
    <xf numFmtId="0" fontId="158" fillId="0" borderId="0" xfId="0" applyFont="1"/>
    <xf numFmtId="0" fontId="158" fillId="0" borderId="0" xfId="0" applyFont="1" applyAlignment="1"/>
    <xf numFmtId="0" fontId="23" fillId="0" borderId="0" xfId="0" applyFont="1" applyAlignment="1"/>
    <xf numFmtId="0" fontId="159" fillId="0" borderId="0" xfId="0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0" fontId="160" fillId="0" borderId="0" xfId="0" applyFont="1"/>
    <xf numFmtId="0" fontId="137" fillId="0" borderId="0" xfId="6" applyFont="1" applyFill="1" applyBorder="1" applyAlignment="1">
      <alignment horizontal="center" vertical="center"/>
    </xf>
    <xf numFmtId="0" fontId="66" fillId="0" borderId="0" xfId="6" applyFont="1" applyFill="1" applyBorder="1" applyAlignment="1">
      <alignment horizontal="center" vertical="center"/>
    </xf>
    <xf numFmtId="0" fontId="66" fillId="0" borderId="0" xfId="6" applyFont="1" applyFill="1" applyBorder="1" applyAlignment="1">
      <alignment horizontal="center" vertical="center" shrinkToFit="1"/>
    </xf>
    <xf numFmtId="0" fontId="158" fillId="0" borderId="0" xfId="0" applyFont="1" applyAlignment="1">
      <alignment horizontal="left"/>
    </xf>
    <xf numFmtId="0" fontId="137" fillId="0" borderId="0" xfId="0" applyFont="1" applyFill="1" applyBorder="1" applyAlignment="1">
      <alignment horizontal="center" vertical="center"/>
    </xf>
    <xf numFmtId="0" fontId="115" fillId="0" borderId="0" xfId="6" applyFont="1" applyFill="1" applyBorder="1" applyAlignment="1">
      <alignment horizontal="center" vertical="center"/>
    </xf>
    <xf numFmtId="0" fontId="85" fillId="0" borderId="0" xfId="6" applyFont="1" applyFill="1" applyBorder="1" applyAlignment="1">
      <alignment horizontal="center" vertical="center"/>
    </xf>
    <xf numFmtId="0" fontId="124" fillId="0" borderId="0" xfId="6" applyFont="1" applyFill="1" applyBorder="1" applyAlignment="1">
      <alignment horizontal="center" vertical="center" shrinkToFit="1"/>
    </xf>
  </cellXfs>
  <cellStyles count="8">
    <cellStyle name="Normal" xfId="0" builtinId="0"/>
    <cellStyle name="Normal 2" xfId="5"/>
    <cellStyle name="Normal 3" xfId="6"/>
    <cellStyle name="Normal 4" xfId="1"/>
    <cellStyle name="Normal 4 2" xfId="2"/>
    <cellStyle name="Normal 5" xfId="3"/>
    <cellStyle name="Normal 6" xfId="4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85725</xdr:rowOff>
    </xdr:from>
    <xdr:to>
      <xdr:col>1</xdr:col>
      <xdr:colOff>581025</xdr:colOff>
      <xdr:row>3</xdr:row>
      <xdr:rowOff>0</xdr:rowOff>
    </xdr:to>
    <xdr:pic>
      <xdr:nvPicPr>
        <xdr:cNvPr id="1085" name="Imagem 1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5725"/>
          <a:ext cx="800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142875</xdr:rowOff>
    </xdr:from>
    <xdr:to>
      <xdr:col>1</xdr:col>
      <xdr:colOff>447675</xdr:colOff>
      <xdr:row>2</xdr:row>
      <xdr:rowOff>123825</xdr:rowOff>
    </xdr:to>
    <xdr:pic>
      <xdr:nvPicPr>
        <xdr:cNvPr id="2107" name="Imagem 1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42875"/>
          <a:ext cx="771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:a16="http://schemas.microsoft.com/office/drawing/2014/main" xmlns="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workbookViewId="0">
      <selection sqref="A1:AI3"/>
    </sheetView>
  </sheetViews>
  <sheetFormatPr defaultRowHeight="15"/>
  <cols>
    <col min="2" max="2" width="28.7109375" customWidth="1"/>
    <col min="3" max="3" width="10" customWidth="1"/>
    <col min="5" max="32" width="3.7109375" customWidth="1"/>
    <col min="33" max="35" width="3.7109375" hidden="1" customWidth="1"/>
    <col min="36" max="38" width="3.7109375" customWidth="1"/>
  </cols>
  <sheetData>
    <row r="1" spans="1:39">
      <c r="A1" s="343" t="s">
        <v>197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02"/>
      <c r="AK1" s="302"/>
      <c r="AL1" s="303"/>
      <c r="AM1" s="191"/>
    </row>
    <row r="2" spans="1:39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04"/>
      <c r="AK2" s="304"/>
      <c r="AL2" s="305"/>
      <c r="AM2" s="191"/>
    </row>
    <row r="3" spans="1:39">
      <c r="A3" s="347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06"/>
      <c r="AK3" s="306"/>
      <c r="AL3" s="307"/>
      <c r="AM3" s="191"/>
    </row>
    <row r="4" spans="1:39">
      <c r="A4" s="336" t="s">
        <v>0</v>
      </c>
      <c r="B4" s="349" t="s">
        <v>1</v>
      </c>
      <c r="C4" s="187" t="s">
        <v>2</v>
      </c>
      <c r="D4" s="338" t="s">
        <v>3</v>
      </c>
      <c r="E4" s="143">
        <v>1</v>
      </c>
      <c r="F4" s="143">
        <v>2</v>
      </c>
      <c r="G4" s="143">
        <v>3</v>
      </c>
      <c r="H4" s="143">
        <v>4</v>
      </c>
      <c r="I4" s="143">
        <v>5</v>
      </c>
      <c r="J4" s="143">
        <v>6</v>
      </c>
      <c r="K4" s="143">
        <v>7</v>
      </c>
      <c r="L4" s="143">
        <v>8</v>
      </c>
      <c r="M4" s="143">
        <v>9</v>
      </c>
      <c r="N4" s="143">
        <v>10</v>
      </c>
      <c r="O4" s="143">
        <v>11</v>
      </c>
      <c r="P4" s="143">
        <v>12</v>
      </c>
      <c r="Q4" s="143">
        <v>13</v>
      </c>
      <c r="R4" s="143">
        <v>14</v>
      </c>
      <c r="S4" s="143">
        <v>15</v>
      </c>
      <c r="T4" s="143">
        <v>16</v>
      </c>
      <c r="U4" s="143">
        <v>17</v>
      </c>
      <c r="V4" s="143">
        <v>18</v>
      </c>
      <c r="W4" s="143">
        <v>19</v>
      </c>
      <c r="X4" s="143">
        <v>20</v>
      </c>
      <c r="Y4" s="143">
        <v>21</v>
      </c>
      <c r="Z4" s="143">
        <v>22</v>
      </c>
      <c r="AA4" s="143">
        <v>23</v>
      </c>
      <c r="AB4" s="143">
        <v>24</v>
      </c>
      <c r="AC4" s="143">
        <v>25</v>
      </c>
      <c r="AD4" s="143">
        <v>26</v>
      </c>
      <c r="AE4" s="143">
        <v>27</v>
      </c>
      <c r="AF4" s="143">
        <v>28</v>
      </c>
      <c r="AG4" s="143">
        <v>29</v>
      </c>
      <c r="AH4" s="143">
        <v>30</v>
      </c>
      <c r="AI4" s="143">
        <v>31</v>
      </c>
      <c r="AJ4" s="350" t="s">
        <v>4</v>
      </c>
      <c r="AK4" s="341" t="s">
        <v>5</v>
      </c>
      <c r="AL4" s="342" t="s">
        <v>6</v>
      </c>
      <c r="AM4" s="191"/>
    </row>
    <row r="5" spans="1:39">
      <c r="A5" s="336"/>
      <c r="B5" s="349"/>
      <c r="C5" s="187" t="s">
        <v>7</v>
      </c>
      <c r="D5" s="338"/>
      <c r="E5" s="156" t="s">
        <v>11</v>
      </c>
      <c r="F5" s="156" t="s">
        <v>12</v>
      </c>
      <c r="G5" s="156" t="s">
        <v>13</v>
      </c>
      <c r="H5" s="156" t="s">
        <v>14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56" t="s">
        <v>14</v>
      </c>
      <c r="P5" s="156" t="s">
        <v>8</v>
      </c>
      <c r="Q5" s="156" t="s">
        <v>9</v>
      </c>
      <c r="R5" s="156" t="s">
        <v>10</v>
      </c>
      <c r="S5" s="156" t="s">
        <v>11</v>
      </c>
      <c r="T5" s="156" t="s">
        <v>12</v>
      </c>
      <c r="U5" s="156" t="s">
        <v>13</v>
      </c>
      <c r="V5" s="156" t="s">
        <v>14</v>
      </c>
      <c r="W5" s="156" t="s">
        <v>8</v>
      </c>
      <c r="X5" s="156" t="s">
        <v>9</v>
      </c>
      <c r="Y5" s="156" t="s">
        <v>10</v>
      </c>
      <c r="Z5" s="156" t="s">
        <v>11</v>
      </c>
      <c r="AA5" s="156" t="s">
        <v>12</v>
      </c>
      <c r="AB5" s="156" t="s">
        <v>13</v>
      </c>
      <c r="AC5" s="156" t="s">
        <v>14</v>
      </c>
      <c r="AD5" s="156" t="s">
        <v>8</v>
      </c>
      <c r="AE5" s="156" t="s">
        <v>9</v>
      </c>
      <c r="AF5" s="156" t="s">
        <v>10</v>
      </c>
      <c r="AG5" s="144" t="s">
        <v>8</v>
      </c>
      <c r="AH5" s="144" t="s">
        <v>9</v>
      </c>
      <c r="AI5" s="144" t="s">
        <v>10</v>
      </c>
      <c r="AJ5" s="350"/>
      <c r="AK5" s="341"/>
      <c r="AL5" s="342"/>
      <c r="AM5" s="191"/>
    </row>
    <row r="6" spans="1:39">
      <c r="A6" s="145"/>
      <c r="B6" s="240" t="s">
        <v>193</v>
      </c>
      <c r="C6" s="118" t="s">
        <v>162</v>
      </c>
      <c r="D6" s="146" t="s">
        <v>163</v>
      </c>
      <c r="E6" s="138" t="s">
        <v>164</v>
      </c>
      <c r="F6" s="138" t="s">
        <v>164</v>
      </c>
      <c r="G6" s="136"/>
      <c r="H6" s="136" t="s">
        <v>164</v>
      </c>
      <c r="I6" s="136" t="s">
        <v>164</v>
      </c>
      <c r="J6" s="136" t="s">
        <v>164</v>
      </c>
      <c r="K6" s="136"/>
      <c r="L6" s="138"/>
      <c r="M6" s="138"/>
      <c r="N6" s="136"/>
      <c r="O6" s="136" t="s">
        <v>164</v>
      </c>
      <c r="P6" s="136" t="s">
        <v>164</v>
      </c>
      <c r="Q6" s="136" t="s">
        <v>164</v>
      </c>
      <c r="R6" s="136"/>
      <c r="S6" s="138"/>
      <c r="T6" s="138"/>
      <c r="U6" s="136"/>
      <c r="V6" s="136" t="s">
        <v>164</v>
      </c>
      <c r="W6" s="136" t="s">
        <v>164</v>
      </c>
      <c r="X6" s="136" t="s">
        <v>164</v>
      </c>
      <c r="Y6" s="136" t="s">
        <v>164</v>
      </c>
      <c r="Z6" s="138" t="s">
        <v>164</v>
      </c>
      <c r="AA6" s="138" t="s">
        <v>164</v>
      </c>
      <c r="AB6" s="136"/>
      <c r="AC6" s="136" t="s">
        <v>164</v>
      </c>
      <c r="AD6" s="136" t="s">
        <v>164</v>
      </c>
      <c r="AE6" s="136" t="s">
        <v>164</v>
      </c>
      <c r="AF6" s="136"/>
      <c r="AG6" s="136"/>
      <c r="AH6" s="136"/>
      <c r="AI6" s="136"/>
      <c r="AJ6" s="147">
        <v>96</v>
      </c>
      <c r="AK6" s="148">
        <v>96</v>
      </c>
      <c r="AL6" s="149">
        <v>96</v>
      </c>
      <c r="AM6" s="191"/>
    </row>
    <row r="7" spans="1:39">
      <c r="A7" s="336" t="s">
        <v>0</v>
      </c>
      <c r="B7" s="337" t="s">
        <v>1</v>
      </c>
      <c r="C7" s="182" t="s">
        <v>2</v>
      </c>
      <c r="D7" s="338" t="s">
        <v>3</v>
      </c>
      <c r="E7" s="143">
        <v>1</v>
      </c>
      <c r="F7" s="143">
        <v>2</v>
      </c>
      <c r="G7" s="143">
        <v>3</v>
      </c>
      <c r="H7" s="143">
        <v>4</v>
      </c>
      <c r="I7" s="143">
        <v>5</v>
      </c>
      <c r="J7" s="143">
        <v>6</v>
      </c>
      <c r="K7" s="143">
        <v>7</v>
      </c>
      <c r="L7" s="143">
        <v>8</v>
      </c>
      <c r="M7" s="143">
        <v>9</v>
      </c>
      <c r="N7" s="143">
        <v>10</v>
      </c>
      <c r="O7" s="143">
        <v>11</v>
      </c>
      <c r="P7" s="143">
        <v>12</v>
      </c>
      <c r="Q7" s="143">
        <v>13</v>
      </c>
      <c r="R7" s="143">
        <v>14</v>
      </c>
      <c r="S7" s="143">
        <v>15</v>
      </c>
      <c r="T7" s="143">
        <v>16</v>
      </c>
      <c r="U7" s="143">
        <v>17</v>
      </c>
      <c r="V7" s="143">
        <v>18</v>
      </c>
      <c r="W7" s="143">
        <v>19</v>
      </c>
      <c r="X7" s="143">
        <v>20</v>
      </c>
      <c r="Y7" s="143">
        <v>21</v>
      </c>
      <c r="Z7" s="143">
        <v>22</v>
      </c>
      <c r="AA7" s="143">
        <v>23</v>
      </c>
      <c r="AB7" s="143">
        <v>24</v>
      </c>
      <c r="AC7" s="143">
        <v>25</v>
      </c>
      <c r="AD7" s="143">
        <v>26</v>
      </c>
      <c r="AE7" s="143">
        <v>27</v>
      </c>
      <c r="AF7" s="143">
        <v>28</v>
      </c>
      <c r="AG7" s="143">
        <v>29</v>
      </c>
      <c r="AH7" s="143">
        <v>30</v>
      </c>
      <c r="AI7" s="143">
        <v>31</v>
      </c>
      <c r="AJ7" s="339"/>
      <c r="AK7" s="340"/>
      <c r="AL7" s="333"/>
      <c r="AM7" s="191"/>
    </row>
    <row r="8" spans="1:39">
      <c r="A8" s="336"/>
      <c r="B8" s="337"/>
      <c r="C8" s="116" t="s">
        <v>48</v>
      </c>
      <c r="D8" s="338"/>
      <c r="E8" s="156" t="s">
        <v>11</v>
      </c>
      <c r="F8" s="156" t="s">
        <v>12</v>
      </c>
      <c r="G8" s="156" t="s">
        <v>13</v>
      </c>
      <c r="H8" s="156" t="s">
        <v>14</v>
      </c>
      <c r="I8" s="156" t="s">
        <v>8</v>
      </c>
      <c r="J8" s="156" t="s">
        <v>9</v>
      </c>
      <c r="K8" s="156" t="s">
        <v>10</v>
      </c>
      <c r="L8" s="156" t="s">
        <v>11</v>
      </c>
      <c r="M8" s="156" t="s">
        <v>12</v>
      </c>
      <c r="N8" s="156" t="s">
        <v>13</v>
      </c>
      <c r="O8" s="156" t="s">
        <v>14</v>
      </c>
      <c r="P8" s="156" t="s">
        <v>8</v>
      </c>
      <c r="Q8" s="156" t="s">
        <v>9</v>
      </c>
      <c r="R8" s="156" t="s">
        <v>10</v>
      </c>
      <c r="S8" s="156" t="s">
        <v>11</v>
      </c>
      <c r="T8" s="156" t="s">
        <v>12</v>
      </c>
      <c r="U8" s="156" t="s">
        <v>13</v>
      </c>
      <c r="V8" s="156" t="s">
        <v>14</v>
      </c>
      <c r="W8" s="156" t="s">
        <v>8</v>
      </c>
      <c r="X8" s="156" t="s">
        <v>9</v>
      </c>
      <c r="Y8" s="156" t="s">
        <v>10</v>
      </c>
      <c r="Z8" s="156" t="s">
        <v>11</v>
      </c>
      <c r="AA8" s="156" t="s">
        <v>12</v>
      </c>
      <c r="AB8" s="156" t="s">
        <v>13</v>
      </c>
      <c r="AC8" s="156" t="s">
        <v>14</v>
      </c>
      <c r="AD8" s="156" t="s">
        <v>8</v>
      </c>
      <c r="AE8" s="156" t="s">
        <v>9</v>
      </c>
      <c r="AF8" s="156" t="s">
        <v>10</v>
      </c>
      <c r="AG8" s="144" t="s">
        <v>8</v>
      </c>
      <c r="AH8" s="144" t="s">
        <v>9</v>
      </c>
      <c r="AI8" s="144" t="s">
        <v>10</v>
      </c>
      <c r="AJ8" s="339"/>
      <c r="AK8" s="340"/>
      <c r="AL8" s="333"/>
      <c r="AM8" s="191"/>
    </row>
    <row r="9" spans="1:39">
      <c r="A9" s="239">
        <v>153397</v>
      </c>
      <c r="B9" s="117" t="s">
        <v>192</v>
      </c>
      <c r="C9" s="150" t="s">
        <v>165</v>
      </c>
      <c r="D9" s="146" t="s">
        <v>163</v>
      </c>
      <c r="E9" s="138"/>
      <c r="F9" s="138"/>
      <c r="G9" s="136" t="s">
        <v>21</v>
      </c>
      <c r="H9" s="136" t="s">
        <v>21</v>
      </c>
      <c r="I9" s="136" t="s">
        <v>21</v>
      </c>
      <c r="J9" s="136" t="s">
        <v>21</v>
      </c>
      <c r="K9" s="136" t="s">
        <v>21</v>
      </c>
      <c r="L9" s="138"/>
      <c r="M9" s="138"/>
      <c r="N9" s="136" t="s">
        <v>21</v>
      </c>
      <c r="O9" s="136" t="s">
        <v>21</v>
      </c>
      <c r="P9" s="136" t="s">
        <v>21</v>
      </c>
      <c r="Q9" s="136" t="s">
        <v>21</v>
      </c>
      <c r="R9" s="136" t="s">
        <v>21</v>
      </c>
      <c r="S9" s="138"/>
      <c r="T9" s="138"/>
      <c r="U9" s="136" t="s">
        <v>21</v>
      </c>
      <c r="V9" s="136" t="s">
        <v>21</v>
      </c>
      <c r="W9" s="136" t="s">
        <v>21</v>
      </c>
      <c r="X9" s="136" t="s">
        <v>21</v>
      </c>
      <c r="Y9" s="136" t="s">
        <v>21</v>
      </c>
      <c r="Z9" s="138"/>
      <c r="AA9" s="138"/>
      <c r="AB9" s="136" t="s">
        <v>21</v>
      </c>
      <c r="AC9" s="136" t="s">
        <v>21</v>
      </c>
      <c r="AD9" s="136" t="s">
        <v>21</v>
      </c>
      <c r="AE9" s="136" t="s">
        <v>21</v>
      </c>
      <c r="AF9" s="136" t="s">
        <v>21</v>
      </c>
      <c r="AG9" s="136"/>
      <c r="AH9" s="136"/>
      <c r="AI9" s="136"/>
      <c r="AJ9" s="147">
        <v>132</v>
      </c>
      <c r="AK9" s="148">
        <v>132</v>
      </c>
      <c r="AL9" s="149">
        <f>AK9-AJ9</f>
        <v>0</v>
      </c>
      <c r="AM9" s="191"/>
    </row>
    <row r="10" spans="1:39">
      <c r="A10" s="336" t="s">
        <v>0</v>
      </c>
      <c r="B10" s="337" t="s">
        <v>1</v>
      </c>
      <c r="C10" s="182" t="s">
        <v>2</v>
      </c>
      <c r="D10" s="338" t="s">
        <v>3</v>
      </c>
      <c r="E10" s="143">
        <v>1</v>
      </c>
      <c r="F10" s="143">
        <v>2</v>
      </c>
      <c r="G10" s="143">
        <v>3</v>
      </c>
      <c r="H10" s="143">
        <v>4</v>
      </c>
      <c r="I10" s="143">
        <v>5</v>
      </c>
      <c r="J10" s="143">
        <v>6</v>
      </c>
      <c r="K10" s="143">
        <v>7</v>
      </c>
      <c r="L10" s="143">
        <v>8</v>
      </c>
      <c r="M10" s="143">
        <v>9</v>
      </c>
      <c r="N10" s="143">
        <v>10</v>
      </c>
      <c r="O10" s="143">
        <v>11</v>
      </c>
      <c r="P10" s="143">
        <v>12</v>
      </c>
      <c r="Q10" s="143">
        <v>13</v>
      </c>
      <c r="R10" s="143">
        <v>14</v>
      </c>
      <c r="S10" s="143">
        <v>15</v>
      </c>
      <c r="T10" s="143">
        <v>16</v>
      </c>
      <c r="U10" s="143">
        <v>17</v>
      </c>
      <c r="V10" s="143">
        <v>18</v>
      </c>
      <c r="W10" s="143">
        <v>19</v>
      </c>
      <c r="X10" s="143">
        <v>20</v>
      </c>
      <c r="Y10" s="143">
        <v>21</v>
      </c>
      <c r="Z10" s="143">
        <v>22</v>
      </c>
      <c r="AA10" s="143">
        <v>23</v>
      </c>
      <c r="AB10" s="143">
        <v>24</v>
      </c>
      <c r="AC10" s="143">
        <v>25</v>
      </c>
      <c r="AD10" s="143">
        <v>26</v>
      </c>
      <c r="AE10" s="143">
        <v>27</v>
      </c>
      <c r="AF10" s="143">
        <v>28</v>
      </c>
      <c r="AG10" s="143">
        <v>29</v>
      </c>
      <c r="AH10" s="143">
        <v>30</v>
      </c>
      <c r="AI10" s="143">
        <v>31</v>
      </c>
      <c r="AJ10" s="339"/>
      <c r="AK10" s="340"/>
      <c r="AL10" s="333"/>
      <c r="AM10" s="191"/>
    </row>
    <row r="11" spans="1:39">
      <c r="A11" s="336"/>
      <c r="B11" s="337"/>
      <c r="C11" s="116" t="s">
        <v>48</v>
      </c>
      <c r="D11" s="338"/>
      <c r="E11" s="156" t="s">
        <v>11</v>
      </c>
      <c r="F11" s="156" t="s">
        <v>12</v>
      </c>
      <c r="G11" s="156" t="s">
        <v>13</v>
      </c>
      <c r="H11" s="156" t="s">
        <v>14</v>
      </c>
      <c r="I11" s="156" t="s">
        <v>8</v>
      </c>
      <c r="J11" s="156" t="s">
        <v>9</v>
      </c>
      <c r="K11" s="156" t="s">
        <v>10</v>
      </c>
      <c r="L11" s="156" t="s">
        <v>11</v>
      </c>
      <c r="M11" s="156" t="s">
        <v>12</v>
      </c>
      <c r="N11" s="156" t="s">
        <v>13</v>
      </c>
      <c r="O11" s="156" t="s">
        <v>14</v>
      </c>
      <c r="P11" s="156" t="s">
        <v>8</v>
      </c>
      <c r="Q11" s="156" t="s">
        <v>9</v>
      </c>
      <c r="R11" s="156" t="s">
        <v>10</v>
      </c>
      <c r="S11" s="156" t="s">
        <v>11</v>
      </c>
      <c r="T11" s="156" t="s">
        <v>12</v>
      </c>
      <c r="U11" s="156" t="s">
        <v>13</v>
      </c>
      <c r="V11" s="156" t="s">
        <v>14</v>
      </c>
      <c r="W11" s="156" t="s">
        <v>8</v>
      </c>
      <c r="X11" s="156" t="s">
        <v>9</v>
      </c>
      <c r="Y11" s="156" t="s">
        <v>10</v>
      </c>
      <c r="Z11" s="156" t="s">
        <v>11</v>
      </c>
      <c r="AA11" s="156" t="s">
        <v>12</v>
      </c>
      <c r="AB11" s="156" t="s">
        <v>13</v>
      </c>
      <c r="AC11" s="156" t="s">
        <v>14</v>
      </c>
      <c r="AD11" s="156" t="s">
        <v>8</v>
      </c>
      <c r="AE11" s="156" t="s">
        <v>9</v>
      </c>
      <c r="AF11" s="156" t="s">
        <v>10</v>
      </c>
      <c r="AG11" s="144" t="s">
        <v>8</v>
      </c>
      <c r="AH11" s="144" t="s">
        <v>9</v>
      </c>
      <c r="AI11" s="144" t="s">
        <v>10</v>
      </c>
      <c r="AJ11" s="339"/>
      <c r="AK11" s="340"/>
      <c r="AL11" s="333"/>
      <c r="AM11" s="191"/>
    </row>
    <row r="12" spans="1:39">
      <c r="A12" s="122">
        <v>151602</v>
      </c>
      <c r="B12" s="117" t="s">
        <v>166</v>
      </c>
      <c r="C12" s="150" t="s">
        <v>167</v>
      </c>
      <c r="D12" s="146" t="s">
        <v>163</v>
      </c>
      <c r="E12" s="138"/>
      <c r="F12" s="138"/>
      <c r="G12" s="136" t="s">
        <v>21</v>
      </c>
      <c r="H12" s="136" t="s">
        <v>21</v>
      </c>
      <c r="I12" s="136" t="s">
        <v>21</v>
      </c>
      <c r="J12" s="136" t="s">
        <v>21</v>
      </c>
      <c r="K12" s="136" t="s">
        <v>21</v>
      </c>
      <c r="L12" s="138"/>
      <c r="M12" s="138"/>
      <c r="N12" s="136" t="s">
        <v>21</v>
      </c>
      <c r="O12" s="136" t="s">
        <v>21</v>
      </c>
      <c r="P12" s="136" t="s">
        <v>21</v>
      </c>
      <c r="Q12" s="136" t="s">
        <v>21</v>
      </c>
      <c r="R12" s="136" t="s">
        <v>21</v>
      </c>
      <c r="S12" s="138"/>
      <c r="T12" s="138"/>
      <c r="U12" s="136" t="s">
        <v>21</v>
      </c>
      <c r="V12" s="136" t="s">
        <v>21</v>
      </c>
      <c r="W12" s="136" t="s">
        <v>21</v>
      </c>
      <c r="X12" s="136" t="s">
        <v>21</v>
      </c>
      <c r="Y12" s="136" t="s">
        <v>21</v>
      </c>
      <c r="Z12" s="138"/>
      <c r="AA12" s="138"/>
      <c r="AB12" s="136" t="s">
        <v>21</v>
      </c>
      <c r="AC12" s="136" t="s">
        <v>21</v>
      </c>
      <c r="AD12" s="136" t="s">
        <v>21</v>
      </c>
      <c r="AE12" s="136" t="s">
        <v>21</v>
      </c>
      <c r="AF12" s="136" t="s">
        <v>21</v>
      </c>
      <c r="AG12" s="136"/>
      <c r="AH12" s="136"/>
      <c r="AI12" s="136"/>
      <c r="AJ12" s="147">
        <v>132</v>
      </c>
      <c r="AK12" s="148">
        <v>132</v>
      </c>
      <c r="AL12" s="149">
        <f>AK12-AJ12</f>
        <v>0</v>
      </c>
      <c r="AM12" s="191"/>
    </row>
    <row r="13" spans="1:39">
      <c r="A13" s="181"/>
      <c r="B13" s="151"/>
      <c r="C13" s="151"/>
      <c r="D13" s="15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84"/>
      <c r="AK13" s="186"/>
      <c r="AL13" s="185"/>
      <c r="AM13" s="191"/>
    </row>
    <row r="14" spans="1:39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</row>
    <row r="15" spans="1:39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335"/>
      <c r="AJ15" s="335"/>
      <c r="AK15" s="191"/>
      <c r="AL15" s="191"/>
      <c r="AM15" s="191"/>
    </row>
    <row r="16" spans="1:39">
      <c r="AI16" s="335"/>
      <c r="AJ16" s="335"/>
    </row>
    <row r="17" spans="2:36" ht="15.75" thickBot="1"/>
    <row r="18" spans="2:36">
      <c r="B18" s="325" t="s">
        <v>63</v>
      </c>
      <c r="C18" s="326"/>
      <c r="D18" s="326"/>
      <c r="E18" s="326"/>
      <c r="F18" s="326"/>
      <c r="G18" s="326"/>
      <c r="H18" s="326"/>
      <c r="I18" s="327"/>
      <c r="J18" s="14"/>
      <c r="K18" s="328"/>
      <c r="L18" s="328"/>
      <c r="M18" s="328"/>
      <c r="N18" s="328"/>
      <c r="O18" s="328"/>
      <c r="P18" s="14"/>
      <c r="Q18" s="14"/>
      <c r="R18" s="14"/>
      <c r="S18" s="13"/>
      <c r="T18" s="13"/>
      <c r="U18" s="13"/>
      <c r="V18" s="14"/>
      <c r="W18" s="14"/>
      <c r="X18" s="14"/>
      <c r="Y18" s="14"/>
      <c r="Z18" s="14"/>
    </row>
    <row r="19" spans="2:36">
      <c r="B19" s="153" t="s">
        <v>168</v>
      </c>
      <c r="C19" s="329" t="s">
        <v>169</v>
      </c>
      <c r="D19" s="330"/>
      <c r="E19" s="330"/>
      <c r="F19" s="330"/>
      <c r="G19" s="330"/>
      <c r="H19" s="330"/>
      <c r="I19" s="331"/>
      <c r="J19" s="15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36">
      <c r="B20" s="154"/>
      <c r="C20" s="17"/>
      <c r="D20" s="18"/>
      <c r="E20" s="18"/>
      <c r="F20" s="18"/>
      <c r="G20" s="18"/>
      <c r="H20" s="18"/>
      <c r="I20" s="18"/>
      <c r="J20" s="18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</row>
    <row r="21" spans="2:36">
      <c r="B21" s="154"/>
      <c r="C21" s="17"/>
      <c r="D21" s="18"/>
      <c r="E21" s="23"/>
      <c r="F21" s="23"/>
      <c r="G21" s="23"/>
      <c r="H21" s="23"/>
      <c r="I21" s="18"/>
      <c r="J21" s="18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</row>
    <row r="22" spans="2:36">
      <c r="B22" s="155"/>
      <c r="C22" s="23"/>
      <c r="D22" s="23"/>
      <c r="E22" s="23"/>
      <c r="F22" s="23"/>
      <c r="G22" s="23"/>
      <c r="H22" s="23"/>
      <c r="I22" s="23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</row>
    <row r="23" spans="2:36">
      <c r="B23" s="155"/>
      <c r="C23" s="23"/>
      <c r="D23" s="23"/>
      <c r="E23" s="23"/>
      <c r="F23" s="23"/>
      <c r="G23" s="23"/>
      <c r="H23" s="23"/>
      <c r="I23" s="23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</row>
  </sheetData>
  <mergeCells count="28">
    <mergeCell ref="A1:AI3"/>
    <mergeCell ref="A4:A5"/>
    <mergeCell ref="B4:B5"/>
    <mergeCell ref="D4:D5"/>
    <mergeCell ref="AJ4:AJ5"/>
    <mergeCell ref="AK4:AK5"/>
    <mergeCell ref="AL4:AL5"/>
    <mergeCell ref="A7:A8"/>
    <mergeCell ref="B7:B8"/>
    <mergeCell ref="D7:D8"/>
    <mergeCell ref="AJ7:AJ8"/>
    <mergeCell ref="AK7:AK8"/>
    <mergeCell ref="AL7:AL8"/>
    <mergeCell ref="A10:A11"/>
    <mergeCell ref="B10:B11"/>
    <mergeCell ref="D10:D11"/>
    <mergeCell ref="AJ10:AJ11"/>
    <mergeCell ref="AK10:AK11"/>
    <mergeCell ref="AA21:AJ21"/>
    <mergeCell ref="AA22:AJ22"/>
    <mergeCell ref="AA23:AJ23"/>
    <mergeCell ref="AI15:AJ15"/>
    <mergeCell ref="AI16:AJ16"/>
    <mergeCell ref="B18:I18"/>
    <mergeCell ref="K18:O18"/>
    <mergeCell ref="C19:I19"/>
    <mergeCell ref="AA20:AJ20"/>
    <mergeCell ref="AL10:AL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38"/>
  <sheetViews>
    <sheetView topLeftCell="A9" zoomScaleNormal="100" workbookViewId="0">
      <selection activeCell="AN35" sqref="AN35"/>
    </sheetView>
  </sheetViews>
  <sheetFormatPr defaultColWidth="8.7109375" defaultRowHeight="15"/>
  <cols>
    <col min="2" max="2" width="31.7109375" customWidth="1"/>
    <col min="5" max="5" width="3.7109375" customWidth="1"/>
    <col min="6" max="6" width="5.42578125" customWidth="1"/>
    <col min="7" max="8" width="3.7109375" customWidth="1"/>
    <col min="9" max="9" width="5.140625" customWidth="1"/>
    <col min="10" max="10" width="3.7109375" customWidth="1"/>
    <col min="11" max="11" width="3.140625" customWidth="1"/>
    <col min="12" max="26" width="3.7109375" customWidth="1"/>
    <col min="27" max="27" width="4.5703125" customWidth="1"/>
    <col min="28" max="35" width="3.7109375" customWidth="1"/>
    <col min="36" max="36" width="3.28515625" customWidth="1"/>
    <col min="37" max="37" width="4.42578125" customWidth="1"/>
    <col min="38" max="38" width="4.28515625" customWidth="1"/>
    <col min="39" max="82" width="3.28515625" customWidth="1"/>
  </cols>
  <sheetData>
    <row r="1" spans="1:82" ht="13.9" customHeight="1" thickBot="1">
      <c r="A1" s="351" t="s">
        <v>196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205"/>
    </row>
    <row r="2" spans="1:82" ht="15.75" thickBot="1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206"/>
      <c r="AK2">
        <v>114</v>
      </c>
    </row>
    <row r="3" spans="1:82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206"/>
    </row>
    <row r="4" spans="1:82">
      <c r="A4" s="336" t="s">
        <v>0</v>
      </c>
      <c r="B4" s="349" t="s">
        <v>1</v>
      </c>
      <c r="C4" s="187" t="s">
        <v>2</v>
      </c>
      <c r="D4" s="338" t="s">
        <v>3</v>
      </c>
      <c r="E4" s="110">
        <v>1</v>
      </c>
      <c r="F4" s="110">
        <v>2</v>
      </c>
      <c r="G4" s="110">
        <v>3</v>
      </c>
      <c r="H4" s="110">
        <v>4</v>
      </c>
      <c r="I4" s="110">
        <v>5</v>
      </c>
      <c r="J4" s="110">
        <v>6</v>
      </c>
      <c r="K4" s="110">
        <v>7</v>
      </c>
      <c r="L4" s="110">
        <v>8</v>
      </c>
      <c r="M4" s="110">
        <v>9</v>
      </c>
      <c r="N4" s="110">
        <v>10</v>
      </c>
      <c r="O4" s="110">
        <v>11</v>
      </c>
      <c r="P4" s="110">
        <v>12</v>
      </c>
      <c r="Q4" s="110">
        <v>13</v>
      </c>
      <c r="R4" s="110">
        <v>14</v>
      </c>
      <c r="S4" s="110">
        <v>15</v>
      </c>
      <c r="T4" s="110">
        <v>16</v>
      </c>
      <c r="U4" s="110">
        <v>17</v>
      </c>
      <c r="V4" s="110">
        <v>18</v>
      </c>
      <c r="W4" s="110">
        <v>19</v>
      </c>
      <c r="X4" s="110">
        <v>20</v>
      </c>
      <c r="Y4" s="110">
        <v>21</v>
      </c>
      <c r="Z4" s="110">
        <v>22</v>
      </c>
      <c r="AA4" s="110">
        <v>23</v>
      </c>
      <c r="AB4" s="110">
        <v>24</v>
      </c>
      <c r="AC4" s="110">
        <v>25</v>
      </c>
      <c r="AD4" s="110">
        <v>26</v>
      </c>
      <c r="AE4" s="110">
        <v>27</v>
      </c>
      <c r="AF4" s="110">
        <v>28</v>
      </c>
      <c r="AG4" s="350" t="s">
        <v>4</v>
      </c>
      <c r="AH4" s="341" t="s">
        <v>5</v>
      </c>
      <c r="AI4" s="342" t="s">
        <v>6</v>
      </c>
      <c r="AJ4" s="206"/>
    </row>
    <row r="5" spans="1:82">
      <c r="A5" s="336"/>
      <c r="B5" s="349"/>
      <c r="C5" s="187" t="s">
        <v>7</v>
      </c>
      <c r="D5" s="338"/>
      <c r="E5" s="110" t="s">
        <v>154</v>
      </c>
      <c r="F5" s="110" t="s">
        <v>155</v>
      </c>
      <c r="G5" s="110" t="s">
        <v>154</v>
      </c>
      <c r="H5" s="110" t="s">
        <v>21</v>
      </c>
      <c r="I5" s="110" t="s">
        <v>153</v>
      </c>
      <c r="J5" s="110" t="s">
        <v>153</v>
      </c>
      <c r="K5" s="110" t="s">
        <v>154</v>
      </c>
      <c r="L5" s="110" t="s">
        <v>154</v>
      </c>
      <c r="M5" s="110" t="s">
        <v>155</v>
      </c>
      <c r="N5" s="110" t="s">
        <v>154</v>
      </c>
      <c r="O5" s="110" t="s">
        <v>21</v>
      </c>
      <c r="P5" s="110" t="s">
        <v>153</v>
      </c>
      <c r="Q5" s="110" t="s">
        <v>153</v>
      </c>
      <c r="R5" s="110" t="s">
        <v>154</v>
      </c>
      <c r="S5" s="110" t="s">
        <v>154</v>
      </c>
      <c r="T5" s="110" t="s">
        <v>155</v>
      </c>
      <c r="U5" s="110" t="s">
        <v>154</v>
      </c>
      <c r="V5" s="110" t="s">
        <v>21</v>
      </c>
      <c r="W5" s="110" t="s">
        <v>153</v>
      </c>
      <c r="X5" s="110" t="s">
        <v>153</v>
      </c>
      <c r="Y5" s="110" t="s">
        <v>154</v>
      </c>
      <c r="Z5" s="110" t="s">
        <v>154</v>
      </c>
      <c r="AA5" s="110" t="s">
        <v>155</v>
      </c>
      <c r="AB5" s="110" t="s">
        <v>154</v>
      </c>
      <c r="AC5" s="110" t="s">
        <v>21</v>
      </c>
      <c r="AD5" s="110" t="s">
        <v>153</v>
      </c>
      <c r="AE5" s="110" t="s">
        <v>153</v>
      </c>
      <c r="AF5" s="110" t="s">
        <v>154</v>
      </c>
      <c r="AG5" s="350"/>
      <c r="AH5" s="341"/>
      <c r="AI5" s="342"/>
      <c r="AJ5" s="206"/>
      <c r="AK5" s="203" t="s">
        <v>4</v>
      </c>
      <c r="AL5" s="2" t="s">
        <v>6</v>
      </c>
      <c r="AM5" s="3"/>
      <c r="AN5" s="2" t="s">
        <v>15</v>
      </c>
      <c r="AO5" s="2" t="s">
        <v>16</v>
      </c>
      <c r="AP5" s="2" t="s">
        <v>17</v>
      </c>
      <c r="AQ5" s="2" t="s">
        <v>18</v>
      </c>
      <c r="AR5" s="2" t="s">
        <v>19</v>
      </c>
      <c r="AS5" s="4" t="s">
        <v>20</v>
      </c>
      <c r="AT5" s="4" t="s">
        <v>21</v>
      </c>
      <c r="AU5" s="4" t="s">
        <v>22</v>
      </c>
      <c r="AV5" s="4" t="s">
        <v>23</v>
      </c>
      <c r="AW5" s="4" t="s">
        <v>24</v>
      </c>
      <c r="AX5" s="4" t="s">
        <v>25</v>
      </c>
      <c r="AY5" s="4" t="s">
        <v>26</v>
      </c>
      <c r="AZ5" s="4" t="s">
        <v>27</v>
      </c>
      <c r="BA5" s="4" t="s">
        <v>28</v>
      </c>
      <c r="BB5" s="4" t="s">
        <v>29</v>
      </c>
      <c r="BC5" s="4" t="s">
        <v>30</v>
      </c>
      <c r="BD5" s="4" t="s">
        <v>31</v>
      </c>
      <c r="BE5" s="4" t="s">
        <v>32</v>
      </c>
      <c r="BF5" s="4" t="s">
        <v>33</v>
      </c>
      <c r="BG5" s="4" t="s">
        <v>34</v>
      </c>
      <c r="BH5" s="4" t="s">
        <v>35</v>
      </c>
      <c r="BI5" s="4"/>
      <c r="BJ5" s="4"/>
      <c r="BK5" s="5" t="s">
        <v>36</v>
      </c>
      <c r="BL5" s="5" t="s">
        <v>37</v>
      </c>
      <c r="BN5" s="4" t="s">
        <v>20</v>
      </c>
      <c r="BO5" s="4" t="s">
        <v>21</v>
      </c>
      <c r="BP5" s="4" t="s">
        <v>22</v>
      </c>
      <c r="BQ5" s="4" t="s">
        <v>23</v>
      </c>
      <c r="BR5" s="4" t="s">
        <v>24</v>
      </c>
      <c r="BS5" s="4" t="s">
        <v>25</v>
      </c>
      <c r="BT5" s="4" t="s">
        <v>26</v>
      </c>
      <c r="BU5" s="4" t="s">
        <v>27</v>
      </c>
      <c r="BV5" s="4" t="s">
        <v>28</v>
      </c>
      <c r="BW5" s="4" t="s">
        <v>29</v>
      </c>
      <c r="BX5" s="4" t="s">
        <v>30</v>
      </c>
      <c r="BY5" s="4" t="s">
        <v>31</v>
      </c>
      <c r="BZ5" s="4" t="s">
        <v>32</v>
      </c>
      <c r="CA5" s="4" t="s">
        <v>33</v>
      </c>
      <c r="CB5" s="4" t="s">
        <v>34</v>
      </c>
      <c r="CC5" s="4" t="s">
        <v>35</v>
      </c>
      <c r="CD5" s="4" t="s">
        <v>38</v>
      </c>
    </row>
    <row r="6" spans="1:82">
      <c r="A6" s="207" t="s">
        <v>156</v>
      </c>
      <c r="B6" s="133" t="s">
        <v>158</v>
      </c>
      <c r="C6" s="6" t="s">
        <v>7</v>
      </c>
      <c r="D6" s="7" t="s">
        <v>39</v>
      </c>
      <c r="E6" s="138"/>
      <c r="F6" s="138"/>
      <c r="G6" s="135" t="s">
        <v>194</v>
      </c>
      <c r="H6" s="135" t="s">
        <v>194</v>
      </c>
      <c r="I6" s="135" t="s">
        <v>20</v>
      </c>
      <c r="J6" s="135" t="s">
        <v>20</v>
      </c>
      <c r="K6" s="135" t="s">
        <v>20</v>
      </c>
      <c r="L6" s="138"/>
      <c r="M6" s="138"/>
      <c r="N6" s="135" t="s">
        <v>20</v>
      </c>
      <c r="O6" s="135" t="s">
        <v>20</v>
      </c>
      <c r="P6" s="135" t="s">
        <v>20</v>
      </c>
      <c r="Q6" s="135" t="s">
        <v>20</v>
      </c>
      <c r="R6" s="135" t="s">
        <v>20</v>
      </c>
      <c r="S6" s="138"/>
      <c r="T6" s="138"/>
      <c r="U6" s="135" t="s">
        <v>20</v>
      </c>
      <c r="V6" s="135" t="s">
        <v>20</v>
      </c>
      <c r="W6" s="135" t="s">
        <v>20</v>
      </c>
      <c r="X6" s="135" t="s">
        <v>20</v>
      </c>
      <c r="Y6" s="135" t="s">
        <v>20</v>
      </c>
      <c r="Z6" s="138"/>
      <c r="AA6" s="138"/>
      <c r="AB6" s="135" t="s">
        <v>20</v>
      </c>
      <c r="AC6" s="135" t="s">
        <v>20</v>
      </c>
      <c r="AD6" s="135" t="s">
        <v>20</v>
      </c>
      <c r="AE6" s="135" t="s">
        <v>20</v>
      </c>
      <c r="AF6" s="135" t="s">
        <v>20</v>
      </c>
      <c r="AG6" s="313">
        <v>120</v>
      </c>
      <c r="AH6" s="111">
        <f>AG6+AI6</f>
        <v>108</v>
      </c>
      <c r="AI6" s="112">
        <f>(BL6-AK6)</f>
        <v>-12</v>
      </c>
      <c r="AJ6" s="206"/>
      <c r="AK6" s="204">
        <v>120</v>
      </c>
      <c r="AL6" s="8">
        <f>(BL6-AK6)</f>
        <v>-12</v>
      </c>
      <c r="AM6" s="3"/>
      <c r="AN6" s="2"/>
      <c r="AO6" s="2"/>
      <c r="AP6" s="2"/>
      <c r="AQ6" s="2"/>
      <c r="AR6" s="2"/>
      <c r="AS6" s="4">
        <f>COUNTIF(E6:AF6,"M")</f>
        <v>18</v>
      </c>
      <c r="AT6" s="4">
        <f>COUNTIF(E6:AF6,"T")</f>
        <v>0</v>
      </c>
      <c r="AU6" s="4">
        <f>COUNTIF(E6:AF6,"P")</f>
        <v>0</v>
      </c>
      <c r="AV6" s="4">
        <f>COUNTIF(E6:AF6,"SN")</f>
        <v>0</v>
      </c>
      <c r="AW6" s="4">
        <f>COUNTIF(E6:AF6,"M/T")</f>
        <v>0</v>
      </c>
      <c r="AX6" s="4">
        <f>COUNTIF(E6:AF6,"I/I")</f>
        <v>0</v>
      </c>
      <c r="AY6" s="4">
        <f>COUNTIF(E6:AF6,"I")</f>
        <v>0</v>
      </c>
      <c r="AZ6" s="4">
        <f>COUNTIF(E6:AF6,"I²")</f>
        <v>0</v>
      </c>
      <c r="BA6" s="4">
        <f>COUNTIF(E6:AF6,"M4")</f>
        <v>0</v>
      </c>
      <c r="BB6" s="4">
        <f>COUNTIF(E6:AF6,"T5")</f>
        <v>0</v>
      </c>
      <c r="BC6" s="4">
        <f>COUNTIF(E6:AF6,"M/SN")</f>
        <v>0</v>
      </c>
      <c r="BD6" s="4">
        <f>COUNTIF(E6:AF6,"T/SNDa")</f>
        <v>0</v>
      </c>
      <c r="BE6" s="4">
        <f>COUNTIF(E6:AF6,"T/I")</f>
        <v>0</v>
      </c>
      <c r="BF6" s="4">
        <f>COUNTIF(E6:AF6,"P/i")</f>
        <v>0</v>
      </c>
      <c r="BG6" s="4">
        <f>COUNTIF(E6:AF6,"m/i")</f>
        <v>0</v>
      </c>
      <c r="BH6" s="4">
        <f>COUNTIF(E6:AF6,"M4/t")</f>
        <v>0</v>
      </c>
      <c r="BI6" s="4">
        <f>COUNTIF(E6:AF6,"MTa")</f>
        <v>0</v>
      </c>
      <c r="BJ6" s="4">
        <f>COUNTIF(E6:AF6,"MTa")</f>
        <v>0</v>
      </c>
      <c r="BK6" s="4">
        <f>((AO6*6)+(AP6*6)+(AQ6*6)+(AR6)+(AN6*6))</f>
        <v>0</v>
      </c>
      <c r="BL6" s="9">
        <f>(AS6*$BN$6)+(AT6*$BO$6)+(AU6*$BP$6)+(AV6*$BQ$6)+(AW6*$BR$6)+(AX6*$BS$6)+(AY6*$BT$6)+(AZ6*$BU$6)+(BA6*$BV$6)+(BB6*$BW$6)+(BC6*$BX$6)+(BD6*$BY$6)+(BE6*$BZ$6)+(BF6*$CA$6)+(BG6*$CB$6)+(BH6*$CC$6)+(BI6*$CD$6)+(BJ6*$CE$6)</f>
        <v>108</v>
      </c>
      <c r="BN6" s="2">
        <v>6</v>
      </c>
      <c r="BO6" s="2">
        <v>6</v>
      </c>
      <c r="BP6" s="2">
        <v>12</v>
      </c>
      <c r="BQ6" s="2">
        <v>12</v>
      </c>
      <c r="BR6" s="2">
        <v>12</v>
      </c>
      <c r="BS6" s="2">
        <v>12</v>
      </c>
      <c r="BT6" s="2">
        <v>6</v>
      </c>
      <c r="BU6" s="2">
        <v>6</v>
      </c>
      <c r="BV6" s="2">
        <v>9</v>
      </c>
      <c r="BW6" s="2">
        <v>6</v>
      </c>
      <c r="BX6" s="2">
        <v>18</v>
      </c>
      <c r="BY6" s="2">
        <v>18</v>
      </c>
      <c r="BZ6" s="2">
        <v>12</v>
      </c>
      <c r="CA6" s="2">
        <v>18</v>
      </c>
      <c r="CB6" s="2">
        <v>12</v>
      </c>
      <c r="CC6" s="2">
        <v>8</v>
      </c>
      <c r="CD6" s="2">
        <v>12</v>
      </c>
    </row>
    <row r="7" spans="1:82">
      <c r="A7" s="336" t="s">
        <v>0</v>
      </c>
      <c r="B7" s="337" t="s">
        <v>1</v>
      </c>
      <c r="C7" s="182" t="s">
        <v>2</v>
      </c>
      <c r="D7" s="338" t="s">
        <v>3</v>
      </c>
      <c r="E7" s="110">
        <v>1</v>
      </c>
      <c r="F7" s="110">
        <v>2</v>
      </c>
      <c r="G7" s="110">
        <v>3</v>
      </c>
      <c r="H7" s="110">
        <v>4</v>
      </c>
      <c r="I7" s="110">
        <v>5</v>
      </c>
      <c r="J7" s="110">
        <v>6</v>
      </c>
      <c r="K7" s="110">
        <v>7</v>
      </c>
      <c r="L7" s="110">
        <v>8</v>
      </c>
      <c r="M7" s="110">
        <v>9</v>
      </c>
      <c r="N7" s="110">
        <v>10</v>
      </c>
      <c r="O7" s="110">
        <v>11</v>
      </c>
      <c r="P7" s="110">
        <v>12</v>
      </c>
      <c r="Q7" s="110">
        <v>13</v>
      </c>
      <c r="R7" s="110">
        <v>14</v>
      </c>
      <c r="S7" s="110">
        <v>15</v>
      </c>
      <c r="T7" s="110">
        <v>16</v>
      </c>
      <c r="U7" s="110">
        <v>17</v>
      </c>
      <c r="V7" s="110">
        <v>18</v>
      </c>
      <c r="W7" s="110">
        <v>19</v>
      </c>
      <c r="X7" s="110">
        <v>20</v>
      </c>
      <c r="Y7" s="110">
        <v>21</v>
      </c>
      <c r="Z7" s="110">
        <v>22</v>
      </c>
      <c r="AA7" s="110">
        <v>23</v>
      </c>
      <c r="AB7" s="110">
        <v>24</v>
      </c>
      <c r="AC7" s="110">
        <v>25</v>
      </c>
      <c r="AD7" s="110">
        <v>26</v>
      </c>
      <c r="AE7" s="110">
        <v>27</v>
      </c>
      <c r="AF7" s="110">
        <v>28</v>
      </c>
      <c r="AG7" s="350" t="s">
        <v>4</v>
      </c>
      <c r="AH7" s="341" t="s">
        <v>5</v>
      </c>
      <c r="AI7" s="342" t="s">
        <v>6</v>
      </c>
      <c r="AJ7" s="206"/>
      <c r="AK7" s="113"/>
      <c r="AL7" s="113"/>
      <c r="AM7" s="3"/>
      <c r="AN7" s="114"/>
      <c r="AO7" s="114"/>
      <c r="AP7" s="114"/>
      <c r="AQ7" s="114"/>
      <c r="AR7" s="114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9">
        <f t="shared" ref="BL7:BL26" si="0">(AS7*$BN$6)+(AT7*$BO$6)+(AU7*$BP$6)+(AV7*$BQ$6)+(AW7*$BR$6)+(AX7*$BS$6)+(AY7*$BT$6)+(AZ7*$BU$6)+(BA7*$BV$6)+(BB7*$BW$6)+(BC7*$BX$6)+(BD7*$BY$6)+(BE7*$BZ$6)+(BF7*$CA$6)+(BG7*$CB$6)+(BH7*$CC$6)+(BI7*$CD$6)+(BJ7*$CE$6)</f>
        <v>0</v>
      </c>
    </row>
    <row r="8" spans="1:82">
      <c r="A8" s="336"/>
      <c r="B8" s="337"/>
      <c r="C8" s="116" t="s">
        <v>40</v>
      </c>
      <c r="D8" s="338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350"/>
      <c r="AH8" s="341"/>
      <c r="AI8" s="342"/>
      <c r="AJ8" s="206"/>
      <c r="AK8" s="10"/>
      <c r="AL8" s="10"/>
      <c r="AM8" s="3"/>
      <c r="AN8" s="11"/>
      <c r="AO8" s="11"/>
      <c r="AP8" s="11"/>
      <c r="AQ8" s="11"/>
      <c r="AR8" s="11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9">
        <f t="shared" si="0"/>
        <v>0</v>
      </c>
    </row>
    <row r="9" spans="1:82">
      <c r="A9" s="279">
        <v>153605</v>
      </c>
      <c r="B9" s="180" t="s">
        <v>159</v>
      </c>
      <c r="C9" s="118" t="s">
        <v>41</v>
      </c>
      <c r="D9" s="119" t="s">
        <v>42</v>
      </c>
      <c r="E9" s="138"/>
      <c r="F9" s="139"/>
      <c r="G9" s="135" t="s">
        <v>28</v>
      </c>
      <c r="H9" s="176" t="s">
        <v>22</v>
      </c>
      <c r="I9" s="137" t="s">
        <v>20</v>
      </c>
      <c r="J9" s="135" t="s">
        <v>20</v>
      </c>
      <c r="K9" s="135" t="s">
        <v>22</v>
      </c>
      <c r="L9" s="138"/>
      <c r="M9" s="139"/>
      <c r="N9" s="135" t="s">
        <v>22</v>
      </c>
      <c r="O9" s="137" t="s">
        <v>20</v>
      </c>
      <c r="P9" s="135" t="s">
        <v>20</v>
      </c>
      <c r="Q9" s="135" t="s">
        <v>22</v>
      </c>
      <c r="R9" s="135" t="s">
        <v>20</v>
      </c>
      <c r="S9" s="138"/>
      <c r="T9" s="138"/>
      <c r="U9" s="135" t="s">
        <v>15</v>
      </c>
      <c r="V9" s="137" t="s">
        <v>20</v>
      </c>
      <c r="W9" s="137" t="s">
        <v>20</v>
      </c>
      <c r="X9" s="135" t="s">
        <v>22</v>
      </c>
      <c r="Y9" s="135" t="s">
        <v>28</v>
      </c>
      <c r="Z9" s="138"/>
      <c r="AA9" s="138"/>
      <c r="AB9" s="135" t="s">
        <v>22</v>
      </c>
      <c r="AC9" s="137" t="s">
        <v>20</v>
      </c>
      <c r="AD9" s="137" t="s">
        <v>20</v>
      </c>
      <c r="AE9" s="135" t="s">
        <v>22</v>
      </c>
      <c r="AF9" s="137" t="s">
        <v>20</v>
      </c>
      <c r="AG9" s="313">
        <v>120</v>
      </c>
      <c r="AH9" s="111">
        <f>AG9+AI9</f>
        <v>162</v>
      </c>
      <c r="AI9" s="112">
        <f>(BL9-AK9)</f>
        <v>42</v>
      </c>
      <c r="AJ9" s="206"/>
      <c r="AK9" s="204">
        <v>120</v>
      </c>
      <c r="AL9" s="8">
        <f>(BL9-AK9)</f>
        <v>42</v>
      </c>
      <c r="AM9" s="3"/>
      <c r="AN9" s="2"/>
      <c r="AO9" s="2"/>
      <c r="AP9" s="2"/>
      <c r="AQ9" s="2"/>
      <c r="AR9" s="2"/>
      <c r="AS9" s="4">
        <f>COUNTIF(E9:AF9,"M")</f>
        <v>10</v>
      </c>
      <c r="AT9" s="4">
        <f>COUNTIF(E9:AF9,"T")</f>
        <v>0</v>
      </c>
      <c r="AU9" s="4">
        <f>COUNTIF(E9:AF9,"P")</f>
        <v>7</v>
      </c>
      <c r="AV9" s="4">
        <f>COUNTIF(E9:AF9,"SN")</f>
        <v>0</v>
      </c>
      <c r="AW9" s="4">
        <f>COUNTIF(E9:AF9,"M/T")</f>
        <v>0</v>
      </c>
      <c r="AX9" s="4">
        <f>COUNTIF(E9:AF9,"I/I")</f>
        <v>0</v>
      </c>
      <c r="AY9" s="4">
        <f>COUNTIF(E9:AF9,"I")</f>
        <v>0</v>
      </c>
      <c r="AZ9" s="4">
        <f>COUNTIF(E9:AF9,"I²")</f>
        <v>0</v>
      </c>
      <c r="BA9" s="4">
        <f>COUNTIF(E9:AF9,"M4")</f>
        <v>2</v>
      </c>
      <c r="BB9" s="4">
        <f>COUNTIF(E9:AF9,"T5")</f>
        <v>0</v>
      </c>
      <c r="BC9" s="4">
        <f>COUNTIF(E9:AF9,"M/SN")</f>
        <v>0</v>
      </c>
      <c r="BD9" s="4">
        <f>COUNTIF(E9:AF9,"T/SNDa")</f>
        <v>0</v>
      </c>
      <c r="BE9" s="4">
        <f>COUNTIF(E9:AF9,"T/I")</f>
        <v>0</v>
      </c>
      <c r="BF9" s="4">
        <f>COUNTIF(E9:AF9,"P/i")</f>
        <v>0</v>
      </c>
      <c r="BG9" s="4">
        <f>COUNTIF(E9:AF9,"m/i")</f>
        <v>0</v>
      </c>
      <c r="BH9" s="4">
        <f>COUNTIF(E9:AF9,"M4/t")</f>
        <v>0</v>
      </c>
      <c r="BI9" s="4">
        <f>COUNTIF(E9:AF9,"MTa")</f>
        <v>0</v>
      </c>
      <c r="BJ9" s="4">
        <f>COUNTIF(E9:AF9,"MTa")</f>
        <v>0</v>
      </c>
      <c r="BK9" s="4">
        <f>((AO9*6)+(AP9*6)+(AQ9*6)+(AR9)+(AN9*6))</f>
        <v>0</v>
      </c>
      <c r="BL9" s="9">
        <f t="shared" si="0"/>
        <v>162</v>
      </c>
    </row>
    <row r="10" spans="1:82" ht="15.75">
      <c r="A10" s="120" t="s">
        <v>43</v>
      </c>
      <c r="B10" s="117" t="s">
        <v>44</v>
      </c>
      <c r="C10" s="121" t="s">
        <v>40</v>
      </c>
      <c r="D10" s="119" t="s">
        <v>42</v>
      </c>
      <c r="E10" s="163" t="s">
        <v>20</v>
      </c>
      <c r="F10" s="161"/>
      <c r="G10" s="135" t="s">
        <v>20</v>
      </c>
      <c r="H10" s="135" t="s">
        <v>20</v>
      </c>
      <c r="I10" s="352" t="s">
        <v>56</v>
      </c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4"/>
      <c r="U10" s="135" t="s">
        <v>20</v>
      </c>
      <c r="V10" s="135" t="s">
        <v>20</v>
      </c>
      <c r="W10" s="135" t="s">
        <v>21</v>
      </c>
      <c r="X10" s="135" t="s">
        <v>20</v>
      </c>
      <c r="Y10" s="135" t="s">
        <v>21</v>
      </c>
      <c r="Z10" s="162" t="s">
        <v>22</v>
      </c>
      <c r="AA10" s="142"/>
      <c r="AB10" s="135" t="s">
        <v>20</v>
      </c>
      <c r="AC10" s="135" t="s">
        <v>20</v>
      </c>
      <c r="AD10" s="135" t="s">
        <v>21</v>
      </c>
      <c r="AE10" s="135" t="s">
        <v>20</v>
      </c>
      <c r="AF10" s="135" t="s">
        <v>21</v>
      </c>
      <c r="AG10" s="313">
        <v>72</v>
      </c>
      <c r="AH10" s="111">
        <f>AG10+AI10</f>
        <v>90</v>
      </c>
      <c r="AI10" s="112">
        <f>(BL10-AK10)</f>
        <v>18</v>
      </c>
      <c r="AJ10" s="206"/>
      <c r="AK10" s="204">
        <v>72</v>
      </c>
      <c r="AL10" s="8">
        <f>(BL10-AK10)</f>
        <v>18</v>
      </c>
      <c r="AM10" s="3"/>
      <c r="AN10" s="2"/>
      <c r="AO10" s="2"/>
      <c r="AP10" s="2"/>
      <c r="AQ10" s="2"/>
      <c r="AR10" s="2"/>
      <c r="AS10" s="4">
        <f>COUNTIF(E10:AF10,"M")</f>
        <v>9</v>
      </c>
      <c r="AT10" s="4">
        <f>COUNTIF(E10:AF10,"T")</f>
        <v>4</v>
      </c>
      <c r="AU10" s="4">
        <f>COUNTIF(E10:AF10,"P")</f>
        <v>1</v>
      </c>
      <c r="AV10" s="4">
        <f>COUNTIF(E10:AF10,"SN")</f>
        <v>0</v>
      </c>
      <c r="AW10" s="4">
        <f>COUNTIF(E10:AF10,"M/T")</f>
        <v>0</v>
      </c>
      <c r="AX10" s="4">
        <f>COUNTIF(E10:AF10,"I/I")</f>
        <v>0</v>
      </c>
      <c r="AY10" s="4">
        <f>COUNTIF(E10:AF10,"I")</f>
        <v>0</v>
      </c>
      <c r="AZ10" s="4">
        <f>COUNTIF(E10:AF10,"I²")</f>
        <v>0</v>
      </c>
      <c r="BA10" s="4">
        <f>COUNTIF(E10:AF10,"M4")</f>
        <v>0</v>
      </c>
      <c r="BB10" s="4">
        <f>COUNTIF(E10:AF10,"T5")</f>
        <v>0</v>
      </c>
      <c r="BC10" s="4">
        <f>COUNTIF(E10:AF10,"M/SN")</f>
        <v>0</v>
      </c>
      <c r="BD10" s="4">
        <f>COUNTIF(E10:AF10,"T/SNDa")</f>
        <v>0</v>
      </c>
      <c r="BE10" s="4">
        <f>COUNTIF(E10:AF10,"T/I")</f>
        <v>0</v>
      </c>
      <c r="BF10" s="4">
        <f>COUNTIF(E10:AF10,"P/i")</f>
        <v>0</v>
      </c>
      <c r="BG10" s="4">
        <f>COUNTIF(E10:AF10,"m/i")</f>
        <v>0</v>
      </c>
      <c r="BH10" s="4">
        <f>COUNTIF(E10:AF10,"M4/t")</f>
        <v>0</v>
      </c>
      <c r="BI10" s="4">
        <f>COUNTIF(E10:AF10,"MTa")</f>
        <v>0</v>
      </c>
      <c r="BJ10" s="4">
        <f>COUNTIF(E10:AF10,"MTa")</f>
        <v>0</v>
      </c>
      <c r="BK10" s="4">
        <f>((AO10*6)+(AP10*6)+(AQ10*6)+(AR10)+(AN10*6))</f>
        <v>0</v>
      </c>
      <c r="BL10" s="9">
        <f t="shared" si="0"/>
        <v>90</v>
      </c>
    </row>
    <row r="11" spans="1:82">
      <c r="A11" s="120" t="s">
        <v>157</v>
      </c>
      <c r="B11" s="117" t="s">
        <v>45</v>
      </c>
      <c r="C11" s="118" t="s">
        <v>46</v>
      </c>
      <c r="D11" s="119" t="s">
        <v>47</v>
      </c>
      <c r="E11" s="139"/>
      <c r="F11" s="139"/>
      <c r="G11" s="135" t="s">
        <v>20</v>
      </c>
      <c r="H11" s="135" t="s">
        <v>20</v>
      </c>
      <c r="I11" s="135" t="s">
        <v>20</v>
      </c>
      <c r="J11" s="135" t="s">
        <v>20</v>
      </c>
      <c r="K11" s="135" t="s">
        <v>20</v>
      </c>
      <c r="L11" s="139"/>
      <c r="M11" s="139"/>
      <c r="N11" s="135" t="s">
        <v>20</v>
      </c>
      <c r="O11" s="135" t="s">
        <v>20</v>
      </c>
      <c r="P11" s="135" t="s">
        <v>20</v>
      </c>
      <c r="Q11" s="135" t="s">
        <v>18</v>
      </c>
      <c r="R11" s="135" t="s">
        <v>18</v>
      </c>
      <c r="S11" s="139"/>
      <c r="T11" s="139"/>
      <c r="U11" s="135" t="s">
        <v>20</v>
      </c>
      <c r="V11" s="135" t="s">
        <v>20</v>
      </c>
      <c r="W11" s="135" t="s">
        <v>20</v>
      </c>
      <c r="X11" s="135" t="s">
        <v>20</v>
      </c>
      <c r="Y11" s="135" t="s">
        <v>20</v>
      </c>
      <c r="Z11" s="139"/>
      <c r="AA11" s="139"/>
      <c r="AB11" s="135" t="s">
        <v>20</v>
      </c>
      <c r="AC11" s="135" t="s">
        <v>20</v>
      </c>
      <c r="AD11" s="135" t="s">
        <v>20</v>
      </c>
      <c r="AE11" s="135" t="s">
        <v>20</v>
      </c>
      <c r="AF11" s="135" t="s">
        <v>20</v>
      </c>
      <c r="AG11" s="313">
        <v>120</v>
      </c>
      <c r="AH11" s="111">
        <f>AG11+AI11</f>
        <v>108</v>
      </c>
      <c r="AI11" s="112">
        <f>(BL11-AK11)</f>
        <v>-12</v>
      </c>
      <c r="AJ11" s="206"/>
      <c r="AK11" s="204">
        <v>120</v>
      </c>
      <c r="AL11" s="8">
        <f>(BL11-AK11)</f>
        <v>-12</v>
      </c>
      <c r="AM11" s="3"/>
      <c r="AN11" s="2"/>
      <c r="AO11" s="2"/>
      <c r="AP11" s="2"/>
      <c r="AQ11" s="2"/>
      <c r="AR11" s="2"/>
      <c r="AS11" s="4">
        <f>COUNTIF(E11:AF11,"M")</f>
        <v>18</v>
      </c>
      <c r="AT11" s="4">
        <f>COUNTIF(E11:AF11,"T")</f>
        <v>0</v>
      </c>
      <c r="AU11" s="4">
        <f>COUNTIF(E11:AF11,"P")</f>
        <v>0</v>
      </c>
      <c r="AV11" s="4">
        <f>COUNTIF(E11:AF11,"SN")</f>
        <v>0</v>
      </c>
      <c r="AW11" s="4">
        <f>COUNTIF(E11:AF11,"M/T")</f>
        <v>0</v>
      </c>
      <c r="AX11" s="4">
        <f>COUNTIF(E11:AF11,"I/I")</f>
        <v>0</v>
      </c>
      <c r="AY11" s="4">
        <f>COUNTIF(E11:AF11,"I")</f>
        <v>0</v>
      </c>
      <c r="AZ11" s="4">
        <f>COUNTIF(E11:AF11,"I²")</f>
        <v>0</v>
      </c>
      <c r="BA11" s="4">
        <f>COUNTIF(E11:AF11,"M4")</f>
        <v>0</v>
      </c>
      <c r="BB11" s="4">
        <f>COUNTIF(E11:AF11,"T5")</f>
        <v>0</v>
      </c>
      <c r="BC11" s="4">
        <f>COUNTIF(E11:AF11,"M/SN")</f>
        <v>0</v>
      </c>
      <c r="BD11" s="4">
        <f>COUNTIF(E11:AF11,"T/SNDa")</f>
        <v>0</v>
      </c>
      <c r="BE11" s="4">
        <f>COUNTIF(E11:AF11,"T/I")</f>
        <v>0</v>
      </c>
      <c r="BF11" s="4">
        <f>COUNTIF(E11:AF11,"P/i")</f>
        <v>0</v>
      </c>
      <c r="BG11" s="4">
        <f>COUNTIF(E11:AF11,"m/i")</f>
        <v>0</v>
      </c>
      <c r="BH11" s="4">
        <f>COUNTIF(E11:AF11,"M4/t")</f>
        <v>0</v>
      </c>
      <c r="BI11" s="4">
        <f>COUNTIF(E11:AF11,"MTa")</f>
        <v>0</v>
      </c>
      <c r="BJ11" s="4">
        <f>COUNTIF(E11:AF11,"MTa")</f>
        <v>0</v>
      </c>
      <c r="BK11" s="4">
        <f>((AO11*6)+(AP11*6)+(AQ11*6)+(AR11)+(AN11*6))</f>
        <v>0</v>
      </c>
      <c r="BL11" s="9">
        <f t="shared" si="0"/>
        <v>108</v>
      </c>
    </row>
    <row r="12" spans="1:82">
      <c r="A12" s="336" t="s">
        <v>0</v>
      </c>
      <c r="B12" s="337" t="s">
        <v>1</v>
      </c>
      <c r="C12" s="182" t="s">
        <v>2</v>
      </c>
      <c r="D12" s="338" t="s">
        <v>3</v>
      </c>
      <c r="E12" s="110">
        <v>1</v>
      </c>
      <c r="F12" s="110">
        <v>2</v>
      </c>
      <c r="G12" s="110">
        <v>3</v>
      </c>
      <c r="H12" s="110">
        <v>4</v>
      </c>
      <c r="I12" s="110">
        <v>5</v>
      </c>
      <c r="J12" s="110">
        <v>6</v>
      </c>
      <c r="K12" s="110">
        <v>7</v>
      </c>
      <c r="L12" s="110">
        <v>8</v>
      </c>
      <c r="M12" s="110">
        <v>9</v>
      </c>
      <c r="N12" s="110">
        <v>10</v>
      </c>
      <c r="O12" s="110">
        <v>11</v>
      </c>
      <c r="P12" s="110">
        <v>12</v>
      </c>
      <c r="Q12" s="110">
        <v>13</v>
      </c>
      <c r="R12" s="110">
        <v>14</v>
      </c>
      <c r="S12" s="110">
        <v>15</v>
      </c>
      <c r="T12" s="110">
        <v>16</v>
      </c>
      <c r="U12" s="110">
        <v>17</v>
      </c>
      <c r="V12" s="110">
        <v>18</v>
      </c>
      <c r="W12" s="110">
        <v>19</v>
      </c>
      <c r="X12" s="110">
        <v>20</v>
      </c>
      <c r="Y12" s="110">
        <v>21</v>
      </c>
      <c r="Z12" s="110">
        <v>22</v>
      </c>
      <c r="AA12" s="110">
        <v>23</v>
      </c>
      <c r="AB12" s="110">
        <v>24</v>
      </c>
      <c r="AC12" s="110">
        <v>25</v>
      </c>
      <c r="AD12" s="110">
        <v>26</v>
      </c>
      <c r="AE12" s="110">
        <v>27</v>
      </c>
      <c r="AF12" s="110">
        <v>28</v>
      </c>
      <c r="AG12" s="350" t="s">
        <v>4</v>
      </c>
      <c r="AH12" s="341" t="s">
        <v>5</v>
      </c>
      <c r="AI12" s="342" t="s">
        <v>6</v>
      </c>
      <c r="AJ12" s="206"/>
      <c r="AK12" s="113"/>
      <c r="AL12" s="113"/>
      <c r="AM12" s="3"/>
      <c r="AN12" s="114"/>
      <c r="AO12" s="114"/>
      <c r="AP12" s="114"/>
      <c r="AQ12" s="114"/>
      <c r="AR12" s="114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9">
        <f t="shared" si="0"/>
        <v>0</v>
      </c>
    </row>
    <row r="13" spans="1:82">
      <c r="A13" s="336"/>
      <c r="B13" s="337"/>
      <c r="C13" s="116" t="s">
        <v>48</v>
      </c>
      <c r="D13" s="338"/>
      <c r="E13" s="1" t="s">
        <v>11</v>
      </c>
      <c r="F13" s="1" t="s">
        <v>12</v>
      </c>
      <c r="G13" s="1" t="s">
        <v>13</v>
      </c>
      <c r="H13" s="1" t="s">
        <v>14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1" t="s">
        <v>8</v>
      </c>
      <c r="Q13" s="1" t="s">
        <v>9</v>
      </c>
      <c r="R13" s="1" t="s">
        <v>10</v>
      </c>
      <c r="S13" s="1" t="s">
        <v>11</v>
      </c>
      <c r="T13" s="1" t="s">
        <v>12</v>
      </c>
      <c r="U13" s="1" t="s">
        <v>13</v>
      </c>
      <c r="V13" s="1" t="s">
        <v>14</v>
      </c>
      <c r="W13" s="1" t="s">
        <v>8</v>
      </c>
      <c r="X13" s="1" t="s">
        <v>9</v>
      </c>
      <c r="Y13" s="1" t="s">
        <v>10</v>
      </c>
      <c r="Z13" s="1" t="s">
        <v>11</v>
      </c>
      <c r="AA13" s="1" t="s">
        <v>12</v>
      </c>
      <c r="AB13" s="1" t="s">
        <v>13</v>
      </c>
      <c r="AC13" s="1" t="s">
        <v>14</v>
      </c>
      <c r="AD13" s="1" t="s">
        <v>8</v>
      </c>
      <c r="AE13" s="1" t="s">
        <v>9</v>
      </c>
      <c r="AF13" s="1" t="s">
        <v>10</v>
      </c>
      <c r="AG13" s="350"/>
      <c r="AH13" s="341"/>
      <c r="AI13" s="342"/>
      <c r="AJ13" s="206"/>
      <c r="AK13" s="10"/>
      <c r="AL13" s="10"/>
      <c r="AM13" s="3"/>
      <c r="AN13" s="11"/>
      <c r="AO13" s="11"/>
      <c r="AP13" s="11"/>
      <c r="AQ13" s="11"/>
      <c r="AR13" s="11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9">
        <f t="shared" si="0"/>
        <v>0</v>
      </c>
    </row>
    <row r="14" spans="1:82">
      <c r="A14" s="209" t="s">
        <v>49</v>
      </c>
      <c r="B14" s="134" t="s">
        <v>50</v>
      </c>
      <c r="C14" s="121" t="s">
        <v>48</v>
      </c>
      <c r="D14" s="119" t="s">
        <v>42</v>
      </c>
      <c r="E14" s="138"/>
      <c r="F14" s="163" t="s">
        <v>21</v>
      </c>
      <c r="G14" s="135" t="s">
        <v>20</v>
      </c>
      <c r="H14" s="135" t="s">
        <v>188</v>
      </c>
      <c r="I14" s="135" t="s">
        <v>20</v>
      </c>
      <c r="J14" s="135" t="s">
        <v>20</v>
      </c>
      <c r="K14" s="135" t="s">
        <v>20</v>
      </c>
      <c r="L14" s="138"/>
      <c r="M14" s="163" t="s">
        <v>205</v>
      </c>
      <c r="N14" s="135" t="s">
        <v>189</v>
      </c>
      <c r="O14" s="135" t="s">
        <v>20</v>
      </c>
      <c r="P14" s="135" t="s">
        <v>20</v>
      </c>
      <c r="Q14" s="135" t="s">
        <v>188</v>
      </c>
      <c r="R14" s="135" t="s">
        <v>20</v>
      </c>
      <c r="S14" s="138"/>
      <c r="T14" s="163" t="s">
        <v>22</v>
      </c>
      <c r="U14" s="135" t="s">
        <v>20</v>
      </c>
      <c r="V14" s="135" t="s">
        <v>20</v>
      </c>
      <c r="W14" s="135" t="s">
        <v>20</v>
      </c>
      <c r="X14" s="135" t="s">
        <v>20</v>
      </c>
      <c r="Y14" s="135" t="s">
        <v>20</v>
      </c>
      <c r="Z14" s="138"/>
      <c r="AA14" s="138" t="s">
        <v>208</v>
      </c>
      <c r="AB14" s="135" t="s">
        <v>20</v>
      </c>
      <c r="AC14" s="135" t="s">
        <v>20</v>
      </c>
      <c r="AD14" s="135" t="s">
        <v>20</v>
      </c>
      <c r="AE14" s="135" t="s">
        <v>20</v>
      </c>
      <c r="AF14" s="135" t="s">
        <v>20</v>
      </c>
      <c r="AG14" s="313">
        <v>120</v>
      </c>
      <c r="AH14" s="111">
        <f>AG14+AI14</f>
        <v>156</v>
      </c>
      <c r="AI14" s="112">
        <f>(BL14-AK14)</f>
        <v>36</v>
      </c>
      <c r="AJ14" s="206"/>
      <c r="AK14" s="204">
        <v>120</v>
      </c>
      <c r="AL14" s="8">
        <f>(BL14-AK14)</f>
        <v>36</v>
      </c>
      <c r="AM14" s="3"/>
      <c r="AN14" s="2"/>
      <c r="AO14" s="2"/>
      <c r="AP14" s="2"/>
      <c r="AQ14" s="2"/>
      <c r="AR14" s="2"/>
      <c r="AS14" s="4">
        <f>COUNTIF(E14:AF14,"M")</f>
        <v>17</v>
      </c>
      <c r="AT14" s="4">
        <f>COUNTIF(E14:AF14,"T")</f>
        <v>1</v>
      </c>
      <c r="AU14" s="4">
        <f>COUNTIF(E14:AF14,"P")</f>
        <v>1</v>
      </c>
      <c r="AV14" s="4">
        <f>COUNTIF(E14:AF14,"SN")</f>
        <v>0</v>
      </c>
      <c r="AW14" s="4">
        <f>COUNTIF(E14:AF14,"M/T")</f>
        <v>3</v>
      </c>
      <c r="AX14" s="4">
        <f>COUNTIF(E14:AF14,"I/I")</f>
        <v>0</v>
      </c>
      <c r="AY14" s="4">
        <f>COUNTIF(E14:AF14,"I")</f>
        <v>0</v>
      </c>
      <c r="AZ14" s="4">
        <f>COUNTIF(E14:AF14,"I²")</f>
        <v>0</v>
      </c>
      <c r="BA14" s="4">
        <f>COUNTIF(E14:AF14,"M4")</f>
        <v>0</v>
      </c>
      <c r="BB14" s="4">
        <f>COUNTIF(E14:AF14,"T5")</f>
        <v>0</v>
      </c>
      <c r="BC14" s="4">
        <f>COUNTIF(E14:AF14,"M/SN")</f>
        <v>0</v>
      </c>
      <c r="BD14" s="4">
        <f>COUNTIF(E14:AF14,"T/SNDa")</f>
        <v>0</v>
      </c>
      <c r="BE14" s="4">
        <f>COUNTIF(E14:AF14,"T/I")</f>
        <v>0</v>
      </c>
      <c r="BF14" s="4">
        <f>COUNTIF(E14:AF14,"P/i")</f>
        <v>0</v>
      </c>
      <c r="BG14" s="4">
        <f>COUNTIF(E14:AF14,"m/i")</f>
        <v>0</v>
      </c>
      <c r="BH14" s="4">
        <f>COUNTIF(E14:AF14,"M4/t")</f>
        <v>0</v>
      </c>
      <c r="BI14" s="4">
        <f>COUNTIF(E14:AF14,"MTa")</f>
        <v>0</v>
      </c>
      <c r="BJ14" s="4">
        <f>COUNTIF(E14:AF14,"MTa")</f>
        <v>0</v>
      </c>
      <c r="BK14" s="4">
        <f>((AO14*6)+(AP14*6)+(AQ14*6)+(AR14)+(AN14*6))</f>
        <v>0</v>
      </c>
      <c r="BL14" s="9">
        <f t="shared" si="0"/>
        <v>156</v>
      </c>
    </row>
    <row r="15" spans="1:82">
      <c r="A15" s="336" t="s">
        <v>0</v>
      </c>
      <c r="B15" s="337" t="s">
        <v>1</v>
      </c>
      <c r="C15" s="182" t="s">
        <v>2</v>
      </c>
      <c r="D15" s="338" t="s">
        <v>3</v>
      </c>
      <c r="E15" s="110">
        <v>1</v>
      </c>
      <c r="F15" s="110">
        <v>2</v>
      </c>
      <c r="G15" s="110">
        <v>3</v>
      </c>
      <c r="H15" s="110">
        <v>4</v>
      </c>
      <c r="I15" s="110">
        <v>5</v>
      </c>
      <c r="J15" s="110">
        <v>6</v>
      </c>
      <c r="K15" s="110">
        <v>7</v>
      </c>
      <c r="L15" s="110">
        <v>8</v>
      </c>
      <c r="M15" s="110">
        <v>9</v>
      </c>
      <c r="N15" s="110">
        <v>10</v>
      </c>
      <c r="O15" s="110">
        <v>11</v>
      </c>
      <c r="P15" s="110">
        <v>12</v>
      </c>
      <c r="Q15" s="110">
        <v>13</v>
      </c>
      <c r="R15" s="110">
        <v>14</v>
      </c>
      <c r="S15" s="110">
        <v>15</v>
      </c>
      <c r="T15" s="110">
        <v>16</v>
      </c>
      <c r="U15" s="110">
        <v>17</v>
      </c>
      <c r="V15" s="110">
        <v>18</v>
      </c>
      <c r="W15" s="110">
        <v>19</v>
      </c>
      <c r="X15" s="110">
        <v>20</v>
      </c>
      <c r="Y15" s="110">
        <v>21</v>
      </c>
      <c r="Z15" s="110">
        <v>22</v>
      </c>
      <c r="AA15" s="110">
        <v>23</v>
      </c>
      <c r="AB15" s="110">
        <v>24</v>
      </c>
      <c r="AC15" s="110">
        <v>25</v>
      </c>
      <c r="AD15" s="110">
        <v>26</v>
      </c>
      <c r="AE15" s="110">
        <v>27</v>
      </c>
      <c r="AF15" s="110">
        <v>28</v>
      </c>
      <c r="AG15" s="350" t="s">
        <v>4</v>
      </c>
      <c r="AH15" s="341" t="s">
        <v>5</v>
      </c>
      <c r="AI15" s="342" t="s">
        <v>6</v>
      </c>
      <c r="AJ15" s="206"/>
      <c r="AK15" s="113"/>
      <c r="AL15" s="113"/>
      <c r="AM15" s="3"/>
      <c r="AN15" s="114"/>
      <c r="AO15" s="114"/>
      <c r="AP15" s="114"/>
      <c r="AQ15" s="114"/>
      <c r="AR15" s="114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9">
        <f t="shared" si="0"/>
        <v>0</v>
      </c>
    </row>
    <row r="16" spans="1:82">
      <c r="A16" s="336"/>
      <c r="B16" s="337"/>
      <c r="C16" s="116" t="s">
        <v>48</v>
      </c>
      <c r="D16" s="338"/>
      <c r="E16" s="1" t="s">
        <v>11</v>
      </c>
      <c r="F16" s="1" t="s">
        <v>12</v>
      </c>
      <c r="G16" s="1" t="s">
        <v>13</v>
      </c>
      <c r="H16" s="1" t="s">
        <v>14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1" t="s">
        <v>8</v>
      </c>
      <c r="Q16" s="1" t="s">
        <v>9</v>
      </c>
      <c r="R16" s="1" t="s">
        <v>10</v>
      </c>
      <c r="S16" s="1" t="s">
        <v>11</v>
      </c>
      <c r="T16" s="1" t="s">
        <v>12</v>
      </c>
      <c r="U16" s="1" t="s">
        <v>13</v>
      </c>
      <c r="V16" s="1" t="s">
        <v>14</v>
      </c>
      <c r="W16" s="1" t="s">
        <v>8</v>
      </c>
      <c r="X16" s="1" t="s">
        <v>9</v>
      </c>
      <c r="Y16" s="1" t="s">
        <v>10</v>
      </c>
      <c r="Z16" s="1" t="s">
        <v>11</v>
      </c>
      <c r="AA16" s="1" t="s">
        <v>12</v>
      </c>
      <c r="AB16" s="1" t="s">
        <v>13</v>
      </c>
      <c r="AC16" s="1" t="s">
        <v>14</v>
      </c>
      <c r="AD16" s="1" t="s">
        <v>8</v>
      </c>
      <c r="AE16" s="1" t="s">
        <v>9</v>
      </c>
      <c r="AF16" s="1" t="s">
        <v>10</v>
      </c>
      <c r="AG16" s="350"/>
      <c r="AH16" s="341"/>
      <c r="AI16" s="342"/>
      <c r="AJ16" s="206"/>
      <c r="AK16" s="10"/>
      <c r="AL16" s="10"/>
      <c r="AM16" s="3"/>
      <c r="AN16" s="11"/>
      <c r="AO16" s="11"/>
      <c r="AP16" s="11"/>
      <c r="AQ16" s="11"/>
      <c r="AR16" s="11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9">
        <f t="shared" si="0"/>
        <v>0</v>
      </c>
    </row>
    <row r="17" spans="1:64">
      <c r="A17" s="120" t="s">
        <v>51</v>
      </c>
      <c r="B17" s="117" t="s">
        <v>52</v>
      </c>
      <c r="C17" s="121" t="s">
        <v>48</v>
      </c>
      <c r="D17" s="119" t="s">
        <v>53</v>
      </c>
      <c r="E17" s="138"/>
      <c r="F17" s="163"/>
      <c r="G17" s="135" t="s">
        <v>21</v>
      </c>
      <c r="H17" s="135" t="s">
        <v>21</v>
      </c>
      <c r="I17" s="135" t="s">
        <v>21</v>
      </c>
      <c r="J17" s="135" t="s">
        <v>21</v>
      </c>
      <c r="K17" s="137" t="s">
        <v>21</v>
      </c>
      <c r="L17" s="138"/>
      <c r="M17" s="138"/>
      <c r="N17" s="324" t="s">
        <v>206</v>
      </c>
      <c r="O17" s="176" t="s">
        <v>207</v>
      </c>
      <c r="P17" s="135" t="s">
        <v>21</v>
      </c>
      <c r="Q17" s="135" t="s">
        <v>21</v>
      </c>
      <c r="R17" s="137" t="s">
        <v>24</v>
      </c>
      <c r="S17" s="323" t="s">
        <v>21</v>
      </c>
      <c r="T17" s="177"/>
      <c r="U17" s="135" t="s">
        <v>21</v>
      </c>
      <c r="V17" s="135" t="s">
        <v>21</v>
      </c>
      <c r="W17" s="176" t="s">
        <v>207</v>
      </c>
      <c r="X17" s="176" t="s">
        <v>207</v>
      </c>
      <c r="Y17" s="135" t="s">
        <v>21</v>
      </c>
      <c r="Z17" s="163" t="s">
        <v>21</v>
      </c>
      <c r="AA17" s="138"/>
      <c r="AB17" s="135" t="s">
        <v>21</v>
      </c>
      <c r="AC17" s="176" t="s">
        <v>207</v>
      </c>
      <c r="AD17" s="176" t="s">
        <v>207</v>
      </c>
      <c r="AE17" s="135" t="s">
        <v>21</v>
      </c>
      <c r="AF17" s="176" t="s">
        <v>207</v>
      </c>
      <c r="AG17" s="313">
        <v>120</v>
      </c>
      <c r="AH17" s="111">
        <f>AG17+AI17</f>
        <v>180</v>
      </c>
      <c r="AI17" s="112">
        <f>(BL17-AK17)</f>
        <v>60</v>
      </c>
      <c r="AJ17" s="206"/>
      <c r="AK17" s="204">
        <v>120</v>
      </c>
      <c r="AL17" s="8">
        <f>(BL17-AK17)</f>
        <v>60</v>
      </c>
      <c r="AM17" s="3"/>
      <c r="AN17" s="2"/>
      <c r="AO17" s="2"/>
      <c r="AP17" s="2"/>
      <c r="AQ17" s="2"/>
      <c r="AR17" s="2"/>
      <c r="AS17" s="4">
        <f>COUNTIF(E17:AF17,"M")</f>
        <v>0</v>
      </c>
      <c r="AT17" s="4">
        <f>COUNTIF(E17:AF17,"T")</f>
        <v>14</v>
      </c>
      <c r="AU17" s="4">
        <f>COUNTIF(E17:AF17,"P")</f>
        <v>0</v>
      </c>
      <c r="AV17" s="4">
        <f>COUNTIF(E17:AF17,"SN")</f>
        <v>0</v>
      </c>
      <c r="AW17" s="4">
        <f>COUNTIF(E17:AF17,"M/T")</f>
        <v>8</v>
      </c>
      <c r="AX17" s="4">
        <f>COUNTIF(E17:AF17,"I/I")</f>
        <v>0</v>
      </c>
      <c r="AY17" s="4">
        <f>COUNTIF(E17:AF17,"I")</f>
        <v>0</v>
      </c>
      <c r="AZ17" s="4">
        <f>COUNTIF(E17:AF17,"I²")</f>
        <v>0</v>
      </c>
      <c r="BA17" s="4">
        <f>COUNTIF(E17:AF17,"M4")</f>
        <v>0</v>
      </c>
      <c r="BB17" s="4">
        <f>COUNTIF(E17:AF17,"T5")</f>
        <v>0</v>
      </c>
      <c r="BC17" s="4">
        <f>COUNTIF(E17:AF17,"M/SN")</f>
        <v>0</v>
      </c>
      <c r="BD17" s="4">
        <f>COUNTIF(E17:AF17,"T/SNDa")</f>
        <v>0</v>
      </c>
      <c r="BE17" s="4">
        <f>COUNTIF(E17:AF17,"T/I")</f>
        <v>0</v>
      </c>
      <c r="BF17" s="4">
        <f>COUNTIF(E17:AF17,"P/i")</f>
        <v>0</v>
      </c>
      <c r="BG17" s="4">
        <f>COUNTIF(E17:AF17,"m/i")</f>
        <v>0</v>
      </c>
      <c r="BH17" s="4">
        <f>COUNTIF(E17:AF17,"M4/t")</f>
        <v>0</v>
      </c>
      <c r="BI17" s="4">
        <f>COUNTIF(E17:AF17,"MTa")</f>
        <v>0</v>
      </c>
      <c r="BJ17" s="4">
        <f>COUNTIF(E17:AF17,"MTa")</f>
        <v>0</v>
      </c>
      <c r="BK17" s="4">
        <f>((AO17*6)+(AP17*6)+(AQ17*6)+(AR17)+(AN17*6))</f>
        <v>0</v>
      </c>
      <c r="BL17" s="9">
        <f t="shared" si="0"/>
        <v>180</v>
      </c>
    </row>
    <row r="18" spans="1:64">
      <c r="A18" s="120" t="s">
        <v>54</v>
      </c>
      <c r="B18" s="117" t="s">
        <v>55</v>
      </c>
      <c r="C18" s="121" t="s">
        <v>48</v>
      </c>
      <c r="D18" s="119" t="s">
        <v>53</v>
      </c>
      <c r="E18" s="358" t="s">
        <v>180</v>
      </c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60"/>
      <c r="U18" s="135" t="s">
        <v>21</v>
      </c>
      <c r="V18" s="135" t="s">
        <v>18</v>
      </c>
      <c r="W18" s="135" t="s">
        <v>21</v>
      </c>
      <c r="X18" s="135" t="s">
        <v>21</v>
      </c>
      <c r="Y18" s="135" t="s">
        <v>21</v>
      </c>
      <c r="Z18" s="138"/>
      <c r="AA18" s="163" t="s">
        <v>33</v>
      </c>
      <c r="AB18" s="135" t="s">
        <v>21</v>
      </c>
      <c r="AC18" s="135" t="s">
        <v>21</v>
      </c>
      <c r="AD18" s="135" t="s">
        <v>21</v>
      </c>
      <c r="AE18" s="135" t="s">
        <v>33</v>
      </c>
      <c r="AF18" s="135" t="s">
        <v>21</v>
      </c>
      <c r="AG18" s="313">
        <v>60</v>
      </c>
      <c r="AH18" s="111">
        <f>AG18+AI18</f>
        <v>84</v>
      </c>
      <c r="AI18" s="112">
        <f>(BL18-AK18)</f>
        <v>24</v>
      </c>
      <c r="AJ18" s="206"/>
      <c r="AK18" s="204">
        <v>60</v>
      </c>
      <c r="AL18" s="8">
        <f>(BL18-AK18)</f>
        <v>24</v>
      </c>
      <c r="AM18" s="3"/>
      <c r="AN18" s="2"/>
      <c r="AO18" s="2"/>
      <c r="AP18" s="2"/>
      <c r="AQ18" s="2">
        <v>11</v>
      </c>
      <c r="AR18" s="2"/>
      <c r="AS18" s="4">
        <f>COUNTIF(E18:AF18,"M")</f>
        <v>0</v>
      </c>
      <c r="AT18" s="4">
        <f>COUNTIF(E18:AF18,"T")</f>
        <v>8</v>
      </c>
      <c r="AU18" s="4">
        <f>COUNTIF(E18:AF18,"P")</f>
        <v>0</v>
      </c>
      <c r="AV18" s="4">
        <f>COUNTIF(E18:AF18,"SN")</f>
        <v>0</v>
      </c>
      <c r="AW18" s="4">
        <f>COUNTIF(E18:AF18,"M/T")</f>
        <v>0</v>
      </c>
      <c r="AX18" s="4">
        <f>COUNTIF(E18:AF18,"I/I")</f>
        <v>0</v>
      </c>
      <c r="AY18" s="4">
        <f>COUNTIF(E18:AF18,"I")</f>
        <v>0</v>
      </c>
      <c r="AZ18" s="4">
        <f>COUNTIF(E18:AF18,"I²")</f>
        <v>0</v>
      </c>
      <c r="BA18" s="4">
        <f>COUNTIF(E18:AF18,"M4")</f>
        <v>0</v>
      </c>
      <c r="BB18" s="4">
        <f>COUNTIF(E18:AF18,"T5")</f>
        <v>0</v>
      </c>
      <c r="BC18" s="4">
        <f>COUNTIF(E18:AF18,"M/SN")</f>
        <v>0</v>
      </c>
      <c r="BD18" s="4">
        <f>COUNTIF(E18:AF18,"T/SNDa")</f>
        <v>0</v>
      </c>
      <c r="BE18" s="4">
        <f>COUNTIF(E18:AF18,"T/I")</f>
        <v>0</v>
      </c>
      <c r="BF18" s="4">
        <f>COUNTIF(E18:AF18,"P/i")</f>
        <v>2</v>
      </c>
      <c r="BG18" s="4">
        <f>COUNTIF(E18:AF18,"m/i")</f>
        <v>0</v>
      </c>
      <c r="BH18" s="4">
        <f>COUNTIF(E18:AF18,"M4/t")</f>
        <v>0</v>
      </c>
      <c r="BI18" s="4">
        <f>COUNTIF(E18:AF18,"MTa")</f>
        <v>0</v>
      </c>
      <c r="BJ18" s="4">
        <f>COUNTIF(E18:AF18,"MTa")</f>
        <v>0</v>
      </c>
      <c r="BK18" s="4">
        <f>((AO18*6)+(AP18*6)+(AQ18*6)+(AR18)+(AN18*6))</f>
        <v>66</v>
      </c>
      <c r="BL18" s="9">
        <f t="shared" si="0"/>
        <v>84</v>
      </c>
    </row>
    <row r="19" spans="1:64">
      <c r="A19" s="336" t="s">
        <v>0</v>
      </c>
      <c r="B19" s="337" t="s">
        <v>1</v>
      </c>
      <c r="C19" s="182" t="s">
        <v>2</v>
      </c>
      <c r="D19" s="338" t="s">
        <v>3</v>
      </c>
      <c r="E19" s="110">
        <v>1</v>
      </c>
      <c r="F19" s="110">
        <v>2</v>
      </c>
      <c r="G19" s="110">
        <v>3</v>
      </c>
      <c r="H19" s="110">
        <v>4</v>
      </c>
      <c r="I19" s="110">
        <v>5</v>
      </c>
      <c r="J19" s="110">
        <v>6</v>
      </c>
      <c r="K19" s="110">
        <v>7</v>
      </c>
      <c r="L19" s="110">
        <v>8</v>
      </c>
      <c r="M19" s="110">
        <v>9</v>
      </c>
      <c r="N19" s="110">
        <v>10</v>
      </c>
      <c r="O19" s="110">
        <v>11</v>
      </c>
      <c r="P19" s="110">
        <v>12</v>
      </c>
      <c r="Q19" s="110">
        <v>13</v>
      </c>
      <c r="R19" s="110">
        <v>14</v>
      </c>
      <c r="S19" s="110">
        <v>15</v>
      </c>
      <c r="T19" s="110">
        <v>16</v>
      </c>
      <c r="U19" s="110">
        <v>17</v>
      </c>
      <c r="V19" s="110">
        <v>18</v>
      </c>
      <c r="W19" s="110">
        <v>19</v>
      </c>
      <c r="X19" s="110">
        <v>20</v>
      </c>
      <c r="Y19" s="110">
        <v>21</v>
      </c>
      <c r="Z19" s="110">
        <v>22</v>
      </c>
      <c r="AA19" s="110">
        <v>23</v>
      </c>
      <c r="AB19" s="110">
        <v>24</v>
      </c>
      <c r="AC19" s="110">
        <v>25</v>
      </c>
      <c r="AD19" s="110">
        <v>26</v>
      </c>
      <c r="AE19" s="110">
        <v>27</v>
      </c>
      <c r="AF19" s="110">
        <v>28</v>
      </c>
      <c r="AG19" s="350" t="s">
        <v>4</v>
      </c>
      <c r="AH19" s="341" t="s">
        <v>5</v>
      </c>
      <c r="AI19" s="342" t="s">
        <v>6</v>
      </c>
      <c r="AJ19" s="206"/>
      <c r="AK19" s="113"/>
      <c r="AL19" s="113"/>
      <c r="AM19" s="3"/>
      <c r="AN19" s="114"/>
      <c r="AO19" s="114"/>
      <c r="AP19" s="114"/>
      <c r="AQ19" s="114"/>
      <c r="AR19" s="114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9">
        <f t="shared" si="0"/>
        <v>0</v>
      </c>
    </row>
    <row r="20" spans="1:64">
      <c r="A20" s="336"/>
      <c r="B20" s="337"/>
      <c r="C20" s="116" t="s">
        <v>48</v>
      </c>
      <c r="D20" s="338"/>
      <c r="E20" s="1" t="s">
        <v>11</v>
      </c>
      <c r="F20" s="1" t="s">
        <v>12</v>
      </c>
      <c r="G20" s="1" t="s">
        <v>13</v>
      </c>
      <c r="H20" s="1" t="s">
        <v>14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8</v>
      </c>
      <c r="Q20" s="1" t="s">
        <v>9</v>
      </c>
      <c r="R20" s="1" t="s">
        <v>10</v>
      </c>
      <c r="S20" s="1" t="s">
        <v>11</v>
      </c>
      <c r="T20" s="1" t="s">
        <v>12</v>
      </c>
      <c r="U20" s="1" t="s">
        <v>13</v>
      </c>
      <c r="V20" s="1" t="s">
        <v>14</v>
      </c>
      <c r="W20" s="1" t="s">
        <v>8</v>
      </c>
      <c r="X20" s="1" t="s">
        <v>9</v>
      </c>
      <c r="Y20" s="1" t="s">
        <v>10</v>
      </c>
      <c r="Z20" s="1" t="s">
        <v>11</v>
      </c>
      <c r="AA20" s="1" t="s">
        <v>12</v>
      </c>
      <c r="AB20" s="1" t="s">
        <v>13</v>
      </c>
      <c r="AC20" s="1" t="s">
        <v>14</v>
      </c>
      <c r="AD20" s="1" t="s">
        <v>8</v>
      </c>
      <c r="AE20" s="1" t="s">
        <v>9</v>
      </c>
      <c r="AF20" s="1" t="s">
        <v>10</v>
      </c>
      <c r="AG20" s="350"/>
      <c r="AH20" s="341"/>
      <c r="AI20" s="342"/>
      <c r="AJ20" s="206"/>
      <c r="AK20" s="10"/>
      <c r="AL20" s="10"/>
      <c r="AM20" s="3"/>
      <c r="AN20" s="11"/>
      <c r="AO20" s="11"/>
      <c r="AP20" s="11"/>
      <c r="AQ20" s="11"/>
      <c r="AR20" s="11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9">
        <f t="shared" si="0"/>
        <v>0</v>
      </c>
    </row>
    <row r="21" spans="1:64">
      <c r="A21" s="120" t="s">
        <v>172</v>
      </c>
      <c r="B21" s="117" t="s">
        <v>173</v>
      </c>
      <c r="C21" s="121" t="s">
        <v>48</v>
      </c>
      <c r="D21" s="119" t="s">
        <v>57</v>
      </c>
      <c r="E21" s="138"/>
      <c r="F21" s="138" t="s">
        <v>23</v>
      </c>
      <c r="G21" s="135"/>
      <c r="H21" s="135"/>
      <c r="I21" s="157" t="s">
        <v>30</v>
      </c>
      <c r="J21" s="136"/>
      <c r="K21" s="136" t="s">
        <v>20</v>
      </c>
      <c r="L21" s="138" t="s">
        <v>23</v>
      </c>
      <c r="M21" s="138"/>
      <c r="N21" s="157"/>
      <c r="O21" s="157" t="s">
        <v>23</v>
      </c>
      <c r="P21" s="136"/>
      <c r="Q21" s="135"/>
      <c r="R21" s="157" t="s">
        <v>23</v>
      </c>
      <c r="S21" s="138"/>
      <c r="T21" s="138"/>
      <c r="U21" s="157" t="s">
        <v>23</v>
      </c>
      <c r="V21" s="137"/>
      <c r="W21" s="136"/>
      <c r="X21" s="157" t="s">
        <v>23</v>
      </c>
      <c r="Y21" s="136"/>
      <c r="Z21" s="138"/>
      <c r="AA21" s="138" t="s">
        <v>23</v>
      </c>
      <c r="AB21" s="135"/>
      <c r="AC21" s="135"/>
      <c r="AD21" s="157" t="s">
        <v>23</v>
      </c>
      <c r="AE21" s="136" t="s">
        <v>209</v>
      </c>
      <c r="AF21" s="160" t="s">
        <v>23</v>
      </c>
      <c r="AG21" s="313">
        <v>120</v>
      </c>
      <c r="AH21" s="111">
        <f t="shared" ref="AH21:AH24" si="1">AG21+AI21</f>
        <v>132</v>
      </c>
      <c r="AI21" s="112">
        <f t="shared" ref="AI21:AI24" si="2">(BL21-AK21)</f>
        <v>12</v>
      </c>
      <c r="AJ21" s="206"/>
      <c r="AK21" s="204">
        <v>120</v>
      </c>
      <c r="AL21" s="8">
        <f t="shared" ref="AL21:AL24" si="3">(BL21-AK21)</f>
        <v>12</v>
      </c>
      <c r="AM21" s="3"/>
      <c r="AN21" s="2"/>
      <c r="AO21" s="2"/>
      <c r="AP21" s="2"/>
      <c r="AQ21" s="2"/>
      <c r="AR21" s="2"/>
      <c r="AS21" s="4">
        <f t="shared" ref="AS21:AS24" si="4">COUNTIF(E21:AF21,"M")</f>
        <v>1</v>
      </c>
      <c r="AT21" s="4">
        <f t="shared" ref="AT21:AT24" si="5">COUNTIF(E21:AF21,"T")</f>
        <v>0</v>
      </c>
      <c r="AU21" s="4">
        <f t="shared" ref="AU21:AU24" si="6">COUNTIF(E21:AF21,"P")</f>
        <v>0</v>
      </c>
      <c r="AV21" s="4">
        <f t="shared" ref="AV21:AV24" si="7">COUNTIF(E21:AF21,"SN")</f>
        <v>9</v>
      </c>
      <c r="AW21" s="4">
        <f t="shared" ref="AW21:AW24" si="8">COUNTIF(E21:AF21,"M/T")</f>
        <v>0</v>
      </c>
      <c r="AX21" s="4">
        <f t="shared" ref="AX21:AX24" si="9">COUNTIF(E21:AF21,"I/I")</f>
        <v>0</v>
      </c>
      <c r="AY21" s="4">
        <f t="shared" ref="AY21:AY24" si="10">COUNTIF(E21:AF21,"I")</f>
        <v>0</v>
      </c>
      <c r="AZ21" s="4">
        <f t="shared" ref="AZ21:AZ24" si="11">COUNTIF(E21:AF21,"I²")</f>
        <v>0</v>
      </c>
      <c r="BA21" s="4">
        <f t="shared" ref="BA21:BA24" si="12">COUNTIF(E21:AF21,"M4")</f>
        <v>0</v>
      </c>
      <c r="BB21" s="4">
        <f t="shared" ref="BB21:BB24" si="13">COUNTIF(E21:AF21,"T5")</f>
        <v>0</v>
      </c>
      <c r="BC21" s="4">
        <f t="shared" ref="BC21:BC24" si="14">COUNTIF(E21:AF21,"M/SN")</f>
        <v>1</v>
      </c>
      <c r="BD21" s="4">
        <f t="shared" ref="BD21:BD24" si="15">COUNTIF(E21:AF21,"T/SNDa")</f>
        <v>0</v>
      </c>
      <c r="BE21" s="4">
        <f t="shared" ref="BE21:BE24" si="16">COUNTIF(E21:AF21,"T/I")</f>
        <v>0</v>
      </c>
      <c r="BF21" s="4">
        <f t="shared" ref="BF21:BF24" si="17">COUNTIF(E21:AF21,"P/i")</f>
        <v>0</v>
      </c>
      <c r="BG21" s="4">
        <f t="shared" ref="BG21:BG24" si="18">COUNTIF(E21:AF21,"m/i")</f>
        <v>0</v>
      </c>
      <c r="BH21" s="4">
        <f t="shared" ref="BH21:BH24" si="19">COUNTIF(E21:AF21,"M4/t")</f>
        <v>0</v>
      </c>
      <c r="BI21" s="4">
        <f t="shared" ref="BI21:BI24" si="20">COUNTIF(E21:AF21,"MTa")</f>
        <v>0</v>
      </c>
      <c r="BJ21" s="4">
        <f t="shared" ref="BJ21:BJ24" si="21">COUNTIF(E21:AF21,"MTa")</f>
        <v>0</v>
      </c>
      <c r="BK21" s="4">
        <f t="shared" ref="BK21:BK24" si="22">((AO21*6)+(AP21*6)+(AQ21*6)+(AR21)+(AN21*6))</f>
        <v>0</v>
      </c>
      <c r="BL21" s="9">
        <f t="shared" si="0"/>
        <v>132</v>
      </c>
    </row>
    <row r="22" spans="1:64">
      <c r="A22" s="120" t="s">
        <v>174</v>
      </c>
      <c r="B22" s="117" t="s">
        <v>175</v>
      </c>
      <c r="C22" s="121" t="s">
        <v>48</v>
      </c>
      <c r="D22" s="119" t="s">
        <v>57</v>
      </c>
      <c r="E22" s="163"/>
      <c r="F22" s="175" t="s">
        <v>179</v>
      </c>
      <c r="G22" s="135"/>
      <c r="H22" s="135"/>
      <c r="I22" s="157" t="s">
        <v>23</v>
      </c>
      <c r="J22" s="160"/>
      <c r="K22" s="136"/>
      <c r="L22" s="175" t="s">
        <v>187</v>
      </c>
      <c r="M22" s="138"/>
      <c r="N22" s="157"/>
      <c r="O22" s="157" t="s">
        <v>23</v>
      </c>
      <c r="P22" s="136"/>
      <c r="Q22" s="137"/>
      <c r="R22" s="157" t="s">
        <v>23</v>
      </c>
      <c r="S22" s="138"/>
      <c r="T22" s="163" t="s">
        <v>20</v>
      </c>
      <c r="U22" s="157" t="s">
        <v>23</v>
      </c>
      <c r="V22" s="137"/>
      <c r="W22" s="136"/>
      <c r="X22" s="157" t="s">
        <v>23</v>
      </c>
      <c r="Y22" s="136"/>
      <c r="Z22" s="139" t="s">
        <v>23</v>
      </c>
      <c r="AA22" s="163" t="s">
        <v>18</v>
      </c>
      <c r="AB22" s="135"/>
      <c r="AC22" s="170"/>
      <c r="AD22" s="157" t="s">
        <v>23</v>
      </c>
      <c r="AE22" s="136"/>
      <c r="AF22" s="171"/>
      <c r="AG22" s="313">
        <v>120</v>
      </c>
      <c r="AH22" s="111">
        <f t="shared" si="1"/>
        <v>126</v>
      </c>
      <c r="AI22" s="112">
        <f t="shared" si="2"/>
        <v>6</v>
      </c>
      <c r="AJ22" s="206"/>
      <c r="AK22" s="204">
        <v>120</v>
      </c>
      <c r="AL22" s="8">
        <f t="shared" si="3"/>
        <v>6</v>
      </c>
      <c r="AM22" s="3"/>
      <c r="AN22" s="2"/>
      <c r="AO22" s="2"/>
      <c r="AP22" s="2"/>
      <c r="AQ22" s="2">
        <v>2</v>
      </c>
      <c r="AR22" s="2"/>
      <c r="AS22" s="4">
        <f t="shared" si="4"/>
        <v>1</v>
      </c>
      <c r="AT22" s="4">
        <f t="shared" si="5"/>
        <v>0</v>
      </c>
      <c r="AU22" s="4">
        <f t="shared" si="6"/>
        <v>0</v>
      </c>
      <c r="AV22" s="4">
        <f t="shared" si="7"/>
        <v>7</v>
      </c>
      <c r="AW22" s="4">
        <f t="shared" si="8"/>
        <v>0</v>
      </c>
      <c r="AX22" s="4">
        <f t="shared" si="9"/>
        <v>0</v>
      </c>
      <c r="AY22" s="4">
        <f t="shared" si="10"/>
        <v>0</v>
      </c>
      <c r="AZ22" s="4">
        <f t="shared" si="11"/>
        <v>0</v>
      </c>
      <c r="BA22" s="4">
        <f t="shared" si="12"/>
        <v>0</v>
      </c>
      <c r="BB22" s="4">
        <f t="shared" si="13"/>
        <v>0</v>
      </c>
      <c r="BC22" s="4">
        <f t="shared" si="14"/>
        <v>1</v>
      </c>
      <c r="BD22" s="4">
        <v>1</v>
      </c>
      <c r="BE22" s="4">
        <f t="shared" si="16"/>
        <v>0</v>
      </c>
      <c r="BF22" s="4">
        <f t="shared" si="17"/>
        <v>0</v>
      </c>
      <c r="BG22" s="4">
        <f t="shared" si="18"/>
        <v>0</v>
      </c>
      <c r="BH22" s="4">
        <f t="shared" si="19"/>
        <v>0</v>
      </c>
      <c r="BI22" s="4">
        <f t="shared" si="20"/>
        <v>0</v>
      </c>
      <c r="BJ22" s="4">
        <f t="shared" si="21"/>
        <v>0</v>
      </c>
      <c r="BK22" s="4">
        <f t="shared" si="22"/>
        <v>12</v>
      </c>
      <c r="BL22" s="9">
        <f t="shared" si="0"/>
        <v>126</v>
      </c>
    </row>
    <row r="23" spans="1:64">
      <c r="A23" s="120">
        <v>435015</v>
      </c>
      <c r="B23" s="172" t="s">
        <v>176</v>
      </c>
      <c r="C23" s="121" t="s">
        <v>48</v>
      </c>
      <c r="D23" s="119" t="s">
        <v>57</v>
      </c>
      <c r="E23" s="138" t="s">
        <v>22</v>
      </c>
      <c r="F23" s="138"/>
      <c r="G23" s="135" t="s">
        <v>23</v>
      </c>
      <c r="H23" s="157" t="s">
        <v>23</v>
      </c>
      <c r="I23" s="136"/>
      <c r="J23" s="135" t="s">
        <v>23</v>
      </c>
      <c r="K23" s="157"/>
      <c r="L23" s="163" t="s">
        <v>21</v>
      </c>
      <c r="M23" s="173" t="s">
        <v>23</v>
      </c>
      <c r="N23" s="157"/>
      <c r="O23" s="135"/>
      <c r="P23" s="135" t="s">
        <v>23</v>
      </c>
      <c r="Q23" s="157"/>
      <c r="R23" s="136"/>
      <c r="S23" s="173" t="s">
        <v>23</v>
      </c>
      <c r="T23" s="138"/>
      <c r="U23" s="135"/>
      <c r="V23" s="135" t="s">
        <v>23</v>
      </c>
      <c r="W23" s="157"/>
      <c r="X23" s="136"/>
      <c r="Y23" s="135" t="s">
        <v>23</v>
      </c>
      <c r="Z23" s="174" t="s">
        <v>15</v>
      </c>
      <c r="AA23" s="138" t="s">
        <v>15</v>
      </c>
      <c r="AB23" s="135"/>
      <c r="AC23" s="157"/>
      <c r="AD23" s="136"/>
      <c r="AE23" s="135" t="s">
        <v>18</v>
      </c>
      <c r="AF23" s="157"/>
      <c r="AG23" s="313">
        <v>120</v>
      </c>
      <c r="AH23" s="111">
        <f>AG23+AI23</f>
        <v>114</v>
      </c>
      <c r="AI23" s="112">
        <f>(BL23-AK23)</f>
        <v>-6</v>
      </c>
      <c r="AJ23" s="206"/>
      <c r="AK23" s="204">
        <v>120</v>
      </c>
      <c r="AL23" s="8">
        <f t="shared" si="3"/>
        <v>-6</v>
      </c>
      <c r="AM23" s="3"/>
      <c r="AN23" s="2"/>
      <c r="AO23" s="2"/>
      <c r="AP23" s="2"/>
      <c r="AQ23" s="2">
        <v>2</v>
      </c>
      <c r="AR23" s="2"/>
      <c r="AS23" s="4">
        <f t="shared" si="4"/>
        <v>0</v>
      </c>
      <c r="AT23" s="4">
        <f t="shared" si="5"/>
        <v>1</v>
      </c>
      <c r="AU23" s="4">
        <f t="shared" si="6"/>
        <v>1</v>
      </c>
      <c r="AV23" s="4">
        <f t="shared" si="7"/>
        <v>8</v>
      </c>
      <c r="AW23" s="4">
        <f t="shared" si="8"/>
        <v>0</v>
      </c>
      <c r="AX23" s="4">
        <f t="shared" si="9"/>
        <v>0</v>
      </c>
      <c r="AY23" s="4">
        <f t="shared" si="10"/>
        <v>0</v>
      </c>
      <c r="AZ23" s="4">
        <f t="shared" si="11"/>
        <v>0</v>
      </c>
      <c r="BA23" s="4">
        <f t="shared" si="12"/>
        <v>0</v>
      </c>
      <c r="BB23" s="4">
        <f t="shared" si="13"/>
        <v>0</v>
      </c>
      <c r="BC23" s="4">
        <f t="shared" si="14"/>
        <v>0</v>
      </c>
      <c r="BD23" s="4">
        <f t="shared" si="15"/>
        <v>0</v>
      </c>
      <c r="BE23" s="4">
        <f t="shared" si="16"/>
        <v>0</v>
      </c>
      <c r="BF23" s="4">
        <f t="shared" si="17"/>
        <v>0</v>
      </c>
      <c r="BG23" s="4">
        <f t="shared" si="18"/>
        <v>0</v>
      </c>
      <c r="BH23" s="4">
        <f t="shared" si="19"/>
        <v>0</v>
      </c>
      <c r="BI23" s="4">
        <f t="shared" si="20"/>
        <v>0</v>
      </c>
      <c r="BJ23" s="4">
        <f t="shared" si="21"/>
        <v>0</v>
      </c>
      <c r="BK23" s="4">
        <f>((AO23*6)+(AP23*6)+(AQ23*6)+(AR23)+(AN23*6))</f>
        <v>12</v>
      </c>
      <c r="BL23" s="9">
        <f t="shared" si="0"/>
        <v>114</v>
      </c>
    </row>
    <row r="24" spans="1:64">
      <c r="A24" s="120" t="s">
        <v>177</v>
      </c>
      <c r="B24" s="117" t="s">
        <v>178</v>
      </c>
      <c r="C24" s="121" t="s">
        <v>48</v>
      </c>
      <c r="D24" s="119" t="s">
        <v>57</v>
      </c>
      <c r="E24" s="163" t="s">
        <v>21</v>
      </c>
      <c r="F24" s="175" t="s">
        <v>22</v>
      </c>
      <c r="G24" s="135" t="s">
        <v>23</v>
      </c>
      <c r="H24" s="157"/>
      <c r="I24" s="160" t="s">
        <v>21</v>
      </c>
      <c r="J24" s="135" t="s">
        <v>23</v>
      </c>
      <c r="K24" s="157"/>
      <c r="L24" s="163" t="s">
        <v>22</v>
      </c>
      <c r="M24" s="173" t="s">
        <v>23</v>
      </c>
      <c r="N24" s="157"/>
      <c r="O24" s="137" t="s">
        <v>21</v>
      </c>
      <c r="P24" s="135" t="s">
        <v>23</v>
      </c>
      <c r="Q24" s="157"/>
      <c r="R24" s="160" t="s">
        <v>21</v>
      </c>
      <c r="S24" s="173" t="s">
        <v>23</v>
      </c>
      <c r="T24" s="138"/>
      <c r="U24" s="137"/>
      <c r="V24" s="135" t="s">
        <v>23</v>
      </c>
      <c r="W24" s="157"/>
      <c r="X24" s="136"/>
      <c r="Y24" s="135" t="s">
        <v>23</v>
      </c>
      <c r="Z24" s="163" t="s">
        <v>20</v>
      </c>
      <c r="AA24" s="163" t="s">
        <v>21</v>
      </c>
      <c r="AB24" s="135" t="s">
        <v>23</v>
      </c>
      <c r="AC24" s="157"/>
      <c r="AD24" s="136"/>
      <c r="AE24" s="135" t="s">
        <v>23</v>
      </c>
      <c r="AF24" s="157"/>
      <c r="AG24" s="313">
        <v>120</v>
      </c>
      <c r="AH24" s="111">
        <f t="shared" si="1"/>
        <v>168</v>
      </c>
      <c r="AI24" s="112">
        <f t="shared" si="2"/>
        <v>48</v>
      </c>
      <c r="AJ24" s="206"/>
      <c r="AK24" s="204">
        <v>120</v>
      </c>
      <c r="AL24" s="8">
        <f t="shared" si="3"/>
        <v>48</v>
      </c>
      <c r="AM24" s="3"/>
      <c r="AN24" s="2"/>
      <c r="AO24" s="2"/>
      <c r="AP24" s="2"/>
      <c r="AQ24" s="2"/>
      <c r="AR24" s="2"/>
      <c r="AS24" s="4">
        <f t="shared" si="4"/>
        <v>1</v>
      </c>
      <c r="AT24" s="4">
        <f t="shared" si="5"/>
        <v>5</v>
      </c>
      <c r="AU24" s="4">
        <f t="shared" si="6"/>
        <v>2</v>
      </c>
      <c r="AV24" s="4">
        <f t="shared" si="7"/>
        <v>9</v>
      </c>
      <c r="AW24" s="4">
        <f t="shared" si="8"/>
        <v>0</v>
      </c>
      <c r="AX24" s="4">
        <f t="shared" si="9"/>
        <v>0</v>
      </c>
      <c r="AY24" s="4">
        <f t="shared" si="10"/>
        <v>0</v>
      </c>
      <c r="AZ24" s="4">
        <f t="shared" si="11"/>
        <v>0</v>
      </c>
      <c r="BA24" s="4">
        <f t="shared" si="12"/>
        <v>0</v>
      </c>
      <c r="BB24" s="4">
        <f t="shared" si="13"/>
        <v>0</v>
      </c>
      <c r="BC24" s="4">
        <f t="shared" si="14"/>
        <v>0</v>
      </c>
      <c r="BD24" s="4">
        <f t="shared" si="15"/>
        <v>0</v>
      </c>
      <c r="BE24" s="4">
        <f t="shared" si="16"/>
        <v>0</v>
      </c>
      <c r="BF24" s="4">
        <f t="shared" si="17"/>
        <v>0</v>
      </c>
      <c r="BG24" s="4">
        <f t="shared" si="18"/>
        <v>0</v>
      </c>
      <c r="BH24" s="4">
        <f t="shared" si="19"/>
        <v>0</v>
      </c>
      <c r="BI24" s="4">
        <f t="shared" si="20"/>
        <v>0</v>
      </c>
      <c r="BJ24" s="4">
        <f t="shared" si="21"/>
        <v>0</v>
      </c>
      <c r="BK24" s="4">
        <f t="shared" si="22"/>
        <v>0</v>
      </c>
      <c r="BL24" s="9">
        <f t="shared" si="0"/>
        <v>168</v>
      </c>
    </row>
    <row r="25" spans="1:64">
      <c r="A25" s="120" t="s">
        <v>58</v>
      </c>
      <c r="B25" s="117" t="s">
        <v>59</v>
      </c>
      <c r="C25" s="121" t="s">
        <v>48</v>
      </c>
      <c r="D25" s="119" t="s">
        <v>57</v>
      </c>
      <c r="E25" s="138" t="s">
        <v>23</v>
      </c>
      <c r="F25" s="138"/>
      <c r="G25" s="137" t="s">
        <v>20</v>
      </c>
      <c r="H25" s="157" t="s">
        <v>23</v>
      </c>
      <c r="I25" s="136"/>
      <c r="J25" s="202" t="s">
        <v>22</v>
      </c>
      <c r="K25" s="157" t="s">
        <v>23</v>
      </c>
      <c r="L25" s="138"/>
      <c r="M25" s="163" t="s">
        <v>22</v>
      </c>
      <c r="N25" s="157" t="s">
        <v>23</v>
      </c>
      <c r="O25" s="137"/>
      <c r="P25" s="160" t="s">
        <v>22</v>
      </c>
      <c r="Q25" s="157" t="s">
        <v>23</v>
      </c>
      <c r="R25" s="136"/>
      <c r="S25" s="163" t="s">
        <v>20</v>
      </c>
      <c r="T25" s="138" t="s">
        <v>23</v>
      </c>
      <c r="U25" s="137" t="s">
        <v>20</v>
      </c>
      <c r="V25" s="178"/>
      <c r="W25" s="157" t="s">
        <v>23</v>
      </c>
      <c r="X25" s="136"/>
      <c r="Y25" s="160" t="s">
        <v>20</v>
      </c>
      <c r="Z25" s="138" t="s">
        <v>23</v>
      </c>
      <c r="AA25" s="138"/>
      <c r="AB25" s="137" t="s">
        <v>20</v>
      </c>
      <c r="AC25" s="157" t="s">
        <v>23</v>
      </c>
      <c r="AD25" s="136"/>
      <c r="AE25" s="136" t="s">
        <v>15</v>
      </c>
      <c r="AF25" s="158" t="s">
        <v>15</v>
      </c>
      <c r="AG25" s="313">
        <v>120</v>
      </c>
      <c r="AH25" s="111">
        <f t="shared" ref="AH25:AH26" si="23">AG25+AI25</f>
        <v>192</v>
      </c>
      <c r="AI25" s="112">
        <f t="shared" ref="AI25:AI26" si="24">(BL25-AK25)</f>
        <v>72</v>
      </c>
      <c r="AJ25" s="206"/>
      <c r="AK25" s="204">
        <v>120</v>
      </c>
      <c r="AL25" s="8">
        <f t="shared" ref="AL25:AL26" si="25">(BL25-AK25)</f>
        <v>72</v>
      </c>
      <c r="AM25" s="3"/>
      <c r="AN25" s="2"/>
      <c r="AO25" s="2"/>
      <c r="AP25" s="2"/>
      <c r="AQ25" s="2"/>
      <c r="AR25" s="2"/>
      <c r="AS25" s="4">
        <f t="shared" ref="AS25:AS26" si="26">COUNTIF(E25:AF25,"M")</f>
        <v>5</v>
      </c>
      <c r="AT25" s="4">
        <f t="shared" ref="AT25:AT26" si="27">COUNTIF(E25:AF25,"T")</f>
        <v>0</v>
      </c>
      <c r="AU25" s="4">
        <f t="shared" ref="AU25:AU26" si="28">COUNTIF(E25:AF25,"P")</f>
        <v>3</v>
      </c>
      <c r="AV25" s="4">
        <f t="shared" ref="AV25:AV26" si="29">COUNTIF(E25:AF25,"SN")</f>
        <v>9</v>
      </c>
      <c r="AW25" s="4">
        <f t="shared" ref="AW25:AW26" si="30">COUNTIF(E25:AF25,"M/T")</f>
        <v>0</v>
      </c>
      <c r="AX25" s="4">
        <f t="shared" ref="AX25:AX26" si="31">COUNTIF(E25:AF25,"I/I")</f>
        <v>0</v>
      </c>
      <c r="AY25" s="4">
        <f t="shared" ref="AY25:AY26" si="32">COUNTIF(E25:AF25,"I")</f>
        <v>0</v>
      </c>
      <c r="AZ25" s="4">
        <f t="shared" ref="AZ25:AZ26" si="33">COUNTIF(E25:AF25,"I²")</f>
        <v>0</v>
      </c>
      <c r="BA25" s="4">
        <f t="shared" ref="BA25:BA26" si="34">COUNTIF(E25:AF25,"M4")</f>
        <v>0</v>
      </c>
      <c r="BB25" s="4">
        <f t="shared" ref="BB25:BB26" si="35">COUNTIF(E25:AF25,"T5")</f>
        <v>0</v>
      </c>
      <c r="BC25" s="4">
        <f t="shared" ref="BC25:BC26" si="36">COUNTIF(E25:AF25,"M/SN")</f>
        <v>0</v>
      </c>
      <c r="BD25" s="4">
        <v>1</v>
      </c>
      <c r="BE25" s="4">
        <v>0</v>
      </c>
      <c r="BF25" s="4">
        <f t="shared" ref="BF25:BF26" si="37">COUNTIF(E25:AF25,"P/i")</f>
        <v>0</v>
      </c>
      <c r="BG25" s="4">
        <f t="shared" ref="BG25:BG26" si="38">COUNTIF(E25:AF25,"m/i")</f>
        <v>0</v>
      </c>
      <c r="BH25" s="4">
        <f t="shared" ref="BH25:BH26" si="39">COUNTIF(E25:AF25,"M4/t")</f>
        <v>0</v>
      </c>
      <c r="BI25" s="4">
        <f t="shared" ref="BI25:BI26" si="40">COUNTIF(E25:AF25,"MTa")</f>
        <v>0</v>
      </c>
      <c r="BJ25" s="4">
        <f t="shared" ref="BJ25:BJ26" si="41">COUNTIF(E25:AF25,"MTa")</f>
        <v>0</v>
      </c>
      <c r="BK25" s="4">
        <f t="shared" ref="BK25:BK26" si="42">((AO25*6)+(AP25*6)+(AQ25*6)+(AR25)+(AN25*6))</f>
        <v>0</v>
      </c>
      <c r="BL25" s="9">
        <f t="shared" si="0"/>
        <v>192</v>
      </c>
    </row>
    <row r="26" spans="1:64">
      <c r="A26" s="120" t="s">
        <v>60</v>
      </c>
      <c r="B26" s="117" t="s">
        <v>61</v>
      </c>
      <c r="C26" s="121" t="s">
        <v>48</v>
      </c>
      <c r="D26" s="119" t="s">
        <v>57</v>
      </c>
      <c r="E26" s="138" t="s">
        <v>23</v>
      </c>
      <c r="F26" s="138"/>
      <c r="G26" s="137" t="s">
        <v>24</v>
      </c>
      <c r="H26" s="159" t="s">
        <v>22</v>
      </c>
      <c r="I26" s="179" t="s">
        <v>20</v>
      </c>
      <c r="J26" s="179" t="s">
        <v>20</v>
      </c>
      <c r="K26" s="157" t="s">
        <v>23</v>
      </c>
      <c r="L26" s="138"/>
      <c r="M26" s="138"/>
      <c r="N26" s="322" t="s">
        <v>23</v>
      </c>
      <c r="O26" s="159" t="s">
        <v>20</v>
      </c>
      <c r="P26" s="160"/>
      <c r="Q26" s="157" t="s">
        <v>23</v>
      </c>
      <c r="R26" s="136"/>
      <c r="S26" s="138" t="s">
        <v>22</v>
      </c>
      <c r="T26" s="163" t="s">
        <v>31</v>
      </c>
      <c r="U26" s="137"/>
      <c r="V26" s="135" t="s">
        <v>20</v>
      </c>
      <c r="W26" s="157" t="s">
        <v>23</v>
      </c>
      <c r="X26" s="136"/>
      <c r="Y26" s="136" t="s">
        <v>20</v>
      </c>
      <c r="Z26" s="138"/>
      <c r="AA26" s="323" t="s">
        <v>20</v>
      </c>
      <c r="AB26" s="135" t="s">
        <v>23</v>
      </c>
      <c r="AC26" s="157" t="s">
        <v>23</v>
      </c>
      <c r="AD26" s="136"/>
      <c r="AE26" s="160" t="s">
        <v>20</v>
      </c>
      <c r="AF26" s="157" t="s">
        <v>23</v>
      </c>
      <c r="AG26" s="313">
        <v>120</v>
      </c>
      <c r="AH26" s="111">
        <f t="shared" si="23"/>
        <v>186</v>
      </c>
      <c r="AI26" s="112">
        <f t="shared" si="24"/>
        <v>66</v>
      </c>
      <c r="AJ26" s="206"/>
      <c r="AK26" s="204">
        <v>120</v>
      </c>
      <c r="AL26" s="8">
        <f t="shared" si="25"/>
        <v>66</v>
      </c>
      <c r="AM26" s="3"/>
      <c r="AN26" s="2"/>
      <c r="AO26" s="2"/>
      <c r="AP26" s="2"/>
      <c r="AQ26" s="2"/>
      <c r="AR26" s="2"/>
      <c r="AS26" s="4">
        <f t="shared" si="26"/>
        <v>7</v>
      </c>
      <c r="AT26" s="4">
        <f t="shared" si="27"/>
        <v>0</v>
      </c>
      <c r="AU26" s="4">
        <f t="shared" si="28"/>
        <v>2</v>
      </c>
      <c r="AV26" s="4">
        <f t="shared" si="29"/>
        <v>8</v>
      </c>
      <c r="AW26" s="4">
        <f t="shared" si="30"/>
        <v>1</v>
      </c>
      <c r="AX26" s="4">
        <f t="shared" si="31"/>
        <v>0</v>
      </c>
      <c r="AY26" s="4">
        <f t="shared" si="32"/>
        <v>0</v>
      </c>
      <c r="AZ26" s="4">
        <f t="shared" si="33"/>
        <v>0</v>
      </c>
      <c r="BA26" s="4">
        <f t="shared" si="34"/>
        <v>0</v>
      </c>
      <c r="BB26" s="4">
        <f t="shared" si="35"/>
        <v>0</v>
      </c>
      <c r="BC26" s="4">
        <f t="shared" si="36"/>
        <v>0</v>
      </c>
      <c r="BD26" s="4">
        <f t="shared" ref="BD26" si="43">COUNTIF(E26:AF26,"T/SNDa")</f>
        <v>0</v>
      </c>
      <c r="BE26" s="4">
        <v>1</v>
      </c>
      <c r="BF26" s="4">
        <f t="shared" si="37"/>
        <v>0</v>
      </c>
      <c r="BG26" s="4">
        <f t="shared" si="38"/>
        <v>0</v>
      </c>
      <c r="BH26" s="4">
        <f t="shared" si="39"/>
        <v>0</v>
      </c>
      <c r="BI26" s="4">
        <f t="shared" si="40"/>
        <v>0</v>
      </c>
      <c r="BJ26" s="4">
        <f t="shared" si="41"/>
        <v>0</v>
      </c>
      <c r="BK26" s="4">
        <f t="shared" si="42"/>
        <v>0</v>
      </c>
      <c r="BL26" s="9">
        <f t="shared" si="0"/>
        <v>186</v>
      </c>
    </row>
    <row r="27" spans="1:64">
      <c r="A27" s="336" t="s">
        <v>0</v>
      </c>
      <c r="B27" s="337" t="s">
        <v>1</v>
      </c>
      <c r="C27" s="182" t="s">
        <v>2</v>
      </c>
      <c r="D27" s="338" t="s">
        <v>3</v>
      </c>
      <c r="E27" s="110">
        <v>1</v>
      </c>
      <c r="F27" s="110">
        <v>2</v>
      </c>
      <c r="G27" s="110">
        <v>3</v>
      </c>
      <c r="H27" s="110">
        <v>4</v>
      </c>
      <c r="I27" s="110">
        <v>5</v>
      </c>
      <c r="J27" s="110">
        <v>6</v>
      </c>
      <c r="K27" s="110">
        <v>7</v>
      </c>
      <c r="L27" s="110">
        <v>8</v>
      </c>
      <c r="M27" s="110">
        <v>9</v>
      </c>
      <c r="N27" s="110">
        <v>10</v>
      </c>
      <c r="O27" s="110">
        <v>11</v>
      </c>
      <c r="P27" s="110">
        <v>12</v>
      </c>
      <c r="Q27" s="110">
        <v>13</v>
      </c>
      <c r="R27" s="110">
        <v>14</v>
      </c>
      <c r="S27" s="110">
        <v>15</v>
      </c>
      <c r="T27" s="110">
        <v>16</v>
      </c>
      <c r="U27" s="110">
        <v>17</v>
      </c>
      <c r="V27" s="110">
        <v>18</v>
      </c>
      <c r="W27" s="110">
        <v>19</v>
      </c>
      <c r="X27" s="110">
        <v>20</v>
      </c>
      <c r="Y27" s="110">
        <v>21</v>
      </c>
      <c r="Z27" s="110">
        <v>22</v>
      </c>
      <c r="AA27" s="110">
        <v>23</v>
      </c>
      <c r="AB27" s="110">
        <v>24</v>
      </c>
      <c r="AC27" s="110">
        <v>25</v>
      </c>
      <c r="AD27" s="110">
        <v>26</v>
      </c>
      <c r="AE27" s="110">
        <v>27</v>
      </c>
      <c r="AF27" s="110">
        <v>28</v>
      </c>
      <c r="AG27" s="350" t="s">
        <v>4</v>
      </c>
      <c r="AH27" s="341" t="s">
        <v>5</v>
      </c>
      <c r="AI27" s="342" t="s">
        <v>6</v>
      </c>
      <c r="AJ27" s="206"/>
      <c r="AK27" s="204"/>
      <c r="AL27" s="8"/>
      <c r="AM27" s="3"/>
      <c r="AN27" s="2"/>
      <c r="AO27" s="2"/>
      <c r="AP27" s="2"/>
      <c r="AQ27" s="2"/>
      <c r="AR27" s="2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9"/>
    </row>
    <row r="28" spans="1:64">
      <c r="A28" s="336"/>
      <c r="B28" s="337"/>
      <c r="C28" s="116" t="s">
        <v>48</v>
      </c>
      <c r="D28" s="338"/>
      <c r="E28" s="1" t="s">
        <v>11</v>
      </c>
      <c r="F28" s="1" t="s">
        <v>12</v>
      </c>
      <c r="G28" s="1" t="s">
        <v>13</v>
      </c>
      <c r="H28" s="1" t="s">
        <v>14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  <c r="P28" s="1" t="s">
        <v>8</v>
      </c>
      <c r="Q28" s="1" t="s">
        <v>9</v>
      </c>
      <c r="R28" s="1" t="s">
        <v>10</v>
      </c>
      <c r="S28" s="1" t="s">
        <v>11</v>
      </c>
      <c r="T28" s="1" t="s">
        <v>12</v>
      </c>
      <c r="U28" s="1" t="s">
        <v>13</v>
      </c>
      <c r="V28" s="1" t="s">
        <v>14</v>
      </c>
      <c r="W28" s="1" t="s">
        <v>8</v>
      </c>
      <c r="X28" s="1" t="s">
        <v>9</v>
      </c>
      <c r="Y28" s="1" t="s">
        <v>10</v>
      </c>
      <c r="Z28" s="1" t="s">
        <v>11</v>
      </c>
      <c r="AA28" s="1" t="s">
        <v>12</v>
      </c>
      <c r="AB28" s="1" t="s">
        <v>13</v>
      </c>
      <c r="AC28" s="1" t="s">
        <v>14</v>
      </c>
      <c r="AD28" s="1" t="s">
        <v>8</v>
      </c>
      <c r="AE28" s="1" t="s">
        <v>9</v>
      </c>
      <c r="AF28" s="1" t="s">
        <v>10</v>
      </c>
      <c r="AG28" s="350"/>
      <c r="AH28" s="341"/>
      <c r="AI28" s="342"/>
      <c r="AJ28" s="206"/>
    </row>
    <row r="29" spans="1:64">
      <c r="A29" s="122"/>
      <c r="B29" s="123"/>
      <c r="C29" s="117" t="s">
        <v>62</v>
      </c>
      <c r="D29" s="124"/>
      <c r="E29" s="138"/>
      <c r="F29" s="138"/>
      <c r="G29" s="135"/>
      <c r="H29" s="135"/>
      <c r="I29" s="136"/>
      <c r="J29" s="136"/>
      <c r="K29" s="136"/>
      <c r="L29" s="136"/>
      <c r="M29" s="136"/>
      <c r="N29" s="135"/>
      <c r="O29" s="135"/>
      <c r="P29" s="136"/>
      <c r="Q29" s="135"/>
      <c r="R29" s="136"/>
      <c r="S29" s="136"/>
      <c r="T29" s="136"/>
      <c r="U29" s="137"/>
      <c r="V29" s="135"/>
      <c r="W29" s="136"/>
      <c r="X29" s="136"/>
      <c r="Y29" s="136"/>
      <c r="Z29" s="136"/>
      <c r="AA29" s="136"/>
      <c r="AB29" s="135"/>
      <c r="AC29" s="135"/>
      <c r="AD29" s="136"/>
      <c r="AE29" s="136"/>
      <c r="AF29" s="136"/>
      <c r="AG29" s="314"/>
      <c r="AH29" s="314"/>
      <c r="AI29" s="315"/>
      <c r="AJ29" s="206"/>
    </row>
    <row r="30" spans="1:64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06"/>
    </row>
    <row r="31" spans="1:64">
      <c r="A31" s="208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06"/>
    </row>
    <row r="32" spans="1:64">
      <c r="A32" s="208"/>
      <c r="B32" s="125" t="s">
        <v>63</v>
      </c>
      <c r="C32" s="211"/>
      <c r="D32" s="212"/>
      <c r="E32" s="213"/>
      <c r="F32" s="214"/>
      <c r="G32" s="214"/>
      <c r="H32" s="215"/>
      <c r="I32" s="215"/>
      <c r="J32" s="215"/>
      <c r="K32" s="356" t="s">
        <v>64</v>
      </c>
      <c r="L32" s="356"/>
      <c r="M32" s="356"/>
      <c r="N32" s="356"/>
      <c r="O32" s="356"/>
      <c r="P32" s="215"/>
      <c r="Q32" s="215"/>
      <c r="R32" s="215"/>
      <c r="S32" s="213"/>
      <c r="T32" s="213"/>
      <c r="U32" s="213"/>
      <c r="V32" s="215"/>
      <c r="W32" s="215"/>
      <c r="X32" s="215"/>
      <c r="Y32" s="215"/>
      <c r="Z32" s="215"/>
      <c r="AA32" s="210"/>
      <c r="AB32" s="210"/>
      <c r="AC32" s="210"/>
      <c r="AD32" s="210"/>
      <c r="AE32" s="210"/>
      <c r="AF32" s="210"/>
      <c r="AG32" s="210"/>
      <c r="AH32" s="210"/>
      <c r="AI32" s="210"/>
      <c r="AJ32" s="206"/>
    </row>
    <row r="33" spans="1:36">
      <c r="A33" s="208"/>
      <c r="B33" s="126" t="s">
        <v>20</v>
      </c>
      <c r="C33" s="127" t="s">
        <v>65</v>
      </c>
      <c r="D33" s="128"/>
      <c r="E33" s="128" t="s">
        <v>27</v>
      </c>
      <c r="F33" s="128"/>
      <c r="G33" s="128" t="s">
        <v>66</v>
      </c>
      <c r="H33" s="128"/>
      <c r="I33" s="129"/>
      <c r="J33" s="216"/>
      <c r="K33" s="130" t="s">
        <v>181</v>
      </c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2"/>
      <c r="AA33" s="210"/>
      <c r="AB33" s="210"/>
      <c r="AC33" s="210"/>
      <c r="AD33" s="210"/>
      <c r="AE33" s="210"/>
      <c r="AF33" s="210"/>
      <c r="AG33" s="210"/>
      <c r="AH33" s="210"/>
      <c r="AI33" s="210"/>
      <c r="AJ33" s="206"/>
    </row>
    <row r="34" spans="1:36">
      <c r="A34" s="208"/>
      <c r="B34" s="16" t="s">
        <v>21</v>
      </c>
      <c r="C34" s="217" t="s">
        <v>67</v>
      </c>
      <c r="D34" s="218"/>
      <c r="E34" s="218" t="s">
        <v>23</v>
      </c>
      <c r="F34" s="218"/>
      <c r="G34" s="218" t="s">
        <v>68</v>
      </c>
      <c r="H34" s="218"/>
      <c r="I34" s="19"/>
      <c r="J34" s="218"/>
      <c r="K34" s="20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2"/>
      <c r="AA34" s="355" t="s">
        <v>69</v>
      </c>
      <c r="AB34" s="355"/>
      <c r="AC34" s="355"/>
      <c r="AD34" s="355"/>
      <c r="AE34" s="355"/>
      <c r="AF34" s="355"/>
      <c r="AG34" s="355"/>
      <c r="AH34" s="210"/>
      <c r="AI34" s="210"/>
      <c r="AJ34" s="206"/>
    </row>
    <row r="35" spans="1:36">
      <c r="A35" s="208"/>
      <c r="B35" s="16" t="s">
        <v>29</v>
      </c>
      <c r="C35" s="217" t="s">
        <v>70</v>
      </c>
      <c r="D35" s="218"/>
      <c r="E35" s="220" t="s">
        <v>25</v>
      </c>
      <c r="F35" s="220"/>
      <c r="G35" s="220" t="s">
        <v>71</v>
      </c>
      <c r="H35" s="220"/>
      <c r="I35" s="19"/>
      <c r="J35" s="218"/>
      <c r="K35" s="20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2"/>
      <c r="AA35" s="357" t="s">
        <v>170</v>
      </c>
      <c r="AB35" s="357"/>
      <c r="AC35" s="357"/>
      <c r="AD35" s="357"/>
      <c r="AE35" s="357"/>
      <c r="AF35" s="357"/>
      <c r="AG35" s="357"/>
      <c r="AH35" s="210"/>
      <c r="AI35" s="210"/>
      <c r="AJ35" s="206"/>
    </row>
    <row r="36" spans="1:36">
      <c r="A36" s="208"/>
      <c r="B36" s="24" t="s">
        <v>22</v>
      </c>
      <c r="C36" s="220" t="s">
        <v>72</v>
      </c>
      <c r="D36" s="220"/>
      <c r="E36" s="220" t="s">
        <v>26</v>
      </c>
      <c r="F36" s="220"/>
      <c r="G36" s="220" t="s">
        <v>73</v>
      </c>
      <c r="H36" s="220"/>
      <c r="I36" s="25"/>
      <c r="J36" s="210"/>
      <c r="K36" s="26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8"/>
      <c r="AA36" s="355" t="s">
        <v>171</v>
      </c>
      <c r="AB36" s="355"/>
      <c r="AC36" s="355"/>
      <c r="AD36" s="355"/>
      <c r="AE36" s="355"/>
      <c r="AF36" s="355"/>
      <c r="AG36" s="355"/>
      <c r="AH36" s="210"/>
      <c r="AI36" s="210"/>
      <c r="AJ36" s="206"/>
    </row>
    <row r="37" spans="1:36">
      <c r="A37" s="208"/>
      <c r="B37" s="29" t="s">
        <v>24</v>
      </c>
      <c r="C37" s="30" t="s">
        <v>72</v>
      </c>
      <c r="D37" s="30"/>
      <c r="E37" s="30"/>
      <c r="F37" s="30"/>
      <c r="G37" s="30"/>
      <c r="H37" s="30"/>
      <c r="I37" s="31"/>
      <c r="J37" s="210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4"/>
      <c r="AA37" s="355" t="s">
        <v>74</v>
      </c>
      <c r="AB37" s="355"/>
      <c r="AC37" s="355"/>
      <c r="AD37" s="355"/>
      <c r="AE37" s="355"/>
      <c r="AF37" s="355"/>
      <c r="AG37" s="355"/>
      <c r="AH37" s="210"/>
      <c r="AI37" s="210"/>
      <c r="AJ37" s="206"/>
    </row>
    <row r="38" spans="1:36" ht="15.75" thickBot="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</row>
  </sheetData>
  <sheetProtection formatCells="0" formatColumns="0" formatRows="0" insertColumns="0" insertRows="0" insertHyperlinks="0" deleteColumns="0" deleteRows="0" sort="0" autoFilter="0" pivotTables="0"/>
  <mergeCells count="44">
    <mergeCell ref="I10:T10"/>
    <mergeCell ref="A27:A28"/>
    <mergeCell ref="B27:B28"/>
    <mergeCell ref="AA36:AG36"/>
    <mergeCell ref="AA37:AG37"/>
    <mergeCell ref="K32:O32"/>
    <mergeCell ref="AA34:AG34"/>
    <mergeCell ref="AA35:AG35"/>
    <mergeCell ref="D27:D28"/>
    <mergeCell ref="AG27:AG28"/>
    <mergeCell ref="A19:A20"/>
    <mergeCell ref="B19:B20"/>
    <mergeCell ref="D19:D20"/>
    <mergeCell ref="AG19:AG20"/>
    <mergeCell ref="E18:T18"/>
    <mergeCell ref="AI19:AI20"/>
    <mergeCell ref="AI12:AI13"/>
    <mergeCell ref="A15:A16"/>
    <mergeCell ref="B15:B16"/>
    <mergeCell ref="D15:D16"/>
    <mergeCell ref="AG15:AG16"/>
    <mergeCell ref="AH15:AH16"/>
    <mergeCell ref="AI15:AI16"/>
    <mergeCell ref="A12:A13"/>
    <mergeCell ref="B12:B13"/>
    <mergeCell ref="D12:D13"/>
    <mergeCell ref="AG12:AG13"/>
    <mergeCell ref="AH12:AH13"/>
    <mergeCell ref="AH27:AH28"/>
    <mergeCell ref="AI27:AI28"/>
    <mergeCell ref="A1:AI3"/>
    <mergeCell ref="A4:A5"/>
    <mergeCell ref="B4:B5"/>
    <mergeCell ref="D4:D5"/>
    <mergeCell ref="AG4:AG5"/>
    <mergeCell ref="AH4:AH5"/>
    <mergeCell ref="AI4:AI5"/>
    <mergeCell ref="A7:A8"/>
    <mergeCell ref="B7:B8"/>
    <mergeCell ref="D7:D8"/>
    <mergeCell ref="AG7:AG8"/>
    <mergeCell ref="AH7:AH8"/>
    <mergeCell ref="AI7:AI8"/>
    <mergeCell ref="AH19:AH20"/>
  </mergeCells>
  <pageMargins left="0.511811024" right="0.511811024" top="0.78740157499999996" bottom="0.78740157499999996" header="0.31496062000000002" footer="0.31496062000000002"/>
  <pageSetup paperSize="9" scale="40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2"/>
  <sheetViews>
    <sheetView topLeftCell="M1" zoomScaleNormal="100" workbookViewId="0">
      <selection sqref="A1:AL30"/>
    </sheetView>
  </sheetViews>
  <sheetFormatPr defaultColWidth="4.42578125" defaultRowHeight="15"/>
  <cols>
    <col min="1" max="1" width="11.5703125" style="35" customWidth="1"/>
    <col min="2" max="2" width="26.28515625" style="35" customWidth="1"/>
    <col min="3" max="3" width="8.42578125" style="35" customWidth="1"/>
    <col min="4" max="4" width="12.28515625" style="35" customWidth="1"/>
    <col min="5" max="5" width="6.28515625" style="35" customWidth="1"/>
    <col min="6" max="6" width="7.140625" style="35" customWidth="1"/>
    <col min="7" max="7" width="9.28515625" style="35" customWidth="1"/>
    <col min="8" max="9" width="7.140625" style="35" customWidth="1"/>
    <col min="10" max="20" width="6.28515625" style="35" customWidth="1"/>
    <col min="21" max="21" width="6.85546875" style="35" customWidth="1"/>
    <col min="22" max="32" width="6.28515625" style="35" customWidth="1"/>
    <col min="33" max="35" width="6.28515625" style="35" hidden="1" customWidth="1"/>
    <col min="36" max="36" width="7" style="35" customWidth="1"/>
    <col min="37" max="38" width="5.42578125" style="35" customWidth="1"/>
    <col min="39" max="39" width="2.85546875" style="35" customWidth="1"/>
    <col min="40" max="59" width="5.28515625" style="35" customWidth="1"/>
    <col min="60" max="60" width="4.85546875" style="35" customWidth="1"/>
    <col min="61" max="61" width="4.140625" style="35" customWidth="1"/>
    <col min="62" max="62" width="6.28515625" style="35" customWidth="1"/>
    <col min="63" max="63" width="8.7109375" style="35" customWidth="1"/>
    <col min="64" max="232" width="9.140625" style="35" customWidth="1"/>
    <col min="233" max="233" width="20.28515625" style="35" customWidth="1"/>
    <col min="234" max="234" width="10.42578125" style="35" customWidth="1"/>
    <col min="235" max="235" width="15.140625" style="35" customWidth="1"/>
    <col min="236" max="16384" width="4.42578125" style="35"/>
  </cols>
  <sheetData>
    <row r="1" spans="1:63" customFormat="1" ht="15.75" thickBot="1">
      <c r="A1" s="367" t="s">
        <v>195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</row>
    <row r="2" spans="1:63" customFormat="1" ht="15.75" thickBo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 t="s">
        <v>4</v>
      </c>
      <c r="BK2" s="35">
        <v>100.8</v>
      </c>
    </row>
    <row r="3" spans="1:63" customForma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s="37" customFormat="1" ht="15.75">
      <c r="A4" s="369" t="s">
        <v>0</v>
      </c>
      <c r="B4" s="188" t="s">
        <v>1</v>
      </c>
      <c r="C4" s="370" t="s">
        <v>75</v>
      </c>
      <c r="D4" s="371" t="s">
        <v>3</v>
      </c>
      <c r="E4" s="36">
        <v>1</v>
      </c>
      <c r="F4" s="189">
        <v>2</v>
      </c>
      <c r="G4" s="189">
        <v>3</v>
      </c>
      <c r="H4" s="189">
        <v>4</v>
      </c>
      <c r="I4" s="189">
        <v>5</v>
      </c>
      <c r="J4" s="36">
        <v>6</v>
      </c>
      <c r="K4" s="36">
        <v>7</v>
      </c>
      <c r="L4" s="189">
        <v>8</v>
      </c>
      <c r="M4" s="189">
        <v>9</v>
      </c>
      <c r="N4" s="189">
        <v>10</v>
      </c>
      <c r="O4" s="189">
        <v>11</v>
      </c>
      <c r="P4" s="189">
        <v>12</v>
      </c>
      <c r="Q4" s="36">
        <v>13</v>
      </c>
      <c r="R4" s="36">
        <v>14</v>
      </c>
      <c r="S4" s="189">
        <v>15</v>
      </c>
      <c r="T4" s="189">
        <v>16</v>
      </c>
      <c r="U4" s="189">
        <v>17</v>
      </c>
      <c r="V4" s="189">
        <v>18</v>
      </c>
      <c r="W4" s="189">
        <v>19</v>
      </c>
      <c r="X4" s="36">
        <v>20</v>
      </c>
      <c r="Y4" s="36">
        <v>21</v>
      </c>
      <c r="Z4" s="189">
        <v>22</v>
      </c>
      <c r="AA4" s="189">
        <v>23</v>
      </c>
      <c r="AB4" s="189">
        <v>24</v>
      </c>
      <c r="AC4" s="189">
        <v>25</v>
      </c>
      <c r="AD4" s="189">
        <v>26</v>
      </c>
      <c r="AE4" s="36">
        <v>27</v>
      </c>
      <c r="AF4" s="36">
        <v>28</v>
      </c>
      <c r="AG4" s="189">
        <v>29</v>
      </c>
      <c r="AH4" s="189">
        <v>30</v>
      </c>
      <c r="AI4" s="189">
        <v>31</v>
      </c>
      <c r="AJ4" s="372" t="s">
        <v>4</v>
      </c>
      <c r="AK4" s="373" t="s">
        <v>5</v>
      </c>
      <c r="AL4" s="374" t="s">
        <v>6</v>
      </c>
    </row>
    <row r="5" spans="1:63" s="37" customFormat="1" ht="15.75">
      <c r="A5" s="369"/>
      <c r="B5" s="188" t="s">
        <v>76</v>
      </c>
      <c r="C5" s="370"/>
      <c r="D5" s="370"/>
      <c r="E5" s="38" t="s">
        <v>11</v>
      </c>
      <c r="F5" s="38" t="s">
        <v>12</v>
      </c>
      <c r="G5" s="38" t="s">
        <v>13</v>
      </c>
      <c r="H5" s="38" t="s">
        <v>14</v>
      </c>
      <c r="I5" s="38" t="s">
        <v>8</v>
      </c>
      <c r="J5" s="38" t="s">
        <v>9</v>
      </c>
      <c r="K5" s="38" t="s">
        <v>10</v>
      </c>
      <c r="L5" s="38" t="s">
        <v>11</v>
      </c>
      <c r="M5" s="38" t="s">
        <v>12</v>
      </c>
      <c r="N5" s="38" t="s">
        <v>13</v>
      </c>
      <c r="O5" s="38" t="s">
        <v>14</v>
      </c>
      <c r="P5" s="38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  <c r="V5" s="38" t="s">
        <v>14</v>
      </c>
      <c r="W5" s="38" t="s">
        <v>8</v>
      </c>
      <c r="X5" s="38" t="s">
        <v>9</v>
      </c>
      <c r="Y5" s="38" t="s">
        <v>10</v>
      </c>
      <c r="Z5" s="38" t="s">
        <v>11</v>
      </c>
      <c r="AA5" s="38" t="s">
        <v>12</v>
      </c>
      <c r="AB5" s="38" t="s">
        <v>13</v>
      </c>
      <c r="AC5" s="38" t="s">
        <v>14</v>
      </c>
      <c r="AD5" s="38" t="s">
        <v>8</v>
      </c>
      <c r="AE5" s="38" t="s">
        <v>9</v>
      </c>
      <c r="AF5" s="38" t="s">
        <v>10</v>
      </c>
      <c r="AG5" s="38" t="s">
        <v>8</v>
      </c>
      <c r="AH5" s="38" t="s">
        <v>9</v>
      </c>
      <c r="AI5" s="38" t="s">
        <v>10</v>
      </c>
      <c r="AJ5" s="372"/>
      <c r="AK5" s="373"/>
      <c r="AL5" s="374"/>
      <c r="AM5" s="3"/>
      <c r="AN5" s="39" t="s">
        <v>15</v>
      </c>
      <c r="AO5" s="39" t="s">
        <v>16</v>
      </c>
      <c r="AP5" s="39" t="s">
        <v>17</v>
      </c>
      <c r="AQ5" s="39" t="s">
        <v>18</v>
      </c>
      <c r="AR5" s="39" t="s">
        <v>19</v>
      </c>
      <c r="AS5" s="40" t="s">
        <v>77</v>
      </c>
      <c r="AT5" s="40" t="s">
        <v>20</v>
      </c>
      <c r="AU5" s="40" t="s">
        <v>21</v>
      </c>
      <c r="AV5" s="40" t="s">
        <v>78</v>
      </c>
      <c r="AW5" s="40" t="s">
        <v>79</v>
      </c>
      <c r="AX5" s="40" t="s">
        <v>80</v>
      </c>
      <c r="AY5" s="40" t="s">
        <v>81</v>
      </c>
      <c r="AZ5" s="40" t="s">
        <v>22</v>
      </c>
      <c r="BA5" s="40" t="s">
        <v>82</v>
      </c>
      <c r="BB5" s="40" t="s">
        <v>83</v>
      </c>
      <c r="BC5" s="40" t="s">
        <v>84</v>
      </c>
      <c r="BD5" s="40" t="s">
        <v>85</v>
      </c>
      <c r="BE5" s="40" t="s">
        <v>86</v>
      </c>
      <c r="BF5" s="40" t="s">
        <v>87</v>
      </c>
      <c r="BG5" s="41" t="s">
        <v>36</v>
      </c>
      <c r="BH5" s="41" t="s">
        <v>37</v>
      </c>
      <c r="BJ5" s="39" t="s">
        <v>4</v>
      </c>
      <c r="BK5" s="39" t="s">
        <v>6</v>
      </c>
    </row>
    <row r="6" spans="1:63" s="37" customFormat="1" ht="15.75">
      <c r="A6" s="308">
        <v>128341</v>
      </c>
      <c r="B6" s="43" t="s">
        <v>88</v>
      </c>
      <c r="C6" s="42" t="s">
        <v>89</v>
      </c>
      <c r="D6" s="43" t="s">
        <v>90</v>
      </c>
      <c r="E6" s="44"/>
      <c r="F6" s="46"/>
      <c r="G6" s="72" t="s">
        <v>82</v>
      </c>
      <c r="H6" s="72" t="s">
        <v>82</v>
      </c>
      <c r="I6" s="72" t="s">
        <v>82</v>
      </c>
      <c r="J6" s="72" t="s">
        <v>82</v>
      </c>
      <c r="K6" s="72" t="s">
        <v>82</v>
      </c>
      <c r="L6" s="46"/>
      <c r="M6" s="46"/>
      <c r="N6" s="361" t="s">
        <v>56</v>
      </c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3"/>
      <c r="AG6" s="45"/>
      <c r="AH6" s="45"/>
      <c r="AI6" s="45"/>
      <c r="AJ6" s="47">
        <f>BJ6</f>
        <v>96</v>
      </c>
      <c r="AK6" s="48">
        <f>AJ6+AL6</f>
        <v>30</v>
      </c>
      <c r="AL6" s="49">
        <f>BK6</f>
        <v>-66</v>
      </c>
      <c r="AM6" s="3" t="s">
        <v>203</v>
      </c>
      <c r="AN6" s="39"/>
      <c r="AO6" s="39"/>
      <c r="AP6" s="39"/>
      <c r="AQ6" s="39"/>
      <c r="AR6" s="39"/>
      <c r="AS6" s="40">
        <f>COUNTIF(E6:AI6,"M1")</f>
        <v>0</v>
      </c>
      <c r="AT6" s="40">
        <f>COUNTIF(E6:AI6,"M")</f>
        <v>0</v>
      </c>
      <c r="AU6" s="40">
        <f>COUNTIF(E6:AI6,"T")</f>
        <v>0</v>
      </c>
      <c r="AV6" s="40">
        <f>COUNTIF(E6:AI6,"T1")</f>
        <v>0</v>
      </c>
      <c r="AW6" s="40">
        <f>COUNTIF(E6:AI6,"T2")</f>
        <v>0</v>
      </c>
      <c r="AX6" s="40">
        <f>COUNTIF(E6:AI6,"T3")</f>
        <v>0</v>
      </c>
      <c r="AY6" s="40">
        <f>COUNTIF(E6:AI6,"T4")</f>
        <v>0</v>
      </c>
      <c r="AZ6" s="40">
        <f>COUNTIF(E6:AI6,"P")</f>
        <v>0</v>
      </c>
      <c r="BA6" s="40">
        <f>COUNTIF(E6:AI6,"D1")</f>
        <v>5</v>
      </c>
      <c r="BB6" s="40">
        <f>COUNTIF(E6:AI6,"D2")</f>
        <v>0</v>
      </c>
      <c r="BC6" s="40">
        <f>COUNTIF(E6:AI6,"D3")</f>
        <v>0</v>
      </c>
      <c r="BD6" s="40">
        <f>COUNTIF(E6:AI6,"M1/T3")</f>
        <v>0</v>
      </c>
      <c r="BE6" s="40">
        <f>COUNTIF(E6:AI6,"I")</f>
        <v>0</v>
      </c>
      <c r="BF6" s="40">
        <f>COUNTIF(E6:AI6,"SN")</f>
        <v>0</v>
      </c>
      <c r="BG6" s="50">
        <f>(AO6+AP6+AQ6+(AR6))</f>
        <v>0</v>
      </c>
      <c r="BH6" s="51">
        <f>((AS6*5)+(AT6*4)+(AU6*5)+(AV6*4)+(AW6*5)+(AX6*5)+(AY6*8)+(AZ6*12)+(BA6*6)+(BB6*6)+(BC6*8)+(BD6*8)+(BE6*4.8)+(BF6*12))</f>
        <v>30</v>
      </c>
      <c r="BJ6" s="52">
        <v>96</v>
      </c>
      <c r="BK6" s="53">
        <f>(BH6-BJ6)</f>
        <v>-66</v>
      </c>
    </row>
    <row r="7" spans="1:63" s="37" customFormat="1" ht="15.75">
      <c r="A7" s="309">
        <v>135860</v>
      </c>
      <c r="B7" s="83" t="s">
        <v>91</v>
      </c>
      <c r="C7" s="54" t="s">
        <v>92</v>
      </c>
      <c r="D7" s="55" t="s">
        <v>93</v>
      </c>
      <c r="E7" s="364" t="s">
        <v>182</v>
      </c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6"/>
      <c r="AG7" s="45"/>
      <c r="AH7" s="45"/>
      <c r="AI7" s="45"/>
      <c r="AJ7" s="47">
        <f>BJ7</f>
        <v>96</v>
      </c>
      <c r="AK7" s="48">
        <f>AJ7+AL7</f>
        <v>0</v>
      </c>
      <c r="AL7" s="49">
        <f>BK7</f>
        <v>-96</v>
      </c>
      <c r="AM7" s="3" t="s">
        <v>202</v>
      </c>
      <c r="AN7" s="39"/>
      <c r="AO7" s="39"/>
      <c r="AP7" s="39"/>
      <c r="AQ7" s="39"/>
      <c r="AR7" s="39"/>
      <c r="AS7" s="40">
        <f>COUNTIF(E7:AI7,"M1")</f>
        <v>0</v>
      </c>
      <c r="AT7" s="40">
        <f>COUNTIF(E7:AI7,"M")</f>
        <v>0</v>
      </c>
      <c r="AU7" s="40">
        <f>COUNTIF(E7:AI7,"T")</f>
        <v>0</v>
      </c>
      <c r="AV7" s="40">
        <f>COUNTIF(E7:AI7,"T1")</f>
        <v>0</v>
      </c>
      <c r="AW7" s="40">
        <f>COUNTIF(E7:AI7,"T2")</f>
        <v>0</v>
      </c>
      <c r="AX7" s="40">
        <f>COUNTIF(E7:AI7,"T3")</f>
        <v>0</v>
      </c>
      <c r="AY7" s="40">
        <f>COUNTIF(E7:AI7,"M1/T3")</f>
        <v>0</v>
      </c>
      <c r="AZ7" s="40">
        <f>COUNTIF(E7:AI7,"P")</f>
        <v>0</v>
      </c>
      <c r="BA7" s="40">
        <f>COUNTIF(E7:AI7,"D1")</f>
        <v>0</v>
      </c>
      <c r="BB7" s="40">
        <f>COUNTIF(E7:AI7,"D2")</f>
        <v>0</v>
      </c>
      <c r="BC7" s="40">
        <f>COUNTIF(E7:AI7,"D3")</f>
        <v>0</v>
      </c>
      <c r="BD7" s="40">
        <f>COUNTIF(E7:AI7,"D4")</f>
        <v>0</v>
      </c>
      <c r="BE7" s="40">
        <f>COUNTIF(E7:AI7,"I")</f>
        <v>0</v>
      </c>
      <c r="BF7" s="40">
        <f>COUNTIF(E7:AI7,"SN")</f>
        <v>0</v>
      </c>
      <c r="BG7" s="50">
        <f>(AO7+AP7+AQ7+(AR7))</f>
        <v>0</v>
      </c>
      <c r="BH7" s="51">
        <f>((AS7*5)+(AT7*4)+(AU7*5)+(AV7*4)+(AW7*5)+(AX7*5)+(AY7*8)+(AZ7*12)+(BA7*6)+(BB7*6)+(BC7*8)+(BD7*8)+(BE7*4.8)+(BF7*12))</f>
        <v>0</v>
      </c>
      <c r="BJ7" s="52">
        <v>96</v>
      </c>
      <c r="BK7" s="53">
        <f>(BH7-BJ7)</f>
        <v>-96</v>
      </c>
    </row>
    <row r="8" spans="1:63" s="37" customFormat="1" ht="15.75">
      <c r="A8" s="309">
        <v>152633</v>
      </c>
      <c r="B8" s="83" t="s">
        <v>94</v>
      </c>
      <c r="C8" s="54" t="s">
        <v>95</v>
      </c>
      <c r="D8" s="43" t="s">
        <v>96</v>
      </c>
      <c r="E8" s="44"/>
      <c r="F8" s="46" t="s">
        <v>22</v>
      </c>
      <c r="G8" s="72" t="s">
        <v>83</v>
      </c>
      <c r="H8" s="72" t="s">
        <v>83</v>
      </c>
      <c r="I8" s="72" t="s">
        <v>83</v>
      </c>
      <c r="J8" s="72" t="s">
        <v>83</v>
      </c>
      <c r="K8" s="72" t="s">
        <v>83</v>
      </c>
      <c r="L8" s="46" t="s">
        <v>83</v>
      </c>
      <c r="M8" s="46" t="s">
        <v>82</v>
      </c>
      <c r="N8" s="72" t="s">
        <v>82</v>
      </c>
      <c r="O8" s="72" t="s">
        <v>18</v>
      </c>
      <c r="P8" s="72" t="s">
        <v>18</v>
      </c>
      <c r="Q8" s="72" t="s">
        <v>82</v>
      </c>
      <c r="R8" s="72" t="s">
        <v>82</v>
      </c>
      <c r="S8" s="46" t="s">
        <v>82</v>
      </c>
      <c r="T8" s="46"/>
      <c r="U8" s="72" t="s">
        <v>82</v>
      </c>
      <c r="V8" s="72" t="s">
        <v>82</v>
      </c>
      <c r="W8" s="72" t="s">
        <v>82</v>
      </c>
      <c r="X8" s="72" t="s">
        <v>82</v>
      </c>
      <c r="Y8" s="72" t="s">
        <v>82</v>
      </c>
      <c r="Z8" s="46" t="s">
        <v>82</v>
      </c>
      <c r="AA8" s="46"/>
      <c r="AB8" s="72" t="s">
        <v>82</v>
      </c>
      <c r="AC8" s="72" t="s">
        <v>82</v>
      </c>
      <c r="AD8" s="72" t="s">
        <v>82</v>
      </c>
      <c r="AE8" s="73" t="s">
        <v>82</v>
      </c>
      <c r="AF8" s="73" t="s">
        <v>82</v>
      </c>
      <c r="AG8" s="45"/>
      <c r="AH8" s="45"/>
      <c r="AI8" s="45"/>
      <c r="AJ8" s="47">
        <f>BJ8</f>
        <v>96</v>
      </c>
      <c r="AK8" s="48">
        <f>AJ8+AL8</f>
        <v>144</v>
      </c>
      <c r="AL8" s="49">
        <f>BK8</f>
        <v>48</v>
      </c>
      <c r="AM8" s="3" t="s">
        <v>202</v>
      </c>
      <c r="AN8" s="39"/>
      <c r="AO8" s="39"/>
      <c r="AP8" s="39"/>
      <c r="AQ8" s="39"/>
      <c r="AR8" s="39"/>
      <c r="AS8" s="40">
        <f>COUNTIF(E8:AI8,"M1")</f>
        <v>0</v>
      </c>
      <c r="AT8" s="40">
        <f>COUNTIF(E8:AI8,"M")</f>
        <v>0</v>
      </c>
      <c r="AU8" s="40">
        <f>COUNTIF(E8:AI8,"T")</f>
        <v>0</v>
      </c>
      <c r="AV8" s="40">
        <f>COUNTIF(E8:AI8,"T1")</f>
        <v>0</v>
      </c>
      <c r="AW8" s="40">
        <f>COUNTIF(E8:AI8,"T2")</f>
        <v>0</v>
      </c>
      <c r="AX8" s="40">
        <f>COUNTIF(E8:AI8,"T3")</f>
        <v>0</v>
      </c>
      <c r="AY8" s="40">
        <f>COUNTIF(E8:AI8,"M1/T2")</f>
        <v>0</v>
      </c>
      <c r="AZ8" s="40">
        <f>COUNTIF(E8:AI8,"P")</f>
        <v>1</v>
      </c>
      <c r="BA8" s="40">
        <f>COUNTIF(E8:AI8,"D1")</f>
        <v>16</v>
      </c>
      <c r="BB8" s="40">
        <f>COUNTIF(E8:AI8,"D2")</f>
        <v>6</v>
      </c>
      <c r="BC8" s="40">
        <f>COUNTIF(E8:AI8,"D3")</f>
        <v>0</v>
      </c>
      <c r="BD8" s="40">
        <f>COUNTIF(E8:AI8,"T2/N")</f>
        <v>0</v>
      </c>
      <c r="BE8" s="40">
        <f>COUNTIF(E8:AI8,"I")</f>
        <v>0</v>
      </c>
      <c r="BF8" s="40">
        <f>COUNTIF(E8:AI8,"SN")</f>
        <v>0</v>
      </c>
      <c r="BG8" s="50">
        <f>(AO8+AP8+AQ8+(AR8))</f>
        <v>0</v>
      </c>
      <c r="BH8" s="51">
        <f>((AS8*5)+(AT8*4)+(AU8*5)+(AV8*4)+(AW8*5)+(AX8*5)+(AY8*10)+(AZ8*12)+(BA8*6)+(BB8*6)+(BC8*8)+(BD8*8)+(BE8*4.8)+(BF8*12))</f>
        <v>144</v>
      </c>
      <c r="BJ8" s="52">
        <v>96</v>
      </c>
      <c r="BK8" s="53">
        <f>(BH8-BJ8)</f>
        <v>48</v>
      </c>
    </row>
    <row r="9" spans="1:63" s="37" customFormat="1" ht="15.75">
      <c r="A9" s="190" t="s">
        <v>0</v>
      </c>
      <c r="B9" s="188" t="s">
        <v>1</v>
      </c>
      <c r="C9" s="371" t="s">
        <v>75</v>
      </c>
      <c r="D9" s="371" t="s">
        <v>3</v>
      </c>
      <c r="E9" s="36">
        <v>1</v>
      </c>
      <c r="F9" s="189">
        <v>2</v>
      </c>
      <c r="G9" s="189">
        <v>3</v>
      </c>
      <c r="H9" s="189">
        <v>4</v>
      </c>
      <c r="I9" s="189">
        <v>5</v>
      </c>
      <c r="J9" s="36">
        <v>6</v>
      </c>
      <c r="K9" s="36">
        <v>7</v>
      </c>
      <c r="L9" s="189">
        <v>8</v>
      </c>
      <c r="M9" s="189">
        <v>9</v>
      </c>
      <c r="N9" s="189">
        <v>10</v>
      </c>
      <c r="O9" s="189">
        <v>11</v>
      </c>
      <c r="P9" s="189">
        <v>12</v>
      </c>
      <c r="Q9" s="36">
        <v>13</v>
      </c>
      <c r="R9" s="36">
        <v>14</v>
      </c>
      <c r="S9" s="189">
        <v>15</v>
      </c>
      <c r="T9" s="189">
        <v>16</v>
      </c>
      <c r="U9" s="189">
        <v>17</v>
      </c>
      <c r="V9" s="189">
        <v>18</v>
      </c>
      <c r="W9" s="189">
        <v>19</v>
      </c>
      <c r="X9" s="36">
        <v>20</v>
      </c>
      <c r="Y9" s="36">
        <v>21</v>
      </c>
      <c r="Z9" s="189">
        <v>22</v>
      </c>
      <c r="AA9" s="189">
        <v>23</v>
      </c>
      <c r="AB9" s="189">
        <v>24</v>
      </c>
      <c r="AC9" s="189">
        <v>25</v>
      </c>
      <c r="AD9" s="189">
        <v>26</v>
      </c>
      <c r="AE9" s="36">
        <v>27</v>
      </c>
      <c r="AF9" s="36">
        <v>28</v>
      </c>
      <c r="AG9" s="189">
        <v>29</v>
      </c>
      <c r="AH9" s="189">
        <v>30</v>
      </c>
      <c r="AI9" s="189">
        <v>31</v>
      </c>
      <c r="AJ9" s="372" t="s">
        <v>4</v>
      </c>
      <c r="AK9" s="373" t="s">
        <v>5</v>
      </c>
      <c r="AL9" s="374" t="s">
        <v>6</v>
      </c>
      <c r="AN9" s="56"/>
      <c r="AO9" s="56"/>
      <c r="AP9" s="56"/>
      <c r="AQ9" s="56"/>
      <c r="AR9" s="56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8"/>
      <c r="BJ9" s="59"/>
      <c r="BK9" s="60"/>
    </row>
    <row r="10" spans="1:63" s="37" customFormat="1" ht="15.75">
      <c r="A10" s="190"/>
      <c r="B10" s="188" t="s">
        <v>76</v>
      </c>
      <c r="C10" s="371"/>
      <c r="D10" s="371"/>
      <c r="E10" s="38" t="s">
        <v>11</v>
      </c>
      <c r="F10" s="38" t="s">
        <v>12</v>
      </c>
      <c r="G10" s="38" t="s">
        <v>13</v>
      </c>
      <c r="H10" s="38" t="s">
        <v>14</v>
      </c>
      <c r="I10" s="38" t="s">
        <v>8</v>
      </c>
      <c r="J10" s="38" t="s">
        <v>9</v>
      </c>
      <c r="K10" s="38" t="s">
        <v>10</v>
      </c>
      <c r="L10" s="38" t="s">
        <v>11</v>
      </c>
      <c r="M10" s="38" t="s">
        <v>12</v>
      </c>
      <c r="N10" s="38" t="s">
        <v>13</v>
      </c>
      <c r="O10" s="38" t="s">
        <v>14</v>
      </c>
      <c r="P10" s="38" t="s">
        <v>8</v>
      </c>
      <c r="Q10" s="38" t="s">
        <v>9</v>
      </c>
      <c r="R10" s="38" t="s">
        <v>10</v>
      </c>
      <c r="S10" s="38" t="s">
        <v>11</v>
      </c>
      <c r="T10" s="38" t="s">
        <v>12</v>
      </c>
      <c r="U10" s="38" t="s">
        <v>13</v>
      </c>
      <c r="V10" s="38" t="s">
        <v>14</v>
      </c>
      <c r="W10" s="38" t="s">
        <v>8</v>
      </c>
      <c r="X10" s="38" t="s">
        <v>9</v>
      </c>
      <c r="Y10" s="38" t="s">
        <v>10</v>
      </c>
      <c r="Z10" s="196" t="s">
        <v>185</v>
      </c>
      <c r="AA10" s="38" t="s">
        <v>12</v>
      </c>
      <c r="AB10" s="38" t="s">
        <v>13</v>
      </c>
      <c r="AC10" s="38" t="s">
        <v>14</v>
      </c>
      <c r="AD10" s="38" t="s">
        <v>8</v>
      </c>
      <c r="AE10" s="38" t="s">
        <v>9</v>
      </c>
      <c r="AF10" s="38" t="s">
        <v>10</v>
      </c>
      <c r="AG10" s="38" t="s">
        <v>8</v>
      </c>
      <c r="AH10" s="38" t="s">
        <v>9</v>
      </c>
      <c r="AI10" s="38" t="s">
        <v>10</v>
      </c>
      <c r="AJ10" s="372"/>
      <c r="AK10" s="373"/>
      <c r="AL10" s="374"/>
      <c r="AN10" s="61"/>
      <c r="AO10" s="61"/>
      <c r="AP10" s="61"/>
      <c r="AQ10" s="61"/>
      <c r="AR10" s="61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3"/>
      <c r="BJ10" s="64"/>
      <c r="BK10" s="65"/>
    </row>
    <row r="11" spans="1:63" s="37" customFormat="1" ht="15.75">
      <c r="A11" s="309">
        <v>135909</v>
      </c>
      <c r="B11" s="83" t="s">
        <v>97</v>
      </c>
      <c r="C11" s="54" t="s">
        <v>98</v>
      </c>
      <c r="D11" s="43" t="s">
        <v>99</v>
      </c>
      <c r="E11" s="44" t="s">
        <v>204</v>
      </c>
      <c r="F11" s="67"/>
      <c r="G11" s="140"/>
      <c r="H11" s="140" t="s">
        <v>87</v>
      </c>
      <c r="I11" s="140"/>
      <c r="J11" s="141"/>
      <c r="K11" s="141"/>
      <c r="L11" s="67" t="s">
        <v>184</v>
      </c>
      <c r="M11" s="67" t="s">
        <v>204</v>
      </c>
      <c r="N11" s="140" t="s">
        <v>83</v>
      </c>
      <c r="O11" s="140" t="s">
        <v>82</v>
      </c>
      <c r="P11" s="140" t="s">
        <v>87</v>
      </c>
      <c r="Q11" s="141"/>
      <c r="R11" s="141" t="s">
        <v>83</v>
      </c>
      <c r="S11" s="67" t="s">
        <v>82</v>
      </c>
      <c r="T11" s="67" t="s">
        <v>204</v>
      </c>
      <c r="U11" s="140"/>
      <c r="V11" s="140" t="s">
        <v>83</v>
      </c>
      <c r="W11" s="140"/>
      <c r="X11" s="141" t="s">
        <v>87</v>
      </c>
      <c r="Y11" s="141"/>
      <c r="Z11" s="67" t="s">
        <v>83</v>
      </c>
      <c r="AA11" s="67" t="s">
        <v>82</v>
      </c>
      <c r="AB11" s="140" t="s">
        <v>87</v>
      </c>
      <c r="AC11" s="140" t="s">
        <v>87</v>
      </c>
      <c r="AD11" s="140" t="s">
        <v>83</v>
      </c>
      <c r="AE11" s="141"/>
      <c r="AF11" s="141" t="s">
        <v>87</v>
      </c>
      <c r="AG11" s="66"/>
      <c r="AH11" s="66"/>
      <c r="AI11" s="66"/>
      <c r="AJ11" s="47">
        <f>BJ11</f>
        <v>96</v>
      </c>
      <c r="AK11" s="48">
        <v>144</v>
      </c>
      <c r="AL11" s="49">
        <v>46.8</v>
      </c>
      <c r="AM11" s="3"/>
      <c r="AN11" s="39"/>
      <c r="AO11" s="39"/>
      <c r="AP11" s="39"/>
      <c r="AQ11" s="39"/>
      <c r="AR11" s="39"/>
      <c r="AS11" s="40">
        <f>COUNTIF(E11:AI11,"M1")</f>
        <v>0</v>
      </c>
      <c r="AT11" s="40">
        <f>COUNTIF(E11:AI11,"M")</f>
        <v>0</v>
      </c>
      <c r="AU11" s="40">
        <f>COUNTIF(E11:AI11,"T")</f>
        <v>0</v>
      </c>
      <c r="AV11" s="40">
        <f>COUNTIF(E11:AI11,"T1")</f>
        <v>0</v>
      </c>
      <c r="AW11" s="40">
        <f>COUNTIF(E11:AI11,"T2")</f>
        <v>0</v>
      </c>
      <c r="AX11" s="40">
        <f>COUNTIF(E11:AI11,"T3")</f>
        <v>0</v>
      </c>
      <c r="AY11" s="40">
        <f>COUNTIF(E11:AI11,"T4")</f>
        <v>0</v>
      </c>
      <c r="AZ11" s="40">
        <f>COUNTIF(E11:AI11,"P")</f>
        <v>0</v>
      </c>
      <c r="BA11" s="40">
        <f>COUNTIF(E11:AI11,"D1")</f>
        <v>3</v>
      </c>
      <c r="BB11" s="40">
        <f>COUNTIF(E11:AI11,"D2")</f>
        <v>5</v>
      </c>
      <c r="BC11" s="40">
        <f>COUNTIF(E11:AI11,"D3")</f>
        <v>0</v>
      </c>
      <c r="BD11" s="40">
        <f>COUNTIF(E11:AI11,"M/N")</f>
        <v>0</v>
      </c>
      <c r="BE11" s="40">
        <f>COUNTIF(E11:AI11,"I")</f>
        <v>0</v>
      </c>
      <c r="BF11" s="40">
        <f>COUNTIF(E11:AI11,"SN")</f>
        <v>0</v>
      </c>
      <c r="BG11" s="50">
        <f>(AO11+AP11+AQ11+(AR11))</f>
        <v>0</v>
      </c>
      <c r="BH11" s="51">
        <f>((AS11*5)+(AT11*4)+(AU11*5)+(AV11*4)+(AW11*5)+(AX11*5)+(AY11*4)+(AZ11*12)+(BA11*6)+(BB11*6)+(BC11*6)+(BD11*17)+(BE11*4.8)+(BF11*12))</f>
        <v>48</v>
      </c>
      <c r="BJ11" s="52">
        <v>96</v>
      </c>
      <c r="BK11" s="53">
        <f>(BH11-BJ11)</f>
        <v>-48</v>
      </c>
    </row>
    <row r="12" spans="1:63" s="37" customFormat="1" ht="15.75">
      <c r="A12" s="309">
        <v>135836</v>
      </c>
      <c r="B12" s="83" t="s">
        <v>100</v>
      </c>
      <c r="C12" s="54" t="s">
        <v>101</v>
      </c>
      <c r="D12" s="43" t="s">
        <v>99</v>
      </c>
      <c r="E12" s="44"/>
      <c r="F12" s="67" t="s">
        <v>87</v>
      </c>
      <c r="G12" s="140"/>
      <c r="H12" s="140"/>
      <c r="I12" s="140"/>
      <c r="J12" s="141" t="s">
        <v>87</v>
      </c>
      <c r="K12" s="141"/>
      <c r="L12" s="67"/>
      <c r="M12" s="67"/>
      <c r="N12" s="140" t="s">
        <v>87</v>
      </c>
      <c r="O12" s="140"/>
      <c r="P12" s="140"/>
      <c r="Q12" s="141" t="s">
        <v>87</v>
      </c>
      <c r="R12" s="141" t="s">
        <v>87</v>
      </c>
      <c r="S12" s="67"/>
      <c r="T12" s="67"/>
      <c r="U12" s="140"/>
      <c r="V12" s="140" t="s">
        <v>87</v>
      </c>
      <c r="W12" s="140"/>
      <c r="X12" s="141"/>
      <c r="Y12" s="141"/>
      <c r="Z12" s="67" t="s">
        <v>87</v>
      </c>
      <c r="AA12" s="67"/>
      <c r="AB12" s="140"/>
      <c r="AC12" s="140"/>
      <c r="AD12" s="140" t="s">
        <v>87</v>
      </c>
      <c r="AE12" s="141"/>
      <c r="AF12" s="141"/>
      <c r="AG12" s="66"/>
      <c r="AH12" s="66"/>
      <c r="AI12" s="66"/>
      <c r="AJ12" s="47">
        <f>BJ12</f>
        <v>96</v>
      </c>
      <c r="AK12" s="48">
        <f>AJ12+AL12</f>
        <v>0</v>
      </c>
      <c r="AL12" s="49">
        <f>BK12</f>
        <v>-96</v>
      </c>
      <c r="AM12" s="3"/>
      <c r="AN12" s="39"/>
      <c r="AO12" s="39"/>
      <c r="AP12" s="39"/>
      <c r="AQ12" s="39"/>
      <c r="AR12" s="39"/>
      <c r="AS12" s="40">
        <f>COUNTIF(E12:AI12,"M1")</f>
        <v>0</v>
      </c>
      <c r="AT12" s="40">
        <f>COUNTIF(E12:AI12,"M")</f>
        <v>0</v>
      </c>
      <c r="AU12" s="40">
        <f>COUNTIF(E12:AI12,"T")</f>
        <v>0</v>
      </c>
      <c r="AV12" s="40">
        <f>COUNTIF(E12:AI12,"T1")</f>
        <v>0</v>
      </c>
      <c r="AW12" s="40">
        <f>COUNTIF(E12:AI12,"T2")</f>
        <v>0</v>
      </c>
      <c r="AX12" s="40">
        <f>COUNTIF(E12:AI12,"T3")</f>
        <v>0</v>
      </c>
      <c r="AY12" s="40">
        <f>COUNTIF(E12:AI12,"T4")</f>
        <v>0</v>
      </c>
      <c r="AZ12" s="40">
        <f>COUNTIF(E12:AI12,"P")</f>
        <v>0</v>
      </c>
      <c r="BA12" s="40">
        <f>COUNTIF(E12:AI12,"D1")</f>
        <v>0</v>
      </c>
      <c r="BB12" s="40">
        <f>COUNTIF(E12:AI12,"D2")</f>
        <v>0</v>
      </c>
      <c r="BC12" s="40">
        <f>COUNTIF(E12:AI12,"D3")</f>
        <v>0</v>
      </c>
      <c r="BD12" s="40">
        <f>COUNTIF(E12:AI12,"D4")</f>
        <v>0</v>
      </c>
      <c r="BE12" s="40">
        <f>COUNTIF(E12:AI12,"I")</f>
        <v>0</v>
      </c>
      <c r="BF12" s="40">
        <f>COUNTIF(E12:AI12,"SN")</f>
        <v>0</v>
      </c>
      <c r="BG12" s="50">
        <f>(AO12+AP12+AQ12+(AR12))</f>
        <v>0</v>
      </c>
      <c r="BH12" s="51">
        <f t="shared" ref="BH12:BH17" si="0">((AS12*5)+(AT12*4)+(AU12*5)+(AV12*4)+(AW12*5)+(AX12*5)+(AY12*4)+(AZ12*12)+(BA12*6)+(BB12*6)+(BC12*6)+(BD12*6)+(BE12*4.8)+(BF12*12))</f>
        <v>0</v>
      </c>
      <c r="BJ12" s="52">
        <v>96</v>
      </c>
      <c r="BK12" s="53">
        <f>(BH12-BJ12)</f>
        <v>-96</v>
      </c>
    </row>
    <row r="13" spans="1:63" s="37" customFormat="1" ht="15.75">
      <c r="A13" s="309">
        <v>135852</v>
      </c>
      <c r="B13" s="83" t="s">
        <v>102</v>
      </c>
      <c r="C13" s="54" t="s">
        <v>103</v>
      </c>
      <c r="D13" s="43" t="s">
        <v>99</v>
      </c>
      <c r="E13" s="44"/>
      <c r="F13" s="67"/>
      <c r="G13" s="140" t="s">
        <v>87</v>
      </c>
      <c r="H13" s="140"/>
      <c r="I13" s="140" t="s">
        <v>87</v>
      </c>
      <c r="J13" s="141"/>
      <c r="K13" s="141" t="s">
        <v>87</v>
      </c>
      <c r="L13" s="67"/>
      <c r="M13" s="67"/>
      <c r="N13" s="140"/>
      <c r="O13" s="140" t="s">
        <v>201</v>
      </c>
      <c r="P13" s="140"/>
      <c r="Q13" s="141"/>
      <c r="R13" s="141"/>
      <c r="S13" s="67" t="s">
        <v>87</v>
      </c>
      <c r="T13" s="67"/>
      <c r="U13" s="140"/>
      <c r="V13" s="140" t="s">
        <v>80</v>
      </c>
      <c r="W13" s="140" t="s">
        <v>87</v>
      </c>
      <c r="X13" s="141"/>
      <c r="Y13" s="141"/>
      <c r="Z13" s="67"/>
      <c r="AA13" s="67" t="s">
        <v>87</v>
      </c>
      <c r="AB13" s="140"/>
      <c r="AC13" s="140" t="s">
        <v>80</v>
      </c>
      <c r="AD13" s="140"/>
      <c r="AE13" s="141" t="s">
        <v>87</v>
      </c>
      <c r="AF13" s="141"/>
      <c r="AG13" s="66"/>
      <c r="AH13" s="66"/>
      <c r="AI13" s="66"/>
      <c r="AJ13" s="47">
        <f>BJ13</f>
        <v>96</v>
      </c>
      <c r="AK13" s="48">
        <f>AJ13+AL13</f>
        <v>10</v>
      </c>
      <c r="AL13" s="49">
        <f>BK13</f>
        <v>-86</v>
      </c>
      <c r="AM13" s="3" t="s">
        <v>202</v>
      </c>
      <c r="AN13" s="39"/>
      <c r="AO13" s="39">
        <v>1</v>
      </c>
      <c r="AP13" s="39"/>
      <c r="AQ13" s="39"/>
      <c r="AR13" s="39"/>
      <c r="AS13" s="40">
        <f>COUNTIF(E13:AI13,"M1")</f>
        <v>0</v>
      </c>
      <c r="AT13" s="40">
        <f>COUNTIF(E13:AI13,"M")</f>
        <v>0</v>
      </c>
      <c r="AU13" s="40">
        <f>COUNTIF(E13:AI13,"T")</f>
        <v>0</v>
      </c>
      <c r="AV13" s="40">
        <f>COUNTIF(E13:AI13,"T1")</f>
        <v>0</v>
      </c>
      <c r="AW13" s="40">
        <f>COUNTIF(E13:AI13,"T2")</f>
        <v>0</v>
      </c>
      <c r="AX13" s="40">
        <f>COUNTIF(E13:AI13,"T3")</f>
        <v>2</v>
      </c>
      <c r="AY13" s="40">
        <f>COUNTIF(E13:AI13,"T4")</f>
        <v>0</v>
      </c>
      <c r="AZ13" s="40">
        <f>COUNTIF(E13:AI13,"P")</f>
        <v>0</v>
      </c>
      <c r="BA13" s="40">
        <f>COUNTIF(E13:AI13,"D1")</f>
        <v>0</v>
      </c>
      <c r="BB13" s="40">
        <f>COUNTIF(E13:AI13,"D2")</f>
        <v>0</v>
      </c>
      <c r="BC13" s="40">
        <f>COUNTIF(E13:AI13,"D3")</f>
        <v>0</v>
      </c>
      <c r="BD13" s="40">
        <f>COUNTIF(E13:AI13,"D4")</f>
        <v>0</v>
      </c>
      <c r="BE13" s="40">
        <f>COUNTIF(E13:AI13,"I")</f>
        <v>0</v>
      </c>
      <c r="BF13" s="40">
        <f>COUNTIF(E13:AI13,"SN")</f>
        <v>0</v>
      </c>
      <c r="BG13" s="50">
        <f>(AO13+AP13+AQ13+(AR13))</f>
        <v>1</v>
      </c>
      <c r="BH13" s="51">
        <f t="shared" si="0"/>
        <v>10</v>
      </c>
      <c r="BJ13" s="52">
        <v>96</v>
      </c>
      <c r="BK13" s="53">
        <f>(BH13-BJ13)</f>
        <v>-86</v>
      </c>
    </row>
    <row r="14" spans="1:63" customFormat="1" ht="15.75">
      <c r="A14" s="375" t="s">
        <v>0</v>
      </c>
      <c r="B14" s="188" t="s">
        <v>1</v>
      </c>
      <c r="C14" s="370" t="s">
        <v>75</v>
      </c>
      <c r="D14" s="371" t="s">
        <v>3</v>
      </c>
      <c r="E14" s="36">
        <v>1</v>
      </c>
      <c r="F14" s="189">
        <v>2</v>
      </c>
      <c r="G14" s="189">
        <v>3</v>
      </c>
      <c r="H14" s="189">
        <v>4</v>
      </c>
      <c r="I14" s="189">
        <v>5</v>
      </c>
      <c r="J14" s="36">
        <v>6</v>
      </c>
      <c r="K14" s="36">
        <v>7</v>
      </c>
      <c r="L14" s="189">
        <v>8</v>
      </c>
      <c r="M14" s="189">
        <v>9</v>
      </c>
      <c r="N14" s="189">
        <v>10</v>
      </c>
      <c r="O14" s="189">
        <v>11</v>
      </c>
      <c r="P14" s="189">
        <v>12</v>
      </c>
      <c r="Q14" s="36">
        <v>13</v>
      </c>
      <c r="R14" s="36">
        <v>14</v>
      </c>
      <c r="S14" s="189">
        <v>15</v>
      </c>
      <c r="T14" s="189">
        <v>16</v>
      </c>
      <c r="U14" s="189">
        <v>17</v>
      </c>
      <c r="V14" s="189">
        <v>18</v>
      </c>
      <c r="W14" s="189">
        <v>19</v>
      </c>
      <c r="X14" s="36">
        <v>20</v>
      </c>
      <c r="Y14" s="36">
        <v>21</v>
      </c>
      <c r="Z14" s="189">
        <v>22</v>
      </c>
      <c r="AA14" s="189">
        <v>23</v>
      </c>
      <c r="AB14" s="189">
        <v>24</v>
      </c>
      <c r="AC14" s="189">
        <v>25</v>
      </c>
      <c r="AD14" s="189">
        <v>26</v>
      </c>
      <c r="AE14" s="36">
        <v>27</v>
      </c>
      <c r="AF14" s="36">
        <v>28</v>
      </c>
      <c r="AG14" s="189">
        <v>29</v>
      </c>
      <c r="AH14" s="189">
        <v>30</v>
      </c>
      <c r="AI14" s="189">
        <v>31</v>
      </c>
      <c r="AJ14" s="372" t="s">
        <v>4</v>
      </c>
      <c r="AK14" s="373" t="s">
        <v>5</v>
      </c>
      <c r="AL14" s="374" t="s">
        <v>6</v>
      </c>
      <c r="AM14" s="3"/>
      <c r="AN14" s="39"/>
      <c r="AO14" s="39"/>
      <c r="AP14" s="39"/>
      <c r="AQ14" s="39"/>
      <c r="AR14" s="39"/>
      <c r="AS14" s="40">
        <f>COUNTIF(E14:AI14,"M1")</f>
        <v>0</v>
      </c>
      <c r="AT14" s="40">
        <f>COUNTIF(E14:AI14,"M")</f>
        <v>0</v>
      </c>
      <c r="AU14" s="40">
        <f>COUNTIF(E14:AI14,"T")</f>
        <v>0</v>
      </c>
      <c r="AV14" s="40">
        <f>COUNTIF(E14:AI14,"T1")</f>
        <v>0</v>
      </c>
      <c r="AW14" s="40">
        <f>COUNTIF(E14:AI14,"T2")</f>
        <v>0</v>
      </c>
      <c r="AX14" s="40">
        <f>COUNTIF(E14:AI14,"T3")</f>
        <v>0</v>
      </c>
      <c r="AY14" s="40">
        <f>COUNTIF(E14:AI14,"T4")</f>
        <v>0</v>
      </c>
      <c r="AZ14" s="40">
        <f>COUNTIF(E14:AI14,"P")</f>
        <v>0</v>
      </c>
      <c r="BA14" s="40">
        <f>COUNTIF(E14:AI14,"D1")</f>
        <v>0</v>
      </c>
      <c r="BB14" s="40">
        <f>COUNTIF(E14:AI14,"D2")</f>
        <v>0</v>
      </c>
      <c r="BC14" s="40">
        <f>COUNTIF(E14:AI14,"D3")</f>
        <v>0</v>
      </c>
      <c r="BD14" s="40">
        <f>COUNTIF(E14:AI14,"D4")</f>
        <v>0</v>
      </c>
      <c r="BE14" s="40">
        <f>COUNTIF(E14:AI14,"I")</f>
        <v>0</v>
      </c>
      <c r="BF14" s="40">
        <f>COUNTIF(E14:AI14,"N")</f>
        <v>0</v>
      </c>
      <c r="BG14" s="50">
        <f t="shared" ref="BG14:BG17" si="1">(AO14+AP14+AQ14+(AR14))</f>
        <v>0</v>
      </c>
      <c r="BH14" s="51">
        <f t="shared" si="0"/>
        <v>0</v>
      </c>
      <c r="BI14" s="37"/>
      <c r="BJ14" s="52">
        <v>96</v>
      </c>
      <c r="BK14" s="53">
        <f t="shared" ref="BK14:BK17" si="2">(BH14-BJ14)</f>
        <v>-96</v>
      </c>
    </row>
    <row r="15" spans="1:63" customFormat="1" ht="15.75">
      <c r="A15" s="375"/>
      <c r="B15" s="188" t="s">
        <v>76</v>
      </c>
      <c r="C15" s="370"/>
      <c r="D15" s="370"/>
      <c r="E15" s="38" t="s">
        <v>11</v>
      </c>
      <c r="F15" s="38" t="s">
        <v>12</v>
      </c>
      <c r="G15" s="38" t="s">
        <v>13</v>
      </c>
      <c r="H15" s="38" t="s">
        <v>14</v>
      </c>
      <c r="I15" s="38" t="s">
        <v>8</v>
      </c>
      <c r="J15" s="38" t="s">
        <v>9</v>
      </c>
      <c r="K15" s="38" t="s">
        <v>10</v>
      </c>
      <c r="L15" s="38" t="s">
        <v>11</v>
      </c>
      <c r="M15" s="38" t="s">
        <v>12</v>
      </c>
      <c r="N15" s="38" t="s">
        <v>13</v>
      </c>
      <c r="O15" s="38" t="s">
        <v>14</v>
      </c>
      <c r="P15" s="38" t="s">
        <v>8</v>
      </c>
      <c r="Q15" s="38" t="s">
        <v>9</v>
      </c>
      <c r="R15" s="38" t="s">
        <v>10</v>
      </c>
      <c r="S15" s="38" t="s">
        <v>11</v>
      </c>
      <c r="T15" s="38" t="s">
        <v>12</v>
      </c>
      <c r="U15" s="38" t="s">
        <v>13</v>
      </c>
      <c r="V15" s="38" t="s">
        <v>14</v>
      </c>
      <c r="W15" s="38" t="s">
        <v>8</v>
      </c>
      <c r="X15" s="38" t="s">
        <v>9</v>
      </c>
      <c r="Y15" s="38" t="s">
        <v>10</v>
      </c>
      <c r="Z15" s="38" t="s">
        <v>11</v>
      </c>
      <c r="AA15" s="38" t="s">
        <v>12</v>
      </c>
      <c r="AB15" s="38" t="s">
        <v>13</v>
      </c>
      <c r="AC15" s="38" t="s">
        <v>14</v>
      </c>
      <c r="AD15" s="38" t="s">
        <v>8</v>
      </c>
      <c r="AE15" s="38" t="s">
        <v>9</v>
      </c>
      <c r="AF15" s="38" t="s">
        <v>10</v>
      </c>
      <c r="AG15" s="38" t="s">
        <v>8</v>
      </c>
      <c r="AH15" s="38" t="s">
        <v>9</v>
      </c>
      <c r="AI15" s="38" t="s">
        <v>10</v>
      </c>
      <c r="AJ15" s="372"/>
      <c r="AK15" s="373"/>
      <c r="AL15" s="374"/>
      <c r="AM15" s="3"/>
      <c r="AN15" s="2"/>
      <c r="AO15" s="2"/>
      <c r="AP15" s="2"/>
      <c r="AQ15" s="2"/>
      <c r="AR15" s="2"/>
      <c r="AS15" s="40">
        <f>COUNTIF(E15:AI15,"M1")</f>
        <v>0</v>
      </c>
      <c r="AT15" s="40">
        <f>COUNTIF(E15:AI15,"M")</f>
        <v>0</v>
      </c>
      <c r="AU15" s="40">
        <f>COUNTIF(E15:AI15,"T")</f>
        <v>0</v>
      </c>
      <c r="AV15" s="40">
        <f>COUNTIF(E15:AI15,"T1")</f>
        <v>0</v>
      </c>
      <c r="AW15" s="40">
        <f>COUNTIF(E15:AI15,"T2")</f>
        <v>0</v>
      </c>
      <c r="AX15" s="40">
        <f>COUNTIF(E15:AI15,"T3")</f>
        <v>0</v>
      </c>
      <c r="AY15" s="40">
        <f>COUNTIF(E15:AI15,"T4")</f>
        <v>0</v>
      </c>
      <c r="AZ15" s="40">
        <f>COUNTIF(E15:AI15,"P")</f>
        <v>0</v>
      </c>
      <c r="BA15" s="40">
        <f>COUNTIF(E15:AI15,"D1")</f>
        <v>0</v>
      </c>
      <c r="BB15" s="40">
        <f>COUNTIF(E15:AI15,"D2")</f>
        <v>0</v>
      </c>
      <c r="BC15" s="40">
        <f>COUNTIF(E15:AI15,"D3")</f>
        <v>0</v>
      </c>
      <c r="BD15" s="40">
        <f>COUNTIF(E15:AI15,"D4")</f>
        <v>0</v>
      </c>
      <c r="BE15" s="40">
        <f>COUNTIF(E15:AI15,"I")</f>
        <v>0</v>
      </c>
      <c r="BF15" s="40">
        <f>COUNTIF(E15:AI15,"N")</f>
        <v>0</v>
      </c>
      <c r="BG15" s="68">
        <f t="shared" si="1"/>
        <v>0</v>
      </c>
      <c r="BH15" s="69">
        <f t="shared" si="0"/>
        <v>0</v>
      </c>
      <c r="BI15" s="35"/>
      <c r="BJ15" s="52">
        <v>96</v>
      </c>
      <c r="BK15" s="70">
        <f t="shared" si="2"/>
        <v>-96</v>
      </c>
    </row>
    <row r="16" spans="1:63" customFormat="1" ht="15.75">
      <c r="A16" s="310">
        <v>132314</v>
      </c>
      <c r="B16" s="311" t="s">
        <v>149</v>
      </c>
      <c r="C16" s="54"/>
      <c r="D16" s="43" t="s">
        <v>104</v>
      </c>
      <c r="E16" s="44" t="s">
        <v>82</v>
      </c>
      <c r="F16" s="46"/>
      <c r="G16" s="72"/>
      <c r="H16" s="72"/>
      <c r="I16" s="72"/>
      <c r="J16" s="73"/>
      <c r="K16" s="73"/>
      <c r="L16" s="46"/>
      <c r="M16" s="46"/>
      <c r="N16" s="72"/>
      <c r="O16" s="72" t="s">
        <v>83</v>
      </c>
      <c r="P16" s="72" t="s">
        <v>83</v>
      </c>
      <c r="Q16" s="73" t="s">
        <v>83</v>
      </c>
      <c r="R16" s="73"/>
      <c r="S16" s="46"/>
      <c r="T16" s="46" t="s">
        <v>82</v>
      </c>
      <c r="U16" s="72" t="s">
        <v>83</v>
      </c>
      <c r="V16" s="72"/>
      <c r="W16" s="72"/>
      <c r="X16" s="73" t="s">
        <v>83</v>
      </c>
      <c r="Y16" s="73" t="s">
        <v>83</v>
      </c>
      <c r="Z16" s="46"/>
      <c r="AA16" s="46"/>
      <c r="AB16" s="72" t="s">
        <v>83</v>
      </c>
      <c r="AC16" s="72" t="s">
        <v>83</v>
      </c>
      <c r="AD16" s="72"/>
      <c r="AE16" s="73" t="s">
        <v>83</v>
      </c>
      <c r="AF16" s="73" t="s">
        <v>83</v>
      </c>
      <c r="AG16" s="72"/>
      <c r="AH16" s="72"/>
      <c r="AI16" s="72"/>
      <c r="AJ16" s="47">
        <v>0</v>
      </c>
      <c r="AK16" s="48">
        <v>0</v>
      </c>
      <c r="AL16" s="49">
        <v>6</v>
      </c>
      <c r="AM16" s="3"/>
      <c r="AN16" s="2"/>
      <c r="AO16" s="2"/>
      <c r="AP16" s="2"/>
      <c r="AQ16" s="2"/>
      <c r="AR16" s="2"/>
      <c r="AS16" s="40">
        <f>COUNTIF(E17:AI17,"M1")</f>
        <v>0</v>
      </c>
      <c r="AT16" s="40">
        <f>COUNTIF(E17:AI17,"M")</f>
        <v>0</v>
      </c>
      <c r="AU16" s="40">
        <f>COUNTIF(E17:AI17,"T")</f>
        <v>0</v>
      </c>
      <c r="AV16" s="40">
        <f>COUNTIF(E17:AI17,"T1")</f>
        <v>0</v>
      </c>
      <c r="AW16" s="40">
        <f>COUNTIF(E17:AI17,"T2")</f>
        <v>0</v>
      </c>
      <c r="AX16" s="40">
        <f>COUNTIF(E17:AI17,"T3")</f>
        <v>0</v>
      </c>
      <c r="AY16" s="40">
        <f>COUNTIF(E17:AI17,"T4")</f>
        <v>0</v>
      </c>
      <c r="AZ16" s="40">
        <f>COUNTIF(E17:AI17,"P")</f>
        <v>0</v>
      </c>
      <c r="BA16" s="40">
        <f>COUNTIF(E17:AI17,"D1")</f>
        <v>0</v>
      </c>
      <c r="BB16" s="40">
        <f>COUNTIF(E17:AI17,"D2")</f>
        <v>0</v>
      </c>
      <c r="BC16" s="40">
        <f>COUNTIF(E17:AI17,"D3")</f>
        <v>0</v>
      </c>
      <c r="BD16" s="40">
        <f>COUNTIF(E17:AI17,"D4")</f>
        <v>0</v>
      </c>
      <c r="BE16" s="40">
        <f>COUNTIF(E17:AI17,"I")</f>
        <v>0</v>
      </c>
      <c r="BF16" s="40">
        <f>COUNTIF(E17:AI17,"N")</f>
        <v>2</v>
      </c>
      <c r="BG16" s="68">
        <f t="shared" si="1"/>
        <v>0</v>
      </c>
      <c r="BH16" s="69">
        <f t="shared" si="0"/>
        <v>24</v>
      </c>
      <c r="BI16" s="35"/>
      <c r="BJ16" s="52">
        <v>96</v>
      </c>
      <c r="BK16" s="70">
        <f t="shared" si="2"/>
        <v>-72</v>
      </c>
    </row>
    <row r="17" spans="1:81" customFormat="1" ht="15.75">
      <c r="A17" s="310">
        <v>150487</v>
      </c>
      <c r="B17" s="83" t="s">
        <v>200</v>
      </c>
      <c r="C17" s="54"/>
      <c r="D17" s="43" t="s">
        <v>104</v>
      </c>
      <c r="E17" s="44"/>
      <c r="F17" s="46"/>
      <c r="G17" s="72"/>
      <c r="H17" s="72"/>
      <c r="I17" s="72"/>
      <c r="J17" s="73"/>
      <c r="K17" s="73"/>
      <c r="L17" s="46"/>
      <c r="M17" s="46"/>
      <c r="N17" s="72"/>
      <c r="O17" s="72"/>
      <c r="P17" s="72"/>
      <c r="Q17" s="73"/>
      <c r="R17" s="73"/>
      <c r="S17" s="46"/>
      <c r="T17" s="46"/>
      <c r="U17" s="72" t="s">
        <v>87</v>
      </c>
      <c r="V17" s="72"/>
      <c r="W17" s="72"/>
      <c r="X17" s="73"/>
      <c r="Y17" s="73" t="s">
        <v>87</v>
      </c>
      <c r="Z17" s="46"/>
      <c r="AA17" s="46"/>
      <c r="AB17" s="72"/>
      <c r="AC17" s="72"/>
      <c r="AD17" s="72"/>
      <c r="AE17" s="73"/>
      <c r="AF17" s="73"/>
      <c r="AG17" s="192"/>
      <c r="AH17" s="72"/>
      <c r="AI17" s="72"/>
      <c r="AJ17" s="47">
        <v>0</v>
      </c>
      <c r="AK17" s="48">
        <v>0</v>
      </c>
      <c r="AL17" s="49">
        <v>6</v>
      </c>
      <c r="AM17" s="3"/>
      <c r="AN17" s="2"/>
      <c r="AO17" s="2"/>
      <c r="AP17" s="2"/>
      <c r="AQ17" s="2"/>
      <c r="AR17" s="2"/>
      <c r="AS17" s="40">
        <f>COUNTIF(E22:AI22,"M1")</f>
        <v>0</v>
      </c>
      <c r="AT17" s="40">
        <f>COUNTIF(E22:AI22,"M")</f>
        <v>0</v>
      </c>
      <c r="AU17" s="40">
        <f>COUNTIF(E22:AI22,"T")</f>
        <v>0</v>
      </c>
      <c r="AV17" s="40">
        <f>COUNTIF(E22:AI22,"T1")</f>
        <v>0</v>
      </c>
      <c r="AW17" s="40">
        <f>COUNTIF(E22:AI22,"T2")</f>
        <v>0</v>
      </c>
      <c r="AX17" s="40">
        <f>COUNTIF(E22:AI22,"T3")</f>
        <v>0</v>
      </c>
      <c r="AY17" s="40">
        <f>COUNTIF(E22:AI22,"T4")</f>
        <v>0</v>
      </c>
      <c r="AZ17" s="40">
        <f>COUNTIF(E22:AI22,"P")</f>
        <v>0</v>
      </c>
      <c r="BA17" s="40">
        <f>COUNTIF(E22:AI22,"D1")</f>
        <v>0</v>
      </c>
      <c r="BB17" s="40">
        <f>COUNTIF(E22:AI22,"D2")</f>
        <v>0</v>
      </c>
      <c r="BC17" s="40">
        <f>COUNTIF(E22:AI22,"D3")</f>
        <v>0</v>
      </c>
      <c r="BD17" s="40">
        <f>COUNTIF(E22:AI22,"D4")</f>
        <v>0</v>
      </c>
      <c r="BE17" s="40">
        <f>COUNTIF(E22:AI22,"I")</f>
        <v>0</v>
      </c>
      <c r="BF17" s="40">
        <f>COUNTIF(E22:AI22,"N")</f>
        <v>0</v>
      </c>
      <c r="BG17" s="68">
        <f t="shared" si="1"/>
        <v>0</v>
      </c>
      <c r="BH17" s="69">
        <f t="shared" si="0"/>
        <v>0</v>
      </c>
      <c r="BI17" s="35"/>
      <c r="BJ17" s="52">
        <v>96</v>
      </c>
      <c r="BK17" s="70">
        <f t="shared" si="2"/>
        <v>-96</v>
      </c>
    </row>
    <row r="18" spans="1:81" customFormat="1" ht="15.75">
      <c r="A18" s="310">
        <v>1355895</v>
      </c>
      <c r="B18" s="83" t="s">
        <v>199</v>
      </c>
      <c r="C18" s="54"/>
      <c r="D18" s="43" t="s">
        <v>104</v>
      </c>
      <c r="E18" s="44"/>
      <c r="F18" s="46"/>
      <c r="G18" s="72"/>
      <c r="H18" s="72"/>
      <c r="I18" s="72"/>
      <c r="J18" s="73"/>
      <c r="K18" s="73"/>
      <c r="L18" s="46"/>
      <c r="M18" s="46"/>
      <c r="N18" s="72"/>
      <c r="O18" s="72"/>
      <c r="P18" s="72" t="s">
        <v>82</v>
      </c>
      <c r="Q18" s="73"/>
      <c r="R18" s="73"/>
      <c r="S18" s="46"/>
      <c r="T18" s="46"/>
      <c r="U18" s="72"/>
      <c r="V18" s="72"/>
      <c r="W18" s="72" t="s">
        <v>83</v>
      </c>
      <c r="X18" s="73"/>
      <c r="Y18" s="73"/>
      <c r="Z18" s="46"/>
      <c r="AA18" s="46"/>
      <c r="AB18" s="72"/>
      <c r="AC18" s="72"/>
      <c r="AD18" s="72"/>
      <c r="AE18" s="73"/>
      <c r="AF18" s="73"/>
      <c r="AG18" s="192"/>
      <c r="AH18" s="72"/>
      <c r="AI18" s="72"/>
      <c r="AJ18" s="47"/>
      <c r="AK18" s="48"/>
      <c r="AL18" s="49"/>
      <c r="AM18" s="3"/>
      <c r="AN18" s="316"/>
      <c r="AO18" s="316"/>
      <c r="AP18" s="316"/>
      <c r="AQ18" s="316"/>
      <c r="AR18" s="316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8"/>
      <c r="BH18" s="319"/>
      <c r="BI18" s="35"/>
      <c r="BJ18" s="320"/>
      <c r="BK18" s="321"/>
    </row>
    <row r="19" spans="1:81" customFormat="1" ht="15.75">
      <c r="A19" s="310"/>
      <c r="B19" s="83" t="s">
        <v>183</v>
      </c>
      <c r="C19" s="54"/>
      <c r="D19" s="43" t="s">
        <v>104</v>
      </c>
      <c r="E19" s="195"/>
      <c r="F19" s="46"/>
      <c r="G19" s="72"/>
      <c r="H19" s="72"/>
      <c r="I19" s="72"/>
      <c r="J19" s="72"/>
      <c r="K19" s="72"/>
      <c r="L19" s="46"/>
      <c r="M19" s="46"/>
      <c r="N19" s="72"/>
      <c r="O19" s="72"/>
      <c r="P19" s="72"/>
      <c r="Q19" s="72"/>
      <c r="R19" s="72"/>
      <c r="S19" s="46" t="s">
        <v>83</v>
      </c>
      <c r="T19" s="46"/>
      <c r="U19" s="72"/>
      <c r="V19" s="72"/>
      <c r="W19" s="72"/>
      <c r="X19" s="72"/>
      <c r="Y19" s="72"/>
      <c r="Z19" s="46"/>
      <c r="AA19" s="46"/>
      <c r="AB19" s="72"/>
      <c r="AC19" s="72"/>
      <c r="AD19" s="72"/>
      <c r="AE19" s="72"/>
      <c r="AF19" s="72"/>
      <c r="AG19" s="72"/>
      <c r="AH19" s="72"/>
      <c r="AI19" s="72"/>
      <c r="AJ19" s="47"/>
      <c r="AK19" s="48"/>
      <c r="AL19" s="49"/>
      <c r="AM19" s="3"/>
      <c r="AN19" s="165"/>
      <c r="AO19" s="165"/>
      <c r="AP19" s="165"/>
      <c r="AQ19" s="165"/>
      <c r="AR19" s="165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7"/>
      <c r="BH19" s="168"/>
      <c r="BI19" s="35"/>
      <c r="BJ19" s="101"/>
      <c r="BK19" s="169"/>
    </row>
    <row r="20" spans="1:81" customFormat="1" ht="15.75">
      <c r="A20" s="310"/>
      <c r="B20" s="312" t="s">
        <v>186</v>
      </c>
      <c r="C20" s="197"/>
      <c r="D20" s="198"/>
      <c r="E20" s="199"/>
      <c r="F20" s="200"/>
      <c r="G20" s="201"/>
      <c r="H20" s="201"/>
      <c r="I20" s="201"/>
      <c r="J20" s="201"/>
      <c r="K20" s="201"/>
      <c r="L20" s="200"/>
      <c r="M20" s="200"/>
      <c r="N20" s="201"/>
      <c r="O20" s="201"/>
      <c r="P20" s="201"/>
      <c r="Q20" s="201"/>
      <c r="R20" s="201"/>
      <c r="S20" s="200"/>
      <c r="T20" s="200"/>
      <c r="U20" s="201"/>
      <c r="V20" s="201"/>
      <c r="W20" s="201"/>
      <c r="X20" s="201"/>
      <c r="Y20" s="201"/>
      <c r="Z20" s="200"/>
      <c r="AA20" s="200" t="s">
        <v>83</v>
      </c>
      <c r="AB20" s="201"/>
      <c r="AC20" s="201"/>
      <c r="AD20" s="201"/>
      <c r="AE20" s="201"/>
      <c r="AF20" s="201"/>
      <c r="AG20" s="72"/>
      <c r="AH20" s="72"/>
      <c r="AI20" s="72"/>
      <c r="AJ20" s="47"/>
      <c r="AK20" s="48"/>
      <c r="AL20" s="49"/>
      <c r="AM20" s="3"/>
      <c r="AN20" s="165"/>
      <c r="AO20" s="165"/>
      <c r="AP20" s="165"/>
      <c r="AQ20" s="165"/>
      <c r="AR20" s="165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7"/>
      <c r="BH20" s="168"/>
      <c r="BI20" s="35"/>
      <c r="BJ20" s="101"/>
      <c r="BK20" s="169"/>
    </row>
    <row r="21" spans="1:81" s="71" customFormat="1" ht="15.75" customHeight="1">
      <c r="A21" s="241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242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3"/>
    </row>
    <row r="22" spans="1:81" s="71" customFormat="1" ht="15.75" customHeight="1">
      <c r="A22" s="241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242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3"/>
    </row>
    <row r="23" spans="1:81" s="71" customFormat="1" ht="15.75" customHeight="1">
      <c r="A23" s="241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242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3"/>
    </row>
    <row r="24" spans="1:81" customFormat="1" ht="15.75">
      <c r="A24" s="74"/>
      <c r="B24" s="243"/>
      <c r="C24" s="377" t="s">
        <v>160</v>
      </c>
      <c r="D24" s="377"/>
      <c r="E24" s="377"/>
      <c r="F24" s="377"/>
      <c r="G24" s="377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4"/>
      <c r="V24" s="244"/>
      <c r="W24" s="244"/>
      <c r="X24" s="245"/>
      <c r="Y24" s="246"/>
      <c r="Z24" s="247"/>
      <c r="AA24" s="248"/>
      <c r="AB24" s="248"/>
      <c r="AC24" s="248"/>
      <c r="AD24" s="248"/>
      <c r="AE24" s="248"/>
      <c r="AF24" s="248"/>
      <c r="AG24" s="248"/>
      <c r="AH24" s="248"/>
      <c r="AI24" s="248"/>
      <c r="AJ24" s="246"/>
      <c r="AK24" s="246"/>
      <c r="AL24" s="7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81" customFormat="1" ht="15.75">
      <c r="A25" s="74"/>
      <c r="B25" s="243"/>
      <c r="C25" s="76" t="s">
        <v>77</v>
      </c>
      <c r="D25" s="77" t="s">
        <v>105</v>
      </c>
      <c r="E25" s="249"/>
      <c r="F25" s="78" t="s">
        <v>20</v>
      </c>
      <c r="G25" s="79" t="s">
        <v>106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378"/>
      <c r="AB25" s="378"/>
      <c r="AC25" s="378"/>
      <c r="AD25" s="378"/>
      <c r="AE25" s="378"/>
      <c r="AF25" s="378"/>
      <c r="AG25" s="378"/>
      <c r="AH25" s="378"/>
      <c r="AI25" s="378"/>
      <c r="AJ25" s="247"/>
      <c r="AK25" s="247"/>
      <c r="AL25" s="80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81" customFormat="1" ht="16.5">
      <c r="A26" s="81"/>
      <c r="B26" s="246"/>
      <c r="C26" s="43" t="s">
        <v>79</v>
      </c>
      <c r="D26" s="82" t="s">
        <v>107</v>
      </c>
      <c r="E26" s="249"/>
      <c r="F26" s="83" t="s">
        <v>21</v>
      </c>
      <c r="G26" s="84" t="s">
        <v>108</v>
      </c>
      <c r="H26" s="246"/>
      <c r="I26" s="246"/>
      <c r="J26" s="246"/>
      <c r="K26" s="250" t="s">
        <v>109</v>
      </c>
      <c r="L26" s="250"/>
      <c r="M26" s="251"/>
      <c r="N26" s="252"/>
      <c r="O26" s="253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379" t="s">
        <v>161</v>
      </c>
      <c r="AB26" s="379"/>
      <c r="AC26" s="379"/>
      <c r="AD26" s="379"/>
      <c r="AE26" s="379"/>
      <c r="AF26" s="379"/>
      <c r="AG26" s="379"/>
      <c r="AH26" s="379"/>
      <c r="AI26" s="379"/>
      <c r="AJ26" s="247"/>
      <c r="AK26" s="247"/>
      <c r="AL26" s="80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81" customFormat="1" ht="15.75">
      <c r="A27" s="81"/>
      <c r="B27" s="246"/>
      <c r="C27" s="43" t="s">
        <v>80</v>
      </c>
      <c r="D27" s="55" t="s">
        <v>93</v>
      </c>
      <c r="E27" s="254"/>
      <c r="F27" s="43" t="s">
        <v>84</v>
      </c>
      <c r="G27" s="82" t="s">
        <v>110</v>
      </c>
      <c r="H27" s="246"/>
      <c r="I27" s="246"/>
      <c r="J27" s="246"/>
      <c r="K27" s="246"/>
      <c r="L27" s="255" t="s">
        <v>111</v>
      </c>
      <c r="M27" s="255"/>
      <c r="N27" s="255"/>
      <c r="O27" s="255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378" t="s">
        <v>112</v>
      </c>
      <c r="AB27" s="378"/>
      <c r="AC27" s="378"/>
      <c r="AD27" s="378"/>
      <c r="AE27" s="378"/>
      <c r="AF27" s="378"/>
      <c r="AG27" s="378"/>
      <c r="AH27" s="378"/>
      <c r="AI27" s="378"/>
      <c r="AJ27" s="247"/>
      <c r="AK27" s="247"/>
      <c r="AL27" s="7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81" customFormat="1" ht="15.75">
      <c r="A28" s="81"/>
      <c r="B28" s="246"/>
      <c r="C28" s="43" t="s">
        <v>82</v>
      </c>
      <c r="D28" s="82" t="s">
        <v>113</v>
      </c>
      <c r="E28" s="249"/>
      <c r="F28" s="43" t="s">
        <v>22</v>
      </c>
      <c r="G28" s="82" t="s">
        <v>114</v>
      </c>
      <c r="H28" s="246"/>
      <c r="I28" s="246"/>
      <c r="J28" s="246"/>
      <c r="K28" s="256" t="s">
        <v>115</v>
      </c>
      <c r="L28" s="256"/>
      <c r="M28" s="256"/>
      <c r="N28" s="243"/>
      <c r="O28" s="25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376" t="s">
        <v>116</v>
      </c>
      <c r="AB28" s="376"/>
      <c r="AC28" s="376"/>
      <c r="AD28" s="376"/>
      <c r="AE28" s="376"/>
      <c r="AF28" s="376"/>
      <c r="AG28" s="376"/>
      <c r="AH28" s="376"/>
      <c r="AI28" s="376"/>
      <c r="AJ28" s="246"/>
      <c r="AK28" s="246"/>
      <c r="AL28" s="7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81" customFormat="1" ht="15.75">
      <c r="A29" s="81"/>
      <c r="B29" s="246"/>
      <c r="C29" s="43" t="s">
        <v>83</v>
      </c>
      <c r="D29" s="82" t="s">
        <v>117</v>
      </c>
      <c r="E29" s="249"/>
      <c r="F29" s="43" t="s">
        <v>87</v>
      </c>
      <c r="G29" s="82" t="s">
        <v>118</v>
      </c>
      <c r="H29" s="246"/>
      <c r="I29" s="246"/>
      <c r="J29" s="246"/>
      <c r="K29" s="256" t="s">
        <v>119</v>
      </c>
      <c r="L29" s="256"/>
      <c r="M29" s="256"/>
      <c r="N29" s="256"/>
      <c r="O29" s="25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376" t="s">
        <v>120</v>
      </c>
      <c r="AB29" s="376"/>
      <c r="AC29" s="376"/>
      <c r="AD29" s="376"/>
      <c r="AE29" s="376"/>
      <c r="AF29" s="376"/>
      <c r="AG29" s="376"/>
      <c r="AH29" s="376"/>
      <c r="AI29" s="376"/>
      <c r="AJ29" s="246"/>
      <c r="AK29" s="246"/>
      <c r="AL29" s="7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81" customFormat="1" ht="16.5" thickBot="1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7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2" spans="1:81" customForma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</sheetData>
  <mergeCells count="26">
    <mergeCell ref="AA29:AI29"/>
    <mergeCell ref="C24:G24"/>
    <mergeCell ref="AA25:AI25"/>
    <mergeCell ref="AA26:AI26"/>
    <mergeCell ref="AA27:AI27"/>
    <mergeCell ref="AA28:AI28"/>
    <mergeCell ref="A14:A15"/>
    <mergeCell ref="C14:C15"/>
    <mergeCell ref="D14:D15"/>
    <mergeCell ref="AJ14:AJ15"/>
    <mergeCell ref="AK14:AK15"/>
    <mergeCell ref="AL14:AL15"/>
    <mergeCell ref="C9:C10"/>
    <mergeCell ref="D9:D10"/>
    <mergeCell ref="AJ9:AJ10"/>
    <mergeCell ref="AK9:AK10"/>
    <mergeCell ref="AL9:AL10"/>
    <mergeCell ref="N6:AF6"/>
    <mergeCell ref="E7:AF7"/>
    <mergeCell ref="A1:AL3"/>
    <mergeCell ref="A4:A5"/>
    <mergeCell ref="C4:C5"/>
    <mergeCell ref="D4:D5"/>
    <mergeCell ref="AJ4:AJ5"/>
    <mergeCell ref="AK4:AK5"/>
    <mergeCell ref="AL4:AL5"/>
  </mergeCells>
  <pageMargins left="0.511811024" right="0.511811024" top="0.78740157499999996" bottom="0.78740157499999996" header="0.31496062000000002" footer="0.31496062000000002"/>
  <pageSetup paperSize="9" scale="24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30"/>
  <sheetViews>
    <sheetView topLeftCell="E1" workbookViewId="0">
      <selection activeCell="A28" sqref="A1:AL28"/>
    </sheetView>
  </sheetViews>
  <sheetFormatPr defaultRowHeight="15"/>
  <cols>
    <col min="1" max="1" width="8.7109375" style="191" customWidth="1"/>
    <col min="2" max="2" width="30.5703125" style="191" customWidth="1"/>
    <col min="3" max="3" width="13.140625" style="301" customWidth="1"/>
    <col min="4" max="4" width="13.5703125" style="191" customWidth="1"/>
    <col min="5" max="32" width="4.7109375" style="191" customWidth="1"/>
    <col min="33" max="35" width="4.7109375" style="191" hidden="1" customWidth="1"/>
    <col min="36" max="36" width="4.7109375" style="191" customWidth="1"/>
    <col min="37" max="37" width="4.28515625" style="191" customWidth="1"/>
    <col min="38" max="38" width="3.7109375" style="191" customWidth="1"/>
    <col min="39" max="16384" width="9.140625" style="191"/>
  </cols>
  <sheetData>
    <row r="1" spans="1:87" ht="15" customHeight="1">
      <c r="A1" s="382" t="s">
        <v>198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4"/>
      <c r="AM1" s="26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</row>
    <row r="2" spans="1:87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7"/>
      <c r="AM2" s="263"/>
      <c r="AN2" s="264">
        <v>126</v>
      </c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183"/>
    </row>
    <row r="3" spans="1:87">
      <c r="A3" s="388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90"/>
      <c r="AM3" s="263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183"/>
    </row>
    <row r="4" spans="1:87">
      <c r="A4" s="265" t="s">
        <v>0</v>
      </c>
      <c r="B4" s="88" t="s">
        <v>1</v>
      </c>
      <c r="C4" s="88" t="s">
        <v>75</v>
      </c>
      <c r="D4" s="391" t="s">
        <v>3</v>
      </c>
      <c r="E4" s="89">
        <v>1</v>
      </c>
      <c r="F4" s="89">
        <v>2</v>
      </c>
      <c r="G4" s="89">
        <v>3</v>
      </c>
      <c r="H4" s="89">
        <v>4</v>
      </c>
      <c r="I4" s="89">
        <v>5</v>
      </c>
      <c r="J4" s="89">
        <v>6</v>
      </c>
      <c r="K4" s="89">
        <v>7</v>
      </c>
      <c r="L4" s="89">
        <v>8</v>
      </c>
      <c r="M4" s="89">
        <v>9</v>
      </c>
      <c r="N4" s="89">
        <v>10</v>
      </c>
      <c r="O4" s="89">
        <v>11</v>
      </c>
      <c r="P4" s="89">
        <v>12</v>
      </c>
      <c r="Q4" s="89">
        <v>13</v>
      </c>
      <c r="R4" s="89">
        <v>14</v>
      </c>
      <c r="S4" s="89">
        <v>15</v>
      </c>
      <c r="T4" s="89">
        <v>16</v>
      </c>
      <c r="U4" s="89">
        <v>17</v>
      </c>
      <c r="V4" s="89">
        <v>18</v>
      </c>
      <c r="W4" s="89">
        <v>19</v>
      </c>
      <c r="X4" s="89">
        <v>20</v>
      </c>
      <c r="Y4" s="89">
        <v>21</v>
      </c>
      <c r="Z4" s="89">
        <v>22</v>
      </c>
      <c r="AA4" s="89">
        <v>23</v>
      </c>
      <c r="AB4" s="89">
        <v>24</v>
      </c>
      <c r="AC4" s="89">
        <v>25</v>
      </c>
      <c r="AD4" s="89">
        <v>26</v>
      </c>
      <c r="AE4" s="89">
        <v>27</v>
      </c>
      <c r="AF4" s="89">
        <v>28</v>
      </c>
      <c r="AG4" s="90">
        <v>29</v>
      </c>
      <c r="AH4" s="90">
        <v>30</v>
      </c>
      <c r="AI4" s="90">
        <v>31</v>
      </c>
      <c r="AJ4" s="393" t="s">
        <v>4</v>
      </c>
      <c r="AK4" s="395" t="s">
        <v>5</v>
      </c>
      <c r="AL4" s="380" t="s">
        <v>6</v>
      </c>
      <c r="AM4" s="263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183"/>
    </row>
    <row r="5" spans="1:87">
      <c r="A5" s="265"/>
      <c r="B5" s="88" t="s">
        <v>121</v>
      </c>
      <c r="C5" s="88" t="s">
        <v>122</v>
      </c>
      <c r="D5" s="392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8</v>
      </c>
      <c r="AH5" s="1" t="s">
        <v>9</v>
      </c>
      <c r="AI5" s="1" t="s">
        <v>10</v>
      </c>
      <c r="AJ5" s="394"/>
      <c r="AK5" s="396"/>
      <c r="AL5" s="381"/>
      <c r="AM5" s="263"/>
      <c r="AN5" s="266" t="s">
        <v>4</v>
      </c>
      <c r="AO5" s="266" t="s">
        <v>6</v>
      </c>
      <c r="AP5" s="91"/>
      <c r="AQ5" s="266" t="s">
        <v>15</v>
      </c>
      <c r="AR5" s="266" t="s">
        <v>16</v>
      </c>
      <c r="AS5" s="266" t="s">
        <v>17</v>
      </c>
      <c r="AT5" s="266" t="s">
        <v>18</v>
      </c>
      <c r="AU5" s="266" t="s">
        <v>19</v>
      </c>
      <c r="AV5" s="267" t="s">
        <v>20</v>
      </c>
      <c r="AW5" s="267" t="s">
        <v>21</v>
      </c>
      <c r="AX5" s="267" t="s">
        <v>22</v>
      </c>
      <c r="AY5" s="267" t="s">
        <v>123</v>
      </c>
      <c r="AZ5" s="267" t="s">
        <v>77</v>
      </c>
      <c r="BA5" s="267" t="s">
        <v>78</v>
      </c>
      <c r="BB5" s="267" t="s">
        <v>26</v>
      </c>
      <c r="BC5" s="267" t="s">
        <v>27</v>
      </c>
      <c r="BD5" s="267" t="s">
        <v>28</v>
      </c>
      <c r="BE5" s="267" t="s">
        <v>78</v>
      </c>
      <c r="BF5" s="267" t="s">
        <v>30</v>
      </c>
      <c r="BG5" s="267" t="s">
        <v>31</v>
      </c>
      <c r="BH5" s="267" t="s">
        <v>32</v>
      </c>
      <c r="BI5" s="267" t="s">
        <v>33</v>
      </c>
      <c r="BJ5" s="267" t="s">
        <v>34</v>
      </c>
      <c r="BK5" s="267" t="s">
        <v>35</v>
      </c>
      <c r="BL5" s="267"/>
      <c r="BM5" s="267"/>
      <c r="BN5" s="268" t="s">
        <v>36</v>
      </c>
      <c r="BO5" s="268" t="s">
        <v>37</v>
      </c>
      <c r="BP5" s="264"/>
      <c r="BQ5" s="267" t="s">
        <v>20</v>
      </c>
      <c r="BR5" s="267" t="s">
        <v>21</v>
      </c>
      <c r="BS5" s="267" t="s">
        <v>22</v>
      </c>
      <c r="BT5" s="267" t="s">
        <v>124</v>
      </c>
      <c r="BU5" s="267" t="s">
        <v>28</v>
      </c>
      <c r="BV5" s="267" t="s">
        <v>77</v>
      </c>
      <c r="BW5" s="267" t="s">
        <v>26</v>
      </c>
      <c r="BX5" s="267" t="s">
        <v>27</v>
      </c>
      <c r="BY5" s="267" t="s">
        <v>28</v>
      </c>
      <c r="BZ5" s="267" t="s">
        <v>78</v>
      </c>
      <c r="CA5" s="267" t="s">
        <v>30</v>
      </c>
      <c r="CB5" s="267" t="s">
        <v>31</v>
      </c>
      <c r="CC5" s="267" t="s">
        <v>32</v>
      </c>
      <c r="CD5" s="267" t="s">
        <v>33</v>
      </c>
      <c r="CE5" s="267" t="s">
        <v>34</v>
      </c>
      <c r="CF5" s="267" t="s">
        <v>35</v>
      </c>
      <c r="CG5" s="267"/>
      <c r="CH5" s="267"/>
      <c r="CI5" s="269" t="s">
        <v>125</v>
      </c>
    </row>
    <row r="6" spans="1:87">
      <c r="A6" s="270">
        <v>426237</v>
      </c>
      <c r="B6" s="271" t="s">
        <v>190</v>
      </c>
      <c r="C6" s="108">
        <v>17191</v>
      </c>
      <c r="D6" s="92" t="s">
        <v>126</v>
      </c>
      <c r="E6" s="228"/>
      <c r="F6" s="228"/>
      <c r="G6" s="93" t="s">
        <v>78</v>
      </c>
      <c r="H6" s="93" t="s">
        <v>78</v>
      </c>
      <c r="I6" s="93" t="s">
        <v>78</v>
      </c>
      <c r="J6" s="93" t="s">
        <v>78</v>
      </c>
      <c r="K6" s="93" t="s">
        <v>78</v>
      </c>
      <c r="L6" s="228"/>
      <c r="M6" s="228"/>
      <c r="N6" s="93" t="s">
        <v>78</v>
      </c>
      <c r="O6" s="93" t="s">
        <v>78</v>
      </c>
      <c r="P6" s="93" t="s">
        <v>78</v>
      </c>
      <c r="Q6" s="93" t="s">
        <v>78</v>
      </c>
      <c r="R6" s="93" t="s">
        <v>78</v>
      </c>
      <c r="S6" s="228"/>
      <c r="T6" s="228"/>
      <c r="U6" s="93" t="s">
        <v>78</v>
      </c>
      <c r="V6" s="93" t="s">
        <v>78</v>
      </c>
      <c r="W6" s="93" t="s">
        <v>78</v>
      </c>
      <c r="X6" s="93" t="s">
        <v>78</v>
      </c>
      <c r="Y6" s="93" t="s">
        <v>78</v>
      </c>
      <c r="Z6" s="228"/>
      <c r="AA6" s="228"/>
      <c r="AB6" s="93" t="s">
        <v>78</v>
      </c>
      <c r="AC6" s="93" t="s">
        <v>78</v>
      </c>
      <c r="AD6" s="93" t="s">
        <v>78</v>
      </c>
      <c r="AE6" s="93" t="s">
        <v>78</v>
      </c>
      <c r="AF6" s="93" t="s">
        <v>78</v>
      </c>
      <c r="AG6" s="93"/>
      <c r="AH6" s="93"/>
      <c r="AI6" s="93"/>
      <c r="AJ6" s="94">
        <f>AN6</f>
        <v>126</v>
      </c>
      <c r="AK6" s="95">
        <f>AJ6+AL6</f>
        <v>126</v>
      </c>
      <c r="AL6" s="96">
        <v>0</v>
      </c>
      <c r="AM6" s="263"/>
      <c r="AN6" s="272">
        <f>$AN$2-BN6</f>
        <v>126</v>
      </c>
      <c r="AO6" s="272">
        <f>(BO6-AN6)</f>
        <v>-6</v>
      </c>
      <c r="AP6" s="91"/>
      <c r="AQ6" s="266"/>
      <c r="AR6" s="266"/>
      <c r="AS6" s="266"/>
      <c r="AT6" s="266"/>
      <c r="AU6" s="266"/>
      <c r="AV6" s="267">
        <f>COUNTIF(D6:AI6,"M")</f>
        <v>0</v>
      </c>
      <c r="AW6" s="267">
        <f>COUNTIF(D6:AI6,"T")</f>
        <v>0</v>
      </c>
      <c r="AX6" s="267">
        <f>COUNTIF(D6:AI6,"P")</f>
        <v>0</v>
      </c>
      <c r="AY6" s="267">
        <f>COUNTIF(D6:AI6,"M2")</f>
        <v>0</v>
      </c>
      <c r="AZ6" s="267">
        <f>COUNTIF(D6:AI6,"M1")</f>
        <v>0</v>
      </c>
      <c r="BA6" s="267">
        <f>COUNTIF(D6:AI6,"T1")</f>
        <v>20</v>
      </c>
      <c r="BB6" s="267">
        <f>COUNTIF(D6:AI6,"I")</f>
        <v>0</v>
      </c>
      <c r="BC6" s="267">
        <f>COUNTIF(D6:AI6,"I²")</f>
        <v>0</v>
      </c>
      <c r="BD6" s="267">
        <f>COUNTIF(D6:AI6,"M4")</f>
        <v>0</v>
      </c>
      <c r="BE6" s="267">
        <f>COUNTIF(D6:AI6,"T5")</f>
        <v>0</v>
      </c>
      <c r="BF6" s="267">
        <f>COUNTIF(D6:AI6,"M/SN")</f>
        <v>0</v>
      </c>
      <c r="BG6" s="267">
        <f>COUNTIF(D6:AI6,"T/SNDa")</f>
        <v>0</v>
      </c>
      <c r="BH6" s="267">
        <f>COUNTIF(D6:AI6,"T/I")</f>
        <v>0</v>
      </c>
      <c r="BI6" s="267">
        <f>COUNTIF(D6:AI6,"P/i")</f>
        <v>0</v>
      </c>
      <c r="BJ6" s="267">
        <f>COUNTIF(D6:AI6,"m/i")</f>
        <v>0</v>
      </c>
      <c r="BK6" s="267">
        <f>COUNTIF(D6:AI6,"M4/t")</f>
        <v>0</v>
      </c>
      <c r="BL6" s="267">
        <f>COUNTIF(D6:AI6,"MTa")</f>
        <v>0</v>
      </c>
      <c r="BM6" s="267">
        <f>COUNTIF(D6:AI6,"MTa")</f>
        <v>0</v>
      </c>
      <c r="BN6" s="267">
        <f>((AR6*6)+(AS6*6)+(AT6*6)+(AU6)+(AQ6*6))</f>
        <v>0</v>
      </c>
      <c r="BO6" s="273">
        <f>(AV6*$BQ$6)+(AW6*$BR$6)+(AX6*$BS$6)+(AY6*$BT$6)+(AZ6*$BU$6)+(BA6*$BV$6)+(BB6*$BW$6)+(BC6*$BX$6)+(BD6*$BY$6)+(BE6*$BZ$6)+(BF6*$CA$6)+(BG6*$CB$6)+(BH6*$CC$6)+(BI6*$CD6)+(BJ6*$CE$6)+(BK6*$CF$6)+(BL6*$CG$6)+(BM6*$CH$6)</f>
        <v>120</v>
      </c>
      <c r="BP6" s="264"/>
      <c r="BQ6" s="266">
        <v>6</v>
      </c>
      <c r="BR6" s="266">
        <v>6</v>
      </c>
      <c r="BS6" s="266">
        <v>12</v>
      </c>
      <c r="BT6" s="266">
        <v>6</v>
      </c>
      <c r="BU6" s="266">
        <v>6</v>
      </c>
      <c r="BV6" s="266">
        <v>6</v>
      </c>
      <c r="BW6" s="266">
        <v>6</v>
      </c>
      <c r="BX6" s="266">
        <v>6</v>
      </c>
      <c r="BY6" s="266">
        <v>6</v>
      </c>
      <c r="BZ6" s="266">
        <v>6</v>
      </c>
      <c r="CA6" s="266">
        <v>18</v>
      </c>
      <c r="CB6" s="266">
        <v>18</v>
      </c>
      <c r="CC6" s="266">
        <v>12</v>
      </c>
      <c r="CD6" s="266">
        <v>18</v>
      </c>
      <c r="CE6" s="266">
        <v>12</v>
      </c>
      <c r="CF6" s="266">
        <v>8</v>
      </c>
      <c r="CG6" s="266"/>
      <c r="CH6" s="266"/>
      <c r="CI6" s="274">
        <v>6</v>
      </c>
    </row>
    <row r="7" spans="1:87">
      <c r="A7" s="265" t="s">
        <v>0</v>
      </c>
      <c r="B7" s="88" t="s">
        <v>1</v>
      </c>
      <c r="C7" s="88" t="s">
        <v>75</v>
      </c>
      <c r="D7" s="391" t="s">
        <v>3</v>
      </c>
      <c r="E7" s="89">
        <v>1</v>
      </c>
      <c r="F7" s="89">
        <v>2</v>
      </c>
      <c r="G7" s="89">
        <v>3</v>
      </c>
      <c r="H7" s="89">
        <v>4</v>
      </c>
      <c r="I7" s="89">
        <v>5</v>
      </c>
      <c r="J7" s="89">
        <v>6</v>
      </c>
      <c r="K7" s="89">
        <v>7</v>
      </c>
      <c r="L7" s="89">
        <v>8</v>
      </c>
      <c r="M7" s="89">
        <v>9</v>
      </c>
      <c r="N7" s="89">
        <v>10</v>
      </c>
      <c r="O7" s="89">
        <v>11</v>
      </c>
      <c r="P7" s="89">
        <v>12</v>
      </c>
      <c r="Q7" s="89">
        <v>13</v>
      </c>
      <c r="R7" s="89">
        <v>14</v>
      </c>
      <c r="S7" s="89">
        <v>15</v>
      </c>
      <c r="T7" s="89">
        <v>16</v>
      </c>
      <c r="U7" s="89">
        <v>17</v>
      </c>
      <c r="V7" s="89">
        <v>18</v>
      </c>
      <c r="W7" s="89">
        <v>19</v>
      </c>
      <c r="X7" s="89">
        <v>20</v>
      </c>
      <c r="Y7" s="89">
        <v>21</v>
      </c>
      <c r="Z7" s="89">
        <v>22</v>
      </c>
      <c r="AA7" s="89">
        <v>23</v>
      </c>
      <c r="AB7" s="89">
        <v>24</v>
      </c>
      <c r="AC7" s="89">
        <v>25</v>
      </c>
      <c r="AD7" s="89">
        <v>26</v>
      </c>
      <c r="AE7" s="89">
        <v>27</v>
      </c>
      <c r="AF7" s="89">
        <v>28</v>
      </c>
      <c r="AG7" s="90">
        <v>29</v>
      </c>
      <c r="AH7" s="90">
        <v>30</v>
      </c>
      <c r="AI7" s="90">
        <v>31</v>
      </c>
      <c r="AJ7" s="393" t="s">
        <v>4</v>
      </c>
      <c r="AK7" s="395" t="s">
        <v>5</v>
      </c>
      <c r="AL7" s="380" t="s">
        <v>6</v>
      </c>
      <c r="AM7" s="263"/>
      <c r="AN7" s="266"/>
      <c r="AO7" s="266"/>
      <c r="AP7" s="91"/>
      <c r="AQ7" s="266"/>
      <c r="AR7" s="266"/>
      <c r="AS7" s="266"/>
      <c r="AT7" s="266"/>
      <c r="AU7" s="266"/>
      <c r="AV7" s="267"/>
      <c r="AW7" s="267"/>
      <c r="AX7" s="267"/>
      <c r="AY7" s="267"/>
      <c r="AZ7" s="267">
        <f t="shared" ref="AZ7:AZ15" si="0">COUNTIF(D7:AI7,"M1")</f>
        <v>0</v>
      </c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8"/>
      <c r="BO7" s="268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183"/>
    </row>
    <row r="8" spans="1:87">
      <c r="A8" s="265"/>
      <c r="B8" s="88" t="s">
        <v>127</v>
      </c>
      <c r="C8" s="88" t="s">
        <v>128</v>
      </c>
      <c r="D8" s="392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8</v>
      </c>
      <c r="AH8" s="1" t="s">
        <v>9</v>
      </c>
      <c r="AI8" s="1" t="s">
        <v>10</v>
      </c>
      <c r="AJ8" s="394"/>
      <c r="AK8" s="396"/>
      <c r="AL8" s="381"/>
      <c r="AM8" s="263"/>
      <c r="AN8" s="266" t="s">
        <v>4</v>
      </c>
      <c r="AO8" s="266" t="s">
        <v>6</v>
      </c>
      <c r="AP8" s="91"/>
      <c r="AQ8" s="266" t="s">
        <v>15</v>
      </c>
      <c r="AR8" s="266" t="s">
        <v>16</v>
      </c>
      <c r="AS8" s="266" t="s">
        <v>17</v>
      </c>
      <c r="AT8" s="266" t="s">
        <v>18</v>
      </c>
      <c r="AU8" s="266" t="s">
        <v>19</v>
      </c>
      <c r="AV8" s="267" t="s">
        <v>20</v>
      </c>
      <c r="AW8" s="267" t="s">
        <v>21</v>
      </c>
      <c r="AX8" s="267" t="s">
        <v>22</v>
      </c>
      <c r="AY8" s="267" t="s">
        <v>123</v>
      </c>
      <c r="AZ8" s="267" t="s">
        <v>77</v>
      </c>
      <c r="BA8" s="267" t="s">
        <v>78</v>
      </c>
      <c r="BB8" s="267" t="s">
        <v>26</v>
      </c>
      <c r="BC8" s="267" t="s">
        <v>27</v>
      </c>
      <c r="BD8" s="267" t="s">
        <v>129</v>
      </c>
      <c r="BE8" s="267" t="s">
        <v>130</v>
      </c>
      <c r="BF8" s="267" t="s">
        <v>30</v>
      </c>
      <c r="BG8" s="267" t="s">
        <v>31</v>
      </c>
      <c r="BH8" s="267" t="s">
        <v>32</v>
      </c>
      <c r="BI8" s="267" t="s">
        <v>33</v>
      </c>
      <c r="BJ8" s="267" t="s">
        <v>34</v>
      </c>
      <c r="BK8" s="267" t="s">
        <v>35</v>
      </c>
      <c r="BL8" s="267"/>
      <c r="BM8" s="267"/>
      <c r="BN8" s="268" t="s">
        <v>36</v>
      </c>
      <c r="BO8" s="268" t="s">
        <v>37</v>
      </c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183"/>
    </row>
    <row r="9" spans="1:87">
      <c r="A9" s="270" t="s">
        <v>131</v>
      </c>
      <c r="B9" s="271" t="s">
        <v>132</v>
      </c>
      <c r="C9" s="108" t="s">
        <v>133</v>
      </c>
      <c r="D9" s="97" t="s">
        <v>134</v>
      </c>
      <c r="E9" s="228"/>
      <c r="F9" s="228"/>
      <c r="G9" s="227" t="s">
        <v>20</v>
      </c>
      <c r="H9" s="227" t="s">
        <v>20</v>
      </c>
      <c r="I9" s="227" t="s">
        <v>20</v>
      </c>
      <c r="J9" s="227" t="s">
        <v>20</v>
      </c>
      <c r="K9" s="227" t="s">
        <v>20</v>
      </c>
      <c r="L9" s="228"/>
      <c r="M9" s="228"/>
      <c r="N9" s="227" t="s">
        <v>20</v>
      </c>
      <c r="O9" s="227" t="s">
        <v>20</v>
      </c>
      <c r="P9" s="227" t="s">
        <v>20</v>
      </c>
      <c r="Q9" s="227" t="s">
        <v>20</v>
      </c>
      <c r="R9" s="227" t="s">
        <v>20</v>
      </c>
      <c r="S9" s="228"/>
      <c r="T9" s="228"/>
      <c r="U9" s="227" t="s">
        <v>20</v>
      </c>
      <c r="V9" s="227" t="s">
        <v>20</v>
      </c>
      <c r="W9" s="227" t="s">
        <v>20</v>
      </c>
      <c r="X9" s="227" t="s">
        <v>20</v>
      </c>
      <c r="Y9" s="227" t="s">
        <v>20</v>
      </c>
      <c r="Z9" s="228"/>
      <c r="AA9" s="228"/>
      <c r="AB9" s="227" t="s">
        <v>20</v>
      </c>
      <c r="AC9" s="227" t="s">
        <v>20</v>
      </c>
      <c r="AD9" s="227" t="s">
        <v>20</v>
      </c>
      <c r="AE9" s="227" t="s">
        <v>20</v>
      </c>
      <c r="AF9" s="227" t="s">
        <v>20</v>
      </c>
      <c r="AG9" s="93"/>
      <c r="AH9" s="93"/>
      <c r="AI9" s="93"/>
      <c r="AJ9" s="94">
        <f>AN2</f>
        <v>126</v>
      </c>
      <c r="AK9" s="95">
        <f>AJ9+AL9</f>
        <v>126</v>
      </c>
      <c r="AL9" s="96">
        <v>0</v>
      </c>
      <c r="AM9" s="263"/>
      <c r="AN9" s="272">
        <f>$AN$2-BN9</f>
        <v>48</v>
      </c>
      <c r="AO9" s="272">
        <f>(BO9-AN9)</f>
        <v>72</v>
      </c>
      <c r="AP9" s="91"/>
      <c r="AQ9" s="266">
        <v>5</v>
      </c>
      <c r="AR9" s="266">
        <v>3</v>
      </c>
      <c r="AS9" s="266"/>
      <c r="AT9" s="266">
        <v>5</v>
      </c>
      <c r="AU9" s="266"/>
      <c r="AV9" s="267">
        <f>COUNTIF(D9:AI9,"M")</f>
        <v>20</v>
      </c>
      <c r="AW9" s="267">
        <f>COUNTIF(D9:AI9,"T")</f>
        <v>0</v>
      </c>
      <c r="AX9" s="267">
        <f>COUNTIF(D9:AI9,"P")</f>
        <v>0</v>
      </c>
      <c r="AY9" s="267">
        <f>COUNTIF(D9:AI9,"M3")</f>
        <v>0</v>
      </c>
      <c r="AZ9" s="267">
        <f t="shared" si="0"/>
        <v>0</v>
      </c>
      <c r="BA9" s="267">
        <f>COUNTIF(D9:AI9,"I/I")</f>
        <v>0</v>
      </c>
      <c r="BB9" s="267">
        <f>COUNTIF(D9:AI9,"I")</f>
        <v>0</v>
      </c>
      <c r="BC9" s="267">
        <f>COUNTIF(D9:AI9,"I²")</f>
        <v>0</v>
      </c>
      <c r="BD9" s="267">
        <f>COUNTIF(D9:AI9,"M4")</f>
        <v>0</v>
      </c>
      <c r="BE9" s="267">
        <f>COUNTIF(D9:AI9,"T5")</f>
        <v>0</v>
      </c>
      <c r="BF9" s="267">
        <f>COUNTIF(D9:AI9,"M/SN")</f>
        <v>0</v>
      </c>
      <c r="BG9" s="267">
        <f>COUNTIF(D9:AI9,"T/SNDa")</f>
        <v>0</v>
      </c>
      <c r="BH9" s="267">
        <f>COUNTIF(D9:AI9,"T/I")</f>
        <v>0</v>
      </c>
      <c r="BI9" s="267">
        <f>COUNTIF(D9:AI9,"P/i")</f>
        <v>0</v>
      </c>
      <c r="BJ9" s="267">
        <f>COUNTIF(D9:AI9,"m/i")</f>
        <v>0</v>
      </c>
      <c r="BK9" s="267">
        <f>COUNTIF(D9:AI9,"M4/t")</f>
        <v>0</v>
      </c>
      <c r="BL9" s="267">
        <f>COUNTIF(D9:AI9,"MTa")</f>
        <v>0</v>
      </c>
      <c r="BM9" s="267">
        <f>COUNTIF(D9:AI9,"MTa")</f>
        <v>0</v>
      </c>
      <c r="BN9" s="267">
        <f>((AR9*6)+(AS9*6)+(AT9*6)+(AU9)+(AQ9*6))</f>
        <v>78</v>
      </c>
      <c r="BO9" s="273">
        <f>(AV9*$BQ$6)+(AW9*$BR$6)+(AX9*$BS$6)+(AY9*$BT$6)+(AZ9*$BU$6)+(BA9*$BV$6)+(BB9*$BW$6)+(BC9*$BX$6)+(BD9*$BY$6)+(BE9*$BZ$6)+(BF9*$CA$6)+(BG9*$CB$6)+(BH9*$CC$6)+(BI9*$CD9)+(BJ9*$CE$6)+(BK9*$CF$6)+(BL9*$CG$6)+(BM9*$CH$6)</f>
        <v>120</v>
      </c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183"/>
    </row>
    <row r="10" spans="1:87">
      <c r="A10" s="265" t="s">
        <v>0</v>
      </c>
      <c r="B10" s="88" t="s">
        <v>1</v>
      </c>
      <c r="C10" s="88" t="s">
        <v>75</v>
      </c>
      <c r="D10" s="391" t="s">
        <v>3</v>
      </c>
      <c r="E10" s="89">
        <v>1</v>
      </c>
      <c r="F10" s="89">
        <v>2</v>
      </c>
      <c r="G10" s="89">
        <v>3</v>
      </c>
      <c r="H10" s="89">
        <v>4</v>
      </c>
      <c r="I10" s="89">
        <v>5</v>
      </c>
      <c r="J10" s="89">
        <v>6</v>
      </c>
      <c r="K10" s="89">
        <v>7</v>
      </c>
      <c r="L10" s="89">
        <v>8</v>
      </c>
      <c r="M10" s="89">
        <v>9</v>
      </c>
      <c r="N10" s="89">
        <v>10</v>
      </c>
      <c r="O10" s="89">
        <v>11</v>
      </c>
      <c r="P10" s="89">
        <v>12</v>
      </c>
      <c r="Q10" s="89">
        <v>13</v>
      </c>
      <c r="R10" s="89">
        <v>14</v>
      </c>
      <c r="S10" s="89">
        <v>15</v>
      </c>
      <c r="T10" s="89">
        <v>16</v>
      </c>
      <c r="U10" s="89">
        <v>17</v>
      </c>
      <c r="V10" s="89">
        <v>18</v>
      </c>
      <c r="W10" s="89">
        <v>19</v>
      </c>
      <c r="X10" s="89">
        <v>20</v>
      </c>
      <c r="Y10" s="89">
        <v>21</v>
      </c>
      <c r="Z10" s="89">
        <v>22</v>
      </c>
      <c r="AA10" s="89">
        <v>23</v>
      </c>
      <c r="AB10" s="89">
        <v>24</v>
      </c>
      <c r="AC10" s="89">
        <v>25</v>
      </c>
      <c r="AD10" s="89">
        <v>26</v>
      </c>
      <c r="AE10" s="89">
        <v>27</v>
      </c>
      <c r="AF10" s="89">
        <v>28</v>
      </c>
      <c r="AG10" s="90">
        <v>29</v>
      </c>
      <c r="AH10" s="90">
        <v>30</v>
      </c>
      <c r="AI10" s="90">
        <v>31</v>
      </c>
      <c r="AJ10" s="393" t="s">
        <v>4</v>
      </c>
      <c r="AK10" s="395" t="s">
        <v>5</v>
      </c>
      <c r="AL10" s="380" t="s">
        <v>6</v>
      </c>
      <c r="AM10" s="263"/>
      <c r="AN10" s="272"/>
      <c r="AO10" s="272"/>
      <c r="AP10" s="91"/>
      <c r="AQ10" s="266"/>
      <c r="AR10" s="266"/>
      <c r="AS10" s="266"/>
      <c r="AT10" s="266"/>
      <c r="AU10" s="266"/>
      <c r="AV10" s="267"/>
      <c r="AW10" s="267"/>
      <c r="AX10" s="267"/>
      <c r="AY10" s="267"/>
      <c r="AZ10" s="267">
        <f t="shared" si="0"/>
        <v>0</v>
      </c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73">
        <f>(AV10*$BQ$6)+(AW10*$BR$6)+(AX10*$BS$6)+(AY10*$BT$6)+(AZ10*$BU$6)+(BA10*$BV$6)+(BB10*$BW$6)+(BC10*$BX$6)+(BD10*$BY$6)+(BE10*$BZ$6)+(BF10*$CA$6)+(BG10*$CB$6)+(BH10*$CC$6)+(BI10*$CD10)+(BJ10*$CE$6)+(BK10*$CF$6)+(BL10*$CG$6)+(BM10*$CH$6)</f>
        <v>0</v>
      </c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183"/>
    </row>
    <row r="11" spans="1:87">
      <c r="A11" s="265"/>
      <c r="B11" s="88" t="s">
        <v>135</v>
      </c>
      <c r="C11" s="88"/>
      <c r="D11" s="392"/>
      <c r="E11" s="1" t="s">
        <v>11</v>
      </c>
      <c r="F11" s="1" t="s">
        <v>12</v>
      </c>
      <c r="G11" s="1" t="s">
        <v>13</v>
      </c>
      <c r="H11" s="1" t="s">
        <v>14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8</v>
      </c>
      <c r="X11" s="1" t="s">
        <v>9</v>
      </c>
      <c r="Y11" s="1" t="s">
        <v>10</v>
      </c>
      <c r="Z11" s="1" t="s">
        <v>11</v>
      </c>
      <c r="AA11" s="1" t="s">
        <v>12</v>
      </c>
      <c r="AB11" s="1" t="s">
        <v>13</v>
      </c>
      <c r="AC11" s="1" t="s">
        <v>14</v>
      </c>
      <c r="AD11" s="1" t="s">
        <v>8</v>
      </c>
      <c r="AE11" s="1" t="s">
        <v>9</v>
      </c>
      <c r="AF11" s="1" t="s">
        <v>10</v>
      </c>
      <c r="AG11" s="1" t="s">
        <v>8</v>
      </c>
      <c r="AH11" s="1" t="s">
        <v>9</v>
      </c>
      <c r="AI11" s="1" t="s">
        <v>10</v>
      </c>
      <c r="AJ11" s="394"/>
      <c r="AK11" s="396"/>
      <c r="AL11" s="381"/>
      <c r="AM11" s="263"/>
      <c r="AN11" s="266" t="s">
        <v>4</v>
      </c>
      <c r="AO11" s="266" t="s">
        <v>6</v>
      </c>
      <c r="AP11" s="91"/>
      <c r="AQ11" s="266" t="s">
        <v>15</v>
      </c>
      <c r="AR11" s="266" t="s">
        <v>16</v>
      </c>
      <c r="AS11" s="266" t="s">
        <v>17</v>
      </c>
      <c r="AT11" s="266" t="s">
        <v>18</v>
      </c>
      <c r="AU11" s="266" t="s">
        <v>19</v>
      </c>
      <c r="AV11" s="267" t="s">
        <v>20</v>
      </c>
      <c r="AW11" s="267" t="s">
        <v>21</v>
      </c>
      <c r="AX11" s="267" t="s">
        <v>22</v>
      </c>
      <c r="AY11" s="267" t="s">
        <v>123</v>
      </c>
      <c r="AZ11" s="267" t="s">
        <v>77</v>
      </c>
      <c r="BA11" s="267" t="s">
        <v>78</v>
      </c>
      <c r="BB11" s="267" t="s">
        <v>26</v>
      </c>
      <c r="BC11" s="267" t="s">
        <v>27</v>
      </c>
      <c r="BD11" s="267" t="s">
        <v>129</v>
      </c>
      <c r="BE11" s="267" t="s">
        <v>130</v>
      </c>
      <c r="BF11" s="267" t="s">
        <v>30</v>
      </c>
      <c r="BG11" s="267" t="s">
        <v>31</v>
      </c>
      <c r="BH11" s="267" t="s">
        <v>32</v>
      </c>
      <c r="BI11" s="267" t="s">
        <v>33</v>
      </c>
      <c r="BJ11" s="267" t="s">
        <v>34</v>
      </c>
      <c r="BK11" s="267" t="s">
        <v>35</v>
      </c>
      <c r="BL11" s="267"/>
      <c r="BM11" s="267"/>
      <c r="BN11" s="268" t="s">
        <v>36</v>
      </c>
      <c r="BO11" s="273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183"/>
    </row>
    <row r="12" spans="1:87">
      <c r="A12" s="270" t="s">
        <v>136</v>
      </c>
      <c r="B12" s="271" t="s">
        <v>137</v>
      </c>
      <c r="C12" s="225" t="s">
        <v>138</v>
      </c>
      <c r="D12" s="226" t="s">
        <v>139</v>
      </c>
      <c r="E12" s="275" t="s">
        <v>15</v>
      </c>
      <c r="F12" s="275" t="s">
        <v>20</v>
      </c>
      <c r="G12" s="227" t="s">
        <v>20</v>
      </c>
      <c r="H12" s="227" t="s">
        <v>20</v>
      </c>
      <c r="I12" s="227" t="s">
        <v>20</v>
      </c>
      <c r="J12" s="227" t="s">
        <v>20</v>
      </c>
      <c r="K12" s="227" t="s">
        <v>20</v>
      </c>
      <c r="L12" s="275" t="s">
        <v>20</v>
      </c>
      <c r="M12" s="275" t="s">
        <v>15</v>
      </c>
      <c r="N12" s="227" t="s">
        <v>20</v>
      </c>
      <c r="O12" s="227" t="s">
        <v>20</v>
      </c>
      <c r="P12" s="227" t="s">
        <v>20</v>
      </c>
      <c r="Q12" s="227" t="s">
        <v>20</v>
      </c>
      <c r="R12" s="227" t="s">
        <v>20</v>
      </c>
      <c r="S12" s="275" t="s">
        <v>15</v>
      </c>
      <c r="T12" s="275" t="s">
        <v>20</v>
      </c>
      <c r="U12" s="227" t="s">
        <v>20</v>
      </c>
      <c r="V12" s="227" t="s">
        <v>20</v>
      </c>
      <c r="W12" s="227" t="s">
        <v>20</v>
      </c>
      <c r="X12" s="227" t="s">
        <v>20</v>
      </c>
      <c r="Y12" s="227" t="s">
        <v>20</v>
      </c>
      <c r="Z12" s="275" t="s">
        <v>20</v>
      </c>
      <c r="AA12" s="228" t="s">
        <v>15</v>
      </c>
      <c r="AB12" s="164" t="s">
        <v>18</v>
      </c>
      <c r="AC12" s="164" t="s">
        <v>18</v>
      </c>
      <c r="AD12" s="164" t="s">
        <v>18</v>
      </c>
      <c r="AE12" s="164" t="s">
        <v>18</v>
      </c>
      <c r="AF12" s="164" t="s">
        <v>18</v>
      </c>
      <c r="AG12" s="93"/>
      <c r="AH12" s="93"/>
      <c r="AI12" s="93"/>
      <c r="AJ12" s="94">
        <v>120</v>
      </c>
      <c r="AK12" s="95">
        <v>144</v>
      </c>
      <c r="AL12" s="96">
        <v>24</v>
      </c>
      <c r="AM12" s="263"/>
      <c r="AN12" s="272">
        <v>60</v>
      </c>
      <c r="AO12" s="272">
        <f>(BO12-AN12)</f>
        <v>54</v>
      </c>
      <c r="AP12" s="91"/>
      <c r="AQ12" s="266"/>
      <c r="AR12" s="266">
        <v>6</v>
      </c>
      <c r="AS12" s="266"/>
      <c r="AT12" s="266"/>
      <c r="AU12" s="266"/>
      <c r="AV12" s="267">
        <f>COUNTIF(D12:AI12,"M")</f>
        <v>19</v>
      </c>
      <c r="AW12" s="267">
        <f>COUNTIF(D12:AI12,"T")</f>
        <v>0</v>
      </c>
      <c r="AX12" s="267">
        <f>COUNTIF(D12:AI12,"P")</f>
        <v>0</v>
      </c>
      <c r="AY12" s="267">
        <f>COUNTIF(D12:AI12,"M3")</f>
        <v>0</v>
      </c>
      <c r="AZ12" s="267">
        <f t="shared" si="0"/>
        <v>0</v>
      </c>
      <c r="BA12" s="267">
        <f>COUNTIF(D12:AI12,"T1")</f>
        <v>0</v>
      </c>
      <c r="BB12" s="267">
        <f>COUNTIF(D12:AI12,"I")</f>
        <v>0</v>
      </c>
      <c r="BC12" s="267">
        <f>COUNTIF(D12:AI12,"I²")</f>
        <v>0</v>
      </c>
      <c r="BD12" s="267">
        <f>COUNTIF(D12:AI12,"M4")</f>
        <v>0</v>
      </c>
      <c r="BE12" s="267">
        <f>COUNTIF(D12:AI12,"T5")</f>
        <v>0</v>
      </c>
      <c r="BF12" s="267">
        <f>COUNTIF(D12:AI12,"M/SN")</f>
        <v>0</v>
      </c>
      <c r="BG12" s="267">
        <f>COUNTIF(D12:AI12,"T/SNDa")</f>
        <v>0</v>
      </c>
      <c r="BH12" s="267">
        <f>COUNTIF(D12:AI12,"T/I")</f>
        <v>0</v>
      </c>
      <c r="BI12" s="267">
        <f>COUNTIF(D12:AI12,"P/i")</f>
        <v>0</v>
      </c>
      <c r="BJ12" s="267">
        <f>COUNTIF(D12:AI12,"m/i")</f>
        <v>0</v>
      </c>
      <c r="BK12" s="267">
        <f>COUNTIF(D12:AI12,"M4/t")</f>
        <v>0</v>
      </c>
      <c r="BL12" s="267">
        <f>COUNTIF(D12:AI12,"MTa")</f>
        <v>0</v>
      </c>
      <c r="BM12" s="267">
        <f>COUNTIF(D12:AI12,"MTa")</f>
        <v>0</v>
      </c>
      <c r="BN12" s="267">
        <f>((AR12*6)+(AS12*6)+(AT12*6)+(AU12)+(AQ12*6))</f>
        <v>36</v>
      </c>
      <c r="BO12" s="273">
        <f>(AV12*$BQ$6)+(AW12*$BR$6)+(AX12*$BS$6)+(AY12*$BT$6)+(AZ12*$BU$6)+(BA12*$BV$6)+(BB12*$BW$6)+(BC12*$BX$6)+(BD12*$BY$6)+(BE12*$BZ$6)+(BF12*$CA$6)+(BG12*$CB$6)+(BH12*$CC$6)+(BI12*$CD12)+(BJ12*$CE$6)+(BK12*$CF$6)+(BL12*$CG$6)+(BM12*$CH$6)</f>
        <v>114</v>
      </c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183"/>
    </row>
    <row r="13" spans="1:87">
      <c r="A13" s="276">
        <v>125091</v>
      </c>
      <c r="B13" s="277" t="s">
        <v>140</v>
      </c>
      <c r="C13" s="109" t="s">
        <v>62</v>
      </c>
      <c r="D13" s="98" t="s">
        <v>141</v>
      </c>
      <c r="E13" s="228" t="s">
        <v>21</v>
      </c>
      <c r="F13" s="228"/>
      <c r="G13" s="93"/>
      <c r="H13" s="93"/>
      <c r="I13" s="93"/>
      <c r="J13" s="93"/>
      <c r="K13" s="93"/>
      <c r="L13" s="228"/>
      <c r="M13" s="228" t="s">
        <v>21</v>
      </c>
      <c r="N13" s="93"/>
      <c r="O13" s="93"/>
      <c r="P13" s="93"/>
      <c r="Q13" s="93"/>
      <c r="R13" s="93"/>
      <c r="S13" s="228" t="s">
        <v>21</v>
      </c>
      <c r="T13" s="228"/>
      <c r="U13" s="93"/>
      <c r="V13" s="93"/>
      <c r="W13" s="93"/>
      <c r="X13" s="93"/>
      <c r="Y13" s="93"/>
      <c r="Z13" s="229"/>
      <c r="AA13" s="229" t="s">
        <v>21</v>
      </c>
      <c r="AB13" s="99" t="s">
        <v>21</v>
      </c>
      <c r="AC13" s="99" t="s">
        <v>21</v>
      </c>
      <c r="AD13" s="99" t="s">
        <v>21</v>
      </c>
      <c r="AE13" s="99" t="s">
        <v>21</v>
      </c>
      <c r="AF13" s="99" t="s">
        <v>21</v>
      </c>
      <c r="AG13" s="99"/>
      <c r="AH13" s="99"/>
      <c r="AI13" s="99"/>
      <c r="AJ13" s="94">
        <v>0</v>
      </c>
      <c r="AK13" s="95">
        <v>24</v>
      </c>
      <c r="AL13" s="96">
        <v>24</v>
      </c>
      <c r="AM13" s="263"/>
      <c r="AN13" s="272"/>
      <c r="AO13" s="272">
        <f t="shared" ref="AO13:AO18" si="1">(BO13-AN13)</f>
        <v>54</v>
      </c>
      <c r="AP13" s="91"/>
      <c r="AQ13" s="266"/>
      <c r="AR13" s="266"/>
      <c r="AS13" s="266"/>
      <c r="AT13" s="266"/>
      <c r="AU13" s="266"/>
      <c r="AV13" s="267">
        <f t="shared" ref="AV13:AV18" si="2">COUNTIF(D13:AI13,"M")</f>
        <v>0</v>
      </c>
      <c r="AW13" s="267">
        <f t="shared" ref="AW13:AW18" si="3">COUNTIF(D13:AI13,"T")</f>
        <v>9</v>
      </c>
      <c r="AX13" s="267">
        <f t="shared" ref="AX13:AX18" si="4">COUNTIF(D13:AI13,"P")</f>
        <v>0</v>
      </c>
      <c r="AY13" s="267">
        <f t="shared" ref="AY13:AY18" si="5">COUNTIF(D13:AI13,"M3")</f>
        <v>0</v>
      </c>
      <c r="AZ13" s="267">
        <f t="shared" si="0"/>
        <v>0</v>
      </c>
      <c r="BA13" s="267">
        <f>COUNTIF(D13:AI13,"M1")</f>
        <v>0</v>
      </c>
      <c r="BB13" s="267">
        <f t="shared" ref="BB13:BB18" si="6">COUNTIF(D13:AI13,"I")</f>
        <v>0</v>
      </c>
      <c r="BC13" s="267">
        <f t="shared" ref="BC13:BC18" si="7">COUNTIF(D13:AI13,"I²")</f>
        <v>0</v>
      </c>
      <c r="BD13" s="267">
        <f t="shared" ref="BD13:BD18" si="8">COUNTIF(D13:AI13,"M4")</f>
        <v>0</v>
      </c>
      <c r="BE13" s="267">
        <f t="shared" ref="BE13:BE18" si="9">COUNTIF(D13:AI13,"T5")</f>
        <v>0</v>
      </c>
      <c r="BF13" s="267">
        <f t="shared" ref="BF13:BF18" si="10">COUNTIF(D13:AI13,"M/SN")</f>
        <v>0</v>
      </c>
      <c r="BG13" s="267">
        <f t="shared" ref="BG13:BG18" si="11">COUNTIF(D13:AI13,"T/SNDa")</f>
        <v>0</v>
      </c>
      <c r="BH13" s="267">
        <f t="shared" ref="BH13:BH18" si="12">COUNTIF(D13:AI13,"T/I")</f>
        <v>0</v>
      </c>
      <c r="BI13" s="267">
        <f t="shared" ref="BI13:BI18" si="13">COUNTIF(D13:AI13,"P/i")</f>
        <v>0</v>
      </c>
      <c r="BJ13" s="267">
        <f t="shared" ref="BJ13:BJ18" si="14">COUNTIF(D13:AI13,"m/i")</f>
        <v>0</v>
      </c>
      <c r="BK13" s="267">
        <f t="shared" ref="BK13:BK18" si="15">COUNTIF(D13:AI13,"M4/t")</f>
        <v>0</v>
      </c>
      <c r="BL13" s="267">
        <f t="shared" ref="BL13:BL18" si="16">COUNTIF(D13:AI13,"MTa")</f>
        <v>0</v>
      </c>
      <c r="BM13" s="267">
        <f t="shared" ref="BM13:BM18" si="17">COUNTIF(D13:AI13,"MTa")</f>
        <v>0</v>
      </c>
      <c r="BN13" s="267">
        <f t="shared" ref="BN13:BN18" si="18">((AR13*6)+(AS13*6)+(AT13*6)+(AU13)+(AQ13*6))</f>
        <v>0</v>
      </c>
      <c r="BO13" s="273">
        <f t="shared" ref="BO13:BO18" si="19">(AV13*$BQ$6)+(AW13*$BR$6)+(AX13*$BS$6)+(AY13*$BT$6)+(AZ13*$BU$6)+(BA13*$BV$6)+(BB13*$BW$6)+(BC13*$BX$6)+(BD13*$BY$6)+(BE13*$BZ$6)+(BF13*$CA$6)+(BG13*$CB$6)+(BH13*$CC$6)+(BI13*$CD13)+(BJ13*$CE$6)+(BK13*$CF$6)+(BL13*$CG$6)+(BM13*$CH$6)</f>
        <v>54</v>
      </c>
    </row>
    <row r="14" spans="1:87">
      <c r="A14" s="278" t="s">
        <v>151</v>
      </c>
      <c r="B14" s="84" t="s">
        <v>152</v>
      </c>
      <c r="C14" s="108" t="s">
        <v>150</v>
      </c>
      <c r="D14" s="100"/>
      <c r="E14" s="228"/>
      <c r="F14" s="228"/>
      <c r="G14" s="93"/>
      <c r="H14" s="93"/>
      <c r="I14" s="93"/>
      <c r="J14" s="93"/>
      <c r="K14" s="93"/>
      <c r="L14" s="228"/>
      <c r="M14" s="228"/>
      <c r="N14" s="93"/>
      <c r="O14" s="93"/>
      <c r="P14" s="93"/>
      <c r="Q14" s="93"/>
      <c r="R14" s="93"/>
      <c r="S14" s="228"/>
      <c r="T14" s="228"/>
      <c r="U14" s="93"/>
      <c r="V14" s="93"/>
      <c r="W14" s="93"/>
      <c r="X14" s="93"/>
      <c r="Y14" s="93"/>
      <c r="Z14" s="229"/>
      <c r="AA14" s="229"/>
      <c r="AB14" s="99"/>
      <c r="AC14" s="99"/>
      <c r="AD14" s="99"/>
      <c r="AE14" s="99"/>
      <c r="AF14" s="99"/>
      <c r="AG14" s="99"/>
      <c r="AH14" s="99"/>
      <c r="AI14" s="99"/>
      <c r="AJ14" s="94"/>
      <c r="AK14" s="95"/>
      <c r="AL14" s="96"/>
      <c r="AM14" s="263"/>
      <c r="AN14" s="272"/>
      <c r="AO14" s="272">
        <f t="shared" si="1"/>
        <v>0</v>
      </c>
      <c r="AP14" s="91"/>
      <c r="AQ14" s="266"/>
      <c r="AR14" s="266"/>
      <c r="AS14" s="266"/>
      <c r="AT14" s="266"/>
      <c r="AU14" s="266"/>
      <c r="AV14" s="267">
        <f t="shared" si="2"/>
        <v>0</v>
      </c>
      <c r="AW14" s="267">
        <f t="shared" si="3"/>
        <v>0</v>
      </c>
      <c r="AX14" s="267">
        <f t="shared" si="4"/>
        <v>0</v>
      </c>
      <c r="AY14" s="267">
        <f t="shared" si="5"/>
        <v>0</v>
      </c>
      <c r="AZ14" s="267">
        <f t="shared" si="0"/>
        <v>0</v>
      </c>
      <c r="BA14" s="267">
        <f>COUNTIF(D14:AI14,"I/I")</f>
        <v>0</v>
      </c>
      <c r="BB14" s="267">
        <f t="shared" si="6"/>
        <v>0</v>
      </c>
      <c r="BC14" s="267">
        <f t="shared" si="7"/>
        <v>0</v>
      </c>
      <c r="BD14" s="267">
        <f t="shared" si="8"/>
        <v>0</v>
      </c>
      <c r="BE14" s="267">
        <f t="shared" si="9"/>
        <v>0</v>
      </c>
      <c r="BF14" s="267">
        <f t="shared" si="10"/>
        <v>0</v>
      </c>
      <c r="BG14" s="267">
        <f t="shared" si="11"/>
        <v>0</v>
      </c>
      <c r="BH14" s="267">
        <f t="shared" si="12"/>
        <v>0</v>
      </c>
      <c r="BI14" s="267">
        <f t="shared" si="13"/>
        <v>0</v>
      </c>
      <c r="BJ14" s="267">
        <f t="shared" si="14"/>
        <v>0</v>
      </c>
      <c r="BK14" s="267">
        <f t="shared" si="15"/>
        <v>0</v>
      </c>
      <c r="BL14" s="267">
        <f t="shared" si="16"/>
        <v>0</v>
      </c>
      <c r="BM14" s="267">
        <f t="shared" si="17"/>
        <v>0</v>
      </c>
      <c r="BN14" s="267">
        <f t="shared" si="18"/>
        <v>0</v>
      </c>
      <c r="BO14" s="273">
        <f t="shared" si="19"/>
        <v>0</v>
      </c>
    </row>
    <row r="15" spans="1:87">
      <c r="A15" s="279"/>
      <c r="B15" s="280"/>
      <c r="C15" s="281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2"/>
      <c r="AM15" s="263"/>
      <c r="AN15" s="272"/>
      <c r="AO15" s="272">
        <f t="shared" si="1"/>
        <v>0</v>
      </c>
      <c r="AP15" s="91"/>
      <c r="AQ15" s="266"/>
      <c r="AR15" s="266"/>
      <c r="AS15" s="266"/>
      <c r="AT15" s="266"/>
      <c r="AU15" s="266"/>
      <c r="AV15" s="267">
        <f t="shared" si="2"/>
        <v>0</v>
      </c>
      <c r="AW15" s="267">
        <f t="shared" si="3"/>
        <v>0</v>
      </c>
      <c r="AX15" s="267">
        <f t="shared" si="4"/>
        <v>0</v>
      </c>
      <c r="AY15" s="267">
        <f t="shared" si="5"/>
        <v>0</v>
      </c>
      <c r="AZ15" s="267">
        <f t="shared" si="0"/>
        <v>0</v>
      </c>
      <c r="BA15" s="267">
        <f>COUNTIF(D15:AI15,"I/I")</f>
        <v>0</v>
      </c>
      <c r="BB15" s="267">
        <f t="shared" si="6"/>
        <v>0</v>
      </c>
      <c r="BC15" s="267">
        <f t="shared" si="7"/>
        <v>0</v>
      </c>
      <c r="BD15" s="267">
        <f t="shared" si="8"/>
        <v>0</v>
      </c>
      <c r="BE15" s="267">
        <f t="shared" si="9"/>
        <v>0</v>
      </c>
      <c r="BF15" s="267">
        <f t="shared" si="10"/>
        <v>0</v>
      </c>
      <c r="BG15" s="267">
        <f t="shared" si="11"/>
        <v>0</v>
      </c>
      <c r="BH15" s="267">
        <f t="shared" si="12"/>
        <v>0</v>
      </c>
      <c r="BI15" s="267">
        <f t="shared" si="13"/>
        <v>0</v>
      </c>
      <c r="BJ15" s="267">
        <f t="shared" si="14"/>
        <v>0</v>
      </c>
      <c r="BK15" s="267">
        <f t="shared" si="15"/>
        <v>0</v>
      </c>
      <c r="BL15" s="267">
        <f t="shared" si="16"/>
        <v>0</v>
      </c>
      <c r="BM15" s="267">
        <f t="shared" si="17"/>
        <v>0</v>
      </c>
      <c r="BN15" s="267">
        <f t="shared" si="18"/>
        <v>0</v>
      </c>
      <c r="BO15" s="273">
        <f t="shared" si="19"/>
        <v>0</v>
      </c>
    </row>
    <row r="16" spans="1:87">
      <c r="A16" s="279"/>
      <c r="B16" s="280"/>
      <c r="C16" s="281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2"/>
      <c r="AM16" s="263"/>
      <c r="AN16" s="272"/>
      <c r="AO16" s="272">
        <f t="shared" si="1"/>
        <v>0</v>
      </c>
      <c r="AP16" s="91"/>
      <c r="AQ16" s="266"/>
      <c r="AR16" s="266"/>
      <c r="AS16" s="266"/>
      <c r="AT16" s="266"/>
      <c r="AU16" s="266"/>
      <c r="AV16" s="267">
        <f t="shared" si="2"/>
        <v>0</v>
      </c>
      <c r="AW16" s="267">
        <f t="shared" si="3"/>
        <v>0</v>
      </c>
      <c r="AX16" s="267">
        <f t="shared" si="4"/>
        <v>0</v>
      </c>
      <c r="AY16" s="267">
        <f t="shared" si="5"/>
        <v>0</v>
      </c>
      <c r="AZ16" s="267">
        <f>COUNTIF(D16:AI16,"M4")</f>
        <v>0</v>
      </c>
      <c r="BA16" s="267">
        <f>COUNTIF(D16:AI16,"I/I")</f>
        <v>0</v>
      </c>
      <c r="BB16" s="267">
        <f t="shared" si="6"/>
        <v>0</v>
      </c>
      <c r="BC16" s="267">
        <f t="shared" si="7"/>
        <v>0</v>
      </c>
      <c r="BD16" s="267">
        <f t="shared" si="8"/>
        <v>0</v>
      </c>
      <c r="BE16" s="267">
        <f t="shared" si="9"/>
        <v>0</v>
      </c>
      <c r="BF16" s="267">
        <f t="shared" si="10"/>
        <v>0</v>
      </c>
      <c r="BG16" s="267">
        <f t="shared" si="11"/>
        <v>0</v>
      </c>
      <c r="BH16" s="267">
        <f t="shared" si="12"/>
        <v>0</v>
      </c>
      <c r="BI16" s="267">
        <f t="shared" si="13"/>
        <v>0</v>
      </c>
      <c r="BJ16" s="267">
        <f t="shared" si="14"/>
        <v>0</v>
      </c>
      <c r="BK16" s="267">
        <f t="shared" si="15"/>
        <v>0</v>
      </c>
      <c r="BL16" s="267">
        <f t="shared" si="16"/>
        <v>0</v>
      </c>
      <c r="BM16" s="267">
        <f t="shared" si="17"/>
        <v>0</v>
      </c>
      <c r="BN16" s="267">
        <f t="shared" si="18"/>
        <v>0</v>
      </c>
      <c r="BO16" s="273">
        <f t="shared" si="19"/>
        <v>0</v>
      </c>
    </row>
    <row r="17" spans="1:67">
      <c r="A17" s="279"/>
      <c r="B17" s="280"/>
      <c r="C17" s="281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2"/>
      <c r="AM17" s="263"/>
      <c r="AN17" s="272"/>
      <c r="AO17" s="272">
        <f t="shared" si="1"/>
        <v>0</v>
      </c>
      <c r="AP17" s="91"/>
      <c r="AQ17" s="266"/>
      <c r="AR17" s="266"/>
      <c r="AS17" s="266"/>
      <c r="AT17" s="266"/>
      <c r="AU17" s="266"/>
      <c r="AV17" s="267">
        <f t="shared" si="2"/>
        <v>0</v>
      </c>
      <c r="AW17" s="267">
        <f t="shared" si="3"/>
        <v>0</v>
      </c>
      <c r="AX17" s="267">
        <f t="shared" si="4"/>
        <v>0</v>
      </c>
      <c r="AY17" s="267">
        <f t="shared" si="5"/>
        <v>0</v>
      </c>
      <c r="AZ17" s="267">
        <f>COUNTIF(D17:AI17,"M4")</f>
        <v>0</v>
      </c>
      <c r="BA17" s="267">
        <f>COUNTIF(D17:AI17,"I/I")</f>
        <v>0</v>
      </c>
      <c r="BB17" s="267">
        <f t="shared" si="6"/>
        <v>0</v>
      </c>
      <c r="BC17" s="267">
        <f t="shared" si="7"/>
        <v>0</v>
      </c>
      <c r="BD17" s="267">
        <f t="shared" si="8"/>
        <v>0</v>
      </c>
      <c r="BE17" s="267">
        <f t="shared" si="9"/>
        <v>0</v>
      </c>
      <c r="BF17" s="267">
        <f t="shared" si="10"/>
        <v>0</v>
      </c>
      <c r="BG17" s="267">
        <f t="shared" si="11"/>
        <v>0</v>
      </c>
      <c r="BH17" s="267">
        <f t="shared" si="12"/>
        <v>0</v>
      </c>
      <c r="BI17" s="267">
        <f t="shared" si="13"/>
        <v>0</v>
      </c>
      <c r="BJ17" s="267">
        <f t="shared" si="14"/>
        <v>0</v>
      </c>
      <c r="BK17" s="267">
        <f t="shared" si="15"/>
        <v>0</v>
      </c>
      <c r="BL17" s="267">
        <f t="shared" si="16"/>
        <v>0</v>
      </c>
      <c r="BM17" s="267">
        <f t="shared" si="17"/>
        <v>0</v>
      </c>
      <c r="BN17" s="267">
        <f t="shared" si="18"/>
        <v>0</v>
      </c>
      <c r="BO17" s="273">
        <f t="shared" si="19"/>
        <v>0</v>
      </c>
    </row>
    <row r="18" spans="1:67" ht="15.75" thickBot="1">
      <c r="A18" s="283"/>
      <c r="B18" s="284"/>
      <c r="C18" s="230"/>
      <c r="D18" s="231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3"/>
      <c r="AG18" s="232"/>
      <c r="AH18" s="232"/>
      <c r="AI18" s="232"/>
      <c r="AJ18" s="280"/>
      <c r="AK18" s="280"/>
      <c r="AL18" s="282"/>
      <c r="AM18" s="263"/>
      <c r="AN18" s="272"/>
      <c r="AO18" s="272">
        <f t="shared" si="1"/>
        <v>0</v>
      </c>
      <c r="AP18" s="91"/>
      <c r="AQ18" s="266"/>
      <c r="AR18" s="266"/>
      <c r="AS18" s="266"/>
      <c r="AT18" s="266"/>
      <c r="AU18" s="266"/>
      <c r="AV18" s="267">
        <f t="shared" si="2"/>
        <v>0</v>
      </c>
      <c r="AW18" s="267">
        <f t="shared" si="3"/>
        <v>0</v>
      </c>
      <c r="AX18" s="267">
        <f t="shared" si="4"/>
        <v>0</v>
      </c>
      <c r="AY18" s="267">
        <f t="shared" si="5"/>
        <v>0</v>
      </c>
      <c r="AZ18" s="267">
        <f>COUNTIF(D18:AI18,"M4")</f>
        <v>0</v>
      </c>
      <c r="BA18" s="267">
        <f>COUNTIF(D18:AI18,"I/I")</f>
        <v>0</v>
      </c>
      <c r="BB18" s="267">
        <f t="shared" si="6"/>
        <v>0</v>
      </c>
      <c r="BC18" s="267">
        <f t="shared" si="7"/>
        <v>0</v>
      </c>
      <c r="BD18" s="267">
        <f t="shared" si="8"/>
        <v>0</v>
      </c>
      <c r="BE18" s="267">
        <f t="shared" si="9"/>
        <v>0</v>
      </c>
      <c r="BF18" s="267">
        <f t="shared" si="10"/>
        <v>0</v>
      </c>
      <c r="BG18" s="267">
        <f t="shared" si="11"/>
        <v>0</v>
      </c>
      <c r="BH18" s="267">
        <f t="shared" si="12"/>
        <v>0</v>
      </c>
      <c r="BI18" s="267">
        <f t="shared" si="13"/>
        <v>0</v>
      </c>
      <c r="BJ18" s="267">
        <f t="shared" si="14"/>
        <v>0</v>
      </c>
      <c r="BK18" s="267">
        <f t="shared" si="15"/>
        <v>0</v>
      </c>
      <c r="BL18" s="267">
        <f t="shared" si="16"/>
        <v>0</v>
      </c>
      <c r="BM18" s="267">
        <f t="shared" si="17"/>
        <v>0</v>
      </c>
      <c r="BN18" s="267">
        <f t="shared" si="18"/>
        <v>0</v>
      </c>
      <c r="BO18" s="273">
        <f t="shared" si="19"/>
        <v>0</v>
      </c>
    </row>
    <row r="19" spans="1:67">
      <c r="A19" s="283"/>
      <c r="B19" s="285" t="s">
        <v>142</v>
      </c>
      <c r="C19" s="257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3"/>
      <c r="AG19" s="232"/>
      <c r="AH19" s="232"/>
      <c r="AI19" s="232"/>
      <c r="AJ19" s="280"/>
      <c r="AK19" s="280"/>
      <c r="AL19" s="282"/>
      <c r="AM19" s="263"/>
      <c r="AN19" s="286"/>
      <c r="AO19" s="286"/>
      <c r="AP19" s="91"/>
      <c r="AQ19" s="287"/>
      <c r="AR19" s="287"/>
      <c r="AS19" s="287"/>
      <c r="AT19" s="287"/>
      <c r="AU19" s="287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9"/>
    </row>
    <row r="20" spans="1:67">
      <c r="A20" s="102"/>
      <c r="B20" s="102" t="s">
        <v>77</v>
      </c>
      <c r="C20" s="258" t="s">
        <v>139</v>
      </c>
      <c r="D20" s="235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80"/>
      <c r="AK20" s="280"/>
      <c r="AL20" s="282"/>
    </row>
    <row r="21" spans="1:67">
      <c r="A21" s="102"/>
      <c r="B21" s="102" t="s">
        <v>21</v>
      </c>
      <c r="C21" s="258" t="s">
        <v>143</v>
      </c>
      <c r="D21" s="235"/>
      <c r="E21" s="235"/>
      <c r="F21" s="235"/>
      <c r="G21" s="235"/>
      <c r="H21" s="291"/>
      <c r="I21" s="291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80"/>
      <c r="AK21" s="280"/>
      <c r="AL21" s="282"/>
    </row>
    <row r="22" spans="1:67">
      <c r="A22" s="103"/>
      <c r="B22" s="104" t="s">
        <v>78</v>
      </c>
      <c r="C22" s="259" t="s">
        <v>144</v>
      </c>
      <c r="D22" s="235"/>
      <c r="E22" s="235"/>
      <c r="F22" s="235"/>
      <c r="G22" s="235"/>
      <c r="H22" s="291"/>
      <c r="I22" s="291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80"/>
      <c r="AK22" s="280"/>
      <c r="AL22" s="282"/>
    </row>
    <row r="23" spans="1:67">
      <c r="A23" s="104"/>
      <c r="B23" s="103" t="s">
        <v>123</v>
      </c>
      <c r="C23" s="259" t="s">
        <v>145</v>
      </c>
      <c r="D23" s="235"/>
      <c r="E23" s="235"/>
      <c r="F23" s="235"/>
      <c r="G23" s="235"/>
      <c r="H23" s="291"/>
      <c r="I23" s="291"/>
      <c r="J23" s="235"/>
      <c r="K23" s="235"/>
      <c r="L23" s="234"/>
      <c r="M23" s="234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355" t="s">
        <v>69</v>
      </c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280"/>
      <c r="AK23" s="280"/>
      <c r="AL23" s="282"/>
    </row>
    <row r="24" spans="1:67">
      <c r="A24" s="103"/>
      <c r="B24" s="104" t="s">
        <v>124</v>
      </c>
      <c r="C24" s="260" t="s">
        <v>146</v>
      </c>
      <c r="D24" s="292"/>
      <c r="E24" s="292"/>
      <c r="F24" s="292"/>
      <c r="G24" s="292"/>
      <c r="H24" s="293"/>
      <c r="I24" s="293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35"/>
      <c r="X24" s="235"/>
      <c r="Y24" s="357" t="s">
        <v>112</v>
      </c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280"/>
      <c r="AK24" s="280"/>
      <c r="AL24" s="282"/>
    </row>
    <row r="25" spans="1:67" ht="15.75" thickBot="1">
      <c r="A25" s="104"/>
      <c r="B25" s="261" t="s">
        <v>147</v>
      </c>
      <c r="C25" s="262" t="s">
        <v>148</v>
      </c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35"/>
      <c r="X25" s="235"/>
      <c r="Y25" s="355" t="s">
        <v>171</v>
      </c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280"/>
      <c r="AK25" s="280"/>
      <c r="AL25" s="282"/>
    </row>
    <row r="26" spans="1:67">
      <c r="A26" s="105"/>
      <c r="B26" s="236"/>
      <c r="C26" s="237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35"/>
      <c r="X26" s="235"/>
      <c r="Y26" s="355" t="s">
        <v>191</v>
      </c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280"/>
      <c r="AK26" s="280"/>
      <c r="AL26" s="282"/>
    </row>
    <row r="27" spans="1:67">
      <c r="A27" s="106"/>
      <c r="B27" s="238"/>
      <c r="C27" s="294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35"/>
      <c r="AF27" s="295"/>
      <c r="AG27" s="295"/>
      <c r="AH27" s="295"/>
      <c r="AI27" s="295"/>
      <c r="AJ27" s="280"/>
      <c r="AK27" s="280"/>
      <c r="AL27" s="282"/>
    </row>
    <row r="28" spans="1:67" ht="15.75" thickBot="1">
      <c r="A28" s="296"/>
      <c r="B28" s="107"/>
      <c r="C28" s="297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9"/>
      <c r="AK28" s="299"/>
      <c r="AL28" s="300"/>
    </row>
    <row r="30" spans="1:67">
      <c r="AH30" s="191">
        <f>18*6</f>
        <v>108</v>
      </c>
    </row>
  </sheetData>
  <mergeCells count="17">
    <mergeCell ref="Y24:AI24"/>
    <mergeCell ref="Y25:AI25"/>
    <mergeCell ref="Y26:AI26"/>
    <mergeCell ref="D10:D11"/>
    <mergeCell ref="AJ10:AJ11"/>
    <mergeCell ref="AL7:AL8"/>
    <mergeCell ref="AL10:AL11"/>
    <mergeCell ref="Y23:AI23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2"/>
  <sheetViews>
    <sheetView workbookViewId="0">
      <selection sqref="A1:XFD1048576"/>
    </sheetView>
  </sheetViews>
  <sheetFormatPr defaultColWidth="9.140625" defaultRowHeight="15"/>
  <cols>
    <col min="1" max="1" width="8.140625" style="455" customWidth="1"/>
    <col min="2" max="2" width="35.140625" style="455" customWidth="1"/>
    <col min="3" max="3" width="12.42578125" style="455" customWidth="1"/>
    <col min="4" max="4" width="10.85546875" style="455" bestFit="1" customWidth="1"/>
    <col min="5" max="33" width="6.7109375" style="455" customWidth="1"/>
    <col min="34" max="35" width="6.7109375" style="400" customWidth="1"/>
    <col min="36" max="214" width="9.140625" style="400"/>
    <col min="215" max="259" width="11.5703125" style="465" customWidth="1"/>
    <col min="260" max="260" width="41.5703125" style="465" customWidth="1"/>
    <col min="261" max="261" width="13" style="465" customWidth="1"/>
    <col min="262" max="262" width="10.85546875" style="465" customWidth="1"/>
    <col min="263" max="263" width="9.5703125" style="465" customWidth="1"/>
    <col min="264" max="291" width="8.28515625" style="465" customWidth="1"/>
    <col min="292" max="470" width="9.140625" style="465"/>
    <col min="471" max="515" width="11.5703125" style="465" customWidth="1"/>
    <col min="516" max="516" width="41.5703125" style="465" customWidth="1"/>
    <col min="517" max="517" width="13" style="465" customWidth="1"/>
    <col min="518" max="518" width="10.85546875" style="465" customWidth="1"/>
    <col min="519" max="519" width="9.5703125" style="465" customWidth="1"/>
    <col min="520" max="547" width="8.28515625" style="465" customWidth="1"/>
    <col min="548" max="726" width="9.140625" style="465"/>
    <col min="727" max="771" width="11.5703125" style="465" customWidth="1"/>
    <col min="772" max="772" width="41.5703125" style="465" customWidth="1"/>
    <col min="773" max="773" width="13" style="465" customWidth="1"/>
    <col min="774" max="774" width="10.85546875" style="465" customWidth="1"/>
    <col min="775" max="775" width="9.5703125" style="465" customWidth="1"/>
    <col min="776" max="803" width="8.28515625" style="465" customWidth="1"/>
    <col min="804" max="982" width="9.140625" style="465"/>
    <col min="983" max="1023" width="11.5703125" style="465" customWidth="1"/>
  </cols>
  <sheetData>
    <row r="1" spans="1:95" s="400" customFormat="1" ht="21.75" customHeight="1">
      <c r="A1" s="397" t="s">
        <v>210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9"/>
    </row>
    <row r="2" spans="1:95" s="400" customFormat="1" ht="21.75" customHeight="1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401"/>
      <c r="AK2" s="400">
        <f>20*6</f>
        <v>120</v>
      </c>
    </row>
    <row r="3" spans="1:95" s="402" customFormat="1" ht="50.25" customHeight="1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401"/>
    </row>
    <row r="4" spans="1:95" s="409" customFormat="1" ht="26.25" customHeight="1">
      <c r="A4" s="403" t="s">
        <v>0</v>
      </c>
      <c r="B4" s="404" t="s">
        <v>1</v>
      </c>
      <c r="C4" s="405" t="s">
        <v>211</v>
      </c>
      <c r="D4" s="403" t="s">
        <v>3</v>
      </c>
      <c r="E4" s="406">
        <v>1</v>
      </c>
      <c r="F4" s="406">
        <v>2</v>
      </c>
      <c r="G4" s="406">
        <v>3</v>
      </c>
      <c r="H4" s="406">
        <v>4</v>
      </c>
      <c r="I4" s="406">
        <v>5</v>
      </c>
      <c r="J4" s="406">
        <v>6</v>
      </c>
      <c r="K4" s="406">
        <v>7</v>
      </c>
      <c r="L4" s="406">
        <v>8</v>
      </c>
      <c r="M4" s="406">
        <v>9</v>
      </c>
      <c r="N4" s="406">
        <v>10</v>
      </c>
      <c r="O4" s="406">
        <v>11</v>
      </c>
      <c r="P4" s="406">
        <v>12</v>
      </c>
      <c r="Q4" s="406">
        <v>13</v>
      </c>
      <c r="R4" s="406">
        <v>14</v>
      </c>
      <c r="S4" s="406">
        <v>15</v>
      </c>
      <c r="T4" s="406">
        <v>16</v>
      </c>
      <c r="U4" s="406">
        <v>17</v>
      </c>
      <c r="V4" s="406">
        <v>18</v>
      </c>
      <c r="W4" s="406">
        <v>19</v>
      </c>
      <c r="X4" s="406">
        <v>20</v>
      </c>
      <c r="Y4" s="406">
        <v>21</v>
      </c>
      <c r="Z4" s="406">
        <v>22</v>
      </c>
      <c r="AA4" s="406">
        <v>23</v>
      </c>
      <c r="AB4" s="406">
        <v>24</v>
      </c>
      <c r="AC4" s="406">
        <v>25</v>
      </c>
      <c r="AD4" s="406">
        <v>26</v>
      </c>
      <c r="AE4" s="406">
        <v>27</v>
      </c>
      <c r="AF4" s="406">
        <v>28</v>
      </c>
      <c r="AG4" s="407" t="s">
        <v>4</v>
      </c>
      <c r="AH4" s="407" t="s">
        <v>5</v>
      </c>
      <c r="AI4" s="407" t="s">
        <v>6</v>
      </c>
      <c r="AJ4" s="408"/>
    </row>
    <row r="5" spans="1:95" s="409" customFormat="1" ht="26.25" customHeight="1">
      <c r="A5" s="403"/>
      <c r="B5" s="404" t="s">
        <v>212</v>
      </c>
      <c r="C5" s="405" t="s">
        <v>213</v>
      </c>
      <c r="D5" s="403"/>
      <c r="E5" s="406" t="s">
        <v>11</v>
      </c>
      <c r="F5" s="406" t="s">
        <v>12</v>
      </c>
      <c r="G5" s="406" t="s">
        <v>13</v>
      </c>
      <c r="H5" s="406" t="s">
        <v>14</v>
      </c>
      <c r="I5" s="406" t="s">
        <v>8</v>
      </c>
      <c r="J5" s="406" t="s">
        <v>9</v>
      </c>
      <c r="K5" s="406" t="s">
        <v>10</v>
      </c>
      <c r="L5" s="406" t="s">
        <v>214</v>
      </c>
      <c r="M5" s="406" t="s">
        <v>12</v>
      </c>
      <c r="N5" s="406" t="s">
        <v>13</v>
      </c>
      <c r="O5" s="406" t="s">
        <v>14</v>
      </c>
      <c r="P5" s="406" t="s">
        <v>8</v>
      </c>
      <c r="Q5" s="406" t="s">
        <v>9</v>
      </c>
      <c r="R5" s="406" t="s">
        <v>10</v>
      </c>
      <c r="S5" s="406" t="s">
        <v>214</v>
      </c>
      <c r="T5" s="406" t="s">
        <v>12</v>
      </c>
      <c r="U5" s="406" t="s">
        <v>13</v>
      </c>
      <c r="V5" s="406" t="s">
        <v>14</v>
      </c>
      <c r="W5" s="406" t="s">
        <v>8</v>
      </c>
      <c r="X5" s="406" t="s">
        <v>9</v>
      </c>
      <c r="Y5" s="406" t="s">
        <v>10</v>
      </c>
      <c r="Z5" s="406" t="s">
        <v>214</v>
      </c>
      <c r="AA5" s="406" t="s">
        <v>12</v>
      </c>
      <c r="AB5" s="406" t="s">
        <v>13</v>
      </c>
      <c r="AC5" s="406" t="s">
        <v>14</v>
      </c>
      <c r="AD5" s="406" t="s">
        <v>8</v>
      </c>
      <c r="AE5" s="406" t="s">
        <v>9</v>
      </c>
      <c r="AF5" s="406" t="s">
        <v>10</v>
      </c>
      <c r="AG5" s="407"/>
      <c r="AH5" s="407"/>
      <c r="AI5" s="407"/>
      <c r="AJ5" s="408"/>
      <c r="AK5" s="2" t="s">
        <v>4</v>
      </c>
      <c r="AL5" s="2" t="s">
        <v>6</v>
      </c>
      <c r="AM5" s="3"/>
      <c r="AN5" s="410" t="s">
        <v>15</v>
      </c>
      <c r="AO5" s="410" t="s">
        <v>16</v>
      </c>
      <c r="AP5" s="410" t="s">
        <v>17</v>
      </c>
      <c r="AQ5" s="410" t="s">
        <v>18</v>
      </c>
      <c r="AR5" s="410" t="s">
        <v>19</v>
      </c>
      <c r="AS5" s="411" t="s">
        <v>20</v>
      </c>
      <c r="AT5" s="411" t="s">
        <v>21</v>
      </c>
      <c r="AU5" s="411" t="s">
        <v>22</v>
      </c>
      <c r="AV5" s="411" t="s">
        <v>87</v>
      </c>
      <c r="AW5" s="411" t="s">
        <v>24</v>
      </c>
      <c r="AX5" s="411" t="s">
        <v>25</v>
      </c>
      <c r="AY5" s="411" t="s">
        <v>26</v>
      </c>
      <c r="AZ5" s="411" t="s">
        <v>27</v>
      </c>
      <c r="BA5" s="411" t="s">
        <v>28</v>
      </c>
      <c r="BB5" s="411" t="s">
        <v>215</v>
      </c>
      <c r="BC5" s="411" t="s">
        <v>216</v>
      </c>
      <c r="BD5" s="411" t="s">
        <v>31</v>
      </c>
      <c r="BE5" s="411" t="s">
        <v>32</v>
      </c>
      <c r="BF5" s="411" t="s">
        <v>33</v>
      </c>
      <c r="BG5" s="411" t="s">
        <v>34</v>
      </c>
      <c r="BH5" s="411" t="s">
        <v>35</v>
      </c>
      <c r="BI5" s="411" t="s">
        <v>217</v>
      </c>
      <c r="BJ5" s="411" t="s">
        <v>129</v>
      </c>
      <c r="BK5" s="411" t="s">
        <v>218</v>
      </c>
      <c r="BL5" s="411" t="s">
        <v>29</v>
      </c>
      <c r="BM5" s="411" t="s">
        <v>219</v>
      </c>
      <c r="BN5" s="411" t="s">
        <v>220</v>
      </c>
      <c r="BO5" s="411" t="s">
        <v>221</v>
      </c>
      <c r="BP5" s="411" t="s">
        <v>222</v>
      </c>
      <c r="BQ5" s="412" t="s">
        <v>36</v>
      </c>
      <c r="BR5" s="412" t="s">
        <v>37</v>
      </c>
      <c r="BT5" s="411" t="s">
        <v>20</v>
      </c>
      <c r="BU5" s="411" t="s">
        <v>21</v>
      </c>
      <c r="BV5" s="411" t="s">
        <v>22</v>
      </c>
      <c r="BW5" s="411" t="s">
        <v>87</v>
      </c>
      <c r="BX5" s="411" t="s">
        <v>24</v>
      </c>
      <c r="BY5" s="411" t="s">
        <v>25</v>
      </c>
      <c r="BZ5" s="411" t="s">
        <v>26</v>
      </c>
      <c r="CA5" s="411" t="s">
        <v>27</v>
      </c>
      <c r="CB5" s="411" t="s">
        <v>28</v>
      </c>
      <c r="CC5" s="411" t="s">
        <v>215</v>
      </c>
      <c r="CD5" s="411" t="s">
        <v>216</v>
      </c>
      <c r="CE5" s="411" t="s">
        <v>223</v>
      </c>
      <c r="CF5" s="411" t="s">
        <v>32</v>
      </c>
      <c r="CG5" s="411" t="s">
        <v>33</v>
      </c>
      <c r="CH5" s="411" t="s">
        <v>34</v>
      </c>
      <c r="CI5" s="411" t="s">
        <v>35</v>
      </c>
      <c r="CJ5" s="411" t="s">
        <v>224</v>
      </c>
      <c r="CK5" s="411" t="s">
        <v>129</v>
      </c>
      <c r="CL5" s="411" t="s">
        <v>218</v>
      </c>
      <c r="CM5" s="411" t="s">
        <v>29</v>
      </c>
      <c r="CN5" s="411" t="s">
        <v>219</v>
      </c>
      <c r="CO5" s="411" t="s">
        <v>220</v>
      </c>
      <c r="CP5" s="411" t="s">
        <v>221</v>
      </c>
      <c r="CQ5" s="411" t="s">
        <v>225</v>
      </c>
    </row>
    <row r="6" spans="1:95" s="409" customFormat="1" ht="24.75" customHeight="1">
      <c r="A6" s="413" t="s">
        <v>226</v>
      </c>
      <c r="B6" s="414" t="s">
        <v>227</v>
      </c>
      <c r="C6" s="415">
        <v>89780</v>
      </c>
      <c r="D6" s="416" t="s">
        <v>42</v>
      </c>
      <c r="E6" s="417"/>
      <c r="F6" s="417" t="s">
        <v>21</v>
      </c>
      <c r="G6" s="418" t="s">
        <v>21</v>
      </c>
      <c r="H6" s="418" t="s">
        <v>21</v>
      </c>
      <c r="I6" s="418" t="s">
        <v>21</v>
      </c>
      <c r="J6" s="418" t="s">
        <v>21</v>
      </c>
      <c r="K6" s="418" t="s">
        <v>21</v>
      </c>
      <c r="L6" s="417"/>
      <c r="M6" s="417"/>
      <c r="N6" s="418" t="s">
        <v>24</v>
      </c>
      <c r="O6" s="418" t="s">
        <v>21</v>
      </c>
      <c r="P6" s="418" t="s">
        <v>21</v>
      </c>
      <c r="Q6" s="418" t="s">
        <v>21</v>
      </c>
      <c r="R6" s="418" t="s">
        <v>21</v>
      </c>
      <c r="S6" s="417"/>
      <c r="T6" s="417"/>
      <c r="U6" s="418" t="s">
        <v>24</v>
      </c>
      <c r="V6" s="418" t="s">
        <v>21</v>
      </c>
      <c r="W6" s="418" t="s">
        <v>21</v>
      </c>
      <c r="X6" s="418" t="s">
        <v>21</v>
      </c>
      <c r="Y6" s="418" t="s">
        <v>21</v>
      </c>
      <c r="Z6" s="417"/>
      <c r="AA6" s="417"/>
      <c r="AB6" s="418" t="s">
        <v>21</v>
      </c>
      <c r="AC6" s="418" t="s">
        <v>24</v>
      </c>
      <c r="AD6" s="418" t="s">
        <v>21</v>
      </c>
      <c r="AE6" s="418" t="s">
        <v>21</v>
      </c>
      <c r="AF6" s="418" t="s">
        <v>228</v>
      </c>
      <c r="AG6" s="419">
        <f>AK6</f>
        <v>120</v>
      </c>
      <c r="AH6" s="419">
        <f>AG6+AI6</f>
        <v>138</v>
      </c>
      <c r="AI6" s="419">
        <f>AL6</f>
        <v>18</v>
      </c>
      <c r="AJ6" s="420"/>
      <c r="AK6" s="421">
        <f>$AK$2-BQ6</f>
        <v>120</v>
      </c>
      <c r="AL6" s="421">
        <f>(BR6-AK6)</f>
        <v>18</v>
      </c>
      <c r="AM6" s="3"/>
      <c r="AN6" s="422"/>
      <c r="AO6" s="422"/>
      <c r="AP6" s="422"/>
      <c r="AQ6" s="422"/>
      <c r="AR6" s="422"/>
      <c r="AS6" s="411">
        <f>COUNTIF(E6:AF6,"M")</f>
        <v>0</v>
      </c>
      <c r="AT6" s="411">
        <f>COUNTIF(E6:AF6,"T")</f>
        <v>17</v>
      </c>
      <c r="AU6" s="411">
        <f>COUNTIF(E6:AF6,"P")</f>
        <v>0</v>
      </c>
      <c r="AV6" s="411">
        <f>COUNTIF(E6:AF6,"N")</f>
        <v>0</v>
      </c>
      <c r="AW6" s="411">
        <f>COUNTIF(E6:AF6,"M/T")</f>
        <v>3</v>
      </c>
      <c r="AX6" s="411">
        <f>COUNTIF(E6:AF6,"I/I")</f>
        <v>0</v>
      </c>
      <c r="AY6" s="411">
        <f>COUNTIF(E6:AF6,"I")</f>
        <v>0</v>
      </c>
      <c r="AZ6" s="411">
        <f>COUNTIF(E6:AF6,"I²")</f>
        <v>0</v>
      </c>
      <c r="BA6" s="411">
        <f>COUNTIF(E6:AF6,"M4")</f>
        <v>0</v>
      </c>
      <c r="BB6" s="411">
        <f>COUNTIF(E6:AF6,"FLEX")</f>
        <v>0</v>
      </c>
      <c r="BC6" s="411">
        <f>COUNTIF(E6:AF6,"M/N")</f>
        <v>0</v>
      </c>
      <c r="BD6" s="411">
        <f>COUNTIF(E6:AF6,"T/N")</f>
        <v>0</v>
      </c>
      <c r="BE6" s="411">
        <f>COUNTIF(E6:AF6,"T/I")</f>
        <v>0</v>
      </c>
      <c r="BF6" s="411">
        <f>COUNTIF(E6:AF6,"P/i")</f>
        <v>0</v>
      </c>
      <c r="BG6" s="411">
        <f>COUNTIF(E6:AF6,"m/i")</f>
        <v>0</v>
      </c>
      <c r="BH6" s="411">
        <f>COUNTIF(E6:AF6,"M4/t")</f>
        <v>0</v>
      </c>
      <c r="BI6" s="411">
        <f>COUNTIF(E6:AF6,"I2/SN")</f>
        <v>0</v>
      </c>
      <c r="BJ6" s="411">
        <f>COUNTIF(E6:AF6,"M5")</f>
        <v>0</v>
      </c>
      <c r="BK6" s="411">
        <f>COUNTIF(E6:AF6,"M6")</f>
        <v>0</v>
      </c>
      <c r="BL6" s="411">
        <f>COUNTIF(E6:AF6,"T5")</f>
        <v>0</v>
      </c>
      <c r="BM6" s="411">
        <f>COUNTIF(E6:AF6,"FLUXO")</f>
        <v>0</v>
      </c>
      <c r="BN6" s="411">
        <f>COUNTIF(E6:AF6,"I2/N")</f>
        <v>0</v>
      </c>
      <c r="BO6" s="411">
        <f>COUNTIF(E6:AF6,"N/M")</f>
        <v>0</v>
      </c>
      <c r="BP6" s="411">
        <f>COUNTIF(E6:AF6,"I/M")</f>
        <v>0</v>
      </c>
      <c r="BQ6" s="411">
        <f>((AO6*6)+(AP6*6)+(AQ6*6)+(AR6)+(AN6*6))</f>
        <v>0</v>
      </c>
      <c r="BR6" s="423">
        <f>(AS6*$BT$6)+(AT6*$BU$6)+(AU6*$BV$6)+(AV6*$BW$6)+(AW6*$BX$6)+(AX6*$BY$6)+(AY6*$BZ$6)+(AZ6*$CA$6)+(BA6*$CB$6)+(BB6*$CC$6)+(BC6*$CD$6)+(BD6*$CE$6)+(BE6*$CF$6)+(BF6*$CG$6)+(BG6*$CH$6)+(BH6*$CI$6)+(BI6*$CJ$6)+(BJ6*$CK$6)+(BK6*$CL$6)+(BL6*$CM$6)+(BM6*$CN$6)+(BN6*$CO$6)+(BO6*$CP$6)+(BP6*$CQ$6)</f>
        <v>138</v>
      </c>
      <c r="BS6" s="424"/>
      <c r="BT6" s="2">
        <v>6</v>
      </c>
      <c r="BU6" s="2">
        <v>6</v>
      </c>
      <c r="BV6" s="2">
        <v>12</v>
      </c>
      <c r="BW6" s="2">
        <v>12</v>
      </c>
      <c r="BX6" s="2">
        <v>12</v>
      </c>
      <c r="BY6" s="2">
        <v>12</v>
      </c>
      <c r="BZ6" s="2">
        <v>6</v>
      </c>
      <c r="CA6" s="2">
        <v>6</v>
      </c>
      <c r="CB6" s="2">
        <v>4</v>
      </c>
      <c r="CC6" s="2">
        <v>6</v>
      </c>
      <c r="CD6" s="2">
        <v>18</v>
      </c>
      <c r="CE6" s="2">
        <v>18</v>
      </c>
      <c r="CF6" s="2">
        <v>12</v>
      </c>
      <c r="CG6" s="2">
        <v>18</v>
      </c>
      <c r="CH6" s="2">
        <v>12</v>
      </c>
      <c r="CI6" s="2">
        <v>8</v>
      </c>
      <c r="CJ6" s="2">
        <v>15</v>
      </c>
      <c r="CK6" s="2">
        <v>7</v>
      </c>
      <c r="CL6" s="425">
        <v>6</v>
      </c>
      <c r="CM6" s="84">
        <v>6</v>
      </c>
      <c r="CN6" s="426">
        <v>12</v>
      </c>
      <c r="CO6" s="84">
        <v>8</v>
      </c>
      <c r="CP6" s="84">
        <v>18</v>
      </c>
      <c r="CQ6" s="84">
        <v>20</v>
      </c>
    </row>
    <row r="7" spans="1:95" s="409" customFormat="1" ht="26.25" customHeight="1">
      <c r="A7" s="403" t="s">
        <v>0</v>
      </c>
      <c r="B7" s="404" t="s">
        <v>1</v>
      </c>
      <c r="C7" s="405" t="s">
        <v>211</v>
      </c>
      <c r="D7" s="403" t="s">
        <v>3</v>
      </c>
      <c r="E7" s="406">
        <v>1</v>
      </c>
      <c r="F7" s="406">
        <v>2</v>
      </c>
      <c r="G7" s="406">
        <v>3</v>
      </c>
      <c r="H7" s="406">
        <v>4</v>
      </c>
      <c r="I7" s="406">
        <v>5</v>
      </c>
      <c r="J7" s="406">
        <v>6</v>
      </c>
      <c r="K7" s="406">
        <v>7</v>
      </c>
      <c r="L7" s="406">
        <v>8</v>
      </c>
      <c r="M7" s="406">
        <v>9</v>
      </c>
      <c r="N7" s="406">
        <v>10</v>
      </c>
      <c r="O7" s="406">
        <v>11</v>
      </c>
      <c r="P7" s="406">
        <v>12</v>
      </c>
      <c r="Q7" s="406">
        <v>13</v>
      </c>
      <c r="R7" s="406">
        <v>14</v>
      </c>
      <c r="S7" s="406">
        <v>15</v>
      </c>
      <c r="T7" s="406">
        <v>16</v>
      </c>
      <c r="U7" s="406">
        <v>17</v>
      </c>
      <c r="V7" s="406">
        <v>18</v>
      </c>
      <c r="W7" s="406">
        <v>19</v>
      </c>
      <c r="X7" s="406">
        <v>20</v>
      </c>
      <c r="Y7" s="406">
        <v>21</v>
      </c>
      <c r="Z7" s="406">
        <v>22</v>
      </c>
      <c r="AA7" s="406">
        <v>23</v>
      </c>
      <c r="AB7" s="406">
        <v>24</v>
      </c>
      <c r="AC7" s="406">
        <v>25</v>
      </c>
      <c r="AD7" s="406">
        <v>26</v>
      </c>
      <c r="AE7" s="406">
        <v>27</v>
      </c>
      <c r="AF7" s="406">
        <v>28</v>
      </c>
      <c r="AG7" s="407" t="s">
        <v>4</v>
      </c>
      <c r="AH7" s="407" t="s">
        <v>5</v>
      </c>
      <c r="AI7" s="407" t="s">
        <v>6</v>
      </c>
      <c r="AJ7" s="408"/>
      <c r="AR7" s="427"/>
      <c r="AS7" s="428"/>
      <c r="AT7" s="428"/>
      <c r="AU7" s="428"/>
      <c r="AV7" s="428"/>
      <c r="AW7" s="428"/>
      <c r="AX7" s="428"/>
      <c r="AY7" s="428"/>
      <c r="AZ7" s="428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8"/>
      <c r="BL7" s="428"/>
      <c r="BM7" s="428"/>
      <c r="BN7" s="428"/>
      <c r="BO7" s="428"/>
      <c r="BP7" s="428"/>
      <c r="BQ7" s="428"/>
      <c r="BR7" s="429"/>
      <c r="BS7" s="430"/>
    </row>
    <row r="8" spans="1:95" s="409" customFormat="1" ht="26.25" customHeight="1">
      <c r="A8" s="403"/>
      <c r="B8" s="404" t="s">
        <v>212</v>
      </c>
      <c r="C8" s="405" t="s">
        <v>213</v>
      </c>
      <c r="D8" s="403"/>
      <c r="E8" s="406" t="s">
        <v>11</v>
      </c>
      <c r="F8" s="406" t="s">
        <v>12</v>
      </c>
      <c r="G8" s="406" t="s">
        <v>13</v>
      </c>
      <c r="H8" s="406" t="s">
        <v>14</v>
      </c>
      <c r="I8" s="406" t="s">
        <v>8</v>
      </c>
      <c r="J8" s="406" t="s">
        <v>9</v>
      </c>
      <c r="K8" s="406" t="s">
        <v>10</v>
      </c>
      <c r="L8" s="406" t="s">
        <v>214</v>
      </c>
      <c r="M8" s="406" t="s">
        <v>12</v>
      </c>
      <c r="N8" s="406" t="s">
        <v>13</v>
      </c>
      <c r="O8" s="406" t="s">
        <v>14</v>
      </c>
      <c r="P8" s="406" t="s">
        <v>8</v>
      </c>
      <c r="Q8" s="406" t="s">
        <v>9</v>
      </c>
      <c r="R8" s="406" t="s">
        <v>10</v>
      </c>
      <c r="S8" s="406" t="s">
        <v>214</v>
      </c>
      <c r="T8" s="406" t="s">
        <v>12</v>
      </c>
      <c r="U8" s="406" t="s">
        <v>13</v>
      </c>
      <c r="V8" s="406" t="s">
        <v>14</v>
      </c>
      <c r="W8" s="406" t="s">
        <v>8</v>
      </c>
      <c r="X8" s="406" t="s">
        <v>9</v>
      </c>
      <c r="Y8" s="406" t="s">
        <v>10</v>
      </c>
      <c r="Z8" s="406" t="s">
        <v>214</v>
      </c>
      <c r="AA8" s="406" t="s">
        <v>12</v>
      </c>
      <c r="AB8" s="406" t="s">
        <v>13</v>
      </c>
      <c r="AC8" s="406" t="s">
        <v>14</v>
      </c>
      <c r="AD8" s="406" t="s">
        <v>8</v>
      </c>
      <c r="AE8" s="406" t="s">
        <v>9</v>
      </c>
      <c r="AF8" s="406" t="s">
        <v>10</v>
      </c>
      <c r="AG8" s="407"/>
      <c r="AH8" s="407"/>
      <c r="AI8" s="407"/>
      <c r="AJ8" s="408"/>
      <c r="AR8" s="427"/>
      <c r="AS8" s="428"/>
      <c r="AT8" s="428"/>
      <c r="AU8" s="428"/>
      <c r="AV8" s="428"/>
      <c r="AW8" s="428"/>
      <c r="AX8" s="428"/>
      <c r="AY8" s="428"/>
      <c r="AZ8" s="428"/>
      <c r="BA8" s="428"/>
      <c r="BB8" s="428"/>
      <c r="BC8" s="428"/>
      <c r="BD8" s="428"/>
      <c r="BE8" s="428"/>
      <c r="BF8" s="428"/>
      <c r="BG8" s="428"/>
      <c r="BH8" s="428"/>
      <c r="BI8" s="428"/>
      <c r="BJ8" s="428"/>
      <c r="BK8" s="428"/>
      <c r="BL8" s="428"/>
      <c r="BM8" s="428"/>
      <c r="BN8" s="428"/>
      <c r="BO8" s="428"/>
      <c r="BP8" s="428"/>
      <c r="BQ8" s="428"/>
      <c r="BR8" s="429"/>
      <c r="BS8" s="430"/>
    </row>
    <row r="9" spans="1:95" s="409" customFormat="1" ht="26.25" customHeight="1">
      <c r="A9" s="431" t="s">
        <v>229</v>
      </c>
      <c r="B9" s="432" t="s">
        <v>230</v>
      </c>
      <c r="C9" s="433">
        <v>157582</v>
      </c>
      <c r="D9" s="416" t="s">
        <v>231</v>
      </c>
      <c r="E9" s="417" t="s">
        <v>22</v>
      </c>
      <c r="F9" s="417"/>
      <c r="G9" s="418"/>
      <c r="H9" s="418" t="s">
        <v>21</v>
      </c>
      <c r="I9" s="418" t="s">
        <v>22</v>
      </c>
      <c r="J9" s="418"/>
      <c r="K9" s="418" t="s">
        <v>22</v>
      </c>
      <c r="L9" s="417"/>
      <c r="M9" s="417"/>
      <c r="N9" s="418"/>
      <c r="O9" s="418"/>
      <c r="P9" s="418"/>
      <c r="Q9" s="418" t="s">
        <v>87</v>
      </c>
      <c r="R9" s="418"/>
      <c r="S9" s="417"/>
      <c r="T9" s="417" t="s">
        <v>87</v>
      </c>
      <c r="U9" s="418"/>
      <c r="V9" s="418"/>
      <c r="W9" s="418" t="s">
        <v>87</v>
      </c>
      <c r="X9" s="418"/>
      <c r="Y9" s="418" t="s">
        <v>223</v>
      </c>
      <c r="Z9" s="417"/>
      <c r="AA9" s="417"/>
      <c r="AB9" s="418"/>
      <c r="AC9" s="418" t="s">
        <v>87</v>
      </c>
      <c r="AD9" s="418"/>
      <c r="AE9" s="418"/>
      <c r="AF9" s="418" t="s">
        <v>87</v>
      </c>
      <c r="AG9" s="419">
        <f>AK9</f>
        <v>120</v>
      </c>
      <c r="AH9" s="419">
        <f>AG9+AI9</f>
        <v>120</v>
      </c>
      <c r="AI9" s="419">
        <f>AL9</f>
        <v>0</v>
      </c>
      <c r="AJ9" s="434" t="s">
        <v>202</v>
      </c>
      <c r="AK9" s="435">
        <f>$AK$2-BQ9</f>
        <v>120</v>
      </c>
      <c r="AL9" s="435">
        <f>(BR9-AK9)</f>
        <v>0</v>
      </c>
      <c r="AM9" s="3"/>
      <c r="AN9" s="422"/>
      <c r="AO9" s="422"/>
      <c r="AP9" s="422"/>
      <c r="AQ9" s="422"/>
      <c r="AR9" s="422"/>
      <c r="AS9" s="411">
        <f>COUNTIF(E9:AF9,"M")</f>
        <v>0</v>
      </c>
      <c r="AT9" s="411">
        <f>COUNTIF(E9:AF9,"T")</f>
        <v>1</v>
      </c>
      <c r="AU9" s="411">
        <f>COUNTIF(E9:AF9,"P")</f>
        <v>3</v>
      </c>
      <c r="AV9" s="411">
        <f t="shared" ref="AV9:AV33" si="0">COUNTIF(E9:AF9,"N")</f>
        <v>5</v>
      </c>
      <c r="AW9" s="411">
        <f>COUNTIF(E9:AF9,"M/T")</f>
        <v>0</v>
      </c>
      <c r="AX9" s="411">
        <f>COUNTIF(E9:AF9,"I/I")</f>
        <v>0</v>
      </c>
      <c r="AY9" s="411">
        <f>COUNTIF(E9:AF9,"I")</f>
        <v>0</v>
      </c>
      <c r="AZ9" s="411">
        <f>COUNTIF(E9:AF9,"I²")</f>
        <v>0</v>
      </c>
      <c r="BA9" s="411">
        <f>COUNTIF(E9:AF9,"M4")</f>
        <v>0</v>
      </c>
      <c r="BB9" s="411">
        <f>COUNTIF(E9:AF9,"FLEX")</f>
        <v>0</v>
      </c>
      <c r="BC9" s="411">
        <f t="shared" ref="BC9:BC33" si="1">COUNTIF(E9:AF9,"M/N")</f>
        <v>0</v>
      </c>
      <c r="BD9" s="411">
        <f t="shared" ref="BD9:BD33" si="2">COUNTIF(E9:AF9,"T/N")</f>
        <v>1</v>
      </c>
      <c r="BE9" s="411">
        <f>COUNTIF(E9:AF9,"T/I")</f>
        <v>0</v>
      </c>
      <c r="BF9" s="411">
        <f>COUNTIF(E9:AF9,"P/i")</f>
        <v>0</v>
      </c>
      <c r="BG9" s="411">
        <f>COUNTIF(E9:AF9,"m/i")</f>
        <v>0</v>
      </c>
      <c r="BH9" s="411">
        <f>COUNTIF(E9:AF9,"M4/T")</f>
        <v>0</v>
      </c>
      <c r="BI9" s="411">
        <f>COUNTIF(E9:AF9,"I2/SN")</f>
        <v>0</v>
      </c>
      <c r="BJ9" s="411">
        <f>COUNTIF(E9:AF9,"M5")</f>
        <v>0</v>
      </c>
      <c r="BK9" s="411">
        <f>COUNTIF(E9:AF9,"M6")</f>
        <v>0</v>
      </c>
      <c r="BL9" s="411">
        <f>COUNTIF(E9:AF9,"T5")</f>
        <v>0</v>
      </c>
      <c r="BM9" s="411">
        <f>COUNTIF(E9:AF9,"FLUXO")</f>
        <v>0</v>
      </c>
      <c r="BN9" s="411">
        <f>COUNTIF(E9:AF9,"I2/N")</f>
        <v>0</v>
      </c>
      <c r="BO9" s="411">
        <f>COUNTIF(E9:AF9,"N/M")</f>
        <v>0</v>
      </c>
      <c r="BP9" s="411">
        <f>COUNTIF(E9:AF9,"I/M")</f>
        <v>0</v>
      </c>
      <c r="BQ9" s="411">
        <f t="shared" ref="BQ9:BQ29" si="3">((AO9*6)+(AP9*6)+(AQ9*6)+(AR9)+(AN9*6))</f>
        <v>0</v>
      </c>
      <c r="BR9" s="423">
        <f t="shared" ref="BR9:BR29" si="4">(AS9*$BT$6)+(AT9*$BU$6)+(AU9*$BV$6)+(AV9*$BW$6)+(AW9*$BX$6)+(AX9*$BY$6)+(AY9*$BZ$6)+(AZ9*$CA$6)+(BA9*$CB$6)+(BB9*$CC$6)+(BC9*$CD$6)+(BD9*$CE$6)+(BE9*$CF$6)+(BF9*$CG$6)+(BG9*$CH$6)+(BH9*$CI$6)+(BI9*$CJ$6)+(BJ9*$CK$6)+(BK9*$CL$6)+(BL9*$CM$6)+(BM9*$CN$6)+(BN9*$CO$6)+(BO9*$CP$6)+(BP9*$CQ$6)</f>
        <v>120</v>
      </c>
    </row>
    <row r="10" spans="1:95" s="409" customFormat="1" ht="26.25" customHeight="1">
      <c r="A10" s="431" t="s">
        <v>232</v>
      </c>
      <c r="B10" s="436" t="s">
        <v>233</v>
      </c>
      <c r="C10" s="433"/>
      <c r="D10" s="416" t="s">
        <v>231</v>
      </c>
      <c r="E10" s="417" t="s">
        <v>22</v>
      </c>
      <c r="F10" s="417"/>
      <c r="G10" s="418"/>
      <c r="H10" s="418" t="s">
        <v>22</v>
      </c>
      <c r="I10" s="437" t="s">
        <v>21</v>
      </c>
      <c r="J10" s="418"/>
      <c r="K10" s="418"/>
      <c r="L10" s="438" t="s">
        <v>22</v>
      </c>
      <c r="M10" s="417"/>
      <c r="N10" s="418" t="s">
        <v>22</v>
      </c>
      <c r="O10" s="418"/>
      <c r="P10" s="418"/>
      <c r="Q10" s="418" t="s">
        <v>22</v>
      </c>
      <c r="R10" s="418"/>
      <c r="S10" s="417"/>
      <c r="T10" s="417" t="s">
        <v>22</v>
      </c>
      <c r="U10" s="418"/>
      <c r="V10" s="418"/>
      <c r="W10" s="418" t="s">
        <v>22</v>
      </c>
      <c r="X10" s="418"/>
      <c r="Y10" s="418"/>
      <c r="Z10" s="417" t="s">
        <v>22</v>
      </c>
      <c r="AA10" s="417"/>
      <c r="AB10" s="418"/>
      <c r="AC10" s="418" t="s">
        <v>22</v>
      </c>
      <c r="AD10" s="418"/>
      <c r="AE10" s="418" t="s">
        <v>22</v>
      </c>
      <c r="AF10" s="418"/>
      <c r="AG10" s="419">
        <f>AK10</f>
        <v>120</v>
      </c>
      <c r="AH10" s="419">
        <f>AG10+AI10</f>
        <v>126</v>
      </c>
      <c r="AI10" s="419">
        <f>AL10</f>
        <v>6</v>
      </c>
      <c r="AJ10" s="434" t="s">
        <v>234</v>
      </c>
      <c r="AK10" s="435">
        <f>$AK$2-BQ10</f>
        <v>120</v>
      </c>
      <c r="AL10" s="435">
        <f>(BR10-AK10)</f>
        <v>6</v>
      </c>
      <c r="AM10" s="3"/>
      <c r="AN10" s="422"/>
      <c r="AO10" s="422"/>
      <c r="AP10" s="422"/>
      <c r="AQ10" s="422"/>
      <c r="AR10" s="422"/>
      <c r="AS10" s="411">
        <f>COUNTIF(E10:AF10,"M")</f>
        <v>0</v>
      </c>
      <c r="AT10" s="411">
        <f>COUNTIF(E10:AF10,"T")</f>
        <v>1</v>
      </c>
      <c r="AU10" s="411">
        <f>COUNTIF(E10:AF10,"P")</f>
        <v>10</v>
      </c>
      <c r="AV10" s="411">
        <f t="shared" si="0"/>
        <v>0</v>
      </c>
      <c r="AW10" s="411">
        <f>COUNTIF(E10:AF10,"M/T")</f>
        <v>0</v>
      </c>
      <c r="AX10" s="411">
        <f>COUNTIF(E10:AF10,"I/I")</f>
        <v>0</v>
      </c>
      <c r="AY10" s="411">
        <f>COUNTIF(E10:AF10,"I")</f>
        <v>0</v>
      </c>
      <c r="AZ10" s="411">
        <f>COUNTIF(E10:AF10,"I²")</f>
        <v>0</v>
      </c>
      <c r="BA10" s="411">
        <f>COUNTIF(E10:AF10,"M4")</f>
        <v>0</v>
      </c>
      <c r="BB10" s="411">
        <f>COUNTIF(E10:AF10,"FLEX")</f>
        <v>0</v>
      </c>
      <c r="BC10" s="411">
        <f t="shared" si="1"/>
        <v>0</v>
      </c>
      <c r="BD10" s="411">
        <f t="shared" si="2"/>
        <v>0</v>
      </c>
      <c r="BE10" s="411">
        <f>COUNTIF(E10:AF10,"T/I")</f>
        <v>0</v>
      </c>
      <c r="BF10" s="411">
        <f>COUNTIF(E10:AF10,"P/i")</f>
        <v>0</v>
      </c>
      <c r="BG10" s="411">
        <f>COUNTIF(E10:AF10,"m/i")</f>
        <v>0</v>
      </c>
      <c r="BH10" s="411">
        <f>COUNTIF(E10:AF10,"M4/t")</f>
        <v>0</v>
      </c>
      <c r="BI10" s="411">
        <f>COUNTIF(E10:AF10,"I2/SN")</f>
        <v>0</v>
      </c>
      <c r="BJ10" s="411">
        <f>COUNTIF(E10:AF10,"M5")</f>
        <v>0</v>
      </c>
      <c r="BK10" s="411">
        <f>COUNTIF(E10:AF10,"M6")</f>
        <v>0</v>
      </c>
      <c r="BL10" s="411">
        <f>COUNTIF(E10:AF10,"T5")</f>
        <v>0</v>
      </c>
      <c r="BM10" s="411">
        <f>COUNTIF(E10:AF10,"FLUXO")</f>
        <v>0</v>
      </c>
      <c r="BN10" s="411">
        <f>COUNTIF(E10:AF10,"I2/N")</f>
        <v>0</v>
      </c>
      <c r="BO10" s="411">
        <f>COUNTIF(E10:AF10,"N/M")</f>
        <v>0</v>
      </c>
      <c r="BP10" s="411">
        <f>COUNTIF(E10:AF10,"I/M")</f>
        <v>0</v>
      </c>
      <c r="BQ10" s="411">
        <f t="shared" si="3"/>
        <v>0</v>
      </c>
      <c r="BR10" s="423">
        <f t="shared" si="4"/>
        <v>126</v>
      </c>
    </row>
    <row r="11" spans="1:95" s="409" customFormat="1" ht="26.25" customHeight="1">
      <c r="A11" s="403" t="s">
        <v>0</v>
      </c>
      <c r="B11" s="404" t="s">
        <v>1</v>
      </c>
      <c r="C11" s="405" t="s">
        <v>211</v>
      </c>
      <c r="D11" s="403" t="s">
        <v>3</v>
      </c>
      <c r="E11" s="406">
        <v>1</v>
      </c>
      <c r="F11" s="406">
        <v>2</v>
      </c>
      <c r="G11" s="406">
        <v>3</v>
      </c>
      <c r="H11" s="406">
        <v>4</v>
      </c>
      <c r="I11" s="406">
        <v>5</v>
      </c>
      <c r="J11" s="406">
        <v>6</v>
      </c>
      <c r="K11" s="406">
        <v>7</v>
      </c>
      <c r="L11" s="406">
        <v>8</v>
      </c>
      <c r="M11" s="406">
        <v>9</v>
      </c>
      <c r="N11" s="406">
        <v>10</v>
      </c>
      <c r="O11" s="406">
        <v>11</v>
      </c>
      <c r="P11" s="406">
        <v>12</v>
      </c>
      <c r="Q11" s="406">
        <v>13</v>
      </c>
      <c r="R11" s="406">
        <v>14</v>
      </c>
      <c r="S11" s="406">
        <v>15</v>
      </c>
      <c r="T11" s="406">
        <v>16</v>
      </c>
      <c r="U11" s="406">
        <v>17</v>
      </c>
      <c r="V11" s="406">
        <v>18</v>
      </c>
      <c r="W11" s="406">
        <v>19</v>
      </c>
      <c r="X11" s="406">
        <v>20</v>
      </c>
      <c r="Y11" s="406">
        <v>21</v>
      </c>
      <c r="Z11" s="406">
        <v>22</v>
      </c>
      <c r="AA11" s="406">
        <v>23</v>
      </c>
      <c r="AB11" s="406">
        <v>24</v>
      </c>
      <c r="AC11" s="406">
        <v>25</v>
      </c>
      <c r="AD11" s="406">
        <v>26</v>
      </c>
      <c r="AE11" s="406">
        <v>27</v>
      </c>
      <c r="AF11" s="406">
        <v>28</v>
      </c>
      <c r="AG11" s="407" t="s">
        <v>4</v>
      </c>
      <c r="AH11" s="407" t="s">
        <v>5</v>
      </c>
      <c r="AI11" s="407" t="s">
        <v>6</v>
      </c>
      <c r="AJ11" s="408"/>
      <c r="AR11" s="427"/>
      <c r="AS11" s="428"/>
      <c r="AT11" s="428"/>
      <c r="AU11" s="428"/>
      <c r="AV11" s="428"/>
      <c r="AW11" s="428"/>
      <c r="AX11" s="428"/>
      <c r="AY11" s="428"/>
      <c r="AZ11" s="428"/>
      <c r="BA11" s="428"/>
      <c r="BB11" s="428"/>
      <c r="BC11" s="428"/>
      <c r="BD11" s="428"/>
      <c r="BE11" s="428"/>
      <c r="BF11" s="428"/>
      <c r="BG11" s="428"/>
      <c r="BH11" s="428"/>
      <c r="BI11" s="428"/>
      <c r="BJ11" s="428"/>
      <c r="BK11" s="428"/>
      <c r="BL11" s="428"/>
      <c r="BM11" s="428"/>
      <c r="BN11" s="428"/>
      <c r="BO11" s="428"/>
      <c r="BP11" s="428"/>
      <c r="BQ11" s="428"/>
      <c r="BR11" s="429"/>
      <c r="BS11" s="427"/>
    </row>
    <row r="12" spans="1:95" s="409" customFormat="1" ht="26.25" customHeight="1">
      <c r="A12" s="403"/>
      <c r="B12" s="404" t="s">
        <v>212</v>
      </c>
      <c r="C12" s="405" t="s">
        <v>213</v>
      </c>
      <c r="D12" s="403"/>
      <c r="E12" s="406" t="s">
        <v>11</v>
      </c>
      <c r="F12" s="406" t="s">
        <v>12</v>
      </c>
      <c r="G12" s="406" t="s">
        <v>13</v>
      </c>
      <c r="H12" s="406" t="s">
        <v>14</v>
      </c>
      <c r="I12" s="406" t="s">
        <v>8</v>
      </c>
      <c r="J12" s="406" t="s">
        <v>9</v>
      </c>
      <c r="K12" s="406" t="s">
        <v>10</v>
      </c>
      <c r="L12" s="406" t="s">
        <v>214</v>
      </c>
      <c r="M12" s="406" t="s">
        <v>12</v>
      </c>
      <c r="N12" s="406" t="s">
        <v>13</v>
      </c>
      <c r="O12" s="406" t="s">
        <v>14</v>
      </c>
      <c r="P12" s="406" t="s">
        <v>8</v>
      </c>
      <c r="Q12" s="406" t="s">
        <v>9</v>
      </c>
      <c r="R12" s="406" t="s">
        <v>10</v>
      </c>
      <c r="S12" s="406" t="s">
        <v>214</v>
      </c>
      <c r="T12" s="406" t="s">
        <v>12</v>
      </c>
      <c r="U12" s="406" t="s">
        <v>13</v>
      </c>
      <c r="V12" s="406" t="s">
        <v>14</v>
      </c>
      <c r="W12" s="406" t="s">
        <v>8</v>
      </c>
      <c r="X12" s="406" t="s">
        <v>9</v>
      </c>
      <c r="Y12" s="406" t="s">
        <v>10</v>
      </c>
      <c r="Z12" s="406" t="s">
        <v>214</v>
      </c>
      <c r="AA12" s="406" t="s">
        <v>12</v>
      </c>
      <c r="AB12" s="406" t="s">
        <v>13</v>
      </c>
      <c r="AC12" s="406" t="s">
        <v>14</v>
      </c>
      <c r="AD12" s="406" t="s">
        <v>8</v>
      </c>
      <c r="AE12" s="406" t="s">
        <v>9</v>
      </c>
      <c r="AF12" s="406" t="s">
        <v>10</v>
      </c>
      <c r="AG12" s="407"/>
      <c r="AH12" s="407"/>
      <c r="AI12" s="407"/>
      <c r="AJ12" s="408"/>
      <c r="AR12" s="427"/>
      <c r="AS12" s="428"/>
      <c r="AT12" s="428"/>
      <c r="AU12" s="428"/>
      <c r="AV12" s="428"/>
      <c r="AW12" s="428"/>
      <c r="AX12" s="428"/>
      <c r="AY12" s="428"/>
      <c r="AZ12" s="428"/>
      <c r="BA12" s="428"/>
      <c r="BB12" s="428"/>
      <c r="BC12" s="428"/>
      <c r="BD12" s="428"/>
      <c r="BE12" s="428"/>
      <c r="BF12" s="428"/>
      <c r="BG12" s="428"/>
      <c r="BH12" s="428"/>
      <c r="BI12" s="428"/>
      <c r="BJ12" s="428"/>
      <c r="BK12" s="428"/>
      <c r="BL12" s="428"/>
      <c r="BM12" s="428"/>
      <c r="BN12" s="428"/>
      <c r="BO12" s="428"/>
      <c r="BP12" s="428"/>
      <c r="BQ12" s="428"/>
      <c r="BR12" s="429"/>
      <c r="BS12" s="427"/>
    </row>
    <row r="13" spans="1:95" s="409" customFormat="1" ht="26.25" customHeight="1">
      <c r="A13" s="431" t="s">
        <v>235</v>
      </c>
      <c r="B13" s="432" t="s">
        <v>236</v>
      </c>
      <c r="C13" s="439">
        <v>118784</v>
      </c>
      <c r="D13" s="416" t="s">
        <v>231</v>
      </c>
      <c r="E13" s="440" t="s">
        <v>56</v>
      </c>
      <c r="F13" s="441"/>
      <c r="G13" s="441"/>
      <c r="H13" s="441"/>
      <c r="I13" s="441"/>
      <c r="J13" s="441"/>
      <c r="K13" s="442"/>
      <c r="L13" s="417" t="s">
        <v>22</v>
      </c>
      <c r="M13" s="417"/>
      <c r="N13" s="418"/>
      <c r="O13" s="418" t="s">
        <v>22</v>
      </c>
      <c r="P13" s="437" t="s">
        <v>21</v>
      </c>
      <c r="Q13" s="418"/>
      <c r="R13" s="418" t="s">
        <v>22</v>
      </c>
      <c r="S13" s="417"/>
      <c r="T13" s="417"/>
      <c r="U13" s="418" t="s">
        <v>22</v>
      </c>
      <c r="V13" s="418"/>
      <c r="W13" s="418"/>
      <c r="X13" s="418" t="s">
        <v>22</v>
      </c>
      <c r="Y13" s="418"/>
      <c r="Z13" s="417"/>
      <c r="AA13" s="417" t="s">
        <v>22</v>
      </c>
      <c r="AB13" s="418" t="s">
        <v>22</v>
      </c>
      <c r="AC13" s="418"/>
      <c r="AD13" s="418" t="s">
        <v>22</v>
      </c>
      <c r="AE13" s="437" t="s">
        <v>22</v>
      </c>
      <c r="AF13" s="418"/>
      <c r="AG13" s="419">
        <f>AK13</f>
        <v>96</v>
      </c>
      <c r="AH13" s="419">
        <f>AG13+AI13</f>
        <v>114</v>
      </c>
      <c r="AI13" s="419">
        <f>AL13</f>
        <v>18</v>
      </c>
      <c r="AJ13" s="434" t="s">
        <v>202</v>
      </c>
      <c r="AK13" s="443">
        <f>$AK$2-BQ13</f>
        <v>96</v>
      </c>
      <c r="AL13" s="443">
        <f>(BR13-AK13)</f>
        <v>18</v>
      </c>
      <c r="AM13" s="3"/>
      <c r="AN13" s="422"/>
      <c r="AO13" s="422">
        <v>4</v>
      </c>
      <c r="AP13" s="422"/>
      <c r="AQ13" s="422"/>
      <c r="AR13" s="422"/>
      <c r="AS13" s="411">
        <f>COUNTIF(E13:AF13,"M")</f>
        <v>0</v>
      </c>
      <c r="AT13" s="411">
        <f>COUNTIF(E13:AF13,"T")</f>
        <v>1</v>
      </c>
      <c r="AU13" s="411">
        <f>COUNTIF(E13:AF13,"P")</f>
        <v>9</v>
      </c>
      <c r="AV13" s="411">
        <f t="shared" si="0"/>
        <v>0</v>
      </c>
      <c r="AW13" s="411">
        <f>COUNTIF(E13:AF13,"M/T")</f>
        <v>0</v>
      </c>
      <c r="AX13" s="411">
        <f>COUNTIF(E13:AF13,"I/I")</f>
        <v>0</v>
      </c>
      <c r="AY13" s="411">
        <f>COUNTIF(E13:AF13,"I")</f>
        <v>0</v>
      </c>
      <c r="AZ13" s="411">
        <f>COUNTIF(E13:AF13,"I²")</f>
        <v>0</v>
      </c>
      <c r="BA13" s="411">
        <f>COUNTIF(E13:AF13,"M4")</f>
        <v>0</v>
      </c>
      <c r="BB13" s="411">
        <f>COUNTIF(E13:AF13,"FLEX")</f>
        <v>0</v>
      </c>
      <c r="BC13" s="411">
        <f t="shared" si="1"/>
        <v>0</v>
      </c>
      <c r="BD13" s="411">
        <f t="shared" si="2"/>
        <v>0</v>
      </c>
      <c r="BE13" s="411">
        <f>COUNTIF(E13:AF13,"T/I")</f>
        <v>0</v>
      </c>
      <c r="BF13" s="411">
        <f>COUNTIF(E13:AF13,"P/i")</f>
        <v>0</v>
      </c>
      <c r="BG13" s="411">
        <f>COUNTIF(E13:AF13,"m/i")</f>
        <v>0</v>
      </c>
      <c r="BH13" s="411">
        <f>COUNTIF(E13:AF13,"M4/t")</f>
        <v>0</v>
      </c>
      <c r="BI13" s="411">
        <f>COUNTIF(E13:AF13,"I2/SN")</f>
        <v>0</v>
      </c>
      <c r="BJ13" s="411">
        <f>COUNTIF(E13:AF13,"M5")</f>
        <v>0</v>
      </c>
      <c r="BK13" s="411">
        <f>COUNTIF(E13:AF13,"M6")</f>
        <v>0</v>
      </c>
      <c r="BL13" s="411">
        <f>COUNTIF(E13:AF13,"T5")</f>
        <v>0</v>
      </c>
      <c r="BM13" s="411">
        <f>COUNTIF(E13:AF13,"FLUXO")</f>
        <v>0</v>
      </c>
      <c r="BN13" s="411">
        <f>COUNTIF(E13:AF13,"I2/N")</f>
        <v>0</v>
      </c>
      <c r="BO13" s="411">
        <f>COUNTIF(E13:AF13,"N/M")</f>
        <v>0</v>
      </c>
      <c r="BP13" s="411">
        <f>COUNTIF(E13:AF13,"I/M")</f>
        <v>0</v>
      </c>
      <c r="BQ13" s="411">
        <f t="shared" si="3"/>
        <v>24</v>
      </c>
      <c r="BR13" s="423">
        <f t="shared" si="4"/>
        <v>114</v>
      </c>
    </row>
    <row r="14" spans="1:95" s="409" customFormat="1" ht="26.25" customHeight="1">
      <c r="A14" s="403" t="s">
        <v>0</v>
      </c>
      <c r="B14" s="404" t="s">
        <v>1</v>
      </c>
      <c r="C14" s="405" t="s">
        <v>211</v>
      </c>
      <c r="D14" s="403" t="s">
        <v>3</v>
      </c>
      <c r="E14" s="406">
        <v>1</v>
      </c>
      <c r="F14" s="406">
        <v>2</v>
      </c>
      <c r="G14" s="406">
        <v>3</v>
      </c>
      <c r="H14" s="406">
        <v>4</v>
      </c>
      <c r="I14" s="406">
        <v>5</v>
      </c>
      <c r="J14" s="406">
        <v>6</v>
      </c>
      <c r="K14" s="406">
        <v>7</v>
      </c>
      <c r="L14" s="406">
        <v>8</v>
      </c>
      <c r="M14" s="406">
        <v>9</v>
      </c>
      <c r="N14" s="406">
        <v>10</v>
      </c>
      <c r="O14" s="406">
        <v>11</v>
      </c>
      <c r="P14" s="406">
        <v>12</v>
      </c>
      <c r="Q14" s="406">
        <v>13</v>
      </c>
      <c r="R14" s="406">
        <v>14</v>
      </c>
      <c r="S14" s="406">
        <v>15</v>
      </c>
      <c r="T14" s="406">
        <v>16</v>
      </c>
      <c r="U14" s="406">
        <v>17</v>
      </c>
      <c r="V14" s="406">
        <v>18</v>
      </c>
      <c r="W14" s="406">
        <v>19</v>
      </c>
      <c r="X14" s="406">
        <v>20</v>
      </c>
      <c r="Y14" s="406">
        <v>21</v>
      </c>
      <c r="Z14" s="406">
        <v>22</v>
      </c>
      <c r="AA14" s="406">
        <v>23</v>
      </c>
      <c r="AB14" s="406">
        <v>24</v>
      </c>
      <c r="AC14" s="406">
        <v>25</v>
      </c>
      <c r="AD14" s="406">
        <v>26</v>
      </c>
      <c r="AE14" s="406">
        <v>27</v>
      </c>
      <c r="AF14" s="406">
        <v>28</v>
      </c>
      <c r="AG14" s="407" t="s">
        <v>4</v>
      </c>
      <c r="AH14" s="407" t="s">
        <v>5</v>
      </c>
      <c r="AI14" s="407" t="s">
        <v>6</v>
      </c>
      <c r="AJ14" s="408"/>
      <c r="AR14" s="427"/>
      <c r="AS14" s="428"/>
      <c r="AT14" s="428"/>
      <c r="AU14" s="428"/>
      <c r="AV14" s="428"/>
      <c r="AW14" s="428"/>
      <c r="AX14" s="428"/>
      <c r="AY14" s="428"/>
      <c r="AZ14" s="428"/>
      <c r="BA14" s="428"/>
      <c r="BB14" s="428"/>
      <c r="BC14" s="428"/>
      <c r="BD14" s="428"/>
      <c r="BE14" s="428"/>
      <c r="BF14" s="428"/>
      <c r="BG14" s="428"/>
      <c r="BH14" s="428"/>
      <c r="BI14" s="428"/>
      <c r="BJ14" s="428"/>
      <c r="BK14" s="428"/>
      <c r="BL14" s="428"/>
      <c r="BM14" s="428"/>
      <c r="BN14" s="428"/>
      <c r="BO14" s="428"/>
      <c r="BP14" s="428"/>
      <c r="BQ14" s="428"/>
      <c r="BR14" s="429"/>
      <c r="BS14" s="427"/>
    </row>
    <row r="15" spans="1:95" s="409" customFormat="1" ht="26.25" customHeight="1">
      <c r="A15" s="403"/>
      <c r="B15" s="404" t="s">
        <v>212</v>
      </c>
      <c r="C15" s="405" t="s">
        <v>213</v>
      </c>
      <c r="D15" s="403"/>
      <c r="E15" s="406" t="s">
        <v>11</v>
      </c>
      <c r="F15" s="406" t="s">
        <v>12</v>
      </c>
      <c r="G15" s="406" t="s">
        <v>13</v>
      </c>
      <c r="H15" s="406" t="s">
        <v>14</v>
      </c>
      <c r="I15" s="406" t="s">
        <v>8</v>
      </c>
      <c r="J15" s="406" t="s">
        <v>9</v>
      </c>
      <c r="K15" s="406" t="s">
        <v>10</v>
      </c>
      <c r="L15" s="406" t="s">
        <v>214</v>
      </c>
      <c r="M15" s="406" t="s">
        <v>12</v>
      </c>
      <c r="N15" s="406" t="s">
        <v>13</v>
      </c>
      <c r="O15" s="406" t="s">
        <v>14</v>
      </c>
      <c r="P15" s="406" t="s">
        <v>8</v>
      </c>
      <c r="Q15" s="406" t="s">
        <v>9</v>
      </c>
      <c r="R15" s="406" t="s">
        <v>10</v>
      </c>
      <c r="S15" s="406" t="s">
        <v>214</v>
      </c>
      <c r="T15" s="406" t="s">
        <v>12</v>
      </c>
      <c r="U15" s="406" t="s">
        <v>13</v>
      </c>
      <c r="V15" s="406" t="s">
        <v>14</v>
      </c>
      <c r="W15" s="406" t="s">
        <v>8</v>
      </c>
      <c r="X15" s="406" t="s">
        <v>9</v>
      </c>
      <c r="Y15" s="406" t="s">
        <v>10</v>
      </c>
      <c r="Z15" s="406" t="s">
        <v>214</v>
      </c>
      <c r="AA15" s="406" t="s">
        <v>12</v>
      </c>
      <c r="AB15" s="406" t="s">
        <v>13</v>
      </c>
      <c r="AC15" s="406" t="s">
        <v>14</v>
      </c>
      <c r="AD15" s="406" t="s">
        <v>8</v>
      </c>
      <c r="AE15" s="406" t="s">
        <v>9</v>
      </c>
      <c r="AF15" s="406" t="s">
        <v>10</v>
      </c>
      <c r="AG15" s="407"/>
      <c r="AH15" s="407"/>
      <c r="AI15" s="407"/>
      <c r="AJ15" s="408"/>
      <c r="AR15" s="427"/>
      <c r="AS15" s="428"/>
      <c r="AT15" s="428"/>
      <c r="AU15" s="428"/>
      <c r="AV15" s="428"/>
      <c r="AW15" s="428"/>
      <c r="AX15" s="428"/>
      <c r="AY15" s="428"/>
      <c r="AZ15" s="428"/>
      <c r="BA15" s="428"/>
      <c r="BB15" s="428"/>
      <c r="BC15" s="428"/>
      <c r="BD15" s="428"/>
      <c r="BE15" s="428"/>
      <c r="BF15" s="428"/>
      <c r="BG15" s="428"/>
      <c r="BH15" s="428"/>
      <c r="BI15" s="428"/>
      <c r="BJ15" s="428"/>
      <c r="BK15" s="428"/>
      <c r="BL15" s="428"/>
      <c r="BM15" s="428"/>
      <c r="BN15" s="428"/>
      <c r="BO15" s="428"/>
      <c r="BP15" s="428"/>
      <c r="BQ15" s="428"/>
      <c r="BR15" s="429"/>
      <c r="BS15" s="427"/>
    </row>
    <row r="16" spans="1:95" s="409" customFormat="1" ht="26.25" customHeight="1">
      <c r="A16" s="431" t="s">
        <v>237</v>
      </c>
      <c r="B16" s="436" t="s">
        <v>238</v>
      </c>
      <c r="C16" s="444" t="s">
        <v>239</v>
      </c>
      <c r="D16" s="416" t="s">
        <v>231</v>
      </c>
      <c r="E16" s="417"/>
      <c r="F16" s="417" t="s">
        <v>22</v>
      </c>
      <c r="G16" s="418"/>
      <c r="H16" s="418" t="s">
        <v>20</v>
      </c>
      <c r="I16" s="418"/>
      <c r="J16" s="418" t="s">
        <v>22</v>
      </c>
      <c r="K16" s="418"/>
      <c r="L16" s="417"/>
      <c r="M16" s="417" t="s">
        <v>22</v>
      </c>
      <c r="N16" s="418"/>
      <c r="O16" s="418"/>
      <c r="P16" s="418" t="s">
        <v>22</v>
      </c>
      <c r="Q16" s="418"/>
      <c r="R16" s="418" t="s">
        <v>22</v>
      </c>
      <c r="S16" s="417" t="s">
        <v>22</v>
      </c>
      <c r="T16" s="417"/>
      <c r="U16" s="418"/>
      <c r="V16" s="418" t="s">
        <v>22</v>
      </c>
      <c r="W16" s="418"/>
      <c r="X16" s="418"/>
      <c r="Y16" s="418" t="s">
        <v>22</v>
      </c>
      <c r="Z16" s="417"/>
      <c r="AA16" s="417"/>
      <c r="AB16" s="418"/>
      <c r="AC16" s="418"/>
      <c r="AD16" s="418" t="s">
        <v>22</v>
      </c>
      <c r="AE16" s="418"/>
      <c r="AF16" s="418" t="s">
        <v>33</v>
      </c>
      <c r="AG16" s="419">
        <f>AK16</f>
        <v>120</v>
      </c>
      <c r="AH16" s="419">
        <f>AG16+AI16</f>
        <v>132</v>
      </c>
      <c r="AI16" s="419">
        <f>AL16</f>
        <v>12</v>
      </c>
      <c r="AJ16" s="434">
        <v>0</v>
      </c>
      <c r="AK16" s="435">
        <f>$AK$2-BQ16</f>
        <v>120</v>
      </c>
      <c r="AL16" s="435">
        <f>(BR16-AK16)</f>
        <v>12</v>
      </c>
      <c r="AM16" s="3"/>
      <c r="AN16" s="422"/>
      <c r="AO16" s="422"/>
      <c r="AP16" s="422"/>
      <c r="AQ16" s="422"/>
      <c r="AR16" s="422"/>
      <c r="AS16" s="411">
        <f>COUNTIF(E16:AF16,"M")</f>
        <v>1</v>
      </c>
      <c r="AT16" s="411">
        <f>COUNTIF(E16:AF16,"T")</f>
        <v>0</v>
      </c>
      <c r="AU16" s="411">
        <f>COUNTIF(E16:AF16,"P")</f>
        <v>9</v>
      </c>
      <c r="AV16" s="411">
        <f t="shared" si="0"/>
        <v>0</v>
      </c>
      <c r="AW16" s="411">
        <f>COUNTIF(E16:AF16,"M/T")</f>
        <v>0</v>
      </c>
      <c r="AX16" s="411">
        <f>COUNTIF(E16:AF16,"I/I")</f>
        <v>0</v>
      </c>
      <c r="AY16" s="411">
        <f>COUNTIF(E16:AF16,"I")</f>
        <v>0</v>
      </c>
      <c r="AZ16" s="411">
        <f>COUNTIF(E16:AF16,"I²")</f>
        <v>0</v>
      </c>
      <c r="BA16" s="411">
        <f>COUNTIF(E16:AF16,"M4")</f>
        <v>0</v>
      </c>
      <c r="BB16" s="411">
        <f>COUNTIF(E16:AF16,"FLEX")</f>
        <v>0</v>
      </c>
      <c r="BC16" s="411">
        <f t="shared" si="1"/>
        <v>0</v>
      </c>
      <c r="BD16" s="411">
        <f t="shared" si="2"/>
        <v>0</v>
      </c>
      <c r="BE16" s="411">
        <f>COUNTIF(E16:AF16,"T/I")</f>
        <v>0</v>
      </c>
      <c r="BF16" s="411">
        <f>COUNTIF(E16:AF16,"P/i")</f>
        <v>1</v>
      </c>
      <c r="BG16" s="411">
        <f>COUNTIF(E16:AF16,"m/i")</f>
        <v>0</v>
      </c>
      <c r="BH16" s="411">
        <f>COUNTIF(E16:AF16,"M4/t")</f>
        <v>0</v>
      </c>
      <c r="BI16" s="411">
        <f>COUNTIF(E16:AF16,"I2/SN")</f>
        <v>0</v>
      </c>
      <c r="BJ16" s="411">
        <f>COUNTIF(E16:AF16,"M5")</f>
        <v>0</v>
      </c>
      <c r="BK16" s="411">
        <f>COUNTIF(E16:AF16,"M6")</f>
        <v>0</v>
      </c>
      <c r="BL16" s="411">
        <f>COUNTIF(E16:AF16,"T5")</f>
        <v>0</v>
      </c>
      <c r="BM16" s="411">
        <f>COUNTIF(E16:AF16,"FLUXO")</f>
        <v>0</v>
      </c>
      <c r="BN16" s="411">
        <f>COUNTIF(E16:AF16,"I2/N")</f>
        <v>0</v>
      </c>
      <c r="BO16" s="411">
        <f>COUNTIF(E16:AF16,"N/M")</f>
        <v>0</v>
      </c>
      <c r="BP16" s="411">
        <f>COUNTIF(E16:AF16,"I/M")</f>
        <v>0</v>
      </c>
      <c r="BQ16" s="411">
        <f t="shared" si="3"/>
        <v>0</v>
      </c>
      <c r="BR16" s="423">
        <f t="shared" si="4"/>
        <v>132</v>
      </c>
    </row>
    <row r="17" spans="1:72" s="409" customFormat="1" ht="26.25" customHeight="1">
      <c r="A17" s="445" t="s">
        <v>240</v>
      </c>
      <c r="B17" s="432" t="s">
        <v>241</v>
      </c>
      <c r="C17" s="446" t="s">
        <v>242</v>
      </c>
      <c r="D17" s="416" t="s">
        <v>243</v>
      </c>
      <c r="E17" s="417"/>
      <c r="F17" s="417"/>
      <c r="G17" s="418" t="s">
        <v>22</v>
      </c>
      <c r="H17" s="418"/>
      <c r="I17" s="437" t="s">
        <v>20</v>
      </c>
      <c r="J17" s="418" t="s">
        <v>22</v>
      </c>
      <c r="K17" s="418"/>
      <c r="L17" s="417"/>
      <c r="M17" s="417" t="s">
        <v>22</v>
      </c>
      <c r="N17" s="418"/>
      <c r="O17" s="447" t="s">
        <v>18</v>
      </c>
      <c r="P17" s="418" t="s">
        <v>22</v>
      </c>
      <c r="Q17" s="418"/>
      <c r="R17" s="418"/>
      <c r="S17" s="417" t="s">
        <v>22</v>
      </c>
      <c r="T17" s="417"/>
      <c r="U17" s="437" t="s">
        <v>20</v>
      </c>
      <c r="V17" s="418" t="s">
        <v>22</v>
      </c>
      <c r="W17" s="418"/>
      <c r="X17" s="418"/>
      <c r="Y17" s="418" t="s">
        <v>22</v>
      </c>
      <c r="Z17" s="417"/>
      <c r="AA17" s="417"/>
      <c r="AB17" s="447" t="s">
        <v>18</v>
      </c>
      <c r="AC17" s="418"/>
      <c r="AD17" s="418"/>
      <c r="AE17" s="447" t="s">
        <v>18</v>
      </c>
      <c r="AF17" s="418"/>
      <c r="AG17" s="419">
        <f>AK17</f>
        <v>84</v>
      </c>
      <c r="AH17" s="419">
        <f>AG17+AI17</f>
        <v>96</v>
      </c>
      <c r="AI17" s="419">
        <f>AL17</f>
        <v>12</v>
      </c>
      <c r="AJ17" s="420" t="s">
        <v>202</v>
      </c>
      <c r="AK17" s="435">
        <f>$AK$2-BQ17</f>
        <v>84</v>
      </c>
      <c r="AL17" s="435">
        <f>(BR17-AK17)</f>
        <v>12</v>
      </c>
      <c r="AM17" s="3"/>
      <c r="AN17" s="422"/>
      <c r="AO17" s="422"/>
      <c r="AP17" s="422"/>
      <c r="AQ17" s="422">
        <v>6</v>
      </c>
      <c r="AR17" s="422"/>
      <c r="AS17" s="411">
        <f>COUNTIF(E17:AF17,"M")</f>
        <v>2</v>
      </c>
      <c r="AT17" s="411">
        <f>COUNTIF(E17:AF17,"T")</f>
        <v>0</v>
      </c>
      <c r="AU17" s="411">
        <f>COUNTIF(E17:AF17,"P")</f>
        <v>7</v>
      </c>
      <c r="AV17" s="411">
        <f t="shared" si="0"/>
        <v>0</v>
      </c>
      <c r="AW17" s="411">
        <f>COUNTIF(E17:AF17,"M/T")</f>
        <v>0</v>
      </c>
      <c r="AX17" s="411">
        <f>COUNTIF(E17:AF17,"I/I")</f>
        <v>0</v>
      </c>
      <c r="AY17" s="411">
        <f>COUNTIF(E17:AF17,"I")</f>
        <v>0</v>
      </c>
      <c r="AZ17" s="411">
        <f>COUNTIF(E17:AF17,"I²")</f>
        <v>0</v>
      </c>
      <c r="BA17" s="411">
        <f>COUNTIF(E17:AF17,"M4")</f>
        <v>0</v>
      </c>
      <c r="BB17" s="411">
        <f>COUNTIF(E17:AF17,"FLEX")</f>
        <v>0</v>
      </c>
      <c r="BC17" s="411">
        <f t="shared" si="1"/>
        <v>0</v>
      </c>
      <c r="BD17" s="411">
        <f t="shared" si="2"/>
        <v>0</v>
      </c>
      <c r="BE17" s="411">
        <f>COUNTIF(E17:AF17,"T/I")</f>
        <v>0</v>
      </c>
      <c r="BF17" s="411">
        <f>COUNTIF(E17:AF17,"P/i")</f>
        <v>0</v>
      </c>
      <c r="BG17" s="411">
        <f>COUNTIF(E17:AF17,"m/i")</f>
        <v>0</v>
      </c>
      <c r="BH17" s="411">
        <f>COUNTIF(E17:AF17,"M4/t")</f>
        <v>0</v>
      </c>
      <c r="BI17" s="411">
        <f>COUNTIF(E17:AF17,"I2/SN")</f>
        <v>0</v>
      </c>
      <c r="BJ17" s="411">
        <f>COUNTIF(E17:AF17,"M5")</f>
        <v>0</v>
      </c>
      <c r="BK17" s="411">
        <f>COUNTIF(E17:AF17,"M6")</f>
        <v>0</v>
      </c>
      <c r="BL17" s="411">
        <f>COUNTIF(E17:AF17,"T5")</f>
        <v>0</v>
      </c>
      <c r="BM17" s="411">
        <f>COUNTIF(E17:AF17,"FLUXO")</f>
        <v>0</v>
      </c>
      <c r="BN17" s="411">
        <f>COUNTIF(E17:AF17,"I2/N")</f>
        <v>0</v>
      </c>
      <c r="BO17" s="411">
        <f>COUNTIF(E17:AF17,"N/M")</f>
        <v>0</v>
      </c>
      <c r="BP17" s="411">
        <f>COUNTIF(E17:AF17,"I/M")</f>
        <v>0</v>
      </c>
      <c r="BQ17" s="411">
        <f t="shared" si="3"/>
        <v>36</v>
      </c>
      <c r="BR17" s="423">
        <f t="shared" si="4"/>
        <v>96</v>
      </c>
    </row>
    <row r="18" spans="1:72" s="409" customFormat="1" ht="26.25" customHeight="1">
      <c r="A18" s="403" t="s">
        <v>0</v>
      </c>
      <c r="B18" s="404" t="s">
        <v>1</v>
      </c>
      <c r="C18" s="405" t="s">
        <v>211</v>
      </c>
      <c r="D18" s="403" t="s">
        <v>3</v>
      </c>
      <c r="E18" s="406">
        <v>1</v>
      </c>
      <c r="F18" s="406">
        <v>2</v>
      </c>
      <c r="G18" s="406">
        <v>3</v>
      </c>
      <c r="H18" s="406">
        <v>4</v>
      </c>
      <c r="I18" s="406">
        <v>5</v>
      </c>
      <c r="J18" s="406">
        <v>6</v>
      </c>
      <c r="K18" s="406">
        <v>7</v>
      </c>
      <c r="L18" s="406">
        <v>8</v>
      </c>
      <c r="M18" s="406">
        <v>9</v>
      </c>
      <c r="N18" s="406">
        <v>10</v>
      </c>
      <c r="O18" s="406">
        <v>11</v>
      </c>
      <c r="P18" s="406">
        <v>12</v>
      </c>
      <c r="Q18" s="406">
        <v>13</v>
      </c>
      <c r="R18" s="406">
        <v>14</v>
      </c>
      <c r="S18" s="406">
        <v>15</v>
      </c>
      <c r="T18" s="406">
        <v>16</v>
      </c>
      <c r="U18" s="406">
        <v>17</v>
      </c>
      <c r="V18" s="406">
        <v>18</v>
      </c>
      <c r="W18" s="406">
        <v>19</v>
      </c>
      <c r="X18" s="406">
        <v>20</v>
      </c>
      <c r="Y18" s="406">
        <v>21</v>
      </c>
      <c r="Z18" s="406">
        <v>22</v>
      </c>
      <c r="AA18" s="406">
        <v>23</v>
      </c>
      <c r="AB18" s="406">
        <v>24</v>
      </c>
      <c r="AC18" s="406">
        <v>25</v>
      </c>
      <c r="AD18" s="406">
        <v>26</v>
      </c>
      <c r="AE18" s="406">
        <v>27</v>
      </c>
      <c r="AF18" s="406">
        <v>28</v>
      </c>
      <c r="AG18" s="407" t="s">
        <v>4</v>
      </c>
      <c r="AH18" s="407" t="s">
        <v>5</v>
      </c>
      <c r="AI18" s="407" t="s">
        <v>6</v>
      </c>
      <c r="AJ18" s="420"/>
      <c r="AR18" s="427"/>
      <c r="AS18" s="428"/>
      <c r="AT18" s="428"/>
      <c r="AU18" s="428"/>
      <c r="AV18" s="428"/>
      <c r="AW18" s="428"/>
      <c r="AX18" s="428"/>
      <c r="AY18" s="428"/>
      <c r="AZ18" s="428"/>
      <c r="BA18" s="428"/>
      <c r="BB18" s="428"/>
      <c r="BC18" s="428"/>
      <c r="BD18" s="428"/>
      <c r="BE18" s="428"/>
      <c r="BF18" s="428"/>
      <c r="BG18" s="428"/>
      <c r="BH18" s="428"/>
      <c r="BI18" s="428"/>
      <c r="BJ18" s="428"/>
      <c r="BK18" s="428"/>
      <c r="BL18" s="428"/>
      <c r="BM18" s="428"/>
      <c r="BN18" s="428"/>
      <c r="BO18" s="428"/>
      <c r="BP18" s="428"/>
      <c r="BQ18" s="428"/>
      <c r="BR18" s="429"/>
      <c r="BS18" s="427"/>
      <c r="BT18" s="424"/>
    </row>
    <row r="19" spans="1:72" s="409" customFormat="1" ht="26.25" customHeight="1">
      <c r="A19" s="403"/>
      <c r="B19" s="404" t="s">
        <v>212</v>
      </c>
      <c r="C19" s="405" t="s">
        <v>213</v>
      </c>
      <c r="D19" s="403"/>
      <c r="E19" s="406" t="s">
        <v>11</v>
      </c>
      <c r="F19" s="406" t="s">
        <v>12</v>
      </c>
      <c r="G19" s="406" t="s">
        <v>13</v>
      </c>
      <c r="H19" s="406" t="s">
        <v>14</v>
      </c>
      <c r="I19" s="406" t="s">
        <v>8</v>
      </c>
      <c r="J19" s="406" t="s">
        <v>9</v>
      </c>
      <c r="K19" s="406" t="s">
        <v>10</v>
      </c>
      <c r="L19" s="406" t="s">
        <v>214</v>
      </c>
      <c r="M19" s="406" t="s">
        <v>12</v>
      </c>
      <c r="N19" s="406" t="s">
        <v>13</v>
      </c>
      <c r="O19" s="406" t="s">
        <v>14</v>
      </c>
      <c r="P19" s="406" t="s">
        <v>8</v>
      </c>
      <c r="Q19" s="406" t="s">
        <v>9</v>
      </c>
      <c r="R19" s="406" t="s">
        <v>10</v>
      </c>
      <c r="S19" s="406" t="s">
        <v>214</v>
      </c>
      <c r="T19" s="406" t="s">
        <v>12</v>
      </c>
      <c r="U19" s="406" t="s">
        <v>13</v>
      </c>
      <c r="V19" s="406" t="s">
        <v>14</v>
      </c>
      <c r="W19" s="406" t="s">
        <v>8</v>
      </c>
      <c r="X19" s="406" t="s">
        <v>9</v>
      </c>
      <c r="Y19" s="406" t="s">
        <v>10</v>
      </c>
      <c r="Z19" s="406" t="s">
        <v>214</v>
      </c>
      <c r="AA19" s="406" t="s">
        <v>12</v>
      </c>
      <c r="AB19" s="406" t="s">
        <v>13</v>
      </c>
      <c r="AC19" s="406" t="s">
        <v>14</v>
      </c>
      <c r="AD19" s="406" t="s">
        <v>8</v>
      </c>
      <c r="AE19" s="406" t="s">
        <v>9</v>
      </c>
      <c r="AF19" s="406" t="s">
        <v>10</v>
      </c>
      <c r="AG19" s="407"/>
      <c r="AH19" s="407"/>
      <c r="AI19" s="407"/>
      <c r="AJ19" s="420"/>
      <c r="AR19" s="427"/>
      <c r="AS19" s="428"/>
      <c r="AT19" s="428"/>
      <c r="AU19" s="428"/>
      <c r="AV19" s="428"/>
      <c r="AW19" s="428"/>
      <c r="AX19" s="428"/>
      <c r="AY19" s="428"/>
      <c r="AZ19" s="428"/>
      <c r="BA19" s="428"/>
      <c r="BB19" s="428"/>
      <c r="BC19" s="428"/>
      <c r="BD19" s="428"/>
      <c r="BE19" s="428"/>
      <c r="BF19" s="428"/>
      <c r="BG19" s="428"/>
      <c r="BH19" s="428"/>
      <c r="BI19" s="428"/>
      <c r="BJ19" s="428"/>
      <c r="BK19" s="428"/>
      <c r="BL19" s="428"/>
      <c r="BM19" s="428"/>
      <c r="BN19" s="428"/>
      <c r="BO19" s="428"/>
      <c r="BP19" s="428"/>
      <c r="BQ19" s="428"/>
      <c r="BR19" s="429"/>
      <c r="BS19" s="427"/>
      <c r="BT19" s="424"/>
    </row>
    <row r="20" spans="1:72" s="409" customFormat="1" ht="26.25" customHeight="1">
      <c r="A20" s="448" t="s">
        <v>244</v>
      </c>
      <c r="B20" s="432" t="s">
        <v>245</v>
      </c>
      <c r="C20" s="449">
        <v>105875</v>
      </c>
      <c r="D20" s="416" t="s">
        <v>57</v>
      </c>
      <c r="E20" s="450" t="s">
        <v>18</v>
      </c>
      <c r="F20" s="417"/>
      <c r="G20" s="418"/>
      <c r="H20" s="447" t="s">
        <v>18</v>
      </c>
      <c r="I20" s="418"/>
      <c r="J20" s="418"/>
      <c r="K20" s="447" t="s">
        <v>18</v>
      </c>
      <c r="L20" s="417"/>
      <c r="M20" s="417"/>
      <c r="N20" s="418" t="s">
        <v>87</v>
      </c>
      <c r="O20" s="418"/>
      <c r="P20" s="418"/>
      <c r="Q20" s="418" t="s">
        <v>87</v>
      </c>
      <c r="R20" s="418"/>
      <c r="S20" s="417"/>
      <c r="T20" s="417" t="s">
        <v>87</v>
      </c>
      <c r="U20" s="418"/>
      <c r="V20" s="418"/>
      <c r="W20" s="418" t="s">
        <v>87</v>
      </c>
      <c r="X20" s="418"/>
      <c r="Y20" s="418"/>
      <c r="Z20" s="417" t="s">
        <v>87</v>
      </c>
      <c r="AA20" s="417"/>
      <c r="AB20" s="418"/>
      <c r="AC20" s="418" t="s">
        <v>87</v>
      </c>
      <c r="AD20" s="418"/>
      <c r="AE20" s="418"/>
      <c r="AF20" s="418" t="s">
        <v>87</v>
      </c>
      <c r="AG20" s="419">
        <f>AK20</f>
        <v>84</v>
      </c>
      <c r="AH20" s="419">
        <f>AG20+AI20</f>
        <v>84</v>
      </c>
      <c r="AI20" s="419">
        <f>AL20</f>
        <v>0</v>
      </c>
      <c r="AJ20" s="420" t="s">
        <v>202</v>
      </c>
      <c r="AK20" s="435">
        <f>$AK$2-BQ20</f>
        <v>84</v>
      </c>
      <c r="AL20" s="435">
        <f>(BR20-AK20)</f>
        <v>0</v>
      </c>
      <c r="AM20" s="3"/>
      <c r="AN20" s="422"/>
      <c r="AO20" s="422"/>
      <c r="AP20" s="422"/>
      <c r="AQ20" s="422">
        <v>6</v>
      </c>
      <c r="AR20" s="422"/>
      <c r="AS20" s="411">
        <f>COUNTIF(E20:AF20,"M")</f>
        <v>0</v>
      </c>
      <c r="AT20" s="411">
        <f>COUNTIF(E20:AF20,"T")</f>
        <v>0</v>
      </c>
      <c r="AU20" s="411">
        <f>COUNTIF(E20:AF20,"P")</f>
        <v>0</v>
      </c>
      <c r="AV20" s="411">
        <f t="shared" si="0"/>
        <v>7</v>
      </c>
      <c r="AW20" s="411">
        <f>COUNTIF(E20:AF20,"M/T")</f>
        <v>0</v>
      </c>
      <c r="AX20" s="411">
        <f>COUNTIF(E20:AF20,"I/I")</f>
        <v>0</v>
      </c>
      <c r="AY20" s="411">
        <f>COUNTIF(E20:AF20,"I")</f>
        <v>0</v>
      </c>
      <c r="AZ20" s="411">
        <f>COUNTIF(E20:AF20,"I²")</f>
        <v>0</v>
      </c>
      <c r="BA20" s="411">
        <f>COUNTIF(E20:AF20,"M4")</f>
        <v>0</v>
      </c>
      <c r="BB20" s="411">
        <f>COUNTIF(E20:AF20,"FLEX")</f>
        <v>0</v>
      </c>
      <c r="BC20" s="411">
        <f t="shared" si="1"/>
        <v>0</v>
      </c>
      <c r="BD20" s="411">
        <f t="shared" si="2"/>
        <v>0</v>
      </c>
      <c r="BE20" s="411">
        <f>COUNTIF(E20:AF20,"T/I")</f>
        <v>0</v>
      </c>
      <c r="BF20" s="411">
        <f>COUNTIF(E20:AF20,"P/i")</f>
        <v>0</v>
      </c>
      <c r="BG20" s="411">
        <f>COUNTIF(E20:AF20,"m/i")</f>
        <v>0</v>
      </c>
      <c r="BH20" s="411">
        <f>COUNTIF(E20:AF20,"M4/t")</f>
        <v>0</v>
      </c>
      <c r="BI20" s="411">
        <f>COUNTIF(E20:AF20,"I2/SN")</f>
        <v>0</v>
      </c>
      <c r="BJ20" s="411">
        <f>COUNTIF(E20:AF20,"M5")</f>
        <v>0</v>
      </c>
      <c r="BK20" s="411">
        <f>COUNTIF(E20:AF20,"M6")</f>
        <v>0</v>
      </c>
      <c r="BL20" s="411">
        <f>COUNTIF(E20:AF20,"T5")</f>
        <v>0</v>
      </c>
      <c r="BM20" s="411">
        <f>COUNTIF(E20:AF20,"FLUXO")</f>
        <v>0</v>
      </c>
      <c r="BN20" s="411">
        <f>COUNTIF(E20:AF20,"I2/N")</f>
        <v>0</v>
      </c>
      <c r="BO20" s="411">
        <f>COUNTIF(E20:AF20,"N/M")</f>
        <v>0</v>
      </c>
      <c r="BP20" s="411">
        <f>COUNTIF(E20:AF20,"I/M")</f>
        <v>0</v>
      </c>
      <c r="BQ20" s="411">
        <f t="shared" si="3"/>
        <v>36</v>
      </c>
      <c r="BR20" s="423">
        <f t="shared" si="4"/>
        <v>84</v>
      </c>
    </row>
    <row r="21" spans="1:72" s="409" customFormat="1" ht="26.25" customHeight="1">
      <c r="A21" s="451" t="s">
        <v>246</v>
      </c>
      <c r="B21" s="432" t="s">
        <v>247</v>
      </c>
      <c r="C21" s="433">
        <v>275062</v>
      </c>
      <c r="D21" s="416" t="s">
        <v>243</v>
      </c>
      <c r="E21" s="417" t="s">
        <v>87</v>
      </c>
      <c r="F21" s="417"/>
      <c r="G21" s="418"/>
      <c r="H21" s="418" t="s">
        <v>87</v>
      </c>
      <c r="I21" s="418"/>
      <c r="J21" s="418"/>
      <c r="K21" s="418" t="s">
        <v>87</v>
      </c>
      <c r="L21" s="417"/>
      <c r="M21" s="417"/>
      <c r="N21" s="418" t="s">
        <v>87</v>
      </c>
      <c r="O21" s="418"/>
      <c r="P21" s="418"/>
      <c r="Q21" s="418" t="s">
        <v>22</v>
      </c>
      <c r="R21" s="418"/>
      <c r="S21" s="417"/>
      <c r="T21" s="417" t="s">
        <v>22</v>
      </c>
      <c r="U21" s="418"/>
      <c r="V21" s="418"/>
      <c r="W21" s="418" t="s">
        <v>22</v>
      </c>
      <c r="X21" s="418"/>
      <c r="Y21" s="418"/>
      <c r="Z21" s="417" t="s">
        <v>22</v>
      </c>
      <c r="AA21" s="417"/>
      <c r="AB21" s="418"/>
      <c r="AC21" s="418" t="s">
        <v>22</v>
      </c>
      <c r="AD21" s="418"/>
      <c r="AE21" s="418"/>
      <c r="AF21" s="418" t="s">
        <v>33</v>
      </c>
      <c r="AG21" s="419">
        <f>AK21</f>
        <v>120</v>
      </c>
      <c r="AH21" s="419">
        <f>AG21+AI21</f>
        <v>126</v>
      </c>
      <c r="AI21" s="419">
        <f>AL21</f>
        <v>6</v>
      </c>
      <c r="AJ21" s="420">
        <v>0</v>
      </c>
      <c r="AK21" s="435">
        <f>$AK$2-BQ21</f>
        <v>120</v>
      </c>
      <c r="AL21" s="435">
        <f>(BR21-AK21)</f>
        <v>6</v>
      </c>
      <c r="AM21" s="3"/>
      <c r="AN21" s="422"/>
      <c r="AO21" s="422"/>
      <c r="AP21" s="422"/>
      <c r="AQ21" s="422"/>
      <c r="AR21" s="422"/>
      <c r="AS21" s="411">
        <f>COUNTIF(E21:AF21,"M")</f>
        <v>0</v>
      </c>
      <c r="AT21" s="411">
        <f>COUNTIF(E21:AF21,"T")</f>
        <v>0</v>
      </c>
      <c r="AU21" s="411">
        <f>COUNTIF(E21:AF21,"P")</f>
        <v>5</v>
      </c>
      <c r="AV21" s="411">
        <f t="shared" si="0"/>
        <v>4</v>
      </c>
      <c r="AW21" s="411">
        <f>COUNTIF(E21:AF21,"M/T")</f>
        <v>0</v>
      </c>
      <c r="AX21" s="411">
        <f>COUNTIF(E21:AF21,"I/I")</f>
        <v>0</v>
      </c>
      <c r="AY21" s="411">
        <f>COUNTIF(E21:AF21,"I")</f>
        <v>0</v>
      </c>
      <c r="AZ21" s="411">
        <f>COUNTIF(E21:AF21,"I²")</f>
        <v>0</v>
      </c>
      <c r="BA21" s="411">
        <f>COUNTIF(E21:AF21,"M4")</f>
        <v>0</v>
      </c>
      <c r="BB21" s="411">
        <f>COUNTIF(E21:AF21,"FLEX")</f>
        <v>0</v>
      </c>
      <c r="BC21" s="411">
        <f t="shared" si="1"/>
        <v>0</v>
      </c>
      <c r="BD21" s="411">
        <f t="shared" si="2"/>
        <v>0</v>
      </c>
      <c r="BE21" s="411">
        <f>COUNTIF(E21:AF21,"T/I")</f>
        <v>0</v>
      </c>
      <c r="BF21" s="411">
        <f>COUNTIF(E21:AF21,"P/i")</f>
        <v>1</v>
      </c>
      <c r="BG21" s="411">
        <f>COUNTIF(E21:AF21,"m/i")</f>
        <v>0</v>
      </c>
      <c r="BH21" s="411">
        <f>COUNTIF(E21:AF21,"M4/t")</f>
        <v>0</v>
      </c>
      <c r="BI21" s="411">
        <f>COUNTIF(E21:AF21,"I2/SN")</f>
        <v>0</v>
      </c>
      <c r="BJ21" s="411">
        <f>COUNTIF(E21:AF21,"M5")</f>
        <v>0</v>
      </c>
      <c r="BK21" s="411">
        <f>COUNTIF(E21:AF21,"M6")</f>
        <v>0</v>
      </c>
      <c r="BL21" s="411">
        <f>COUNTIF(E21:AF21,"T5")</f>
        <v>0</v>
      </c>
      <c r="BM21" s="411">
        <f>COUNTIF(E21:AF21,"FLUXO")</f>
        <v>0</v>
      </c>
      <c r="BN21" s="411">
        <f>COUNTIF(E21:AF21,"I2/N")</f>
        <v>0</v>
      </c>
      <c r="BO21" s="411">
        <f>COUNTIF(E21:AF21,"N/M")</f>
        <v>0</v>
      </c>
      <c r="BP21" s="411">
        <f>COUNTIF(E21:AF21,"I/M")</f>
        <v>0</v>
      </c>
      <c r="BQ21" s="411">
        <f t="shared" si="3"/>
        <v>0</v>
      </c>
      <c r="BR21" s="423">
        <f t="shared" si="4"/>
        <v>126</v>
      </c>
    </row>
    <row r="22" spans="1:72" s="409" customFormat="1" ht="26.25" customHeight="1">
      <c r="A22" s="403" t="s">
        <v>0</v>
      </c>
      <c r="B22" s="404" t="s">
        <v>1</v>
      </c>
      <c r="C22" s="405" t="s">
        <v>211</v>
      </c>
      <c r="D22" s="403" t="s">
        <v>3</v>
      </c>
      <c r="E22" s="406">
        <v>1</v>
      </c>
      <c r="F22" s="406">
        <v>2</v>
      </c>
      <c r="G22" s="406">
        <v>3</v>
      </c>
      <c r="H22" s="406">
        <v>4</v>
      </c>
      <c r="I22" s="406">
        <v>5</v>
      </c>
      <c r="J22" s="406">
        <v>6</v>
      </c>
      <c r="K22" s="406">
        <v>7</v>
      </c>
      <c r="L22" s="406">
        <v>8</v>
      </c>
      <c r="M22" s="406">
        <v>9</v>
      </c>
      <c r="N22" s="406">
        <v>10</v>
      </c>
      <c r="O22" s="406">
        <v>11</v>
      </c>
      <c r="P22" s="406">
        <v>12</v>
      </c>
      <c r="Q22" s="406">
        <v>13</v>
      </c>
      <c r="R22" s="406">
        <v>14</v>
      </c>
      <c r="S22" s="406">
        <v>15</v>
      </c>
      <c r="T22" s="406">
        <v>16</v>
      </c>
      <c r="U22" s="406">
        <v>17</v>
      </c>
      <c r="V22" s="406">
        <v>18</v>
      </c>
      <c r="W22" s="406">
        <v>19</v>
      </c>
      <c r="X22" s="406">
        <v>20</v>
      </c>
      <c r="Y22" s="406">
        <v>21</v>
      </c>
      <c r="Z22" s="406">
        <v>22</v>
      </c>
      <c r="AA22" s="406">
        <v>23</v>
      </c>
      <c r="AB22" s="406">
        <v>24</v>
      </c>
      <c r="AC22" s="406">
        <v>25</v>
      </c>
      <c r="AD22" s="406">
        <v>26</v>
      </c>
      <c r="AE22" s="406">
        <v>27</v>
      </c>
      <c r="AF22" s="406">
        <v>28</v>
      </c>
      <c r="AG22" s="407" t="s">
        <v>4</v>
      </c>
      <c r="AH22" s="407" t="s">
        <v>5</v>
      </c>
      <c r="AI22" s="407" t="s">
        <v>6</v>
      </c>
      <c r="AJ22" s="420"/>
      <c r="AR22" s="427"/>
      <c r="AS22" s="428"/>
      <c r="AT22" s="428"/>
      <c r="AU22" s="428"/>
      <c r="AV22" s="428"/>
      <c r="AW22" s="428"/>
      <c r="AX22" s="428"/>
      <c r="AY22" s="428"/>
      <c r="AZ22" s="428"/>
      <c r="BA22" s="428"/>
      <c r="BB22" s="428"/>
      <c r="BC22" s="428"/>
      <c r="BD22" s="428"/>
      <c r="BE22" s="428"/>
      <c r="BF22" s="428"/>
      <c r="BG22" s="428"/>
      <c r="BH22" s="428"/>
      <c r="BI22" s="428"/>
      <c r="BJ22" s="428"/>
      <c r="BK22" s="428"/>
      <c r="BL22" s="428"/>
      <c r="BM22" s="428"/>
      <c r="BN22" s="428"/>
      <c r="BO22" s="428"/>
      <c r="BP22" s="428"/>
      <c r="BQ22" s="428"/>
      <c r="BR22" s="429"/>
      <c r="BS22" s="427"/>
    </row>
    <row r="23" spans="1:72" s="409" customFormat="1" ht="26.25" customHeight="1">
      <c r="A23" s="403"/>
      <c r="B23" s="404" t="s">
        <v>212</v>
      </c>
      <c r="C23" s="405" t="s">
        <v>213</v>
      </c>
      <c r="D23" s="403"/>
      <c r="E23" s="406" t="s">
        <v>11</v>
      </c>
      <c r="F23" s="406" t="s">
        <v>12</v>
      </c>
      <c r="G23" s="406" t="s">
        <v>13</v>
      </c>
      <c r="H23" s="406" t="s">
        <v>14</v>
      </c>
      <c r="I23" s="406" t="s">
        <v>8</v>
      </c>
      <c r="J23" s="406" t="s">
        <v>9</v>
      </c>
      <c r="K23" s="406" t="s">
        <v>10</v>
      </c>
      <c r="L23" s="406" t="s">
        <v>214</v>
      </c>
      <c r="M23" s="406" t="s">
        <v>12</v>
      </c>
      <c r="N23" s="406" t="s">
        <v>13</v>
      </c>
      <c r="O23" s="406" t="s">
        <v>14</v>
      </c>
      <c r="P23" s="406" t="s">
        <v>8</v>
      </c>
      <c r="Q23" s="406" t="s">
        <v>9</v>
      </c>
      <c r="R23" s="406" t="s">
        <v>10</v>
      </c>
      <c r="S23" s="406" t="s">
        <v>214</v>
      </c>
      <c r="T23" s="406" t="s">
        <v>12</v>
      </c>
      <c r="U23" s="406" t="s">
        <v>13</v>
      </c>
      <c r="V23" s="406" t="s">
        <v>14</v>
      </c>
      <c r="W23" s="406" t="s">
        <v>8</v>
      </c>
      <c r="X23" s="406" t="s">
        <v>9</v>
      </c>
      <c r="Y23" s="406" t="s">
        <v>10</v>
      </c>
      <c r="Z23" s="406" t="s">
        <v>214</v>
      </c>
      <c r="AA23" s="406" t="s">
        <v>12</v>
      </c>
      <c r="AB23" s="406" t="s">
        <v>13</v>
      </c>
      <c r="AC23" s="406" t="s">
        <v>14</v>
      </c>
      <c r="AD23" s="406" t="s">
        <v>8</v>
      </c>
      <c r="AE23" s="406" t="s">
        <v>9</v>
      </c>
      <c r="AF23" s="406" t="s">
        <v>10</v>
      </c>
      <c r="AG23" s="407"/>
      <c r="AH23" s="407"/>
      <c r="AI23" s="407"/>
      <c r="AJ23" s="420"/>
      <c r="AR23" s="427"/>
      <c r="AS23" s="428"/>
      <c r="AT23" s="428"/>
      <c r="AU23" s="428"/>
      <c r="AV23" s="428"/>
      <c r="AW23" s="428"/>
      <c r="AX23" s="428"/>
      <c r="AY23" s="428"/>
      <c r="AZ23" s="428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8"/>
      <c r="BO23" s="428"/>
      <c r="BP23" s="428"/>
      <c r="BQ23" s="428"/>
      <c r="BR23" s="429"/>
      <c r="BS23" s="427"/>
    </row>
    <row r="24" spans="1:72" s="409" customFormat="1" ht="26.25" customHeight="1">
      <c r="A24" s="448" t="s">
        <v>248</v>
      </c>
      <c r="B24" s="432" t="s">
        <v>230</v>
      </c>
      <c r="C24" s="433">
        <v>177095</v>
      </c>
      <c r="D24" s="416" t="s">
        <v>57</v>
      </c>
      <c r="E24" s="417" t="s">
        <v>87</v>
      </c>
      <c r="F24" s="417"/>
      <c r="G24" s="418"/>
      <c r="H24" s="418"/>
      <c r="I24" s="418" t="s">
        <v>87</v>
      </c>
      <c r="J24" s="418"/>
      <c r="K24" s="418" t="s">
        <v>87</v>
      </c>
      <c r="L24" s="417" t="s">
        <v>87</v>
      </c>
      <c r="M24" s="417"/>
      <c r="N24" s="437" t="s">
        <v>22</v>
      </c>
      <c r="O24" s="418" t="s">
        <v>249</v>
      </c>
      <c r="P24" s="418"/>
      <c r="Q24" s="418"/>
      <c r="R24" s="418" t="s">
        <v>87</v>
      </c>
      <c r="S24" s="417" t="s">
        <v>87</v>
      </c>
      <c r="T24" s="417"/>
      <c r="U24" s="437" t="s">
        <v>21</v>
      </c>
      <c r="V24" s="418"/>
      <c r="W24" s="418"/>
      <c r="X24" s="437" t="s">
        <v>22</v>
      </c>
      <c r="Y24" s="418"/>
      <c r="Z24" s="417" t="s">
        <v>87</v>
      </c>
      <c r="AA24" s="438" t="s">
        <v>21</v>
      </c>
      <c r="AB24" s="437" t="s">
        <v>20</v>
      </c>
      <c r="AC24" s="418"/>
      <c r="AD24" s="418" t="s">
        <v>87</v>
      </c>
      <c r="AE24" s="418"/>
      <c r="AF24" s="418"/>
      <c r="AG24" s="419">
        <f>AK24</f>
        <v>120</v>
      </c>
      <c r="AH24" s="419">
        <f>AG24+AI24</f>
        <v>156</v>
      </c>
      <c r="AI24" s="419">
        <f>AL24</f>
        <v>36</v>
      </c>
      <c r="AJ24" s="420" t="s">
        <v>234</v>
      </c>
      <c r="AK24" s="435">
        <f>$AK$2-BQ24</f>
        <v>120</v>
      </c>
      <c r="AL24" s="435">
        <f>(BR24-AK24)</f>
        <v>36</v>
      </c>
      <c r="AM24" s="3"/>
      <c r="AN24" s="422"/>
      <c r="AO24" s="422"/>
      <c r="AP24" s="422"/>
      <c r="AQ24" s="422"/>
      <c r="AR24" s="422"/>
      <c r="AS24" s="411">
        <f>COUNTIF(E24:AF24,"M")</f>
        <v>1</v>
      </c>
      <c r="AT24" s="411">
        <f>COUNTIF(E24:AF24,"T")</f>
        <v>2</v>
      </c>
      <c r="AU24" s="411">
        <f>COUNTIF(E24:AF24,"P")</f>
        <v>2</v>
      </c>
      <c r="AV24" s="411">
        <f t="shared" si="0"/>
        <v>8</v>
      </c>
      <c r="AW24" s="411">
        <f>COUNTIF(E24:AF24,"M/T")</f>
        <v>0</v>
      </c>
      <c r="AX24" s="411">
        <f>COUNTIF(E24:AF24,"I/I")</f>
        <v>0</v>
      </c>
      <c r="AY24" s="411">
        <f>COUNTIF(E24:AF24,"I")</f>
        <v>0</v>
      </c>
      <c r="AZ24" s="411">
        <f>COUNTIF(E24:AF24,"I²")</f>
        <v>0</v>
      </c>
      <c r="BA24" s="411">
        <f>COUNTIF(E24:AF24,"M4")</f>
        <v>0</v>
      </c>
      <c r="BB24" s="411">
        <f>COUNTIF(E24:AF24,"FLEX")</f>
        <v>0</v>
      </c>
      <c r="BC24" s="411">
        <f t="shared" si="1"/>
        <v>0</v>
      </c>
      <c r="BD24" s="411">
        <f t="shared" si="2"/>
        <v>1</v>
      </c>
      <c r="BE24" s="411">
        <f>COUNTIF(E24:AF24,"T/I")</f>
        <v>0</v>
      </c>
      <c r="BF24" s="411">
        <f>COUNTIF(E24:AF24,"P/i")</f>
        <v>0</v>
      </c>
      <c r="BG24" s="411">
        <f>COUNTIF(E24:AF24,"m/i")</f>
        <v>0</v>
      </c>
      <c r="BH24" s="411">
        <f>COUNTIF(E24:AF24,"M4/t")</f>
        <v>0</v>
      </c>
      <c r="BI24" s="411">
        <f>COUNTIF(E24:AF24,"I2/SN")</f>
        <v>0</v>
      </c>
      <c r="BJ24" s="411">
        <f>COUNTIF(E24:AF24,"M5")</f>
        <v>0</v>
      </c>
      <c r="BK24" s="411">
        <f>COUNTIF(E24:AF24,"M6")</f>
        <v>0</v>
      </c>
      <c r="BL24" s="411">
        <f>COUNTIF(E24:AF24,"T5")</f>
        <v>0</v>
      </c>
      <c r="BM24" s="411">
        <f>COUNTIF(E24:AF24,"FLUXO")</f>
        <v>0</v>
      </c>
      <c r="BN24" s="411">
        <f>COUNTIF(E24:AF24,"T1/N")</f>
        <v>0</v>
      </c>
      <c r="BO24" s="411">
        <f>COUNTIF(E24:AF24,"N/M")</f>
        <v>0</v>
      </c>
      <c r="BP24" s="411">
        <f>COUNTIF(E24:AF24,"P1/N")</f>
        <v>0</v>
      </c>
      <c r="BQ24" s="411">
        <f t="shared" si="3"/>
        <v>0</v>
      </c>
      <c r="BR24" s="423">
        <f t="shared" si="4"/>
        <v>156</v>
      </c>
    </row>
    <row r="25" spans="1:72" s="409" customFormat="1" ht="26.25" customHeight="1">
      <c r="A25" s="448" t="s">
        <v>250</v>
      </c>
      <c r="B25" s="432" t="s">
        <v>251</v>
      </c>
      <c r="C25" s="445">
        <v>157582</v>
      </c>
      <c r="D25" s="416" t="s">
        <v>57</v>
      </c>
      <c r="E25" s="417" t="s">
        <v>87</v>
      </c>
      <c r="F25" s="417" t="s">
        <v>87</v>
      </c>
      <c r="G25" s="418"/>
      <c r="H25" s="418"/>
      <c r="I25" s="418" t="s">
        <v>87</v>
      </c>
      <c r="J25" s="418"/>
      <c r="K25" s="418"/>
      <c r="L25" s="417" t="s">
        <v>87</v>
      </c>
      <c r="M25" s="417"/>
      <c r="N25" s="418"/>
      <c r="O25" s="418" t="s">
        <v>87</v>
      </c>
      <c r="P25" s="418"/>
      <c r="Q25" s="418"/>
      <c r="R25" s="418" t="s">
        <v>87</v>
      </c>
      <c r="S25" s="417"/>
      <c r="T25" s="417"/>
      <c r="U25" s="418" t="s">
        <v>87</v>
      </c>
      <c r="V25" s="418"/>
      <c r="W25" s="418"/>
      <c r="X25" s="418" t="s">
        <v>87</v>
      </c>
      <c r="Y25" s="418"/>
      <c r="Z25" s="417"/>
      <c r="AA25" s="417" t="s">
        <v>87</v>
      </c>
      <c r="AB25" s="418"/>
      <c r="AC25" s="418"/>
      <c r="AD25" s="418" t="s">
        <v>87</v>
      </c>
      <c r="AE25" s="418"/>
      <c r="AF25" s="418"/>
      <c r="AG25" s="419">
        <f>AK25</f>
        <v>120</v>
      </c>
      <c r="AH25" s="419">
        <f>AG25+AI25</f>
        <v>120</v>
      </c>
      <c r="AI25" s="419">
        <f>AL25</f>
        <v>0</v>
      </c>
      <c r="AJ25" s="420" t="s">
        <v>202</v>
      </c>
      <c r="AK25" s="435">
        <f>$AK$2-BQ25</f>
        <v>120</v>
      </c>
      <c r="AL25" s="435">
        <f>(BR25-AK25)</f>
        <v>0</v>
      </c>
      <c r="AM25" s="3"/>
      <c r="AN25" s="422"/>
      <c r="AO25" s="422"/>
      <c r="AP25" s="422"/>
      <c r="AQ25" s="422"/>
      <c r="AR25" s="422"/>
      <c r="AS25" s="411">
        <f>COUNTIF(E25:AF25,"M")</f>
        <v>0</v>
      </c>
      <c r="AT25" s="411">
        <f>COUNTIF(E25:AF25,"T")</f>
        <v>0</v>
      </c>
      <c r="AU25" s="411">
        <f>COUNTIF(E25:AF25,"P")</f>
        <v>0</v>
      </c>
      <c r="AV25" s="411">
        <f t="shared" si="0"/>
        <v>10</v>
      </c>
      <c r="AW25" s="411">
        <f>COUNTIF(E25:AF25,"M/T")</f>
        <v>0</v>
      </c>
      <c r="AX25" s="411">
        <f>COUNTIF(E25:AF25,"I/I")</f>
        <v>0</v>
      </c>
      <c r="AY25" s="411">
        <f>COUNTIF(E25:AF25,"I")</f>
        <v>0</v>
      </c>
      <c r="AZ25" s="411">
        <f>COUNTIF(E25:AF25,"I²")</f>
        <v>0</v>
      </c>
      <c r="BA25" s="411">
        <f>COUNTIF(E25:AF25,"M4")</f>
        <v>0</v>
      </c>
      <c r="BB25" s="411">
        <f>COUNTIF(E25:AF25,"FLEX")</f>
        <v>0</v>
      </c>
      <c r="BC25" s="411">
        <f t="shared" si="1"/>
        <v>0</v>
      </c>
      <c r="BD25" s="411">
        <f t="shared" si="2"/>
        <v>0</v>
      </c>
      <c r="BE25" s="411">
        <f>COUNTIF(E25:AF25,"T/I")</f>
        <v>0</v>
      </c>
      <c r="BF25" s="411">
        <f>COUNTIF(E25:AF25,"P/i")</f>
        <v>0</v>
      </c>
      <c r="BG25" s="411">
        <f>COUNTIF(E25:AF25,"m/i")</f>
        <v>0</v>
      </c>
      <c r="BH25" s="411">
        <f>COUNTIF(E25:AF25,"M4/t")</f>
        <v>0</v>
      </c>
      <c r="BI25" s="411">
        <f>COUNTIF(E25:AF25,"I2/SN")</f>
        <v>0</v>
      </c>
      <c r="BJ25" s="411">
        <f>COUNTIF(E25:AF25,"M5")</f>
        <v>0</v>
      </c>
      <c r="BK25" s="411">
        <f>COUNTIF(E25:AF25,"M6")</f>
        <v>0</v>
      </c>
      <c r="BL25" s="411">
        <f>COUNTIF(E25:AF25,"T5")</f>
        <v>0</v>
      </c>
      <c r="BM25" s="411">
        <f>COUNTIF(E25:AF25,"FLUXO")</f>
        <v>0</v>
      </c>
      <c r="BN25" s="411">
        <f>COUNTIF(E25:AF25,"I2/N")</f>
        <v>0</v>
      </c>
      <c r="BO25" s="411">
        <f>COUNTIF(E25:AF25,"N/M")</f>
        <v>0</v>
      </c>
      <c r="BP25" s="411">
        <f>COUNTIF(E25:AF25,"I/M")</f>
        <v>0</v>
      </c>
      <c r="BQ25" s="411">
        <f t="shared" si="3"/>
        <v>0</v>
      </c>
      <c r="BR25" s="423">
        <f t="shared" si="4"/>
        <v>120</v>
      </c>
    </row>
    <row r="26" spans="1:72" s="409" customFormat="1" ht="26.25" customHeight="1">
      <c r="A26" s="403" t="s">
        <v>0</v>
      </c>
      <c r="B26" s="404" t="s">
        <v>1</v>
      </c>
      <c r="C26" s="405" t="s">
        <v>211</v>
      </c>
      <c r="D26" s="403" t="s">
        <v>3</v>
      </c>
      <c r="E26" s="406">
        <v>1</v>
      </c>
      <c r="F26" s="406">
        <v>2</v>
      </c>
      <c r="G26" s="406">
        <v>3</v>
      </c>
      <c r="H26" s="406">
        <v>4</v>
      </c>
      <c r="I26" s="406">
        <v>5</v>
      </c>
      <c r="J26" s="406">
        <v>6</v>
      </c>
      <c r="K26" s="406">
        <v>7</v>
      </c>
      <c r="L26" s="406">
        <v>8</v>
      </c>
      <c r="M26" s="406">
        <v>9</v>
      </c>
      <c r="N26" s="406">
        <v>10</v>
      </c>
      <c r="O26" s="406">
        <v>11</v>
      </c>
      <c r="P26" s="406">
        <v>12</v>
      </c>
      <c r="Q26" s="406">
        <v>13</v>
      </c>
      <c r="R26" s="406">
        <v>14</v>
      </c>
      <c r="S26" s="406">
        <v>15</v>
      </c>
      <c r="T26" s="406">
        <v>16</v>
      </c>
      <c r="U26" s="406">
        <v>17</v>
      </c>
      <c r="V26" s="406">
        <v>18</v>
      </c>
      <c r="W26" s="406">
        <v>19</v>
      </c>
      <c r="X26" s="406">
        <v>20</v>
      </c>
      <c r="Y26" s="406">
        <v>21</v>
      </c>
      <c r="Z26" s="406">
        <v>22</v>
      </c>
      <c r="AA26" s="406">
        <v>23</v>
      </c>
      <c r="AB26" s="406">
        <v>24</v>
      </c>
      <c r="AC26" s="406">
        <v>25</v>
      </c>
      <c r="AD26" s="406">
        <v>26</v>
      </c>
      <c r="AE26" s="406">
        <v>27</v>
      </c>
      <c r="AF26" s="406">
        <v>28</v>
      </c>
      <c r="AG26" s="407" t="s">
        <v>4</v>
      </c>
      <c r="AH26" s="407" t="s">
        <v>5</v>
      </c>
      <c r="AI26" s="407" t="s">
        <v>6</v>
      </c>
      <c r="AJ26" s="420"/>
      <c r="AR26" s="427"/>
      <c r="AS26" s="428"/>
      <c r="AT26" s="428"/>
      <c r="AU26" s="428"/>
      <c r="AV26" s="428"/>
      <c r="AW26" s="428"/>
      <c r="AX26" s="428"/>
      <c r="AY26" s="428"/>
      <c r="AZ26" s="428"/>
      <c r="BA26" s="428"/>
      <c r="BB26" s="428"/>
      <c r="BC26" s="428"/>
      <c r="BD26" s="428"/>
      <c r="BE26" s="428"/>
      <c r="BF26" s="428"/>
      <c r="BG26" s="428"/>
      <c r="BH26" s="428"/>
      <c r="BI26" s="428"/>
      <c r="BJ26" s="428"/>
      <c r="BK26" s="428"/>
      <c r="BL26" s="428"/>
      <c r="BM26" s="428"/>
      <c r="BN26" s="428"/>
      <c r="BO26" s="428"/>
      <c r="BP26" s="428"/>
      <c r="BQ26" s="428"/>
      <c r="BR26" s="429"/>
      <c r="BS26" s="427"/>
      <c r="BT26" s="424"/>
    </row>
    <row r="27" spans="1:72" s="409" customFormat="1" ht="26.25" customHeight="1">
      <c r="A27" s="403"/>
      <c r="B27" s="404" t="s">
        <v>212</v>
      </c>
      <c r="C27" s="405" t="s">
        <v>213</v>
      </c>
      <c r="D27" s="403"/>
      <c r="E27" s="406" t="s">
        <v>11</v>
      </c>
      <c r="F27" s="406" t="s">
        <v>12</v>
      </c>
      <c r="G27" s="406" t="s">
        <v>13</v>
      </c>
      <c r="H27" s="406" t="s">
        <v>14</v>
      </c>
      <c r="I27" s="406" t="s">
        <v>8</v>
      </c>
      <c r="J27" s="406" t="s">
        <v>9</v>
      </c>
      <c r="K27" s="406" t="s">
        <v>10</v>
      </c>
      <c r="L27" s="406" t="s">
        <v>214</v>
      </c>
      <c r="M27" s="406" t="s">
        <v>12</v>
      </c>
      <c r="N27" s="406" t="s">
        <v>13</v>
      </c>
      <c r="O27" s="406" t="s">
        <v>14</v>
      </c>
      <c r="P27" s="406" t="s">
        <v>8</v>
      </c>
      <c r="Q27" s="406" t="s">
        <v>9</v>
      </c>
      <c r="R27" s="406" t="s">
        <v>10</v>
      </c>
      <c r="S27" s="406" t="s">
        <v>214</v>
      </c>
      <c r="T27" s="406" t="s">
        <v>12</v>
      </c>
      <c r="U27" s="406" t="s">
        <v>13</v>
      </c>
      <c r="V27" s="406" t="s">
        <v>14</v>
      </c>
      <c r="W27" s="406" t="s">
        <v>8</v>
      </c>
      <c r="X27" s="406" t="s">
        <v>9</v>
      </c>
      <c r="Y27" s="406" t="s">
        <v>10</v>
      </c>
      <c r="Z27" s="406" t="s">
        <v>214</v>
      </c>
      <c r="AA27" s="406" t="s">
        <v>12</v>
      </c>
      <c r="AB27" s="406" t="s">
        <v>13</v>
      </c>
      <c r="AC27" s="406" t="s">
        <v>14</v>
      </c>
      <c r="AD27" s="406" t="s">
        <v>8</v>
      </c>
      <c r="AE27" s="406" t="s">
        <v>9</v>
      </c>
      <c r="AF27" s="406" t="s">
        <v>10</v>
      </c>
      <c r="AG27" s="407"/>
      <c r="AH27" s="407"/>
      <c r="AI27" s="407"/>
      <c r="AJ27" s="420"/>
      <c r="AR27" s="427"/>
      <c r="AS27" s="428"/>
      <c r="AT27" s="428"/>
      <c r="AU27" s="428"/>
      <c r="AV27" s="428"/>
      <c r="AW27" s="428"/>
      <c r="AX27" s="428"/>
      <c r="AY27" s="428"/>
      <c r="AZ27" s="428"/>
      <c r="BA27" s="428"/>
      <c r="BB27" s="428"/>
      <c r="BC27" s="428"/>
      <c r="BD27" s="428"/>
      <c r="BE27" s="428"/>
      <c r="BF27" s="428"/>
      <c r="BG27" s="428"/>
      <c r="BH27" s="428"/>
      <c r="BI27" s="428"/>
      <c r="BJ27" s="428"/>
      <c r="BK27" s="428"/>
      <c r="BL27" s="428"/>
      <c r="BM27" s="428"/>
      <c r="BN27" s="428"/>
      <c r="BO27" s="428"/>
      <c r="BP27" s="428"/>
      <c r="BQ27" s="428"/>
      <c r="BR27" s="429"/>
      <c r="BS27" s="427"/>
      <c r="BT27" s="424"/>
    </row>
    <row r="28" spans="1:72" s="409" customFormat="1" ht="26.25" customHeight="1">
      <c r="A28" s="448" t="s">
        <v>252</v>
      </c>
      <c r="B28" s="432" t="s">
        <v>253</v>
      </c>
      <c r="C28" s="445">
        <v>459785</v>
      </c>
      <c r="D28" s="416" t="s">
        <v>57</v>
      </c>
      <c r="E28" s="417"/>
      <c r="F28" s="438" t="s">
        <v>223</v>
      </c>
      <c r="G28" s="418" t="s">
        <v>87</v>
      </c>
      <c r="H28" s="418"/>
      <c r="I28" s="418"/>
      <c r="J28" s="418" t="s">
        <v>87</v>
      </c>
      <c r="K28" s="418"/>
      <c r="L28" s="417"/>
      <c r="M28" s="417" t="s">
        <v>87</v>
      </c>
      <c r="N28" s="418"/>
      <c r="O28" s="418"/>
      <c r="P28" s="418" t="s">
        <v>87</v>
      </c>
      <c r="Q28" s="418"/>
      <c r="R28" s="418" t="s">
        <v>22</v>
      </c>
      <c r="S28" s="417"/>
      <c r="T28" s="417"/>
      <c r="U28" s="418" t="s">
        <v>87</v>
      </c>
      <c r="V28" s="418" t="s">
        <v>87</v>
      </c>
      <c r="W28" s="418"/>
      <c r="X28" s="418" t="s">
        <v>87</v>
      </c>
      <c r="Y28" s="418"/>
      <c r="Z28" s="417"/>
      <c r="AA28" s="417"/>
      <c r="AB28" s="418" t="s">
        <v>87</v>
      </c>
      <c r="AC28" s="418"/>
      <c r="AD28" s="418"/>
      <c r="AE28" s="418" t="s">
        <v>87</v>
      </c>
      <c r="AF28" s="418"/>
      <c r="AG28" s="419">
        <f>AK28</f>
        <v>120</v>
      </c>
      <c r="AH28" s="419">
        <f>AG28+AI28</f>
        <v>138</v>
      </c>
      <c r="AI28" s="419">
        <f>AL28</f>
        <v>18</v>
      </c>
      <c r="AJ28" s="420" t="s">
        <v>202</v>
      </c>
      <c r="AK28" s="435">
        <f>$AK$2-BQ28</f>
        <v>120</v>
      </c>
      <c r="AL28" s="435">
        <f>(BR28-AK28)</f>
        <v>18</v>
      </c>
      <c r="AM28" s="3"/>
      <c r="AN28" s="422"/>
      <c r="AO28" s="422"/>
      <c r="AP28" s="422"/>
      <c r="AQ28" s="422"/>
      <c r="AR28" s="422"/>
      <c r="AS28" s="411">
        <f>COUNTIF(E28:AF28,"M")</f>
        <v>0</v>
      </c>
      <c r="AT28" s="411">
        <f>COUNTIF(E28:AF28,"T")</f>
        <v>0</v>
      </c>
      <c r="AU28" s="411">
        <f>COUNTIF(E28:AF28,"P")</f>
        <v>1</v>
      </c>
      <c r="AV28" s="411">
        <f t="shared" si="0"/>
        <v>9</v>
      </c>
      <c r="AW28" s="411">
        <f>COUNTIF(E28:AF28,"M/T")</f>
        <v>0</v>
      </c>
      <c r="AX28" s="411">
        <f>COUNTIF(E28:AF28,"I/I")</f>
        <v>0</v>
      </c>
      <c r="AY28" s="411">
        <f>COUNTIF(E28:AF28,"I")</f>
        <v>0</v>
      </c>
      <c r="AZ28" s="411">
        <f>COUNTIF(E28:AF28,"I²")</f>
        <v>0</v>
      </c>
      <c r="BA28" s="411">
        <f>COUNTIF(E28:AF28,"M4")</f>
        <v>0</v>
      </c>
      <c r="BB28" s="411">
        <f>COUNTIF(E28:AF28,"FLEX")</f>
        <v>0</v>
      </c>
      <c r="BC28" s="411">
        <f t="shared" si="1"/>
        <v>0</v>
      </c>
      <c r="BD28" s="411">
        <f t="shared" si="2"/>
        <v>1</v>
      </c>
      <c r="BE28" s="411">
        <f>COUNTIF(E28:AF28,"T/I")</f>
        <v>0</v>
      </c>
      <c r="BF28" s="411">
        <f>COUNTIF(E28:AF28,"P/i")</f>
        <v>0</v>
      </c>
      <c r="BG28" s="411">
        <f>COUNTIF(E28:AF28,"m/i")</f>
        <v>0</v>
      </c>
      <c r="BH28" s="411">
        <f>COUNTIF(E28:AF28,"M4/t")</f>
        <v>0</v>
      </c>
      <c r="BI28" s="411">
        <f>COUNTIF(E28:AF28,"I2/SN")</f>
        <v>0</v>
      </c>
      <c r="BJ28" s="411">
        <f>COUNTIF(E28:AF28,"M5")</f>
        <v>0</v>
      </c>
      <c r="BK28" s="411">
        <f>COUNTIF(E28:AF28,"M6")</f>
        <v>0</v>
      </c>
      <c r="BL28" s="411">
        <f>COUNTIF(E28:AF28,"T5")</f>
        <v>0</v>
      </c>
      <c r="BM28" s="411">
        <f>COUNTIF(E28:AF28,"FLUXO")</f>
        <v>0</v>
      </c>
      <c r="BN28" s="411">
        <f>COUNTIF(E28:AF28,"I2/N")</f>
        <v>0</v>
      </c>
      <c r="BO28" s="411">
        <f>COUNTIF(E28:AF28,"N/M")</f>
        <v>0</v>
      </c>
      <c r="BP28" s="411">
        <f>COUNTIF(E28:AF28,"I/M")</f>
        <v>0</v>
      </c>
      <c r="BQ28" s="411">
        <f t="shared" si="3"/>
        <v>0</v>
      </c>
      <c r="BR28" s="423">
        <f t="shared" si="4"/>
        <v>138</v>
      </c>
    </row>
    <row r="29" spans="1:72" s="409" customFormat="1" ht="26.25" customHeight="1">
      <c r="A29" s="448" t="s">
        <v>254</v>
      </c>
      <c r="B29" s="432" t="s">
        <v>255</v>
      </c>
      <c r="C29" s="433"/>
      <c r="D29" s="416" t="s">
        <v>57</v>
      </c>
      <c r="E29" s="417"/>
      <c r="F29" s="417"/>
      <c r="G29" s="418" t="s">
        <v>87</v>
      </c>
      <c r="H29" s="418" t="s">
        <v>87</v>
      </c>
      <c r="I29" s="418"/>
      <c r="J29" s="418" t="s">
        <v>87</v>
      </c>
      <c r="K29" s="418"/>
      <c r="L29" s="417"/>
      <c r="M29" s="417" t="s">
        <v>87</v>
      </c>
      <c r="N29" s="418"/>
      <c r="O29" s="418"/>
      <c r="P29" s="418" t="s">
        <v>87</v>
      </c>
      <c r="Q29" s="418"/>
      <c r="R29" s="418"/>
      <c r="S29" s="417" t="s">
        <v>87</v>
      </c>
      <c r="T29" s="417"/>
      <c r="U29" s="418"/>
      <c r="V29" s="418" t="s">
        <v>87</v>
      </c>
      <c r="W29" s="418"/>
      <c r="X29" s="418"/>
      <c r="Y29" s="418" t="s">
        <v>87</v>
      </c>
      <c r="Z29" s="417"/>
      <c r="AA29" s="417"/>
      <c r="AB29" s="418" t="s">
        <v>87</v>
      </c>
      <c r="AC29" s="418"/>
      <c r="AD29" s="418"/>
      <c r="AE29" s="418" t="s">
        <v>87</v>
      </c>
      <c r="AF29" s="418"/>
      <c r="AG29" s="419">
        <f>AK29</f>
        <v>120</v>
      </c>
      <c r="AH29" s="419">
        <f>AG29+AI29</f>
        <v>120</v>
      </c>
      <c r="AI29" s="419">
        <f>AL29</f>
        <v>0</v>
      </c>
      <c r="AJ29" s="420" t="s">
        <v>202</v>
      </c>
      <c r="AK29" s="435">
        <f>$AK$2-BQ29</f>
        <v>120</v>
      </c>
      <c r="AL29" s="435">
        <f>(BR29-AK29)</f>
        <v>0</v>
      </c>
      <c r="AM29" s="3"/>
      <c r="AN29" s="422"/>
      <c r="AO29" s="422"/>
      <c r="AP29" s="422"/>
      <c r="AQ29" s="422"/>
      <c r="AR29" s="422"/>
      <c r="AS29" s="411">
        <f>COUNTIF(E29:AF29,"M")</f>
        <v>0</v>
      </c>
      <c r="AT29" s="411">
        <f>COUNTIF(E29:AF29,"T")</f>
        <v>0</v>
      </c>
      <c r="AU29" s="411">
        <f>COUNTIF(E29:AF29,"P")</f>
        <v>0</v>
      </c>
      <c r="AV29" s="411">
        <f t="shared" si="0"/>
        <v>10</v>
      </c>
      <c r="AW29" s="411">
        <f>COUNTIF(E29:AF29,"M/T")</f>
        <v>0</v>
      </c>
      <c r="AX29" s="411">
        <f>COUNTIF(E29:AF29,"I/I")</f>
        <v>0</v>
      </c>
      <c r="AY29" s="411">
        <f>COUNTIF(E29:AF29,"I")</f>
        <v>0</v>
      </c>
      <c r="AZ29" s="411">
        <f>COUNTIF(E29:AF29,"I²")</f>
        <v>0</v>
      </c>
      <c r="BA29" s="411">
        <f>COUNTIF(E29:AF29,"M4")</f>
        <v>0</v>
      </c>
      <c r="BB29" s="411">
        <f>COUNTIF(E29:AF29,"FLEX")</f>
        <v>0</v>
      </c>
      <c r="BC29" s="411">
        <f t="shared" si="1"/>
        <v>0</v>
      </c>
      <c r="BD29" s="411">
        <f t="shared" si="2"/>
        <v>0</v>
      </c>
      <c r="BE29" s="411">
        <f>COUNTIF(E29:AF29,"T/I")</f>
        <v>0</v>
      </c>
      <c r="BF29" s="411">
        <f>COUNTIF(E29:AF29,"P/i")</f>
        <v>0</v>
      </c>
      <c r="BG29" s="411">
        <f>COUNTIF(E29:AF29,"m/i")</f>
        <v>0</v>
      </c>
      <c r="BH29" s="411">
        <f>COUNTIF(E29:AF29,"M4/t")</f>
        <v>0</v>
      </c>
      <c r="BI29" s="411">
        <f>COUNTIF(E29:AF29,"I2/SN")</f>
        <v>0</v>
      </c>
      <c r="BJ29" s="411">
        <f>COUNTIF(E29:AF29,"M5")</f>
        <v>0</v>
      </c>
      <c r="BK29" s="411">
        <f>COUNTIF(E29:AF29,"M6")</f>
        <v>0</v>
      </c>
      <c r="BL29" s="411">
        <f>COUNTIF(E29:AF29,"T5")</f>
        <v>0</v>
      </c>
      <c r="BM29" s="411">
        <f>COUNTIF(E29:AF29,"FLUXO")</f>
        <v>0</v>
      </c>
      <c r="BN29" s="411">
        <f>COUNTIF(E29:AF29,"I2/N")</f>
        <v>0</v>
      </c>
      <c r="BO29" s="411">
        <f>COUNTIF(E29:AF29,"N/M")</f>
        <v>0</v>
      </c>
      <c r="BP29" s="411">
        <f>COUNTIF(E29:AF29,"I/M")</f>
        <v>0</v>
      </c>
      <c r="BQ29" s="411">
        <f t="shared" si="3"/>
        <v>0</v>
      </c>
      <c r="BR29" s="423">
        <f t="shared" si="4"/>
        <v>120</v>
      </c>
    </row>
    <row r="30" spans="1:72" s="409" customFormat="1" ht="26.25" customHeight="1">
      <c r="A30" s="403" t="s">
        <v>0</v>
      </c>
      <c r="B30" s="404" t="s">
        <v>1</v>
      </c>
      <c r="C30" s="405" t="s">
        <v>211</v>
      </c>
      <c r="D30" s="403" t="s">
        <v>3</v>
      </c>
      <c r="E30" s="406">
        <v>1</v>
      </c>
      <c r="F30" s="406">
        <v>2</v>
      </c>
      <c r="G30" s="406">
        <v>3</v>
      </c>
      <c r="H30" s="406">
        <v>4</v>
      </c>
      <c r="I30" s="406">
        <v>5</v>
      </c>
      <c r="J30" s="406">
        <v>6</v>
      </c>
      <c r="K30" s="406">
        <v>7</v>
      </c>
      <c r="L30" s="406">
        <v>8</v>
      </c>
      <c r="M30" s="406">
        <v>9</v>
      </c>
      <c r="N30" s="406">
        <v>10</v>
      </c>
      <c r="O30" s="406">
        <v>11</v>
      </c>
      <c r="P30" s="406">
        <v>12</v>
      </c>
      <c r="Q30" s="406">
        <v>13</v>
      </c>
      <c r="R30" s="406">
        <v>14</v>
      </c>
      <c r="S30" s="406">
        <v>15</v>
      </c>
      <c r="T30" s="406">
        <v>16</v>
      </c>
      <c r="U30" s="406">
        <v>17</v>
      </c>
      <c r="V30" s="406">
        <v>18</v>
      </c>
      <c r="W30" s="406">
        <v>19</v>
      </c>
      <c r="X30" s="406">
        <v>20</v>
      </c>
      <c r="Y30" s="406">
        <v>21</v>
      </c>
      <c r="Z30" s="406">
        <v>22</v>
      </c>
      <c r="AA30" s="406">
        <v>23</v>
      </c>
      <c r="AB30" s="406">
        <v>24</v>
      </c>
      <c r="AC30" s="406">
        <v>25</v>
      </c>
      <c r="AD30" s="406">
        <v>26</v>
      </c>
      <c r="AE30" s="406">
        <v>27</v>
      </c>
      <c r="AF30" s="406">
        <v>28</v>
      </c>
      <c r="AG30" s="407" t="s">
        <v>4</v>
      </c>
      <c r="AH30" s="407" t="s">
        <v>5</v>
      </c>
      <c r="AI30" s="407" t="s">
        <v>6</v>
      </c>
      <c r="AJ30" s="420"/>
      <c r="AR30" s="427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8"/>
      <c r="BD30" s="428"/>
      <c r="BE30" s="428"/>
      <c r="BF30" s="428"/>
      <c r="BG30" s="428"/>
      <c r="BH30" s="428"/>
      <c r="BI30" s="428"/>
      <c r="BJ30" s="428"/>
      <c r="BK30" s="428"/>
      <c r="BL30" s="428"/>
      <c r="BM30" s="428"/>
      <c r="BN30" s="428"/>
      <c r="BO30" s="428"/>
      <c r="BP30" s="428"/>
      <c r="BQ30" s="428"/>
      <c r="BR30" s="429"/>
      <c r="BS30" s="427"/>
      <c r="BT30" s="424"/>
    </row>
    <row r="31" spans="1:72" s="409" customFormat="1" ht="26.25" customHeight="1">
      <c r="A31" s="403"/>
      <c r="B31" s="404" t="s">
        <v>212</v>
      </c>
      <c r="C31" s="405" t="s">
        <v>213</v>
      </c>
      <c r="D31" s="403"/>
      <c r="E31" s="406" t="s">
        <v>11</v>
      </c>
      <c r="F31" s="406" t="s">
        <v>12</v>
      </c>
      <c r="G31" s="406" t="s">
        <v>13</v>
      </c>
      <c r="H31" s="406" t="s">
        <v>14</v>
      </c>
      <c r="I31" s="406" t="s">
        <v>8</v>
      </c>
      <c r="J31" s="406" t="s">
        <v>9</v>
      </c>
      <c r="K31" s="406" t="s">
        <v>10</v>
      </c>
      <c r="L31" s="406" t="s">
        <v>214</v>
      </c>
      <c r="M31" s="406" t="s">
        <v>12</v>
      </c>
      <c r="N31" s="406" t="s">
        <v>13</v>
      </c>
      <c r="O31" s="406" t="s">
        <v>14</v>
      </c>
      <c r="P31" s="406" t="s">
        <v>8</v>
      </c>
      <c r="Q31" s="406" t="s">
        <v>9</v>
      </c>
      <c r="R31" s="406" t="s">
        <v>10</v>
      </c>
      <c r="S31" s="406" t="s">
        <v>214</v>
      </c>
      <c r="T31" s="406" t="s">
        <v>12</v>
      </c>
      <c r="U31" s="406" t="s">
        <v>13</v>
      </c>
      <c r="V31" s="406" t="s">
        <v>14</v>
      </c>
      <c r="W31" s="406" t="s">
        <v>8</v>
      </c>
      <c r="X31" s="406" t="s">
        <v>9</v>
      </c>
      <c r="Y31" s="406" t="s">
        <v>10</v>
      </c>
      <c r="Z31" s="406" t="s">
        <v>214</v>
      </c>
      <c r="AA31" s="406" t="s">
        <v>12</v>
      </c>
      <c r="AB31" s="406" t="s">
        <v>13</v>
      </c>
      <c r="AC31" s="406" t="s">
        <v>14</v>
      </c>
      <c r="AD31" s="406" t="s">
        <v>8</v>
      </c>
      <c r="AE31" s="406" t="s">
        <v>9</v>
      </c>
      <c r="AF31" s="406" t="s">
        <v>10</v>
      </c>
      <c r="AG31" s="407"/>
      <c r="AH31" s="407"/>
      <c r="AI31" s="407"/>
      <c r="AJ31" s="420"/>
      <c r="AR31" s="427"/>
      <c r="AS31" s="428"/>
      <c r="AT31" s="428"/>
      <c r="AU31" s="428"/>
      <c r="AV31" s="428"/>
      <c r="AW31" s="428"/>
      <c r="AX31" s="428"/>
      <c r="AY31" s="428"/>
      <c r="AZ31" s="428"/>
      <c r="BA31" s="428"/>
      <c r="BB31" s="428"/>
      <c r="BC31" s="428"/>
      <c r="BD31" s="428"/>
      <c r="BE31" s="428"/>
      <c r="BF31" s="428"/>
      <c r="BG31" s="428"/>
      <c r="BH31" s="428"/>
      <c r="BI31" s="428"/>
      <c r="BJ31" s="428"/>
      <c r="BK31" s="428"/>
      <c r="BL31" s="428"/>
      <c r="BM31" s="428"/>
      <c r="BN31" s="428"/>
      <c r="BO31" s="428"/>
      <c r="BP31" s="428"/>
      <c r="BQ31" s="428"/>
      <c r="BR31" s="429"/>
      <c r="BS31" s="427"/>
      <c r="BT31" s="424"/>
    </row>
    <row r="32" spans="1:72" s="409" customFormat="1" ht="26.25" customHeight="1">
      <c r="A32" s="448" t="s">
        <v>256</v>
      </c>
      <c r="B32" s="432" t="s">
        <v>257</v>
      </c>
      <c r="C32" s="433">
        <v>105875</v>
      </c>
      <c r="D32" s="452" t="s">
        <v>258</v>
      </c>
      <c r="E32" s="417"/>
      <c r="F32" s="417"/>
      <c r="G32" s="418"/>
      <c r="H32" s="418" t="s">
        <v>219</v>
      </c>
      <c r="I32" s="418"/>
      <c r="J32" s="418" t="s">
        <v>219</v>
      </c>
      <c r="K32" s="437" t="s">
        <v>21</v>
      </c>
      <c r="L32" s="417"/>
      <c r="M32" s="417"/>
      <c r="N32" s="418" t="s">
        <v>219</v>
      </c>
      <c r="O32" s="447" t="s">
        <v>19</v>
      </c>
      <c r="P32" s="447" t="s">
        <v>19</v>
      </c>
      <c r="Q32" s="447" t="s">
        <v>19</v>
      </c>
      <c r="R32" s="447" t="s">
        <v>19</v>
      </c>
      <c r="S32" s="417"/>
      <c r="T32" s="417"/>
      <c r="U32" s="418"/>
      <c r="V32" s="418" t="s">
        <v>219</v>
      </c>
      <c r="W32" s="418"/>
      <c r="X32" s="418" t="s">
        <v>219</v>
      </c>
      <c r="Y32" s="418"/>
      <c r="Z32" s="417"/>
      <c r="AA32" s="417"/>
      <c r="AB32" s="418" t="s">
        <v>219</v>
      </c>
      <c r="AC32" s="418"/>
      <c r="AD32" s="418" t="s">
        <v>219</v>
      </c>
      <c r="AE32" s="418"/>
      <c r="AF32" s="418" t="s">
        <v>219</v>
      </c>
      <c r="AG32" s="419">
        <f>AK32</f>
        <v>96</v>
      </c>
      <c r="AH32" s="419">
        <f>AG32+AI32</f>
        <v>102</v>
      </c>
      <c r="AI32" s="419">
        <f>AL32</f>
        <v>6</v>
      </c>
      <c r="AJ32" s="420" t="s">
        <v>202</v>
      </c>
      <c r="AK32" s="435">
        <f>$AK$2-BQ32</f>
        <v>96</v>
      </c>
      <c r="AL32" s="435">
        <f>(BR32-AK32)</f>
        <v>6</v>
      </c>
      <c r="AM32" s="3"/>
      <c r="AN32" s="422"/>
      <c r="AO32" s="422"/>
      <c r="AP32" s="422"/>
      <c r="AQ32" s="422"/>
      <c r="AR32" s="422">
        <v>24</v>
      </c>
      <c r="AS32" s="411">
        <f>COUNTIF(E32:AF32,"M")</f>
        <v>0</v>
      </c>
      <c r="AT32" s="411">
        <f>COUNTIF(E32:AF32,"T")</f>
        <v>1</v>
      </c>
      <c r="AU32" s="411">
        <f>COUNTIF(E32:AF32,"P")</f>
        <v>0</v>
      </c>
      <c r="AV32" s="411">
        <f t="shared" si="0"/>
        <v>0</v>
      </c>
      <c r="AW32" s="411">
        <f>COUNTIF(E32:AF32,"M/T")</f>
        <v>0</v>
      </c>
      <c r="AX32" s="411">
        <f>COUNTIF(E32:AF32,"I/I")</f>
        <v>0</v>
      </c>
      <c r="AY32" s="411">
        <f>COUNTIF(E32:AF32,"I")</f>
        <v>0</v>
      </c>
      <c r="AZ32" s="411">
        <f>COUNTIF(E32:AF32,"I²")</f>
        <v>0</v>
      </c>
      <c r="BA32" s="411">
        <f>COUNTIF(E32:AF32,"M4")</f>
        <v>0</v>
      </c>
      <c r="BB32" s="411">
        <f>COUNTIF(E32:AF32,"FLEX")</f>
        <v>0</v>
      </c>
      <c r="BC32" s="411">
        <f t="shared" si="1"/>
        <v>0</v>
      </c>
      <c r="BD32" s="411">
        <f t="shared" si="2"/>
        <v>0</v>
      </c>
      <c r="BE32" s="411">
        <f>COUNTIF(E32:AF32,"T/I")</f>
        <v>0</v>
      </c>
      <c r="BF32" s="411">
        <f>COUNTIF(E32:AF32,"P/i")</f>
        <v>0</v>
      </c>
      <c r="BG32" s="411">
        <f>COUNTIF(E32:AF32,"m/i")</f>
        <v>0</v>
      </c>
      <c r="BH32" s="411">
        <f>COUNTIF(E32:AF32,"M4/t")</f>
        <v>0</v>
      </c>
      <c r="BI32" s="411">
        <f>COUNTIF(E32:AF32,"I2/SN")</f>
        <v>0</v>
      </c>
      <c r="BJ32" s="411">
        <f>COUNTIF(E32:AF32,"M5")</f>
        <v>0</v>
      </c>
      <c r="BK32" s="411">
        <f>COUNTIF(E32:AF32,"M6")</f>
        <v>0</v>
      </c>
      <c r="BL32" s="411">
        <f>COUNTIF(E32:AF32,"T5")</f>
        <v>0</v>
      </c>
      <c r="BM32" s="411">
        <f>COUNTIF(E32:AF32,"FLUXO")</f>
        <v>8</v>
      </c>
      <c r="BN32" s="411">
        <f>COUNTIF(E32:AF32,"I2/N")</f>
        <v>0</v>
      </c>
      <c r="BO32" s="411">
        <f>COUNTIF(E32:AF32,"N/M")</f>
        <v>0</v>
      </c>
      <c r="BP32" s="411">
        <f>COUNTIF(E32:AF32,"I/M")</f>
        <v>0</v>
      </c>
      <c r="BQ32" s="411">
        <f t="shared" ref="BQ32:BQ33" si="5">((AO32*6)+(AP32*6)+(AQ32*6)+(AR32)+(AN32*6))</f>
        <v>24</v>
      </c>
      <c r="BR32" s="423">
        <f t="shared" ref="BR32:BR33" si="6">(AS32*$BT$6)+(AT32*$BU$6)+(AU32*$BV$6)+(AV32*$BW$6)+(AW32*$BX$6)+(AX32*$BY$6)+(AY32*$BZ$6)+(AZ32*$CA$6)+(BA32*$CB$6)+(BB32*$CC$6)+(BC32*$CD$6)+(BD32*$CE$6)+(BE32*$CF$6)+(BF32*$CG$6)+(BG32*$CH$6)+(BH32*$CI$6)+(BI32*$CJ$6)+(BJ32*$CK$6)+(BK32*$CL$6)+(BL32*$CM$6)+(BM32*$CN$6)+(BN32*$CO$6)+(BO32*$CP$6)+(BP32*$CQ$6)</f>
        <v>102</v>
      </c>
      <c r="BS32" s="427"/>
      <c r="BT32" s="424"/>
    </row>
    <row r="33" spans="1:1023" s="409" customFormat="1" ht="26.25" customHeight="1">
      <c r="A33" s="448" t="s">
        <v>259</v>
      </c>
      <c r="B33" s="432" t="s">
        <v>260</v>
      </c>
      <c r="C33" s="431">
        <v>59937</v>
      </c>
      <c r="D33" s="452" t="s">
        <v>258</v>
      </c>
      <c r="E33" s="417"/>
      <c r="F33" s="417"/>
      <c r="G33" s="418" t="s">
        <v>219</v>
      </c>
      <c r="H33" s="418"/>
      <c r="I33" s="418" t="s">
        <v>219</v>
      </c>
      <c r="J33" s="418" t="s">
        <v>219</v>
      </c>
      <c r="K33" s="447"/>
      <c r="L33" s="417"/>
      <c r="M33" s="417"/>
      <c r="N33" s="418"/>
      <c r="O33" s="418" t="s">
        <v>219</v>
      </c>
      <c r="P33" s="418"/>
      <c r="Q33" s="418" t="s">
        <v>219</v>
      </c>
      <c r="R33" s="418"/>
      <c r="S33" s="417"/>
      <c r="T33" s="417"/>
      <c r="U33" s="418" t="s">
        <v>219</v>
      </c>
      <c r="V33" s="418"/>
      <c r="W33" s="418" t="s">
        <v>219</v>
      </c>
      <c r="X33" s="418"/>
      <c r="Y33" s="418" t="s">
        <v>219</v>
      </c>
      <c r="Z33" s="417"/>
      <c r="AA33" s="417"/>
      <c r="AB33" s="418"/>
      <c r="AC33" s="418" t="s">
        <v>219</v>
      </c>
      <c r="AD33" s="418"/>
      <c r="AE33" s="418" t="s">
        <v>219</v>
      </c>
      <c r="AF33" s="418"/>
      <c r="AG33" s="419">
        <f>AK33</f>
        <v>120</v>
      </c>
      <c r="AH33" s="419">
        <f>AG33+AI33</f>
        <v>120</v>
      </c>
      <c r="AI33" s="419">
        <f>AL33</f>
        <v>0</v>
      </c>
      <c r="AJ33" s="420" t="s">
        <v>202</v>
      </c>
      <c r="AK33" s="435">
        <f>$AK$2-BQ33</f>
        <v>120</v>
      </c>
      <c r="AL33" s="435">
        <f>(BR33-AK33)</f>
        <v>0</v>
      </c>
      <c r="AM33" s="3"/>
      <c r="AN33" s="422"/>
      <c r="AO33" s="422"/>
      <c r="AP33" s="422"/>
      <c r="AQ33" s="422"/>
      <c r="AR33" s="422"/>
      <c r="AS33" s="411">
        <f>COUNTIF(E33:AF33,"M")</f>
        <v>0</v>
      </c>
      <c r="AT33" s="411">
        <f>COUNTIF(E33:AF33,"T")</f>
        <v>0</v>
      </c>
      <c r="AU33" s="411">
        <f>COUNTIF(E33:AF33,"P")</f>
        <v>0</v>
      </c>
      <c r="AV33" s="411">
        <f t="shared" si="0"/>
        <v>0</v>
      </c>
      <c r="AW33" s="411">
        <f>COUNTIF(E33:AF33,"M/T")</f>
        <v>0</v>
      </c>
      <c r="AX33" s="411">
        <f>COUNTIF(E33:AF33,"I/I")</f>
        <v>0</v>
      </c>
      <c r="AY33" s="411">
        <f>COUNTIF(E33:AF33,"I")</f>
        <v>0</v>
      </c>
      <c r="AZ33" s="411">
        <f>COUNTIF(E33:AF33,"I²")</f>
        <v>0</v>
      </c>
      <c r="BA33" s="411">
        <f>COUNTIF(E33:AF33,"M4")</f>
        <v>0</v>
      </c>
      <c r="BB33" s="411">
        <f>COUNTIF(E33:AF33,"FLEX")</f>
        <v>0</v>
      </c>
      <c r="BC33" s="411">
        <f t="shared" si="1"/>
        <v>0</v>
      </c>
      <c r="BD33" s="411">
        <f t="shared" si="2"/>
        <v>0</v>
      </c>
      <c r="BE33" s="411">
        <f>COUNTIF(E33:AF33,"T/I")</f>
        <v>0</v>
      </c>
      <c r="BF33" s="411">
        <f>COUNTIF(E33:AF33,"P/i")</f>
        <v>0</v>
      </c>
      <c r="BG33" s="411">
        <f>COUNTIF(E33:AF33,"m/i")</f>
        <v>0</v>
      </c>
      <c r="BH33" s="411">
        <f>COUNTIF(E33:AF33,"M4/t")</f>
        <v>0</v>
      </c>
      <c r="BI33" s="411">
        <f>COUNTIF(E33:AF33,"I2/SN")</f>
        <v>0</v>
      </c>
      <c r="BJ33" s="411">
        <f>COUNTIF(E33:AF33,"M5")</f>
        <v>0</v>
      </c>
      <c r="BK33" s="411">
        <f>COUNTIF(E33:AF33,"M6")</f>
        <v>0</v>
      </c>
      <c r="BL33" s="411">
        <f>COUNTIF(E33:AF33,"T5")</f>
        <v>0</v>
      </c>
      <c r="BM33" s="411">
        <f>COUNTIF(E33:AF33,"FLUXO")</f>
        <v>10</v>
      </c>
      <c r="BN33" s="411">
        <f>COUNTIF(E33:AF33,"I2/N")</f>
        <v>0</v>
      </c>
      <c r="BO33" s="411">
        <f>COUNTIF(E33:AF33,"N/M")</f>
        <v>0</v>
      </c>
      <c r="BP33" s="411">
        <f>COUNTIF(E33:AF33,"I/M")</f>
        <v>0</v>
      </c>
      <c r="BQ33" s="411">
        <f t="shared" si="5"/>
        <v>0</v>
      </c>
      <c r="BR33" s="423">
        <f t="shared" si="6"/>
        <v>120</v>
      </c>
      <c r="BS33" s="427"/>
      <c r="BT33" s="424"/>
    </row>
    <row r="34" spans="1:1023">
      <c r="A34" s="453"/>
      <c r="B34" s="454"/>
      <c r="C34" s="453"/>
      <c r="R34" s="456"/>
      <c r="S34" s="456"/>
      <c r="T34" s="456"/>
      <c r="U34" s="456"/>
      <c r="V34" s="456"/>
      <c r="W34" s="456"/>
      <c r="X34" s="456"/>
      <c r="Y34" s="456"/>
      <c r="AJ34" s="457"/>
      <c r="BC34" s="458"/>
      <c r="BD34" s="428"/>
      <c r="BE34" s="458"/>
      <c r="BF34" s="458"/>
      <c r="BG34" s="458"/>
      <c r="BK34" s="459"/>
      <c r="BL34" s="460"/>
      <c r="BM34" s="460"/>
      <c r="BN34" s="460"/>
      <c r="BO34" s="460"/>
      <c r="BP34" s="460"/>
      <c r="BQ34" s="459"/>
      <c r="BR34" s="461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</row>
    <row r="35" spans="1:1023">
      <c r="A35" s="455" t="s">
        <v>261</v>
      </c>
      <c r="D35" s="462" t="s">
        <v>262</v>
      </c>
      <c r="E35" s="462"/>
      <c r="F35" s="462"/>
      <c r="G35" s="462"/>
      <c r="H35" s="463"/>
      <c r="AJ35" s="464"/>
      <c r="BC35" s="458"/>
      <c r="BD35" s="458"/>
      <c r="BE35" s="458"/>
      <c r="BF35" s="458"/>
      <c r="BG35" s="458"/>
      <c r="BK35" s="459"/>
      <c r="BL35" s="459"/>
      <c r="BM35" s="459"/>
      <c r="BN35" s="459"/>
      <c r="BO35" s="459"/>
      <c r="BP35" s="459"/>
      <c r="BQ35" s="459"/>
    </row>
    <row r="36" spans="1:1023" ht="22.5" customHeight="1">
      <c r="A36" s="455" t="s">
        <v>263</v>
      </c>
      <c r="D36" s="462" t="s">
        <v>264</v>
      </c>
      <c r="E36" s="462"/>
      <c r="F36" s="462"/>
      <c r="G36" s="462"/>
      <c r="H36" s="463"/>
      <c r="R36" s="453"/>
      <c r="S36" s="454"/>
      <c r="T36" s="453"/>
      <c r="U36" s="466"/>
      <c r="Z36" s="467"/>
      <c r="AA36" s="468"/>
      <c r="AB36" s="469"/>
      <c r="AC36" s="467"/>
      <c r="AD36" s="470"/>
      <c r="AE36" s="470"/>
      <c r="AF36" s="470"/>
      <c r="AG36" s="470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1"/>
      <c r="AW36" s="471"/>
      <c r="AX36" s="471"/>
      <c r="AY36" s="471"/>
      <c r="AZ36" s="471"/>
      <c r="BA36" s="471"/>
      <c r="BB36" s="471"/>
      <c r="BC36" s="471"/>
      <c r="BD36" s="471"/>
      <c r="BE36" s="471"/>
      <c r="BF36" s="472"/>
      <c r="BG36" s="472"/>
      <c r="BH36" s="472"/>
      <c r="BI36" s="473"/>
      <c r="BJ36" s="427"/>
      <c r="BK36" s="427"/>
      <c r="BL36" s="409"/>
      <c r="BM36" s="409"/>
      <c r="BN36" s="409"/>
      <c r="BO36" s="409"/>
      <c r="BP36" s="409"/>
      <c r="BQ36" s="427"/>
      <c r="BR36" s="428"/>
      <c r="BS36" s="428"/>
      <c r="BT36" s="428"/>
      <c r="BU36" s="428"/>
      <c r="BV36" s="428"/>
      <c r="BW36" s="428"/>
      <c r="BX36" s="428"/>
      <c r="BY36" s="428"/>
      <c r="BZ36" s="428"/>
      <c r="CA36" s="428"/>
      <c r="CB36" s="428"/>
      <c r="CC36" s="428"/>
      <c r="CD36" s="428"/>
      <c r="CE36" s="428"/>
      <c r="CF36" s="428"/>
      <c r="CG36" s="428"/>
      <c r="CH36" s="428"/>
      <c r="CI36" s="428"/>
      <c r="CJ36" s="428"/>
      <c r="CK36" s="428"/>
      <c r="CL36" s="428"/>
      <c r="CM36" s="428"/>
      <c r="CN36" s="428"/>
      <c r="CO36" s="428"/>
      <c r="CP36" s="428"/>
      <c r="CQ36" s="429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</row>
    <row r="37" spans="1:1023" ht="22.5" customHeight="1">
      <c r="A37" s="455" t="s">
        <v>265</v>
      </c>
      <c r="D37" s="462" t="s">
        <v>266</v>
      </c>
      <c r="E37" s="462"/>
      <c r="F37" s="462"/>
      <c r="G37" s="462"/>
      <c r="H37" s="462"/>
      <c r="Z37" s="467"/>
      <c r="AA37" s="468"/>
      <c r="AB37" s="469"/>
      <c r="AC37" s="467"/>
      <c r="AD37" s="470"/>
      <c r="AE37" s="470"/>
      <c r="AF37" s="470"/>
      <c r="AG37" s="470"/>
      <c r="AH37" s="471"/>
      <c r="AI37" s="471"/>
      <c r="AJ37" s="471"/>
      <c r="AK37" s="471"/>
      <c r="AL37" s="471"/>
      <c r="AM37" s="471"/>
      <c r="AN37" s="471"/>
      <c r="AO37" s="471"/>
      <c r="AP37" s="471"/>
      <c r="AQ37" s="471"/>
      <c r="AR37" s="471"/>
      <c r="AS37" s="471"/>
      <c r="AT37" s="471"/>
      <c r="AU37" s="471"/>
      <c r="AV37" s="471"/>
      <c r="AW37" s="471"/>
      <c r="AX37" s="471"/>
      <c r="AY37" s="471"/>
      <c r="AZ37" s="471"/>
      <c r="BA37" s="471"/>
      <c r="BB37" s="471"/>
      <c r="BC37" s="471"/>
      <c r="BD37" s="471"/>
      <c r="BE37" s="471"/>
      <c r="BF37" s="472"/>
      <c r="BG37" s="472"/>
      <c r="BH37" s="472"/>
      <c r="BI37" s="473"/>
      <c r="BJ37" s="427"/>
      <c r="BK37" s="427"/>
      <c r="BL37" s="409"/>
      <c r="BM37" s="409"/>
      <c r="BN37" s="409"/>
      <c r="BO37" s="409"/>
      <c r="BP37" s="409"/>
      <c r="BQ37" s="427"/>
      <c r="BR37" s="428"/>
      <c r="BS37" s="428"/>
      <c r="BT37" s="428"/>
      <c r="BU37" s="428"/>
      <c r="BV37" s="428"/>
      <c r="BW37" s="428"/>
      <c r="BX37" s="428"/>
      <c r="BY37" s="428"/>
      <c r="BZ37" s="428"/>
      <c r="CA37" s="428"/>
      <c r="CB37" s="428"/>
      <c r="CC37" s="428"/>
      <c r="CD37" s="428"/>
      <c r="CE37" s="428"/>
      <c r="CF37" s="428"/>
      <c r="CG37" s="428"/>
      <c r="CH37" s="428"/>
      <c r="CI37" s="428"/>
      <c r="CJ37" s="428"/>
      <c r="CK37" s="428"/>
      <c r="CL37" s="428"/>
      <c r="CM37" s="428"/>
      <c r="CN37" s="428"/>
      <c r="CO37" s="428"/>
      <c r="CP37" s="428"/>
      <c r="CQ37" s="429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spans="1:1023" ht="19.5" customHeight="1">
      <c r="A38" s="455" t="s">
        <v>267</v>
      </c>
      <c r="D38" s="462" t="s">
        <v>268</v>
      </c>
      <c r="E38" s="462"/>
      <c r="F38" s="462"/>
      <c r="G38" s="462"/>
      <c r="H38" s="463"/>
      <c r="Z38" s="474"/>
      <c r="AA38" s="468"/>
      <c r="AB38" s="474"/>
      <c r="AC38" s="469"/>
      <c r="AD38" s="470"/>
      <c r="AE38" s="470"/>
      <c r="AF38" s="470"/>
      <c r="AG38" s="470"/>
      <c r="AH38" s="427"/>
      <c r="AI38" s="427"/>
      <c r="AJ38" s="427"/>
      <c r="AK38" s="427"/>
      <c r="AL38" s="475"/>
      <c r="AM38" s="427"/>
      <c r="AN38" s="427"/>
      <c r="AO38" s="427"/>
      <c r="AP38" s="427"/>
      <c r="AQ38" s="427"/>
      <c r="AR38" s="427"/>
      <c r="AS38" s="471"/>
      <c r="AT38" s="427"/>
      <c r="AU38" s="427"/>
      <c r="AV38" s="427"/>
      <c r="AW38" s="427"/>
      <c r="AX38" s="427"/>
      <c r="AY38" s="427"/>
      <c r="AZ38" s="427"/>
      <c r="BA38" s="476"/>
      <c r="BB38" s="427"/>
      <c r="BC38" s="427"/>
      <c r="BD38" s="427"/>
      <c r="BE38" s="427"/>
      <c r="BF38" s="477"/>
      <c r="BG38" s="477"/>
      <c r="BH38" s="477"/>
      <c r="BI38" s="473"/>
      <c r="BJ38" s="478"/>
      <c r="BK38" s="478"/>
      <c r="BL38" s="3"/>
      <c r="BM38" s="479"/>
      <c r="BN38" s="479"/>
      <c r="BO38" s="479"/>
      <c r="BP38" s="479"/>
      <c r="BQ38" s="479"/>
      <c r="BR38" s="428"/>
      <c r="BS38" s="428"/>
      <c r="BT38" s="428"/>
      <c r="BU38" s="428"/>
      <c r="BV38" s="428"/>
      <c r="BW38" s="428"/>
      <c r="BX38" s="428"/>
      <c r="BY38" s="428"/>
      <c r="BZ38" s="428"/>
      <c r="CA38" s="428"/>
      <c r="CB38" s="428"/>
      <c r="CC38" s="428"/>
      <c r="CD38" s="428"/>
      <c r="CE38" s="428"/>
      <c r="CF38" s="428"/>
      <c r="CG38" s="428"/>
      <c r="CH38" s="428"/>
      <c r="CI38" s="428"/>
      <c r="CJ38" s="428"/>
      <c r="CK38" s="428"/>
      <c r="CL38" s="428"/>
      <c r="CM38" s="428"/>
      <c r="CN38" s="428"/>
      <c r="CO38" s="428"/>
      <c r="CP38" s="428"/>
      <c r="CQ38" s="429"/>
      <c r="CR38" s="45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spans="1:1023" ht="21" customHeight="1">
      <c r="D39" s="480" t="s">
        <v>269</v>
      </c>
      <c r="E39" s="480"/>
      <c r="F39" s="480"/>
      <c r="G39" s="480"/>
      <c r="H39" s="481"/>
      <c r="Z39" s="474"/>
      <c r="AA39" s="468"/>
      <c r="AB39" s="469"/>
      <c r="AC39" s="469"/>
      <c r="AD39" s="470"/>
      <c r="AE39" s="470"/>
      <c r="AF39" s="470"/>
      <c r="AG39" s="470"/>
      <c r="AH39" s="427"/>
      <c r="AI39" s="427"/>
      <c r="AJ39" s="427"/>
      <c r="AK39" s="427"/>
      <c r="AL39" s="427"/>
      <c r="AM39" s="427"/>
      <c r="AN39" s="427"/>
      <c r="AO39" s="427"/>
      <c r="AP39" s="427"/>
      <c r="AQ39" s="427"/>
      <c r="AR39" s="427"/>
      <c r="AS39" s="427"/>
      <c r="AT39" s="471"/>
      <c r="AU39" s="427"/>
      <c r="AV39" s="427"/>
      <c r="AW39" s="471"/>
      <c r="AX39" s="427"/>
      <c r="AY39" s="427"/>
      <c r="AZ39" s="471"/>
      <c r="BA39" s="427"/>
      <c r="BB39" s="427"/>
      <c r="BC39" s="471"/>
      <c r="BD39" s="427"/>
      <c r="BE39" s="427"/>
      <c r="BF39" s="477"/>
      <c r="BG39" s="477"/>
      <c r="BH39" s="477"/>
      <c r="BI39" s="473"/>
      <c r="BJ39" s="478"/>
      <c r="BK39" s="478"/>
      <c r="BL39" s="3"/>
      <c r="BM39" s="479"/>
      <c r="BN39" s="479"/>
      <c r="BO39" s="479"/>
      <c r="BP39" s="479"/>
      <c r="BQ39" s="479"/>
      <c r="BR39" s="428"/>
      <c r="BS39" s="428"/>
      <c r="BT39" s="428"/>
      <c r="BU39" s="428"/>
      <c r="BV39" s="428"/>
      <c r="BW39" s="428"/>
      <c r="BX39" s="428"/>
      <c r="BY39" s="428"/>
      <c r="BZ39" s="428"/>
      <c r="CA39" s="428"/>
      <c r="CB39" s="428"/>
      <c r="CC39" s="428"/>
      <c r="CD39" s="428"/>
      <c r="CE39" s="428"/>
      <c r="CF39" s="428"/>
      <c r="CG39" s="428"/>
      <c r="CH39" s="428"/>
      <c r="CI39" s="428"/>
      <c r="CJ39" s="428"/>
      <c r="CK39" s="428"/>
      <c r="CL39" s="428"/>
      <c r="CM39" s="428"/>
      <c r="CN39" s="428"/>
      <c r="CO39" s="428"/>
      <c r="CP39" s="428"/>
      <c r="CQ39" s="429"/>
      <c r="CR39" s="458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</row>
    <row r="40" spans="1:1023" ht="21" customHeight="1">
      <c r="D40" s="482" t="s">
        <v>270</v>
      </c>
      <c r="E40" s="482"/>
      <c r="F40" s="482"/>
      <c r="G40" s="482"/>
      <c r="H40" s="481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</row>
    <row r="41" spans="1:1023" ht="26.25" customHeight="1">
      <c r="D41" s="482" t="s">
        <v>271</v>
      </c>
      <c r="E41" s="482"/>
      <c r="F41" s="482"/>
      <c r="G41" s="482"/>
      <c r="H41" s="48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</row>
    <row r="42" spans="1:1023" ht="26.25" customHeight="1">
      <c r="D42" s="482" t="s">
        <v>272</v>
      </c>
      <c r="E42" s="482"/>
      <c r="F42" s="482"/>
      <c r="G42" s="482"/>
      <c r="H42" s="48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</row>
    <row r="43" spans="1:1023" ht="26.25" customHeight="1">
      <c r="D43" s="482" t="s">
        <v>273</v>
      </c>
      <c r="E43" s="482"/>
      <c r="F43" s="482"/>
      <c r="G43" s="482"/>
      <c r="H43" s="481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</row>
    <row r="44" spans="1:1023" ht="21" customHeight="1">
      <c r="D44" s="482" t="s">
        <v>274</v>
      </c>
      <c r="E44" s="482"/>
      <c r="F44" s="482"/>
      <c r="G44" s="482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pans="1:1023">
      <c r="D45" s="482" t="s">
        <v>275</v>
      </c>
      <c r="E45" s="482"/>
      <c r="F45" s="482"/>
      <c r="G45" s="482"/>
      <c r="H45" s="481"/>
    </row>
    <row r="46" spans="1:1023">
      <c r="D46" s="482" t="s">
        <v>276</v>
      </c>
      <c r="E46" s="482"/>
      <c r="F46" s="482"/>
      <c r="G46" s="482"/>
      <c r="H46" s="482"/>
    </row>
    <row r="47" spans="1:1023">
      <c r="A47" s="483"/>
      <c r="B47" s="483"/>
      <c r="C47" s="483"/>
      <c r="D47" s="455" t="s">
        <v>277</v>
      </c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3"/>
      <c r="AG47" s="483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</row>
    <row r="48" spans="1:1023" s="400" customFormat="1" ht="12.75">
      <c r="A48" s="455"/>
      <c r="B48" s="455"/>
      <c r="C48" s="455"/>
      <c r="D48" s="482" t="s">
        <v>278</v>
      </c>
      <c r="E48" s="484" t="s">
        <v>279</v>
      </c>
      <c r="F48" s="482"/>
      <c r="G48" s="482"/>
      <c r="H48" s="482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</row>
    <row r="49" customFormat="1"/>
    <row r="50" customFormat="1"/>
    <row r="51" customFormat="1"/>
    <row r="52" customFormat="1"/>
  </sheetData>
  <mergeCells count="43">
    <mergeCell ref="D39:G39"/>
    <mergeCell ref="A26:A27"/>
    <mergeCell ref="D26:D27"/>
    <mergeCell ref="AG26:AG27"/>
    <mergeCell ref="AH26:AH27"/>
    <mergeCell ref="AI26:AI27"/>
    <mergeCell ref="A30:A31"/>
    <mergeCell ref="D30:D31"/>
    <mergeCell ref="AG30:AG31"/>
    <mergeCell ref="AH30:AH31"/>
    <mergeCell ref="AI30:AI31"/>
    <mergeCell ref="A18:A19"/>
    <mergeCell ref="D18:D19"/>
    <mergeCell ref="AG18:AG19"/>
    <mergeCell ref="AH18:AH19"/>
    <mergeCell ref="AI18:AI19"/>
    <mergeCell ref="A22:A23"/>
    <mergeCell ref="D22:D23"/>
    <mergeCell ref="AG22:AG23"/>
    <mergeCell ref="AH22:AH23"/>
    <mergeCell ref="AI22:AI23"/>
    <mergeCell ref="E13:J13"/>
    <mergeCell ref="A14:A15"/>
    <mergeCell ref="D14:D15"/>
    <mergeCell ref="AG14:AG15"/>
    <mergeCell ref="AH14:AH15"/>
    <mergeCell ref="AI14:AI15"/>
    <mergeCell ref="A7:A8"/>
    <mergeCell ref="D7:D8"/>
    <mergeCell ref="AG7:AG8"/>
    <mergeCell ref="AH7:AH8"/>
    <mergeCell ref="AI7:AI8"/>
    <mergeCell ref="A11:A12"/>
    <mergeCell ref="D11:D12"/>
    <mergeCell ref="AG11:AG12"/>
    <mergeCell ref="AH11:AH12"/>
    <mergeCell ref="AI11:AI12"/>
    <mergeCell ref="A1:AG3"/>
    <mergeCell ref="A4:A5"/>
    <mergeCell ref="D4:D5"/>
    <mergeCell ref="AG4:AG5"/>
    <mergeCell ref="AH4:AH5"/>
    <mergeCell ref="AI4:AI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O66"/>
  <sheetViews>
    <sheetView workbookViewId="0">
      <selection sqref="A1:XFD1048576"/>
    </sheetView>
  </sheetViews>
  <sheetFormatPr defaultColWidth="9.140625" defaultRowHeight="16.5"/>
  <cols>
    <col min="1" max="1" width="11.85546875" style="559" customWidth="1"/>
    <col min="2" max="2" width="51.85546875" style="559" customWidth="1"/>
    <col min="3" max="3" width="13.5703125" style="488" customWidth="1"/>
    <col min="4" max="4" width="19.140625" style="559" customWidth="1"/>
    <col min="5" max="32" width="7.5703125" style="559" customWidth="1"/>
    <col min="33" max="35" width="6.28515625" style="559" customWidth="1"/>
    <col min="36" max="36" width="9.140625" style="559"/>
    <col min="37" max="37" width="6.42578125" style="559" customWidth="1"/>
    <col min="38" max="38" width="7.140625" style="559" customWidth="1"/>
    <col min="39" max="39" width="4.42578125" style="559" customWidth="1"/>
    <col min="40" max="62" width="5" style="559" customWidth="1"/>
    <col min="63" max="67" width="4.42578125" style="559" customWidth="1"/>
    <col min="68" max="68" width="12" style="559" customWidth="1"/>
    <col min="69" max="69" width="5.85546875" style="559" customWidth="1"/>
    <col min="70" max="246" width="9.140625" style="559"/>
    <col min="247" max="261" width="11.5703125" style="592" customWidth="1"/>
    <col min="262" max="262" width="5.42578125" style="592" customWidth="1"/>
    <col min="263" max="263" width="20.7109375" style="592" customWidth="1"/>
    <col min="264" max="264" width="8" style="592" customWidth="1"/>
    <col min="265" max="265" width="6.85546875" style="592" customWidth="1"/>
    <col min="266" max="296" width="2.7109375" style="592" customWidth="1"/>
    <col min="297" max="297" width="3.42578125" style="592" customWidth="1"/>
    <col min="298" max="299" width="2.85546875" style="592" customWidth="1"/>
    <col min="300" max="502" width="9.140625" style="592"/>
    <col min="503" max="517" width="11.5703125" style="592" customWidth="1"/>
    <col min="518" max="518" width="5.42578125" style="592" customWidth="1"/>
    <col min="519" max="519" width="20.7109375" style="592" customWidth="1"/>
    <col min="520" max="520" width="8" style="592" customWidth="1"/>
    <col min="521" max="521" width="6.85546875" style="592" customWidth="1"/>
    <col min="522" max="552" width="2.7109375" style="592" customWidth="1"/>
    <col min="553" max="553" width="3.42578125" style="592" customWidth="1"/>
    <col min="554" max="555" width="2.85546875" style="592" customWidth="1"/>
    <col min="556" max="758" width="9.140625" style="592"/>
    <col min="759" max="773" width="11.5703125" style="592" customWidth="1"/>
    <col min="774" max="774" width="5.42578125" style="592" customWidth="1"/>
    <col min="775" max="775" width="20.7109375" style="592" customWidth="1"/>
    <col min="776" max="776" width="8" style="592" customWidth="1"/>
    <col min="777" max="777" width="6.85546875" style="592" customWidth="1"/>
    <col min="778" max="808" width="2.7109375" style="592" customWidth="1"/>
    <col min="809" max="809" width="3.42578125" style="592" customWidth="1"/>
    <col min="810" max="811" width="2.85546875" style="592" customWidth="1"/>
    <col min="812" max="1014" width="9.140625" style="592"/>
    <col min="1015" max="1029" width="11.5703125" style="592" customWidth="1"/>
    <col min="1030" max="1030" width="11.5703125" customWidth="1"/>
  </cols>
  <sheetData>
    <row r="1" spans="1:245" s="489" customFormat="1" ht="27" customHeight="1">
      <c r="A1" s="485" t="s">
        <v>280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6"/>
      <c r="AH1" s="486"/>
      <c r="AI1" s="487"/>
      <c r="AJ1" s="488"/>
      <c r="AK1" s="488"/>
      <c r="AL1" s="488"/>
      <c r="AM1" s="488"/>
      <c r="AN1" s="488"/>
      <c r="AO1" s="488"/>
      <c r="AP1" s="488"/>
      <c r="AQ1" s="488"/>
      <c r="AR1" s="488"/>
      <c r="AS1" s="488"/>
      <c r="AT1" s="488"/>
      <c r="AU1" s="488"/>
      <c r="AV1" s="488"/>
      <c r="AW1" s="488"/>
      <c r="AX1" s="488"/>
      <c r="AY1" s="488"/>
      <c r="AZ1" s="488"/>
      <c r="BA1" s="488"/>
      <c r="BB1" s="488"/>
      <c r="BC1" s="488"/>
      <c r="BD1" s="488"/>
      <c r="BE1" s="488"/>
      <c r="BF1" s="488"/>
      <c r="BG1" s="488"/>
      <c r="BH1" s="488"/>
      <c r="BI1" s="488"/>
      <c r="BJ1" s="488"/>
      <c r="BK1" s="488"/>
      <c r="BL1" s="488"/>
      <c r="BM1" s="488"/>
      <c r="BN1" s="488"/>
      <c r="BO1" s="488"/>
      <c r="BP1" s="488"/>
      <c r="BQ1" s="488"/>
      <c r="BR1" s="488"/>
      <c r="BS1" s="488"/>
      <c r="BT1" s="488"/>
      <c r="BU1" s="488"/>
      <c r="BV1" s="488"/>
      <c r="BW1" s="488"/>
      <c r="BX1" s="488"/>
      <c r="BY1" s="488"/>
      <c r="BZ1" s="488"/>
      <c r="CA1" s="488"/>
      <c r="CB1" s="488"/>
      <c r="CC1" s="488"/>
      <c r="CD1" s="488"/>
      <c r="CE1" s="488"/>
      <c r="CF1" s="488"/>
      <c r="CG1" s="488"/>
      <c r="CH1" s="488"/>
      <c r="CI1" s="488"/>
      <c r="CJ1" s="488"/>
      <c r="CK1" s="488"/>
      <c r="CL1" s="488"/>
      <c r="CM1" s="488"/>
      <c r="CN1" s="488"/>
      <c r="CO1" s="488"/>
      <c r="CP1" s="488"/>
      <c r="CQ1" s="488"/>
      <c r="CR1" s="488"/>
      <c r="CS1" s="488"/>
      <c r="CT1" s="488"/>
      <c r="CU1" s="488"/>
      <c r="CV1" s="488"/>
      <c r="CW1" s="488"/>
      <c r="CX1" s="488"/>
      <c r="CY1" s="488"/>
      <c r="CZ1" s="488"/>
      <c r="DA1" s="488"/>
      <c r="DB1" s="488"/>
      <c r="DC1" s="488"/>
      <c r="DD1" s="488"/>
      <c r="DE1" s="488"/>
      <c r="DF1" s="488"/>
      <c r="DG1" s="488"/>
      <c r="DH1" s="488"/>
      <c r="DI1" s="488"/>
      <c r="DJ1" s="488"/>
      <c r="DK1" s="488"/>
      <c r="DL1" s="488"/>
      <c r="DM1" s="488"/>
      <c r="DN1" s="488"/>
      <c r="DO1" s="488"/>
      <c r="DP1" s="488"/>
      <c r="DQ1" s="488"/>
      <c r="DR1" s="488"/>
      <c r="DS1" s="488"/>
      <c r="DT1" s="488"/>
      <c r="DU1" s="488"/>
      <c r="DV1" s="488"/>
      <c r="DW1" s="488"/>
      <c r="DX1" s="488"/>
      <c r="DY1" s="488"/>
      <c r="DZ1" s="488"/>
      <c r="EA1" s="488"/>
      <c r="EB1" s="488"/>
      <c r="EC1" s="488"/>
      <c r="ED1" s="488"/>
      <c r="EE1" s="488"/>
      <c r="EF1" s="488"/>
      <c r="EG1" s="488"/>
      <c r="EH1" s="488"/>
      <c r="EI1" s="488"/>
      <c r="EJ1" s="488"/>
      <c r="EK1" s="488"/>
      <c r="EL1" s="488"/>
      <c r="EM1" s="488"/>
      <c r="EN1" s="488"/>
      <c r="EO1" s="488"/>
      <c r="EP1" s="488"/>
      <c r="EQ1" s="488"/>
      <c r="ER1" s="488"/>
      <c r="ES1" s="488"/>
      <c r="ET1" s="488"/>
      <c r="EU1" s="488"/>
      <c r="EV1" s="488"/>
      <c r="EW1" s="488"/>
      <c r="EX1" s="488"/>
      <c r="EY1" s="488"/>
      <c r="EZ1" s="488"/>
      <c r="FA1" s="488"/>
      <c r="FB1" s="488"/>
      <c r="FC1" s="488"/>
      <c r="FD1" s="488"/>
      <c r="FE1" s="488"/>
      <c r="FF1" s="488"/>
      <c r="FG1" s="488"/>
      <c r="FH1" s="488"/>
      <c r="FI1" s="488"/>
      <c r="FJ1" s="488"/>
      <c r="FK1" s="488"/>
      <c r="FL1" s="488"/>
      <c r="FM1" s="488"/>
      <c r="FN1" s="488"/>
      <c r="FO1" s="488"/>
      <c r="FP1" s="488"/>
      <c r="FQ1" s="488"/>
      <c r="FR1" s="488"/>
      <c r="FS1" s="488"/>
      <c r="FT1" s="488"/>
      <c r="FU1" s="488"/>
      <c r="FV1" s="488"/>
      <c r="FW1" s="488"/>
      <c r="FX1" s="488"/>
      <c r="FY1" s="488"/>
      <c r="FZ1" s="488"/>
      <c r="GA1" s="488"/>
      <c r="GB1" s="488"/>
      <c r="GC1" s="488"/>
      <c r="GD1" s="488"/>
      <c r="GE1" s="488"/>
      <c r="GF1" s="488"/>
      <c r="GG1" s="488"/>
      <c r="GH1" s="488"/>
      <c r="GI1" s="488"/>
      <c r="GJ1" s="488"/>
      <c r="GK1" s="488"/>
      <c r="GL1" s="488"/>
      <c r="GM1" s="488"/>
      <c r="GN1" s="488"/>
      <c r="GO1" s="488"/>
      <c r="GP1" s="488"/>
      <c r="GQ1" s="488"/>
      <c r="GR1" s="488"/>
      <c r="GS1" s="488"/>
      <c r="GT1" s="488"/>
      <c r="GU1" s="488"/>
      <c r="GV1" s="488"/>
      <c r="GW1" s="488"/>
      <c r="GX1" s="488"/>
      <c r="GY1" s="488"/>
      <c r="GZ1" s="488"/>
      <c r="HA1" s="488"/>
      <c r="HB1" s="488"/>
      <c r="HC1" s="488"/>
      <c r="HD1" s="488"/>
      <c r="HE1" s="488"/>
      <c r="HF1" s="488"/>
      <c r="HG1" s="488"/>
      <c r="HH1" s="488"/>
      <c r="HI1" s="488"/>
      <c r="HJ1" s="488"/>
      <c r="HK1" s="488"/>
      <c r="HL1" s="488"/>
      <c r="HM1" s="488"/>
      <c r="HN1" s="488"/>
      <c r="HO1" s="488"/>
      <c r="HP1" s="488"/>
      <c r="HQ1" s="488"/>
      <c r="HR1" s="488"/>
      <c r="HS1" s="488"/>
      <c r="HT1" s="488"/>
      <c r="HU1" s="488"/>
      <c r="HV1" s="488"/>
      <c r="HW1" s="488"/>
      <c r="HX1" s="488"/>
      <c r="HY1" s="488"/>
      <c r="HZ1" s="488"/>
      <c r="IA1" s="488"/>
      <c r="IB1" s="488"/>
      <c r="IC1" s="488"/>
      <c r="ID1" s="488"/>
      <c r="IE1" s="488"/>
      <c r="IF1" s="488"/>
      <c r="IG1" s="488"/>
      <c r="IH1" s="488"/>
      <c r="II1" s="488"/>
      <c r="IJ1" s="488"/>
      <c r="IK1" s="488"/>
    </row>
    <row r="2" spans="1:245" s="488" customFormat="1" ht="27" customHeight="1">
      <c r="A2" s="490" t="s">
        <v>281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1"/>
      <c r="AH2" s="491"/>
      <c r="AI2" s="492"/>
      <c r="AK2" s="489">
        <f>20*6</f>
        <v>120</v>
      </c>
      <c r="AL2" s="489"/>
      <c r="AM2" s="489"/>
      <c r="AN2" s="489"/>
      <c r="AO2" s="489"/>
      <c r="AP2" s="489"/>
      <c r="AQ2" s="489"/>
      <c r="AR2" s="489"/>
      <c r="AS2" s="489"/>
      <c r="AT2" s="489"/>
      <c r="AU2" s="489"/>
      <c r="AV2" s="489"/>
      <c r="AW2" s="489"/>
      <c r="AX2" s="489"/>
      <c r="AY2" s="489"/>
      <c r="AZ2" s="489"/>
      <c r="BA2" s="489"/>
      <c r="BB2" s="489"/>
      <c r="BC2" s="489"/>
      <c r="BD2" s="489"/>
      <c r="BE2" s="489"/>
      <c r="BF2" s="489"/>
      <c r="BG2" s="489"/>
      <c r="BH2" s="489"/>
      <c r="BI2" s="489"/>
      <c r="BJ2" s="489"/>
      <c r="BK2" s="489"/>
      <c r="BL2" s="489"/>
      <c r="BM2" s="489"/>
      <c r="BN2" s="489"/>
      <c r="BO2" s="489"/>
      <c r="BP2" s="489"/>
      <c r="BQ2" s="489"/>
    </row>
    <row r="3" spans="1:245" s="488" customFormat="1" ht="27" customHeight="1">
      <c r="A3" s="493" t="s">
        <v>282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4"/>
      <c r="AH3" s="494"/>
      <c r="AI3" s="495"/>
      <c r="AK3" s="489"/>
      <c r="AL3" s="489"/>
      <c r="AM3" s="489"/>
      <c r="AN3" s="489"/>
      <c r="AO3" s="489"/>
      <c r="AP3" s="489"/>
      <c r="AQ3" s="489"/>
      <c r="AR3" s="489"/>
      <c r="AS3" s="489"/>
      <c r="AT3" s="489"/>
      <c r="AU3" s="489"/>
      <c r="AV3" s="489"/>
      <c r="AW3" s="489"/>
      <c r="AX3" s="489"/>
      <c r="AY3" s="489"/>
      <c r="AZ3" s="489"/>
      <c r="BA3" s="489"/>
      <c r="BB3" s="489"/>
      <c r="BC3" s="489"/>
      <c r="BD3" s="489"/>
      <c r="BE3" s="489"/>
      <c r="BF3" s="489"/>
      <c r="BG3" s="489"/>
      <c r="BH3" s="489"/>
      <c r="BI3" s="489"/>
      <c r="BJ3" s="489"/>
      <c r="BK3" s="489"/>
      <c r="BL3" s="489"/>
      <c r="BM3" s="489"/>
      <c r="BN3" s="489"/>
      <c r="BO3" s="489"/>
      <c r="BP3" s="489"/>
      <c r="BQ3" s="489"/>
    </row>
    <row r="4" spans="1:245" s="504" customFormat="1" ht="27" customHeight="1">
      <c r="A4" s="496" t="s">
        <v>0</v>
      </c>
      <c r="B4" s="497" t="s">
        <v>1</v>
      </c>
      <c r="C4" s="497" t="s">
        <v>75</v>
      </c>
      <c r="D4" s="498" t="s">
        <v>3</v>
      </c>
      <c r="E4" s="499">
        <v>1</v>
      </c>
      <c r="F4" s="499">
        <v>2</v>
      </c>
      <c r="G4" s="499">
        <v>3</v>
      </c>
      <c r="H4" s="499">
        <v>4</v>
      </c>
      <c r="I4" s="499">
        <v>5</v>
      </c>
      <c r="J4" s="499">
        <v>6</v>
      </c>
      <c r="K4" s="499">
        <v>7</v>
      </c>
      <c r="L4" s="499">
        <v>8</v>
      </c>
      <c r="M4" s="499">
        <v>9</v>
      </c>
      <c r="N4" s="499">
        <v>10</v>
      </c>
      <c r="O4" s="499">
        <v>11</v>
      </c>
      <c r="P4" s="499">
        <v>12</v>
      </c>
      <c r="Q4" s="499">
        <v>13</v>
      </c>
      <c r="R4" s="499">
        <v>14</v>
      </c>
      <c r="S4" s="499">
        <v>15</v>
      </c>
      <c r="T4" s="499">
        <v>16</v>
      </c>
      <c r="U4" s="499">
        <v>17</v>
      </c>
      <c r="V4" s="499">
        <v>18</v>
      </c>
      <c r="W4" s="499">
        <v>19</v>
      </c>
      <c r="X4" s="499">
        <v>20</v>
      </c>
      <c r="Y4" s="499">
        <v>21</v>
      </c>
      <c r="Z4" s="499">
        <v>22</v>
      </c>
      <c r="AA4" s="499">
        <v>23</v>
      </c>
      <c r="AB4" s="499">
        <v>24</v>
      </c>
      <c r="AC4" s="499">
        <v>25</v>
      </c>
      <c r="AD4" s="499">
        <v>26</v>
      </c>
      <c r="AE4" s="499">
        <v>27</v>
      </c>
      <c r="AF4" s="499">
        <v>28</v>
      </c>
      <c r="AG4" s="500" t="s">
        <v>4</v>
      </c>
      <c r="AH4" s="501" t="s">
        <v>5</v>
      </c>
      <c r="AI4" s="501" t="s">
        <v>6</v>
      </c>
      <c r="AJ4" s="502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3"/>
      <c r="BT4" s="503"/>
      <c r="BU4" s="503"/>
      <c r="BV4" s="503"/>
      <c r="BW4" s="503"/>
      <c r="BX4" s="503"/>
      <c r="BY4" s="503"/>
      <c r="BZ4" s="503"/>
      <c r="CA4" s="503"/>
      <c r="CB4" s="503"/>
      <c r="CC4" s="503"/>
      <c r="CD4" s="503"/>
      <c r="CE4" s="503"/>
      <c r="CF4" s="503"/>
      <c r="CG4" s="503"/>
      <c r="CH4" s="503"/>
      <c r="CI4" s="503"/>
      <c r="CJ4" s="503"/>
      <c r="CK4" s="503"/>
      <c r="CL4" s="503"/>
      <c r="CM4" s="503"/>
      <c r="CN4" s="503"/>
      <c r="CO4" s="503"/>
    </row>
    <row r="5" spans="1:245" s="504" customFormat="1" ht="27" customHeight="1">
      <c r="A5" s="496"/>
      <c r="B5" s="497" t="s">
        <v>283</v>
      </c>
      <c r="C5" s="497" t="s">
        <v>213</v>
      </c>
      <c r="D5" s="498"/>
      <c r="E5" s="499" t="s">
        <v>11</v>
      </c>
      <c r="F5" s="499" t="s">
        <v>12</v>
      </c>
      <c r="G5" s="499" t="s">
        <v>13</v>
      </c>
      <c r="H5" s="499" t="s">
        <v>14</v>
      </c>
      <c r="I5" s="499" t="s">
        <v>8</v>
      </c>
      <c r="J5" s="499" t="s">
        <v>9</v>
      </c>
      <c r="K5" s="499" t="s">
        <v>10</v>
      </c>
      <c r="L5" s="499" t="s">
        <v>214</v>
      </c>
      <c r="M5" s="499" t="s">
        <v>12</v>
      </c>
      <c r="N5" s="499" t="s">
        <v>13</v>
      </c>
      <c r="O5" s="499" t="s">
        <v>14</v>
      </c>
      <c r="P5" s="499" t="s">
        <v>8</v>
      </c>
      <c r="Q5" s="499" t="s">
        <v>9</v>
      </c>
      <c r="R5" s="499" t="s">
        <v>10</v>
      </c>
      <c r="S5" s="499" t="s">
        <v>214</v>
      </c>
      <c r="T5" s="499" t="s">
        <v>12</v>
      </c>
      <c r="U5" s="499" t="s">
        <v>13</v>
      </c>
      <c r="V5" s="499" t="s">
        <v>14</v>
      </c>
      <c r="W5" s="499" t="s">
        <v>8</v>
      </c>
      <c r="X5" s="499" t="s">
        <v>9</v>
      </c>
      <c r="Y5" s="499" t="s">
        <v>10</v>
      </c>
      <c r="Z5" s="499" t="s">
        <v>214</v>
      </c>
      <c r="AA5" s="499" t="s">
        <v>12</v>
      </c>
      <c r="AB5" s="499" t="s">
        <v>13</v>
      </c>
      <c r="AC5" s="499" t="s">
        <v>14</v>
      </c>
      <c r="AD5" s="499" t="s">
        <v>8</v>
      </c>
      <c r="AE5" s="499" t="s">
        <v>9</v>
      </c>
      <c r="AF5" s="499" t="s">
        <v>10</v>
      </c>
      <c r="AG5" s="500"/>
      <c r="AH5" s="501"/>
      <c r="AI5" s="501"/>
      <c r="AJ5" s="505"/>
      <c r="AK5" s="506" t="s">
        <v>4</v>
      </c>
      <c r="AL5" s="506" t="s">
        <v>6</v>
      </c>
      <c r="AM5" s="507"/>
      <c r="AN5" s="508" t="s">
        <v>20</v>
      </c>
      <c r="AO5" s="508" t="s">
        <v>21</v>
      </c>
      <c r="AP5" s="508" t="s">
        <v>22</v>
      </c>
      <c r="AQ5" s="508" t="s">
        <v>23</v>
      </c>
      <c r="AR5" s="508" t="s">
        <v>24</v>
      </c>
      <c r="AS5" s="508" t="s">
        <v>25</v>
      </c>
      <c r="AT5" s="508" t="s">
        <v>86</v>
      </c>
      <c r="AU5" s="508" t="s">
        <v>27</v>
      </c>
      <c r="AV5" s="508" t="s">
        <v>28</v>
      </c>
      <c r="AW5" s="508" t="s">
        <v>29</v>
      </c>
      <c r="AX5" s="508" t="s">
        <v>221</v>
      </c>
      <c r="AY5" s="508" t="s">
        <v>223</v>
      </c>
      <c r="AZ5" s="508" t="s">
        <v>32</v>
      </c>
      <c r="BA5" s="508" t="s">
        <v>33</v>
      </c>
      <c r="BB5" s="508" t="s">
        <v>216</v>
      </c>
      <c r="BC5" s="508" t="s">
        <v>35</v>
      </c>
      <c r="BD5" s="508" t="s">
        <v>284</v>
      </c>
      <c r="BE5" s="508" t="s">
        <v>129</v>
      </c>
      <c r="BF5" s="508" t="s">
        <v>218</v>
      </c>
      <c r="BG5" s="508" t="s">
        <v>130</v>
      </c>
      <c r="BH5" s="508" t="s">
        <v>285</v>
      </c>
      <c r="BI5" s="508" t="s">
        <v>286</v>
      </c>
      <c r="BJ5" s="508" t="s">
        <v>287</v>
      </c>
      <c r="BK5" s="506" t="s">
        <v>15</v>
      </c>
      <c r="BL5" s="506" t="s">
        <v>16</v>
      </c>
      <c r="BM5" s="506" t="s">
        <v>17</v>
      </c>
      <c r="BN5" s="506" t="s">
        <v>18</v>
      </c>
      <c r="BO5" s="506" t="s">
        <v>19</v>
      </c>
      <c r="BP5" s="509" t="s">
        <v>36</v>
      </c>
      <c r="BQ5" s="509" t="s">
        <v>37</v>
      </c>
      <c r="BR5" s="503"/>
      <c r="BS5" s="508" t="s">
        <v>20</v>
      </c>
      <c r="BT5" s="508" t="s">
        <v>21</v>
      </c>
      <c r="BU5" s="508" t="s">
        <v>22</v>
      </c>
      <c r="BV5" s="508" t="s">
        <v>23</v>
      </c>
      <c r="BW5" s="508" t="s">
        <v>24</v>
      </c>
      <c r="BX5" s="508" t="s">
        <v>25</v>
      </c>
      <c r="BY5" s="508" t="s">
        <v>86</v>
      </c>
      <c r="BZ5" s="508" t="s">
        <v>27</v>
      </c>
      <c r="CA5" s="508" t="s">
        <v>28</v>
      </c>
      <c r="CB5" s="508" t="s">
        <v>29</v>
      </c>
      <c r="CC5" s="508" t="s">
        <v>221</v>
      </c>
      <c r="CD5" s="508" t="s">
        <v>223</v>
      </c>
      <c r="CE5" s="508" t="s">
        <v>32</v>
      </c>
      <c r="CF5" s="508" t="s">
        <v>33</v>
      </c>
      <c r="CG5" s="508" t="s">
        <v>216</v>
      </c>
      <c r="CH5" s="508" t="s">
        <v>35</v>
      </c>
      <c r="CI5" s="508" t="s">
        <v>284</v>
      </c>
      <c r="CJ5" s="508" t="s">
        <v>129</v>
      </c>
      <c r="CK5" s="508" t="s">
        <v>218</v>
      </c>
      <c r="CL5" s="508" t="s">
        <v>130</v>
      </c>
      <c r="CM5" s="508" t="s">
        <v>285</v>
      </c>
      <c r="CN5" s="508" t="s">
        <v>286</v>
      </c>
      <c r="CO5" s="508" t="s">
        <v>287</v>
      </c>
    </row>
    <row r="6" spans="1:245" s="504" customFormat="1" ht="27" customHeight="1">
      <c r="A6" s="510" t="s">
        <v>288</v>
      </c>
      <c r="B6" s="511" t="s">
        <v>289</v>
      </c>
      <c r="C6" s="510" t="s">
        <v>290</v>
      </c>
      <c r="D6" s="497" t="s">
        <v>291</v>
      </c>
      <c r="E6" s="512" t="s">
        <v>18</v>
      </c>
      <c r="F6" s="513"/>
      <c r="G6" s="514"/>
      <c r="H6" s="514" t="s">
        <v>22</v>
      </c>
      <c r="I6" s="515" t="s">
        <v>20</v>
      </c>
      <c r="J6" s="515" t="s">
        <v>22</v>
      </c>
      <c r="K6" s="514" t="s">
        <v>20</v>
      </c>
      <c r="L6" s="516" t="s">
        <v>22</v>
      </c>
      <c r="M6" s="516" t="s">
        <v>22</v>
      </c>
      <c r="N6" s="517" t="s">
        <v>56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9"/>
      <c r="AG6" s="520">
        <f t="shared" ref="AG6:AG16" si="0">AK6</f>
        <v>18</v>
      </c>
      <c r="AH6" s="521">
        <f t="shared" ref="AH6:AH16" si="1">AG6+AI6</f>
        <v>60</v>
      </c>
      <c r="AI6" s="521">
        <f t="shared" ref="AI6:AI16" si="2">AL6</f>
        <v>42</v>
      </c>
      <c r="AJ6" s="522" t="s">
        <v>202</v>
      </c>
      <c r="AK6" s="523">
        <f t="shared" ref="AK6:AK16" si="3">$AK$2-BP6</f>
        <v>18</v>
      </c>
      <c r="AL6" s="523">
        <f t="shared" ref="AL6:AL16" si="4">(BQ6-AK6)</f>
        <v>42</v>
      </c>
      <c r="AM6" s="524"/>
      <c r="AN6" s="525">
        <f t="shared" ref="AN6:AN16" si="5">COUNTIF(E6:AF6,"M")</f>
        <v>2</v>
      </c>
      <c r="AO6" s="525">
        <f t="shared" ref="AO6:AO16" si="6">COUNTIF(E6:AF6,"T")</f>
        <v>0</v>
      </c>
      <c r="AP6" s="525">
        <f t="shared" ref="AP6:AP16" si="7">COUNTIF(E6:AF6,"P")</f>
        <v>4</v>
      </c>
      <c r="AQ6" s="525">
        <f t="shared" ref="AQ6:AQ16" si="8">COUNTIF(E6:AF6,"SN")</f>
        <v>0</v>
      </c>
      <c r="AR6" s="525">
        <f t="shared" ref="AR6:AR16" si="9">COUNTIF(E6:AF6,"M/T")</f>
        <v>0</v>
      </c>
      <c r="AS6" s="525">
        <f t="shared" ref="AS6:AS16" si="10">COUNTIF(E6:AF6,"I/I")</f>
        <v>0</v>
      </c>
      <c r="AT6" s="525">
        <f t="shared" ref="AT6:AT16" si="11">COUNTIF(E6:AF6,"I")</f>
        <v>0</v>
      </c>
      <c r="AU6" s="525">
        <f t="shared" ref="AU6:AU16" si="12">COUNTIF(E6:AF6,"I²")</f>
        <v>0</v>
      </c>
      <c r="AV6" s="525">
        <f t="shared" ref="AV6:AV16" si="13">COUNTIF(E6:AF6,"M4")</f>
        <v>0</v>
      </c>
      <c r="AW6" s="525">
        <f t="shared" ref="AW6:AW16" si="14">COUNTIF(E6:AF6,"T5")</f>
        <v>0</v>
      </c>
      <c r="AX6" s="525">
        <f>COUNTIF(E6:AF6,"N/M")</f>
        <v>0</v>
      </c>
      <c r="AY6" s="525">
        <f t="shared" ref="AY6:AY16" si="15">COUNTIF(E6:AF6,"T/N")</f>
        <v>0</v>
      </c>
      <c r="AZ6" s="525">
        <f t="shared" ref="AZ6:AZ16" si="16">COUNTIF(E6:AF6,"T/I")</f>
        <v>0</v>
      </c>
      <c r="BA6" s="525">
        <f t="shared" ref="BA6:BA16" si="17">COUNTIF(E6:AF6,"P/I")</f>
        <v>0</v>
      </c>
      <c r="BB6" s="525">
        <f t="shared" ref="BB6:BB16" si="18">COUNTIF(E6:AF6,"M/N")</f>
        <v>0</v>
      </c>
      <c r="BC6" s="525">
        <f t="shared" ref="BC6:BC16" si="19">COUNTIF(E6:AF6,"M4/T")</f>
        <v>0</v>
      </c>
      <c r="BD6" s="525">
        <f t="shared" ref="BD6:BD16" si="20">COUNTIF(E6:AF6,"I2/M")</f>
        <v>0</v>
      </c>
      <c r="BE6" s="525">
        <f t="shared" ref="BE6:BE16" si="21">COUNTIF(E6:AF6,"M5")</f>
        <v>0</v>
      </c>
      <c r="BF6" s="525">
        <f t="shared" ref="BF6:BF16" si="22">COUNTIF(E6:AF6,"M6")</f>
        <v>0</v>
      </c>
      <c r="BG6" s="525">
        <f t="shared" ref="BG6:BG16" si="23">COUNTIF(E6:AF6,"T6")</f>
        <v>0</v>
      </c>
      <c r="BH6" s="525">
        <f t="shared" ref="BH6:BH16" si="24">COUNTIF(E6:AF6,"P2")</f>
        <v>0</v>
      </c>
      <c r="BI6" s="525">
        <f t="shared" ref="BI6:BI16" si="25">COUNTIF(E6:AF6,"T5/N")</f>
        <v>0</v>
      </c>
      <c r="BJ6" s="525">
        <f t="shared" ref="BJ6:BJ16" si="26">COUNTIF(E6:AF6,"M5/I")</f>
        <v>0</v>
      </c>
      <c r="BK6" s="526"/>
      <c r="BL6" s="526">
        <v>15</v>
      </c>
      <c r="BM6" s="526"/>
      <c r="BN6" s="526">
        <v>2</v>
      </c>
      <c r="BO6" s="526"/>
      <c r="BP6" s="525">
        <f>((BL6*6)+(BM6*6)+(BN6*6)+(BO6)+(BK6*6))</f>
        <v>102</v>
      </c>
      <c r="BQ6" s="527">
        <f t="shared" ref="BQ6:BQ16" si="27">(AN6*$BS$6)+(AO6*$BT$6)+(AP6*$BU$6)+(AQ6*$BV$6)+(AR6*$BW$6)+(AS6*$BX$6)+(AT6*$BY$6)+(AU6*$BZ$6)+(AV6*$CA$6)+(AW6*$CB$6)+(AX6*$CC$6)+(AY6*$CD$6)+(AZ6*$CE$6)+(BA6*$CF$6)+(BB6*CG$6)+(BC6*CH$6)+(BD6*$CI$6)+(BE6*$CJ$6)+(BF6*$CK$6)+(BG6*$CL$6)+(BH6*$CM$6)+(BI6*$CN$6)+(BJ6*$CO$6)</f>
        <v>60</v>
      </c>
      <c r="BR6" s="528"/>
      <c r="BS6" s="526">
        <v>6</v>
      </c>
      <c r="BT6" s="526">
        <v>6</v>
      </c>
      <c r="BU6" s="526">
        <v>12</v>
      </c>
      <c r="BV6" s="526">
        <v>12</v>
      </c>
      <c r="BW6" s="526">
        <v>12</v>
      </c>
      <c r="BX6" s="526">
        <v>12</v>
      </c>
      <c r="BY6" s="526">
        <v>6</v>
      </c>
      <c r="BZ6" s="526">
        <v>6</v>
      </c>
      <c r="CA6" s="526">
        <v>6</v>
      </c>
      <c r="CB6" s="526">
        <v>6</v>
      </c>
      <c r="CC6" s="526">
        <v>6</v>
      </c>
      <c r="CD6" s="526">
        <v>18</v>
      </c>
      <c r="CE6" s="526">
        <v>12</v>
      </c>
      <c r="CF6" s="526">
        <v>18</v>
      </c>
      <c r="CG6" s="526">
        <v>12</v>
      </c>
      <c r="CH6" s="526">
        <v>8</v>
      </c>
      <c r="CI6" s="526">
        <v>8</v>
      </c>
      <c r="CJ6" s="526">
        <v>3</v>
      </c>
      <c r="CK6" s="529">
        <v>11</v>
      </c>
      <c r="CL6" s="529">
        <v>8</v>
      </c>
      <c r="CM6" s="530">
        <v>12</v>
      </c>
      <c r="CN6" s="531">
        <v>18</v>
      </c>
      <c r="CO6" s="531">
        <v>15</v>
      </c>
    </row>
    <row r="7" spans="1:245" s="504" customFormat="1" ht="27" customHeight="1">
      <c r="A7" s="532" t="s">
        <v>292</v>
      </c>
      <c r="B7" s="511" t="s">
        <v>293</v>
      </c>
      <c r="C7" s="532" t="s">
        <v>294</v>
      </c>
      <c r="D7" s="497" t="s">
        <v>291</v>
      </c>
      <c r="E7" s="513" t="s">
        <v>22</v>
      </c>
      <c r="F7" s="513"/>
      <c r="G7" s="515" t="s">
        <v>22</v>
      </c>
      <c r="H7" s="514" t="s">
        <v>22</v>
      </c>
      <c r="I7" s="514"/>
      <c r="J7" s="515" t="s">
        <v>22</v>
      </c>
      <c r="K7" s="514" t="s">
        <v>22</v>
      </c>
      <c r="L7" s="513"/>
      <c r="M7" s="513"/>
      <c r="N7" s="514" t="s">
        <v>22</v>
      </c>
      <c r="O7" s="514"/>
      <c r="P7" s="515" t="s">
        <v>20</v>
      </c>
      <c r="Q7" s="514" t="s">
        <v>22</v>
      </c>
      <c r="R7" s="514"/>
      <c r="S7" s="513"/>
      <c r="T7" s="513" t="s">
        <v>22</v>
      </c>
      <c r="U7" s="514"/>
      <c r="V7" s="533"/>
      <c r="W7" s="514" t="s">
        <v>22</v>
      </c>
      <c r="X7" s="533"/>
      <c r="Y7" s="514"/>
      <c r="Z7" s="513" t="s">
        <v>22</v>
      </c>
      <c r="AA7" s="513"/>
      <c r="AB7" s="533"/>
      <c r="AC7" s="514" t="s">
        <v>22</v>
      </c>
      <c r="AD7" s="514"/>
      <c r="AE7" s="533"/>
      <c r="AF7" s="514" t="s">
        <v>22</v>
      </c>
      <c r="AG7" s="520">
        <f>AK7</f>
        <v>120</v>
      </c>
      <c r="AH7" s="521">
        <f>AG7+AI7</f>
        <v>150</v>
      </c>
      <c r="AI7" s="521">
        <f>AL7</f>
        <v>30</v>
      </c>
      <c r="AJ7" s="522" t="s">
        <v>202</v>
      </c>
      <c r="AK7" s="523">
        <f t="shared" si="3"/>
        <v>120</v>
      </c>
      <c r="AL7" s="523">
        <f>(BQ7-AK7)</f>
        <v>30</v>
      </c>
      <c r="AM7" s="524"/>
      <c r="AN7" s="525">
        <f t="shared" si="5"/>
        <v>1</v>
      </c>
      <c r="AO7" s="525">
        <f t="shared" si="6"/>
        <v>0</v>
      </c>
      <c r="AP7" s="525">
        <f t="shared" si="7"/>
        <v>12</v>
      </c>
      <c r="AQ7" s="525">
        <f t="shared" si="8"/>
        <v>0</v>
      </c>
      <c r="AR7" s="525">
        <f t="shared" si="9"/>
        <v>0</v>
      </c>
      <c r="AS7" s="525">
        <f t="shared" si="10"/>
        <v>0</v>
      </c>
      <c r="AT7" s="525">
        <f t="shared" si="11"/>
        <v>0</v>
      </c>
      <c r="AU7" s="525">
        <f t="shared" si="12"/>
        <v>0</v>
      </c>
      <c r="AV7" s="525">
        <f t="shared" si="13"/>
        <v>0</v>
      </c>
      <c r="AW7" s="525">
        <f t="shared" si="14"/>
        <v>0</v>
      </c>
      <c r="AX7" s="525">
        <f>COUNTIF(E7:AF7,"N/M")</f>
        <v>0</v>
      </c>
      <c r="AY7" s="525">
        <f t="shared" si="15"/>
        <v>0</v>
      </c>
      <c r="AZ7" s="525">
        <f t="shared" si="16"/>
        <v>0</v>
      </c>
      <c r="BA7" s="525">
        <f t="shared" si="17"/>
        <v>0</v>
      </c>
      <c r="BB7" s="525">
        <f t="shared" si="18"/>
        <v>0</v>
      </c>
      <c r="BC7" s="525">
        <f t="shared" si="19"/>
        <v>0</v>
      </c>
      <c r="BD7" s="525">
        <f t="shared" si="20"/>
        <v>0</v>
      </c>
      <c r="BE7" s="525">
        <f t="shared" si="21"/>
        <v>0</v>
      </c>
      <c r="BF7" s="525">
        <f t="shared" si="22"/>
        <v>0</v>
      </c>
      <c r="BG7" s="525">
        <f t="shared" si="23"/>
        <v>0</v>
      </c>
      <c r="BH7" s="525">
        <f t="shared" si="24"/>
        <v>0</v>
      </c>
      <c r="BI7" s="525">
        <f t="shared" si="25"/>
        <v>0</v>
      </c>
      <c r="BJ7" s="525">
        <f t="shared" si="26"/>
        <v>0</v>
      </c>
      <c r="BK7" s="526"/>
      <c r="BL7" s="526"/>
      <c r="BM7" s="526"/>
      <c r="BN7" s="526"/>
      <c r="BO7" s="526"/>
      <c r="BP7" s="525">
        <f>((BL7*6)+(BM7*6)+(BN7*6)+(BO7)+(BK7*6))</f>
        <v>0</v>
      </c>
      <c r="BQ7" s="527">
        <f t="shared" si="27"/>
        <v>150</v>
      </c>
      <c r="BR7" s="528"/>
      <c r="BS7" s="534"/>
      <c r="BT7" s="534"/>
      <c r="BU7" s="534"/>
      <c r="BV7" s="534"/>
      <c r="BW7" s="534"/>
      <c r="BX7" s="534"/>
      <c r="BY7" s="534"/>
      <c r="BZ7" s="534"/>
      <c r="CA7" s="534"/>
      <c r="CB7" s="534"/>
      <c r="CC7" s="534"/>
      <c r="CD7" s="534"/>
      <c r="CE7" s="534"/>
      <c r="CF7" s="534"/>
      <c r="CG7" s="534"/>
      <c r="CH7" s="534"/>
      <c r="CI7" s="534"/>
      <c r="CJ7" s="534"/>
      <c r="CK7" s="535"/>
      <c r="CL7" s="535"/>
      <c r="CM7" s="536"/>
      <c r="CN7" s="536"/>
      <c r="CO7" s="536"/>
    </row>
    <row r="8" spans="1:245" s="504" customFormat="1" ht="27" customHeight="1">
      <c r="A8" s="511" t="s">
        <v>295</v>
      </c>
      <c r="B8" s="511" t="s">
        <v>296</v>
      </c>
      <c r="C8" s="532">
        <v>408900</v>
      </c>
      <c r="D8" s="497" t="s">
        <v>291</v>
      </c>
      <c r="E8" s="513" t="s">
        <v>22</v>
      </c>
      <c r="F8" s="513"/>
      <c r="G8" s="517" t="s">
        <v>297</v>
      </c>
      <c r="H8" s="518"/>
      <c r="I8" s="518"/>
      <c r="J8" s="518"/>
      <c r="K8" s="518"/>
      <c r="L8" s="518"/>
      <c r="M8" s="518"/>
      <c r="N8" s="519"/>
      <c r="O8" s="515" t="s">
        <v>22</v>
      </c>
      <c r="P8" s="514"/>
      <c r="Q8" s="514" t="s">
        <v>22</v>
      </c>
      <c r="R8" s="515" t="s">
        <v>22</v>
      </c>
      <c r="S8" s="513"/>
      <c r="T8" s="513" t="s">
        <v>22</v>
      </c>
      <c r="U8" s="514"/>
      <c r="V8" s="515" t="s">
        <v>22</v>
      </c>
      <c r="W8" s="514" t="s">
        <v>22</v>
      </c>
      <c r="X8" s="515" t="s">
        <v>22</v>
      </c>
      <c r="Y8" s="514"/>
      <c r="Z8" s="513" t="s">
        <v>22</v>
      </c>
      <c r="AA8" s="513"/>
      <c r="AB8" s="515" t="s">
        <v>22</v>
      </c>
      <c r="AC8" s="514" t="s">
        <v>22</v>
      </c>
      <c r="AD8" s="514"/>
      <c r="AE8" s="515" t="s">
        <v>22</v>
      </c>
      <c r="AF8" s="514" t="s">
        <v>22</v>
      </c>
      <c r="AG8" s="520">
        <f t="shared" si="0"/>
        <v>84</v>
      </c>
      <c r="AH8" s="521">
        <f t="shared" si="1"/>
        <v>156</v>
      </c>
      <c r="AI8" s="521">
        <f t="shared" si="2"/>
        <v>72</v>
      </c>
      <c r="AJ8" s="522" t="s">
        <v>202</v>
      </c>
      <c r="AK8" s="523">
        <f t="shared" si="3"/>
        <v>84</v>
      </c>
      <c r="AL8" s="523">
        <f t="shared" si="4"/>
        <v>72</v>
      </c>
      <c r="AM8" s="524"/>
      <c r="AN8" s="525">
        <f t="shared" si="5"/>
        <v>0</v>
      </c>
      <c r="AO8" s="525">
        <f t="shared" si="6"/>
        <v>0</v>
      </c>
      <c r="AP8" s="525">
        <f t="shared" si="7"/>
        <v>13</v>
      </c>
      <c r="AQ8" s="525">
        <f t="shared" si="8"/>
        <v>0</v>
      </c>
      <c r="AR8" s="525">
        <f t="shared" si="9"/>
        <v>0</v>
      </c>
      <c r="AS8" s="525">
        <f t="shared" si="10"/>
        <v>0</v>
      </c>
      <c r="AT8" s="525">
        <f t="shared" si="11"/>
        <v>0</v>
      </c>
      <c r="AU8" s="525">
        <f t="shared" si="12"/>
        <v>0</v>
      </c>
      <c r="AV8" s="525">
        <f t="shared" si="13"/>
        <v>0</v>
      </c>
      <c r="AW8" s="525">
        <f t="shared" si="14"/>
        <v>0</v>
      </c>
      <c r="AX8" s="525">
        <f>COUNTIF(E8:AF8,"N/M")</f>
        <v>0</v>
      </c>
      <c r="AY8" s="525">
        <f t="shared" si="15"/>
        <v>0</v>
      </c>
      <c r="AZ8" s="525">
        <f t="shared" si="16"/>
        <v>0</v>
      </c>
      <c r="BA8" s="525">
        <f t="shared" si="17"/>
        <v>0</v>
      </c>
      <c r="BB8" s="525">
        <f t="shared" si="18"/>
        <v>0</v>
      </c>
      <c r="BC8" s="525">
        <f t="shared" si="19"/>
        <v>0</v>
      </c>
      <c r="BD8" s="525">
        <f t="shared" si="20"/>
        <v>0</v>
      </c>
      <c r="BE8" s="525">
        <f t="shared" si="21"/>
        <v>0</v>
      </c>
      <c r="BF8" s="525">
        <f t="shared" si="22"/>
        <v>0</v>
      </c>
      <c r="BG8" s="525">
        <f t="shared" si="23"/>
        <v>0</v>
      </c>
      <c r="BH8" s="525">
        <f t="shared" si="24"/>
        <v>0</v>
      </c>
      <c r="BI8" s="525">
        <f t="shared" si="25"/>
        <v>0</v>
      </c>
      <c r="BJ8" s="525">
        <f t="shared" si="26"/>
        <v>0</v>
      </c>
      <c r="BK8" s="526"/>
      <c r="BL8" s="526">
        <v>6</v>
      </c>
      <c r="BM8" s="526"/>
      <c r="BN8" s="526"/>
      <c r="BO8" s="526"/>
      <c r="BP8" s="525">
        <f t="shared" ref="BP8:BP46" si="28">((BL8*6)+(BM8*6)+(BN8*6)+(BO8)+(BK8*6))</f>
        <v>36</v>
      </c>
      <c r="BQ8" s="527">
        <f t="shared" si="27"/>
        <v>156</v>
      </c>
      <c r="BR8" s="528"/>
      <c r="BS8" s="528"/>
      <c r="BT8" s="528"/>
      <c r="BU8" s="528"/>
      <c r="BV8" s="528"/>
      <c r="BW8" s="528"/>
      <c r="BX8" s="528"/>
      <c r="BY8" s="528"/>
      <c r="BZ8" s="528"/>
      <c r="CA8" s="528"/>
      <c r="CB8" s="528"/>
      <c r="CC8" s="528"/>
      <c r="CD8" s="528"/>
      <c r="CE8" s="528"/>
      <c r="CF8" s="528"/>
      <c r="CG8" s="528"/>
      <c r="CH8" s="528"/>
      <c r="CI8" s="528"/>
      <c r="CJ8" s="528"/>
      <c r="CK8" s="528"/>
      <c r="CL8" s="528"/>
      <c r="CM8" s="503"/>
      <c r="CN8" s="503"/>
      <c r="CO8" s="503"/>
    </row>
    <row r="9" spans="1:245" s="504" customFormat="1" ht="27" customHeight="1">
      <c r="A9" s="532" t="s">
        <v>298</v>
      </c>
      <c r="B9" s="511" t="s">
        <v>299</v>
      </c>
      <c r="C9" s="532" t="s">
        <v>300</v>
      </c>
      <c r="D9" s="497" t="s">
        <v>291</v>
      </c>
      <c r="E9" s="512" t="s">
        <v>18</v>
      </c>
      <c r="F9" s="537"/>
      <c r="G9" s="514"/>
      <c r="H9" s="538" t="s">
        <v>18</v>
      </c>
      <c r="I9" s="514"/>
      <c r="J9" s="514"/>
      <c r="K9" s="538" t="s">
        <v>18</v>
      </c>
      <c r="L9" s="513"/>
      <c r="M9" s="537"/>
      <c r="N9" s="538" t="s">
        <v>18</v>
      </c>
      <c r="O9" s="514"/>
      <c r="P9" s="533"/>
      <c r="Q9" s="538" t="s">
        <v>18</v>
      </c>
      <c r="R9" s="514"/>
      <c r="S9" s="513"/>
      <c r="T9" s="512" t="s">
        <v>18</v>
      </c>
      <c r="U9" s="514"/>
      <c r="V9" s="514"/>
      <c r="W9" s="538" t="s">
        <v>18</v>
      </c>
      <c r="X9" s="533"/>
      <c r="Y9" s="514"/>
      <c r="Z9" s="512" t="s">
        <v>18</v>
      </c>
      <c r="AA9" s="537"/>
      <c r="AB9" s="514"/>
      <c r="AC9" s="538" t="s">
        <v>18</v>
      </c>
      <c r="AD9" s="514"/>
      <c r="AE9" s="533"/>
      <c r="AF9" s="538" t="s">
        <v>18</v>
      </c>
      <c r="AG9" s="520">
        <f t="shared" si="0"/>
        <v>0</v>
      </c>
      <c r="AH9" s="521">
        <f t="shared" si="1"/>
        <v>0</v>
      </c>
      <c r="AI9" s="521">
        <f t="shared" si="2"/>
        <v>0</v>
      </c>
      <c r="AJ9" s="522" t="s">
        <v>202</v>
      </c>
      <c r="AK9" s="523">
        <f t="shared" si="3"/>
        <v>0</v>
      </c>
      <c r="AL9" s="523">
        <f t="shared" si="4"/>
        <v>0</v>
      </c>
      <c r="AM9" s="524"/>
      <c r="AN9" s="525">
        <f t="shared" si="5"/>
        <v>0</v>
      </c>
      <c r="AO9" s="525">
        <f t="shared" si="6"/>
        <v>0</v>
      </c>
      <c r="AP9" s="525">
        <f t="shared" si="7"/>
        <v>0</v>
      </c>
      <c r="AQ9" s="525">
        <f t="shared" si="8"/>
        <v>0</v>
      </c>
      <c r="AR9" s="525">
        <f t="shared" si="9"/>
        <v>0</v>
      </c>
      <c r="AS9" s="525">
        <f t="shared" si="10"/>
        <v>0</v>
      </c>
      <c r="AT9" s="525">
        <f t="shared" si="11"/>
        <v>0</v>
      </c>
      <c r="AU9" s="525">
        <f t="shared" si="12"/>
        <v>0</v>
      </c>
      <c r="AV9" s="525">
        <f t="shared" si="13"/>
        <v>0</v>
      </c>
      <c r="AW9" s="525">
        <f t="shared" si="14"/>
        <v>0</v>
      </c>
      <c r="AX9" s="525">
        <f>COUNTIF(E9:AF9,"N/M")</f>
        <v>0</v>
      </c>
      <c r="AY9" s="525">
        <f t="shared" si="15"/>
        <v>0</v>
      </c>
      <c r="AZ9" s="525">
        <f t="shared" si="16"/>
        <v>0</v>
      </c>
      <c r="BA9" s="525">
        <f t="shared" si="17"/>
        <v>0</v>
      </c>
      <c r="BB9" s="525">
        <f t="shared" si="18"/>
        <v>0</v>
      </c>
      <c r="BC9" s="525">
        <f t="shared" si="19"/>
        <v>0</v>
      </c>
      <c r="BD9" s="525">
        <f t="shared" si="20"/>
        <v>0</v>
      </c>
      <c r="BE9" s="525">
        <f t="shared" si="21"/>
        <v>0</v>
      </c>
      <c r="BF9" s="525">
        <f t="shared" si="22"/>
        <v>0</v>
      </c>
      <c r="BG9" s="525">
        <f t="shared" si="23"/>
        <v>0</v>
      </c>
      <c r="BH9" s="525">
        <f t="shared" si="24"/>
        <v>0</v>
      </c>
      <c r="BI9" s="525">
        <f t="shared" si="25"/>
        <v>0</v>
      </c>
      <c r="BJ9" s="525">
        <f t="shared" si="26"/>
        <v>0</v>
      </c>
      <c r="BK9" s="526"/>
      <c r="BL9" s="526"/>
      <c r="BM9" s="526"/>
      <c r="BN9" s="526">
        <v>20</v>
      </c>
      <c r="BO9" s="526"/>
      <c r="BP9" s="525">
        <f t="shared" si="28"/>
        <v>120</v>
      </c>
      <c r="BQ9" s="527">
        <f t="shared" si="27"/>
        <v>0</v>
      </c>
      <c r="BR9" s="528"/>
      <c r="BS9" s="528"/>
      <c r="BT9" s="528"/>
      <c r="BU9" s="528"/>
      <c r="BV9" s="528"/>
      <c r="BW9" s="528"/>
      <c r="BX9" s="528"/>
      <c r="BY9" s="528"/>
      <c r="BZ9" s="528"/>
      <c r="CA9" s="528"/>
      <c r="CB9" s="528"/>
      <c r="CC9" s="528"/>
      <c r="CD9" s="528"/>
      <c r="CE9" s="528"/>
      <c r="CF9" s="528"/>
      <c r="CG9" s="528"/>
      <c r="CH9" s="528"/>
      <c r="CI9" s="528"/>
      <c r="CJ9" s="528"/>
      <c r="CK9" s="528"/>
      <c r="CL9" s="528"/>
      <c r="CM9" s="503"/>
      <c r="CN9" s="503"/>
      <c r="CO9" s="503"/>
    </row>
    <row r="10" spans="1:245" s="504" customFormat="1" ht="27" customHeight="1">
      <c r="A10" s="532">
        <v>152587</v>
      </c>
      <c r="B10" s="511" t="s">
        <v>301</v>
      </c>
      <c r="C10" s="532">
        <v>724919</v>
      </c>
      <c r="D10" s="497" t="s">
        <v>291</v>
      </c>
      <c r="E10" s="513" t="s">
        <v>22</v>
      </c>
      <c r="F10" s="513"/>
      <c r="G10" s="515" t="s">
        <v>22</v>
      </c>
      <c r="H10" s="514" t="s">
        <v>22</v>
      </c>
      <c r="I10" s="514"/>
      <c r="J10" s="515" t="s">
        <v>22</v>
      </c>
      <c r="K10" s="514" t="s">
        <v>22</v>
      </c>
      <c r="L10" s="513"/>
      <c r="M10" s="513" t="s">
        <v>22</v>
      </c>
      <c r="N10" s="514" t="s">
        <v>22</v>
      </c>
      <c r="O10" s="515" t="s">
        <v>22</v>
      </c>
      <c r="P10" s="514"/>
      <c r="Q10" s="538" t="s">
        <v>18</v>
      </c>
      <c r="R10" s="515" t="s">
        <v>22</v>
      </c>
      <c r="S10" s="513" t="s">
        <v>22</v>
      </c>
      <c r="T10" s="513"/>
      <c r="U10" s="515" t="s">
        <v>22</v>
      </c>
      <c r="V10" s="533"/>
      <c r="W10" s="514" t="s">
        <v>22</v>
      </c>
      <c r="X10" s="515" t="s">
        <v>22</v>
      </c>
      <c r="Y10" s="533"/>
      <c r="Z10" s="513" t="s">
        <v>22</v>
      </c>
      <c r="AA10" s="513"/>
      <c r="AB10" s="515" t="s">
        <v>22</v>
      </c>
      <c r="AC10" s="514" t="s">
        <v>22</v>
      </c>
      <c r="AD10" s="514"/>
      <c r="AE10" s="515" t="s">
        <v>22</v>
      </c>
      <c r="AF10" s="514" t="s">
        <v>22</v>
      </c>
      <c r="AG10" s="520">
        <f t="shared" si="0"/>
        <v>108</v>
      </c>
      <c r="AH10" s="521">
        <f t="shared" si="1"/>
        <v>216</v>
      </c>
      <c r="AI10" s="521">
        <f t="shared" si="2"/>
        <v>108</v>
      </c>
      <c r="AJ10" s="522" t="s">
        <v>202</v>
      </c>
      <c r="AK10" s="523">
        <f t="shared" si="3"/>
        <v>108</v>
      </c>
      <c r="AL10" s="523">
        <f t="shared" si="4"/>
        <v>108</v>
      </c>
      <c r="AM10" s="524"/>
      <c r="AN10" s="525">
        <f t="shared" si="5"/>
        <v>0</v>
      </c>
      <c r="AO10" s="525">
        <f t="shared" si="6"/>
        <v>0</v>
      </c>
      <c r="AP10" s="525">
        <f t="shared" si="7"/>
        <v>18</v>
      </c>
      <c r="AQ10" s="525">
        <f t="shared" si="8"/>
        <v>0</v>
      </c>
      <c r="AR10" s="525">
        <f t="shared" si="9"/>
        <v>0</v>
      </c>
      <c r="AS10" s="525">
        <f t="shared" si="10"/>
        <v>0</v>
      </c>
      <c r="AT10" s="525">
        <f t="shared" si="11"/>
        <v>0</v>
      </c>
      <c r="AU10" s="525">
        <f t="shared" si="12"/>
        <v>0</v>
      </c>
      <c r="AV10" s="525">
        <f t="shared" si="13"/>
        <v>0</v>
      </c>
      <c r="AW10" s="525">
        <f t="shared" si="14"/>
        <v>0</v>
      </c>
      <c r="AX10" s="525">
        <f>COUNTIF(E10:AF10,"M/AT")</f>
        <v>0</v>
      </c>
      <c r="AY10" s="525">
        <f t="shared" si="15"/>
        <v>0</v>
      </c>
      <c r="AZ10" s="525">
        <f t="shared" si="16"/>
        <v>0</v>
      </c>
      <c r="BA10" s="525">
        <f t="shared" si="17"/>
        <v>0</v>
      </c>
      <c r="BB10" s="525">
        <f t="shared" si="18"/>
        <v>0</v>
      </c>
      <c r="BC10" s="525">
        <f t="shared" si="19"/>
        <v>0</v>
      </c>
      <c r="BD10" s="525">
        <f t="shared" si="20"/>
        <v>0</v>
      </c>
      <c r="BE10" s="525">
        <f t="shared" si="21"/>
        <v>0</v>
      </c>
      <c r="BF10" s="525">
        <f t="shared" si="22"/>
        <v>0</v>
      </c>
      <c r="BG10" s="525">
        <f t="shared" si="23"/>
        <v>0</v>
      </c>
      <c r="BH10" s="525">
        <f t="shared" si="24"/>
        <v>0</v>
      </c>
      <c r="BI10" s="525">
        <f t="shared" si="25"/>
        <v>0</v>
      </c>
      <c r="BJ10" s="525">
        <f t="shared" si="26"/>
        <v>0</v>
      </c>
      <c r="BK10" s="526"/>
      <c r="BL10" s="526"/>
      <c r="BM10" s="526"/>
      <c r="BN10" s="526">
        <v>2</v>
      </c>
      <c r="BO10" s="526"/>
      <c r="BP10" s="525">
        <f t="shared" si="28"/>
        <v>12</v>
      </c>
      <c r="BQ10" s="527">
        <f t="shared" si="27"/>
        <v>216</v>
      </c>
      <c r="BR10" s="528"/>
      <c r="BS10" s="528"/>
      <c r="BT10" s="528"/>
      <c r="BU10" s="528"/>
      <c r="BV10" s="528"/>
      <c r="BW10" s="528"/>
      <c r="BX10" s="528"/>
      <c r="BY10" s="528"/>
      <c r="BZ10" s="528"/>
      <c r="CA10" s="528"/>
      <c r="CB10" s="528"/>
      <c r="CC10" s="528"/>
      <c r="CD10" s="528"/>
      <c r="CE10" s="528"/>
      <c r="CF10" s="528"/>
      <c r="CG10" s="528"/>
      <c r="CH10" s="528"/>
      <c r="CI10" s="528"/>
      <c r="CJ10" s="528"/>
      <c r="CK10" s="528"/>
      <c r="CL10" s="528"/>
      <c r="CM10" s="503"/>
      <c r="CN10" s="503"/>
      <c r="CO10" s="503"/>
    </row>
    <row r="11" spans="1:245" s="504" customFormat="1" ht="27" customHeight="1">
      <c r="A11" s="532" t="s">
        <v>302</v>
      </c>
      <c r="B11" s="511" t="s">
        <v>303</v>
      </c>
      <c r="C11" s="532">
        <v>596143</v>
      </c>
      <c r="D11" s="497" t="s">
        <v>291</v>
      </c>
      <c r="E11" s="513"/>
      <c r="F11" s="537"/>
      <c r="G11" s="514"/>
      <c r="H11" s="514"/>
      <c r="I11" s="533"/>
      <c r="J11" s="514"/>
      <c r="K11" s="514"/>
      <c r="L11" s="513"/>
      <c r="M11" s="513"/>
      <c r="N11" s="538" t="s">
        <v>18</v>
      </c>
      <c r="O11" s="533"/>
      <c r="P11" s="514" t="s">
        <v>22</v>
      </c>
      <c r="Q11" s="515" t="s">
        <v>22</v>
      </c>
      <c r="R11" s="514" t="s">
        <v>22</v>
      </c>
      <c r="S11" s="516" t="s">
        <v>22</v>
      </c>
      <c r="T11" s="512" t="s">
        <v>18</v>
      </c>
      <c r="U11" s="533"/>
      <c r="V11" s="514"/>
      <c r="W11" s="538" t="s">
        <v>18</v>
      </c>
      <c r="X11" s="514"/>
      <c r="Y11" s="538" t="s">
        <v>18</v>
      </c>
      <c r="Z11" s="512" t="s">
        <v>18</v>
      </c>
      <c r="AA11" s="537"/>
      <c r="AB11" s="514"/>
      <c r="AC11" s="538" t="s">
        <v>18</v>
      </c>
      <c r="AD11" s="514"/>
      <c r="AE11" s="538" t="s">
        <v>18</v>
      </c>
      <c r="AF11" s="538" t="s">
        <v>18</v>
      </c>
      <c r="AG11" s="520">
        <f t="shared" si="0"/>
        <v>24</v>
      </c>
      <c r="AH11" s="521">
        <f t="shared" si="1"/>
        <v>48</v>
      </c>
      <c r="AI11" s="521">
        <f t="shared" si="2"/>
        <v>24</v>
      </c>
      <c r="AJ11" s="522" t="s">
        <v>202</v>
      </c>
      <c r="AK11" s="523">
        <f t="shared" si="3"/>
        <v>24</v>
      </c>
      <c r="AL11" s="523">
        <f t="shared" si="4"/>
        <v>24</v>
      </c>
      <c r="AM11" s="524"/>
      <c r="AN11" s="525">
        <f t="shared" si="5"/>
        <v>0</v>
      </c>
      <c r="AO11" s="525">
        <f t="shared" si="6"/>
        <v>0</v>
      </c>
      <c r="AP11" s="525">
        <f t="shared" si="7"/>
        <v>4</v>
      </c>
      <c r="AQ11" s="525">
        <f t="shared" si="8"/>
        <v>0</v>
      </c>
      <c r="AR11" s="525">
        <f t="shared" si="9"/>
        <v>0</v>
      </c>
      <c r="AS11" s="525">
        <f t="shared" si="10"/>
        <v>0</v>
      </c>
      <c r="AT11" s="525">
        <f t="shared" si="11"/>
        <v>0</v>
      </c>
      <c r="AU11" s="525">
        <f t="shared" si="12"/>
        <v>0</v>
      </c>
      <c r="AV11" s="525">
        <f t="shared" si="13"/>
        <v>0</v>
      </c>
      <c r="AW11" s="525">
        <f t="shared" si="14"/>
        <v>0</v>
      </c>
      <c r="AX11" s="525">
        <f t="shared" ref="AX11:AX16" si="29">COUNTIF(E11:AF11,"N/M")</f>
        <v>0</v>
      </c>
      <c r="AY11" s="525">
        <f t="shared" si="15"/>
        <v>0</v>
      </c>
      <c r="AZ11" s="525">
        <f t="shared" si="16"/>
        <v>0</v>
      </c>
      <c r="BA11" s="525">
        <f t="shared" si="17"/>
        <v>0</v>
      </c>
      <c r="BB11" s="525">
        <f t="shared" si="18"/>
        <v>0</v>
      </c>
      <c r="BC11" s="525">
        <f t="shared" si="19"/>
        <v>0</v>
      </c>
      <c r="BD11" s="525">
        <f t="shared" si="20"/>
        <v>0</v>
      </c>
      <c r="BE11" s="525">
        <f t="shared" si="21"/>
        <v>0</v>
      </c>
      <c r="BF11" s="525">
        <f t="shared" si="22"/>
        <v>0</v>
      </c>
      <c r="BG11" s="525">
        <f t="shared" si="23"/>
        <v>0</v>
      </c>
      <c r="BH11" s="525">
        <f t="shared" si="24"/>
        <v>0</v>
      </c>
      <c r="BI11" s="525">
        <f t="shared" si="25"/>
        <v>0</v>
      </c>
      <c r="BJ11" s="525">
        <f t="shared" si="26"/>
        <v>0</v>
      </c>
      <c r="BK11" s="526"/>
      <c r="BL11" s="526"/>
      <c r="BM11" s="526"/>
      <c r="BN11" s="526">
        <v>16</v>
      </c>
      <c r="BO11" s="526"/>
      <c r="BP11" s="525">
        <f t="shared" si="28"/>
        <v>96</v>
      </c>
      <c r="BQ11" s="527">
        <f t="shared" si="27"/>
        <v>48</v>
      </c>
      <c r="BR11" s="528"/>
      <c r="BS11" s="528"/>
      <c r="BT11" s="528"/>
      <c r="BU11" s="528"/>
      <c r="BV11" s="528"/>
      <c r="BW11" s="528"/>
      <c r="BX11" s="528"/>
      <c r="BY11" s="528"/>
      <c r="BZ11" s="528"/>
      <c r="CA11" s="528"/>
      <c r="CB11" s="528"/>
      <c r="CC11" s="528"/>
      <c r="CD11" s="528"/>
      <c r="CE11" s="528"/>
      <c r="CF11" s="528"/>
      <c r="CG11" s="528"/>
      <c r="CH11" s="528"/>
      <c r="CI11" s="528"/>
      <c r="CJ11" s="528"/>
      <c r="CK11" s="528"/>
      <c r="CL11" s="528"/>
      <c r="CM11" s="503"/>
      <c r="CN11" s="503"/>
      <c r="CO11" s="503"/>
    </row>
    <row r="12" spans="1:245" s="504" customFormat="1" ht="27" customHeight="1">
      <c r="A12" s="539" t="s">
        <v>304</v>
      </c>
      <c r="B12" s="539" t="s">
        <v>305</v>
      </c>
      <c r="C12" s="540">
        <v>698638</v>
      </c>
      <c r="D12" s="497" t="s">
        <v>291</v>
      </c>
      <c r="E12" s="513" t="s">
        <v>22</v>
      </c>
      <c r="F12" s="513"/>
      <c r="G12" s="514"/>
      <c r="H12" s="514" t="s">
        <v>22</v>
      </c>
      <c r="I12" s="514" t="s">
        <v>22</v>
      </c>
      <c r="J12" s="515" t="s">
        <v>22</v>
      </c>
      <c r="K12" s="515" t="s">
        <v>18</v>
      </c>
      <c r="L12" s="513"/>
      <c r="M12" s="513"/>
      <c r="N12" s="515" t="s">
        <v>22</v>
      </c>
      <c r="O12" s="533"/>
      <c r="P12" s="515" t="s">
        <v>22</v>
      </c>
      <c r="Q12" s="538" t="s">
        <v>18</v>
      </c>
      <c r="R12" s="515" t="s">
        <v>22</v>
      </c>
      <c r="S12" s="513"/>
      <c r="T12" s="513" t="s">
        <v>22</v>
      </c>
      <c r="U12" s="514"/>
      <c r="V12" s="515" t="s">
        <v>22</v>
      </c>
      <c r="W12" s="514" t="s">
        <v>22</v>
      </c>
      <c r="X12" s="514"/>
      <c r="Y12" s="515" t="s">
        <v>20</v>
      </c>
      <c r="Z12" s="513"/>
      <c r="AA12" s="512" t="s">
        <v>18</v>
      </c>
      <c r="AB12" s="514"/>
      <c r="AC12" s="538" t="s">
        <v>18</v>
      </c>
      <c r="AD12" s="514"/>
      <c r="AE12" s="533"/>
      <c r="AF12" s="538" t="s">
        <v>18</v>
      </c>
      <c r="AG12" s="520">
        <f t="shared" si="0"/>
        <v>60</v>
      </c>
      <c r="AH12" s="521">
        <f t="shared" si="1"/>
        <v>126</v>
      </c>
      <c r="AI12" s="521">
        <f t="shared" si="2"/>
        <v>66</v>
      </c>
      <c r="AJ12" s="522" t="s">
        <v>202</v>
      </c>
      <c r="AK12" s="523">
        <f t="shared" si="3"/>
        <v>60</v>
      </c>
      <c r="AL12" s="523">
        <f t="shared" si="4"/>
        <v>66</v>
      </c>
      <c r="AM12" s="524"/>
      <c r="AN12" s="525">
        <f t="shared" si="5"/>
        <v>1</v>
      </c>
      <c r="AO12" s="525">
        <f t="shared" si="6"/>
        <v>0</v>
      </c>
      <c r="AP12" s="525">
        <f t="shared" si="7"/>
        <v>10</v>
      </c>
      <c r="AQ12" s="525">
        <f t="shared" si="8"/>
        <v>0</v>
      </c>
      <c r="AR12" s="525">
        <f t="shared" si="9"/>
        <v>0</v>
      </c>
      <c r="AS12" s="525">
        <f t="shared" si="10"/>
        <v>0</v>
      </c>
      <c r="AT12" s="525">
        <f t="shared" si="11"/>
        <v>0</v>
      </c>
      <c r="AU12" s="525">
        <f t="shared" si="12"/>
        <v>0</v>
      </c>
      <c r="AV12" s="525">
        <f t="shared" si="13"/>
        <v>0</v>
      </c>
      <c r="AW12" s="525">
        <f t="shared" si="14"/>
        <v>0</v>
      </c>
      <c r="AX12" s="525">
        <f t="shared" si="29"/>
        <v>0</v>
      </c>
      <c r="AY12" s="525">
        <f t="shared" si="15"/>
        <v>0</v>
      </c>
      <c r="AZ12" s="525">
        <f t="shared" si="16"/>
        <v>0</v>
      </c>
      <c r="BA12" s="525">
        <f t="shared" si="17"/>
        <v>0</v>
      </c>
      <c r="BB12" s="525">
        <f t="shared" si="18"/>
        <v>0</v>
      </c>
      <c r="BC12" s="525">
        <f t="shared" si="19"/>
        <v>0</v>
      </c>
      <c r="BD12" s="525">
        <f t="shared" si="20"/>
        <v>0</v>
      </c>
      <c r="BE12" s="525">
        <f t="shared" si="21"/>
        <v>0</v>
      </c>
      <c r="BF12" s="525">
        <f t="shared" si="22"/>
        <v>0</v>
      </c>
      <c r="BG12" s="525">
        <f t="shared" si="23"/>
        <v>0</v>
      </c>
      <c r="BH12" s="525">
        <f t="shared" si="24"/>
        <v>0</v>
      </c>
      <c r="BI12" s="525">
        <f t="shared" si="25"/>
        <v>0</v>
      </c>
      <c r="BJ12" s="525">
        <f t="shared" si="26"/>
        <v>0</v>
      </c>
      <c r="BK12" s="526"/>
      <c r="BL12" s="526"/>
      <c r="BM12" s="526"/>
      <c r="BN12" s="526">
        <v>10</v>
      </c>
      <c r="BO12" s="526"/>
      <c r="BP12" s="525">
        <f t="shared" si="28"/>
        <v>60</v>
      </c>
      <c r="BQ12" s="527">
        <f t="shared" si="27"/>
        <v>126</v>
      </c>
      <c r="BR12" s="528"/>
      <c r="BS12" s="528"/>
      <c r="BT12" s="528"/>
      <c r="BU12" s="528"/>
      <c r="BV12" s="528"/>
      <c r="BW12" s="528"/>
      <c r="BX12" s="528"/>
      <c r="BY12" s="528"/>
      <c r="BZ12" s="528"/>
      <c r="CA12" s="528"/>
      <c r="CB12" s="528"/>
      <c r="CC12" s="528"/>
      <c r="CD12" s="528"/>
      <c r="CE12" s="528"/>
      <c r="CF12" s="528"/>
      <c r="CG12" s="528"/>
      <c r="CH12" s="528"/>
      <c r="CI12" s="528"/>
      <c r="CJ12" s="528"/>
      <c r="CK12" s="528"/>
      <c r="CL12" s="528"/>
      <c r="CM12" s="503"/>
      <c r="CN12" s="503"/>
      <c r="CO12" s="503"/>
    </row>
    <row r="13" spans="1:245" s="504" customFormat="1" ht="27" customHeight="1">
      <c r="A13" s="532" t="s">
        <v>306</v>
      </c>
      <c r="B13" s="511" t="s">
        <v>307</v>
      </c>
      <c r="C13" s="532">
        <v>645401</v>
      </c>
      <c r="D13" s="497" t="s">
        <v>291</v>
      </c>
      <c r="E13" s="513" t="s">
        <v>22</v>
      </c>
      <c r="F13" s="513"/>
      <c r="G13" s="533"/>
      <c r="H13" s="514" t="s">
        <v>22</v>
      </c>
      <c r="I13" s="514"/>
      <c r="J13" s="514"/>
      <c r="K13" s="514" t="s">
        <v>22</v>
      </c>
      <c r="L13" s="516" t="s">
        <v>22</v>
      </c>
      <c r="M13" s="513"/>
      <c r="N13" s="514" t="s">
        <v>22</v>
      </c>
      <c r="O13" s="514"/>
      <c r="P13" s="515" t="s">
        <v>22</v>
      </c>
      <c r="Q13" s="514" t="s">
        <v>22</v>
      </c>
      <c r="R13" s="533"/>
      <c r="S13" s="516" t="s">
        <v>22</v>
      </c>
      <c r="T13" s="513" t="s">
        <v>22</v>
      </c>
      <c r="U13" s="514"/>
      <c r="V13" s="515" t="s">
        <v>22</v>
      </c>
      <c r="W13" s="514" t="s">
        <v>22</v>
      </c>
      <c r="X13" s="533"/>
      <c r="Y13" s="515" t="s">
        <v>22</v>
      </c>
      <c r="Z13" s="513" t="s">
        <v>22</v>
      </c>
      <c r="AA13" s="513"/>
      <c r="AB13" s="515" t="s">
        <v>22</v>
      </c>
      <c r="AC13" s="514" t="s">
        <v>22</v>
      </c>
      <c r="AD13" s="514"/>
      <c r="AE13" s="515" t="s">
        <v>22</v>
      </c>
      <c r="AF13" s="514" t="s">
        <v>22</v>
      </c>
      <c r="AG13" s="520">
        <f t="shared" si="0"/>
        <v>120</v>
      </c>
      <c r="AH13" s="521">
        <f t="shared" si="1"/>
        <v>204</v>
      </c>
      <c r="AI13" s="521">
        <f t="shared" si="2"/>
        <v>84</v>
      </c>
      <c r="AJ13" s="522" t="s">
        <v>202</v>
      </c>
      <c r="AK13" s="523">
        <f t="shared" si="3"/>
        <v>120</v>
      </c>
      <c r="AL13" s="523">
        <f t="shared" si="4"/>
        <v>84</v>
      </c>
      <c r="AM13" s="524"/>
      <c r="AN13" s="525">
        <f t="shared" si="5"/>
        <v>0</v>
      </c>
      <c r="AO13" s="525">
        <f t="shared" si="6"/>
        <v>0</v>
      </c>
      <c r="AP13" s="525">
        <f t="shared" si="7"/>
        <v>17</v>
      </c>
      <c r="AQ13" s="525">
        <f t="shared" si="8"/>
        <v>0</v>
      </c>
      <c r="AR13" s="525">
        <f t="shared" si="9"/>
        <v>0</v>
      </c>
      <c r="AS13" s="525">
        <f t="shared" si="10"/>
        <v>0</v>
      </c>
      <c r="AT13" s="525">
        <f t="shared" si="11"/>
        <v>0</v>
      </c>
      <c r="AU13" s="525">
        <f t="shared" si="12"/>
        <v>0</v>
      </c>
      <c r="AV13" s="525">
        <f t="shared" si="13"/>
        <v>0</v>
      </c>
      <c r="AW13" s="525">
        <f t="shared" si="14"/>
        <v>0</v>
      </c>
      <c r="AX13" s="525">
        <f t="shared" si="29"/>
        <v>0</v>
      </c>
      <c r="AY13" s="525">
        <f t="shared" si="15"/>
        <v>0</v>
      </c>
      <c r="AZ13" s="525">
        <f t="shared" si="16"/>
        <v>0</v>
      </c>
      <c r="BA13" s="525">
        <f t="shared" si="17"/>
        <v>0</v>
      </c>
      <c r="BB13" s="525">
        <f t="shared" si="18"/>
        <v>0</v>
      </c>
      <c r="BC13" s="525">
        <f t="shared" si="19"/>
        <v>0</v>
      </c>
      <c r="BD13" s="525">
        <f t="shared" si="20"/>
        <v>0</v>
      </c>
      <c r="BE13" s="525">
        <f t="shared" si="21"/>
        <v>0</v>
      </c>
      <c r="BF13" s="525">
        <f t="shared" si="22"/>
        <v>0</v>
      </c>
      <c r="BG13" s="525">
        <f t="shared" si="23"/>
        <v>0</v>
      </c>
      <c r="BH13" s="525">
        <f t="shared" si="24"/>
        <v>0</v>
      </c>
      <c r="BI13" s="525">
        <f t="shared" si="25"/>
        <v>0</v>
      </c>
      <c r="BJ13" s="525">
        <f t="shared" si="26"/>
        <v>0</v>
      </c>
      <c r="BK13" s="526"/>
      <c r="BL13" s="526"/>
      <c r="BM13" s="526"/>
      <c r="BN13" s="526"/>
      <c r="BO13" s="526"/>
      <c r="BP13" s="525">
        <f t="shared" si="28"/>
        <v>0</v>
      </c>
      <c r="BQ13" s="527">
        <f t="shared" si="27"/>
        <v>204</v>
      </c>
      <c r="BR13" s="528"/>
      <c r="BS13" s="528"/>
      <c r="BT13" s="528"/>
      <c r="BU13" s="528"/>
      <c r="BV13" s="528"/>
      <c r="BW13" s="528"/>
      <c r="BX13" s="528"/>
      <c r="BY13" s="528"/>
      <c r="BZ13" s="528"/>
      <c r="CA13" s="528"/>
      <c r="CB13" s="528"/>
      <c r="CC13" s="528"/>
      <c r="CD13" s="528"/>
      <c r="CE13" s="528"/>
      <c r="CF13" s="528"/>
      <c r="CG13" s="528"/>
      <c r="CH13" s="528"/>
      <c r="CI13" s="528"/>
      <c r="CJ13" s="528"/>
      <c r="CK13" s="528"/>
      <c r="CL13" s="528"/>
      <c r="CM13" s="503"/>
      <c r="CN13" s="503"/>
      <c r="CO13" s="503"/>
    </row>
    <row r="14" spans="1:245" s="504" customFormat="1" ht="27" customHeight="1">
      <c r="A14" s="532" t="s">
        <v>308</v>
      </c>
      <c r="B14" s="511" t="s">
        <v>309</v>
      </c>
      <c r="C14" s="532" t="s">
        <v>310</v>
      </c>
      <c r="D14" s="497" t="s">
        <v>291</v>
      </c>
      <c r="E14" s="516" t="s">
        <v>22</v>
      </c>
      <c r="F14" s="513" t="s">
        <v>22</v>
      </c>
      <c r="G14" s="515" t="s">
        <v>22</v>
      </c>
      <c r="H14" s="541" t="s">
        <v>56</v>
      </c>
      <c r="I14" s="542"/>
      <c r="J14" s="542"/>
      <c r="K14" s="542"/>
      <c r="L14" s="542"/>
      <c r="M14" s="542"/>
      <c r="N14" s="542"/>
      <c r="O14" s="542"/>
      <c r="P14" s="542"/>
      <c r="Q14" s="543"/>
      <c r="R14" s="533"/>
      <c r="S14" s="516" t="s">
        <v>22</v>
      </c>
      <c r="T14" s="513" t="s">
        <v>22</v>
      </c>
      <c r="U14" s="515" t="s">
        <v>22</v>
      </c>
      <c r="V14" s="515" t="s">
        <v>22</v>
      </c>
      <c r="W14" s="514"/>
      <c r="X14" s="514" t="s">
        <v>22</v>
      </c>
      <c r="Y14" s="514"/>
      <c r="Z14" s="513" t="s">
        <v>22</v>
      </c>
      <c r="AA14" s="513"/>
      <c r="AB14" s="514"/>
      <c r="AC14" s="515" t="s">
        <v>22</v>
      </c>
      <c r="AD14" s="514" t="s">
        <v>22</v>
      </c>
      <c r="AE14" s="515" t="s">
        <v>22</v>
      </c>
      <c r="AF14" s="514" t="s">
        <v>22</v>
      </c>
      <c r="AG14" s="520">
        <f t="shared" si="0"/>
        <v>72</v>
      </c>
      <c r="AH14" s="521">
        <f t="shared" si="1"/>
        <v>156</v>
      </c>
      <c r="AI14" s="521">
        <f t="shared" si="2"/>
        <v>84</v>
      </c>
      <c r="AJ14" s="522" t="s">
        <v>202</v>
      </c>
      <c r="AK14" s="523">
        <f t="shared" si="3"/>
        <v>72</v>
      </c>
      <c r="AL14" s="523">
        <f t="shared" si="4"/>
        <v>84</v>
      </c>
      <c r="AM14" s="524"/>
      <c r="AN14" s="525">
        <f t="shared" si="5"/>
        <v>0</v>
      </c>
      <c r="AO14" s="525">
        <f t="shared" si="6"/>
        <v>0</v>
      </c>
      <c r="AP14" s="525">
        <f t="shared" si="7"/>
        <v>13</v>
      </c>
      <c r="AQ14" s="525">
        <f t="shared" si="8"/>
        <v>0</v>
      </c>
      <c r="AR14" s="525">
        <f t="shared" si="9"/>
        <v>0</v>
      </c>
      <c r="AS14" s="525">
        <f t="shared" si="10"/>
        <v>0</v>
      </c>
      <c r="AT14" s="525">
        <f t="shared" si="11"/>
        <v>0</v>
      </c>
      <c r="AU14" s="525">
        <f t="shared" si="12"/>
        <v>0</v>
      </c>
      <c r="AV14" s="525">
        <f t="shared" si="13"/>
        <v>0</v>
      </c>
      <c r="AW14" s="525">
        <f t="shared" si="14"/>
        <v>0</v>
      </c>
      <c r="AX14" s="525">
        <f t="shared" si="29"/>
        <v>0</v>
      </c>
      <c r="AY14" s="525">
        <f t="shared" si="15"/>
        <v>0</v>
      </c>
      <c r="AZ14" s="525">
        <f t="shared" si="16"/>
        <v>0</v>
      </c>
      <c r="BA14" s="525">
        <f t="shared" si="17"/>
        <v>0</v>
      </c>
      <c r="BB14" s="525">
        <f t="shared" si="18"/>
        <v>0</v>
      </c>
      <c r="BC14" s="525">
        <f t="shared" si="19"/>
        <v>0</v>
      </c>
      <c r="BD14" s="525">
        <f t="shared" si="20"/>
        <v>0</v>
      </c>
      <c r="BE14" s="525">
        <f t="shared" si="21"/>
        <v>0</v>
      </c>
      <c r="BF14" s="525">
        <f t="shared" si="22"/>
        <v>0</v>
      </c>
      <c r="BG14" s="525">
        <f t="shared" si="23"/>
        <v>0</v>
      </c>
      <c r="BH14" s="525">
        <f t="shared" si="24"/>
        <v>0</v>
      </c>
      <c r="BI14" s="525">
        <f t="shared" si="25"/>
        <v>0</v>
      </c>
      <c r="BJ14" s="525">
        <f t="shared" si="26"/>
        <v>0</v>
      </c>
      <c r="BK14" s="526"/>
      <c r="BL14" s="526">
        <v>8</v>
      </c>
      <c r="BM14" s="526"/>
      <c r="BN14" s="526"/>
      <c r="BO14" s="526"/>
      <c r="BP14" s="525">
        <f t="shared" si="28"/>
        <v>48</v>
      </c>
      <c r="BQ14" s="527">
        <f t="shared" si="27"/>
        <v>156</v>
      </c>
      <c r="BR14" s="528"/>
      <c r="BS14" s="528"/>
      <c r="BT14" s="528"/>
      <c r="BU14" s="528"/>
      <c r="BV14" s="528"/>
      <c r="BW14" s="528"/>
      <c r="BX14" s="528"/>
      <c r="BY14" s="528"/>
      <c r="BZ14" s="528"/>
      <c r="CA14" s="528"/>
      <c r="CB14" s="528"/>
      <c r="CC14" s="528"/>
      <c r="CD14" s="528"/>
      <c r="CE14" s="528"/>
      <c r="CF14" s="528"/>
      <c r="CG14" s="528"/>
      <c r="CH14" s="528"/>
      <c r="CI14" s="528"/>
      <c r="CJ14" s="528"/>
      <c r="CK14" s="528"/>
      <c r="CL14" s="528"/>
      <c r="CM14" s="503"/>
      <c r="CN14" s="503"/>
      <c r="CO14" s="503"/>
    </row>
    <row r="15" spans="1:245" s="504" customFormat="1" ht="27" customHeight="1">
      <c r="A15" s="544">
        <v>432997</v>
      </c>
      <c r="B15" s="545" t="s">
        <v>311</v>
      </c>
      <c r="C15" s="546">
        <v>702443</v>
      </c>
      <c r="D15" s="497" t="s">
        <v>291</v>
      </c>
      <c r="E15" s="513"/>
      <c r="F15" s="513" t="s">
        <v>22</v>
      </c>
      <c r="G15" s="514"/>
      <c r="H15" s="514"/>
      <c r="I15" s="533"/>
      <c r="J15" s="514" t="s">
        <v>22</v>
      </c>
      <c r="K15" s="514"/>
      <c r="L15" s="513" t="s">
        <v>22</v>
      </c>
      <c r="M15" s="513"/>
      <c r="N15" s="514" t="s">
        <v>22</v>
      </c>
      <c r="O15" s="514"/>
      <c r="P15" s="514" t="s">
        <v>22</v>
      </c>
      <c r="Q15" s="514"/>
      <c r="R15" s="514" t="s">
        <v>22</v>
      </c>
      <c r="S15" s="513"/>
      <c r="T15" s="513" t="s">
        <v>22</v>
      </c>
      <c r="U15" s="533"/>
      <c r="V15" s="515" t="s">
        <v>22</v>
      </c>
      <c r="W15" s="514"/>
      <c r="X15" s="514" t="s">
        <v>22</v>
      </c>
      <c r="Y15" s="514"/>
      <c r="Z15" s="513"/>
      <c r="AA15" s="513"/>
      <c r="AB15" s="538" t="s">
        <v>18</v>
      </c>
      <c r="AC15" s="514"/>
      <c r="AD15" s="515" t="s">
        <v>22</v>
      </c>
      <c r="AE15" s="514"/>
      <c r="AF15" s="514" t="s">
        <v>22</v>
      </c>
      <c r="AG15" s="520">
        <f t="shared" si="0"/>
        <v>108</v>
      </c>
      <c r="AH15" s="521">
        <f t="shared" si="1"/>
        <v>132</v>
      </c>
      <c r="AI15" s="521">
        <f t="shared" si="2"/>
        <v>24</v>
      </c>
      <c r="AJ15" s="522" t="s">
        <v>202</v>
      </c>
      <c r="AK15" s="523">
        <f t="shared" si="3"/>
        <v>108</v>
      </c>
      <c r="AL15" s="523">
        <f t="shared" si="4"/>
        <v>24</v>
      </c>
      <c r="AM15" s="524"/>
      <c r="AN15" s="525">
        <f t="shared" si="5"/>
        <v>0</v>
      </c>
      <c r="AO15" s="525">
        <f t="shared" si="6"/>
        <v>0</v>
      </c>
      <c r="AP15" s="525">
        <f t="shared" si="7"/>
        <v>11</v>
      </c>
      <c r="AQ15" s="525">
        <f t="shared" si="8"/>
        <v>0</v>
      </c>
      <c r="AR15" s="525">
        <f t="shared" si="9"/>
        <v>0</v>
      </c>
      <c r="AS15" s="525">
        <f t="shared" si="10"/>
        <v>0</v>
      </c>
      <c r="AT15" s="525">
        <f t="shared" si="11"/>
        <v>0</v>
      </c>
      <c r="AU15" s="525">
        <f t="shared" si="12"/>
        <v>0</v>
      </c>
      <c r="AV15" s="525">
        <f t="shared" si="13"/>
        <v>0</v>
      </c>
      <c r="AW15" s="525">
        <f t="shared" si="14"/>
        <v>0</v>
      </c>
      <c r="AX15" s="525">
        <f t="shared" si="29"/>
        <v>0</v>
      </c>
      <c r="AY15" s="525">
        <f t="shared" si="15"/>
        <v>0</v>
      </c>
      <c r="AZ15" s="525">
        <f t="shared" si="16"/>
        <v>0</v>
      </c>
      <c r="BA15" s="525">
        <f t="shared" si="17"/>
        <v>0</v>
      </c>
      <c r="BB15" s="525">
        <f t="shared" si="18"/>
        <v>0</v>
      </c>
      <c r="BC15" s="525">
        <f t="shared" si="19"/>
        <v>0</v>
      </c>
      <c r="BD15" s="525">
        <f t="shared" si="20"/>
        <v>0</v>
      </c>
      <c r="BE15" s="525">
        <f t="shared" si="21"/>
        <v>0</v>
      </c>
      <c r="BF15" s="525">
        <f t="shared" si="22"/>
        <v>0</v>
      </c>
      <c r="BG15" s="525">
        <f t="shared" si="23"/>
        <v>0</v>
      </c>
      <c r="BH15" s="525">
        <f t="shared" si="24"/>
        <v>0</v>
      </c>
      <c r="BI15" s="525">
        <f t="shared" si="25"/>
        <v>0</v>
      </c>
      <c r="BJ15" s="525">
        <f t="shared" si="26"/>
        <v>0</v>
      </c>
      <c r="BK15" s="526"/>
      <c r="BL15" s="526"/>
      <c r="BM15" s="526"/>
      <c r="BN15" s="526">
        <v>2</v>
      </c>
      <c r="BO15" s="526"/>
      <c r="BP15" s="525">
        <f t="shared" si="28"/>
        <v>12</v>
      </c>
      <c r="BQ15" s="527">
        <f t="shared" si="27"/>
        <v>132</v>
      </c>
      <c r="BR15" s="528"/>
      <c r="BS15" s="528"/>
      <c r="BT15" s="528"/>
      <c r="BU15" s="528"/>
      <c r="BV15" s="528"/>
      <c r="BW15" s="528"/>
      <c r="BX15" s="528"/>
      <c r="BY15" s="528"/>
      <c r="BZ15" s="528"/>
      <c r="CA15" s="528"/>
      <c r="CB15" s="528"/>
      <c r="CC15" s="528"/>
      <c r="CD15" s="528"/>
      <c r="CE15" s="528"/>
      <c r="CF15" s="528"/>
      <c r="CG15" s="528"/>
      <c r="CH15" s="528"/>
      <c r="CI15" s="528"/>
      <c r="CJ15" s="528"/>
      <c r="CK15" s="528"/>
      <c r="CL15" s="528"/>
      <c r="CM15" s="503"/>
      <c r="CN15" s="503"/>
      <c r="CO15" s="503"/>
    </row>
    <row r="16" spans="1:245" s="504" customFormat="1" ht="27" customHeight="1">
      <c r="A16" s="544">
        <v>433845</v>
      </c>
      <c r="B16" s="545" t="s">
        <v>312</v>
      </c>
      <c r="C16" s="546">
        <v>877468</v>
      </c>
      <c r="D16" s="497" t="s">
        <v>291</v>
      </c>
      <c r="E16" s="513" t="s">
        <v>22</v>
      </c>
      <c r="F16" s="513"/>
      <c r="G16" s="515" t="s">
        <v>22</v>
      </c>
      <c r="H16" s="514" t="s">
        <v>22</v>
      </c>
      <c r="I16" s="514"/>
      <c r="J16" s="515" t="s">
        <v>22</v>
      </c>
      <c r="K16" s="514" t="s">
        <v>22</v>
      </c>
      <c r="L16" s="516" t="s">
        <v>22</v>
      </c>
      <c r="M16" s="513"/>
      <c r="N16" s="514" t="s">
        <v>22</v>
      </c>
      <c r="O16" s="515" t="s">
        <v>22</v>
      </c>
      <c r="P16" s="515" t="s">
        <v>22</v>
      </c>
      <c r="Q16" s="514" t="s">
        <v>22</v>
      </c>
      <c r="R16" s="515" t="s">
        <v>22</v>
      </c>
      <c r="S16" s="513"/>
      <c r="T16" s="513" t="s">
        <v>22</v>
      </c>
      <c r="U16" s="515" t="s">
        <v>20</v>
      </c>
      <c r="V16" s="515" t="s">
        <v>22</v>
      </c>
      <c r="W16" s="514" t="s">
        <v>22</v>
      </c>
      <c r="X16" s="515" t="s">
        <v>22</v>
      </c>
      <c r="Y16" s="514"/>
      <c r="Z16" s="513" t="s">
        <v>22</v>
      </c>
      <c r="AA16" s="513"/>
      <c r="AB16" s="515" t="s">
        <v>22</v>
      </c>
      <c r="AC16" s="514" t="s">
        <v>22</v>
      </c>
      <c r="AD16" s="515" t="s">
        <v>22</v>
      </c>
      <c r="AE16" s="514"/>
      <c r="AF16" s="514" t="s">
        <v>22</v>
      </c>
      <c r="AG16" s="520">
        <f t="shared" si="0"/>
        <v>120</v>
      </c>
      <c r="AH16" s="521">
        <f t="shared" si="1"/>
        <v>246</v>
      </c>
      <c r="AI16" s="521">
        <f t="shared" si="2"/>
        <v>126</v>
      </c>
      <c r="AJ16" s="522" t="s">
        <v>202</v>
      </c>
      <c r="AK16" s="523">
        <f t="shared" si="3"/>
        <v>120</v>
      </c>
      <c r="AL16" s="523">
        <f t="shared" si="4"/>
        <v>126</v>
      </c>
      <c r="AM16" s="524"/>
      <c r="AN16" s="525">
        <f t="shared" si="5"/>
        <v>1</v>
      </c>
      <c r="AO16" s="525">
        <f t="shared" si="6"/>
        <v>0</v>
      </c>
      <c r="AP16" s="525">
        <f t="shared" si="7"/>
        <v>20</v>
      </c>
      <c r="AQ16" s="525">
        <f t="shared" si="8"/>
        <v>0</v>
      </c>
      <c r="AR16" s="525">
        <f t="shared" si="9"/>
        <v>0</v>
      </c>
      <c r="AS16" s="525">
        <f t="shared" si="10"/>
        <v>0</v>
      </c>
      <c r="AT16" s="525">
        <f t="shared" si="11"/>
        <v>0</v>
      </c>
      <c r="AU16" s="525">
        <f t="shared" si="12"/>
        <v>0</v>
      </c>
      <c r="AV16" s="525">
        <f t="shared" si="13"/>
        <v>0</v>
      </c>
      <c r="AW16" s="525">
        <f t="shared" si="14"/>
        <v>0</v>
      </c>
      <c r="AX16" s="525">
        <f t="shared" si="29"/>
        <v>0</v>
      </c>
      <c r="AY16" s="525">
        <f t="shared" si="15"/>
        <v>0</v>
      </c>
      <c r="AZ16" s="525">
        <f t="shared" si="16"/>
        <v>0</v>
      </c>
      <c r="BA16" s="525">
        <f t="shared" si="17"/>
        <v>0</v>
      </c>
      <c r="BB16" s="525">
        <f t="shared" si="18"/>
        <v>0</v>
      </c>
      <c r="BC16" s="525">
        <f t="shared" si="19"/>
        <v>0</v>
      </c>
      <c r="BD16" s="525">
        <f t="shared" si="20"/>
        <v>0</v>
      </c>
      <c r="BE16" s="525">
        <f t="shared" si="21"/>
        <v>0</v>
      </c>
      <c r="BF16" s="525">
        <f t="shared" si="22"/>
        <v>0</v>
      </c>
      <c r="BG16" s="525">
        <f t="shared" si="23"/>
        <v>0</v>
      </c>
      <c r="BH16" s="525">
        <f t="shared" si="24"/>
        <v>0</v>
      </c>
      <c r="BI16" s="525">
        <f t="shared" si="25"/>
        <v>0</v>
      </c>
      <c r="BJ16" s="525">
        <f t="shared" si="26"/>
        <v>0</v>
      </c>
      <c r="BK16" s="526"/>
      <c r="BL16" s="526"/>
      <c r="BM16" s="526"/>
      <c r="BN16" s="526"/>
      <c r="BO16" s="526"/>
      <c r="BP16" s="525">
        <f t="shared" si="28"/>
        <v>0</v>
      </c>
      <c r="BQ16" s="527">
        <f t="shared" si="27"/>
        <v>246</v>
      </c>
      <c r="BR16" s="528"/>
      <c r="BS16" s="528"/>
      <c r="BT16" s="528"/>
      <c r="BU16" s="528"/>
      <c r="BV16" s="528"/>
      <c r="BW16" s="528"/>
      <c r="BX16" s="528"/>
      <c r="BY16" s="528"/>
      <c r="BZ16" s="528"/>
      <c r="CA16" s="528"/>
      <c r="CB16" s="528"/>
      <c r="CC16" s="528"/>
      <c r="CD16" s="528"/>
      <c r="CE16" s="528"/>
      <c r="CF16" s="528"/>
      <c r="CG16" s="528"/>
      <c r="CH16" s="528"/>
      <c r="CI16" s="528"/>
      <c r="CJ16" s="528"/>
      <c r="CK16" s="528"/>
      <c r="CL16" s="528"/>
      <c r="CM16" s="503"/>
      <c r="CN16" s="503"/>
      <c r="CO16" s="503"/>
    </row>
    <row r="17" spans="1:93" s="504" customFormat="1" ht="27" customHeight="1">
      <c r="A17" s="497" t="s">
        <v>0</v>
      </c>
      <c r="B17" s="497" t="s">
        <v>1</v>
      </c>
      <c r="C17" s="497" t="s">
        <v>75</v>
      </c>
      <c r="D17" s="498" t="s">
        <v>3</v>
      </c>
      <c r="E17" s="499">
        <v>1</v>
      </c>
      <c r="F17" s="499">
        <v>2</v>
      </c>
      <c r="G17" s="499">
        <v>3</v>
      </c>
      <c r="H17" s="499">
        <v>4</v>
      </c>
      <c r="I17" s="499">
        <v>5</v>
      </c>
      <c r="J17" s="499">
        <v>6</v>
      </c>
      <c r="K17" s="499">
        <v>7</v>
      </c>
      <c r="L17" s="499">
        <v>8</v>
      </c>
      <c r="M17" s="499">
        <v>9</v>
      </c>
      <c r="N17" s="499">
        <v>10</v>
      </c>
      <c r="O17" s="499">
        <v>11</v>
      </c>
      <c r="P17" s="499">
        <v>12</v>
      </c>
      <c r="Q17" s="499">
        <v>13</v>
      </c>
      <c r="R17" s="499">
        <v>14</v>
      </c>
      <c r="S17" s="499">
        <v>15</v>
      </c>
      <c r="T17" s="499">
        <v>16</v>
      </c>
      <c r="U17" s="499">
        <v>17</v>
      </c>
      <c r="V17" s="499">
        <v>18</v>
      </c>
      <c r="W17" s="499">
        <v>19</v>
      </c>
      <c r="X17" s="499">
        <v>20</v>
      </c>
      <c r="Y17" s="499">
        <v>21</v>
      </c>
      <c r="Z17" s="499">
        <v>22</v>
      </c>
      <c r="AA17" s="499">
        <v>23</v>
      </c>
      <c r="AB17" s="499">
        <v>24</v>
      </c>
      <c r="AC17" s="499">
        <v>25</v>
      </c>
      <c r="AD17" s="499">
        <v>26</v>
      </c>
      <c r="AE17" s="499">
        <v>27</v>
      </c>
      <c r="AF17" s="499">
        <v>28</v>
      </c>
      <c r="AG17" s="547" t="s">
        <v>4</v>
      </c>
      <c r="AH17" s="548" t="s">
        <v>5</v>
      </c>
      <c r="AI17" s="548" t="s">
        <v>6</v>
      </c>
      <c r="AJ17" s="522"/>
      <c r="AK17" s="549"/>
      <c r="AL17" s="528"/>
      <c r="AM17" s="528"/>
      <c r="AN17" s="528"/>
      <c r="AO17" s="528"/>
      <c r="AP17" s="550"/>
      <c r="AQ17" s="551"/>
      <c r="AR17" s="551"/>
      <c r="AS17" s="551"/>
      <c r="AT17" s="551"/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1"/>
      <c r="BG17" s="551"/>
      <c r="BH17" s="551"/>
      <c r="BI17" s="551"/>
      <c r="BJ17" s="551"/>
      <c r="BK17" s="550"/>
      <c r="BL17" s="528"/>
      <c r="BM17" s="528"/>
      <c r="BN17" s="528"/>
      <c r="BO17" s="550"/>
      <c r="BP17" s="551"/>
      <c r="BQ17" s="552"/>
      <c r="BR17" s="550"/>
      <c r="BS17" s="528"/>
      <c r="BT17" s="528"/>
      <c r="BU17" s="528"/>
      <c r="BV17" s="528"/>
      <c r="BW17" s="528"/>
      <c r="BX17" s="528"/>
      <c r="BY17" s="528"/>
      <c r="BZ17" s="528"/>
      <c r="CA17" s="528"/>
      <c r="CB17" s="528"/>
      <c r="CC17" s="528"/>
      <c r="CD17" s="528"/>
      <c r="CE17" s="528"/>
      <c r="CF17" s="528"/>
      <c r="CG17" s="528"/>
      <c r="CH17" s="528"/>
      <c r="CI17" s="528"/>
      <c r="CJ17" s="528"/>
      <c r="CK17" s="528"/>
      <c r="CL17" s="528"/>
      <c r="CM17" s="503"/>
      <c r="CN17" s="503"/>
      <c r="CO17" s="503"/>
    </row>
    <row r="18" spans="1:93" s="504" customFormat="1" ht="27" customHeight="1">
      <c r="A18" s="497"/>
      <c r="B18" s="497" t="s">
        <v>283</v>
      </c>
      <c r="C18" s="497" t="s">
        <v>213</v>
      </c>
      <c r="D18" s="498"/>
      <c r="E18" s="499" t="s">
        <v>11</v>
      </c>
      <c r="F18" s="499" t="s">
        <v>12</v>
      </c>
      <c r="G18" s="499" t="s">
        <v>13</v>
      </c>
      <c r="H18" s="499" t="s">
        <v>14</v>
      </c>
      <c r="I18" s="499" t="s">
        <v>8</v>
      </c>
      <c r="J18" s="499" t="s">
        <v>9</v>
      </c>
      <c r="K18" s="499" t="s">
        <v>10</v>
      </c>
      <c r="L18" s="499" t="s">
        <v>214</v>
      </c>
      <c r="M18" s="499" t="s">
        <v>12</v>
      </c>
      <c r="N18" s="499" t="s">
        <v>13</v>
      </c>
      <c r="O18" s="499" t="s">
        <v>14</v>
      </c>
      <c r="P18" s="499" t="s">
        <v>8</v>
      </c>
      <c r="Q18" s="499" t="s">
        <v>9</v>
      </c>
      <c r="R18" s="499" t="s">
        <v>10</v>
      </c>
      <c r="S18" s="499" t="s">
        <v>214</v>
      </c>
      <c r="T18" s="499" t="s">
        <v>12</v>
      </c>
      <c r="U18" s="499" t="s">
        <v>13</v>
      </c>
      <c r="V18" s="499" t="s">
        <v>14</v>
      </c>
      <c r="W18" s="499" t="s">
        <v>8</v>
      </c>
      <c r="X18" s="499" t="s">
        <v>9</v>
      </c>
      <c r="Y18" s="499" t="s">
        <v>10</v>
      </c>
      <c r="Z18" s="499" t="s">
        <v>214</v>
      </c>
      <c r="AA18" s="499" t="s">
        <v>12</v>
      </c>
      <c r="AB18" s="499" t="s">
        <v>13</v>
      </c>
      <c r="AC18" s="499" t="s">
        <v>14</v>
      </c>
      <c r="AD18" s="499" t="s">
        <v>8</v>
      </c>
      <c r="AE18" s="499" t="s">
        <v>9</v>
      </c>
      <c r="AF18" s="499" t="s">
        <v>10</v>
      </c>
      <c r="AG18" s="547"/>
      <c r="AH18" s="548"/>
      <c r="AI18" s="548"/>
      <c r="AJ18" s="522"/>
      <c r="AK18" s="549"/>
      <c r="AL18" s="528"/>
      <c r="AM18" s="528"/>
      <c r="AN18" s="528"/>
      <c r="AO18" s="528"/>
      <c r="AP18" s="550"/>
      <c r="AQ18" s="551"/>
      <c r="AR18" s="551"/>
      <c r="AS18" s="551"/>
      <c r="AT18" s="551"/>
      <c r="AU18" s="551"/>
      <c r="AV18" s="551"/>
      <c r="AW18" s="551"/>
      <c r="AX18" s="551"/>
      <c r="AY18" s="551"/>
      <c r="AZ18" s="551"/>
      <c r="BA18" s="551"/>
      <c r="BB18" s="551"/>
      <c r="BC18" s="551"/>
      <c r="BD18" s="551"/>
      <c r="BE18" s="551"/>
      <c r="BF18" s="551"/>
      <c r="BG18" s="551"/>
      <c r="BH18" s="551"/>
      <c r="BI18" s="551"/>
      <c r="BJ18" s="551"/>
      <c r="BK18" s="506" t="s">
        <v>15</v>
      </c>
      <c r="BL18" s="506" t="s">
        <v>16</v>
      </c>
      <c r="BM18" s="506" t="s">
        <v>17</v>
      </c>
      <c r="BN18" s="506" t="s">
        <v>18</v>
      </c>
      <c r="BO18" s="506" t="s">
        <v>19</v>
      </c>
      <c r="BP18" s="551"/>
      <c r="BQ18" s="552"/>
      <c r="BR18" s="550"/>
      <c r="BS18" s="528"/>
      <c r="BT18" s="528"/>
      <c r="BU18" s="528"/>
      <c r="BV18" s="528"/>
      <c r="BW18" s="528"/>
      <c r="BX18" s="528"/>
      <c r="BY18" s="528"/>
      <c r="BZ18" s="528"/>
      <c r="CA18" s="528"/>
      <c r="CB18" s="528"/>
      <c r="CC18" s="528"/>
      <c r="CD18" s="528"/>
      <c r="CE18" s="528"/>
      <c r="CF18" s="528"/>
      <c r="CG18" s="528"/>
      <c r="CH18" s="528"/>
      <c r="CI18" s="528"/>
      <c r="CJ18" s="528"/>
      <c r="CK18" s="528"/>
      <c r="CL18" s="528"/>
      <c r="CM18" s="503"/>
      <c r="CN18" s="503"/>
      <c r="CO18" s="503"/>
    </row>
    <row r="19" spans="1:93" s="504" customFormat="1" ht="27" customHeight="1">
      <c r="A19" s="544" t="s">
        <v>313</v>
      </c>
      <c r="B19" s="544" t="s">
        <v>314</v>
      </c>
      <c r="C19" s="546" t="s">
        <v>315</v>
      </c>
      <c r="D19" s="497" t="s">
        <v>291</v>
      </c>
      <c r="E19" s="513"/>
      <c r="F19" s="513" t="s">
        <v>22</v>
      </c>
      <c r="G19" s="514"/>
      <c r="H19" s="514" t="s">
        <v>22</v>
      </c>
      <c r="I19" s="514" t="s">
        <v>22</v>
      </c>
      <c r="J19" s="514"/>
      <c r="K19" s="515" t="s">
        <v>22</v>
      </c>
      <c r="L19" s="513" t="s">
        <v>22</v>
      </c>
      <c r="M19" s="513"/>
      <c r="N19" s="515" t="s">
        <v>22</v>
      </c>
      <c r="O19" s="514" t="s">
        <v>22</v>
      </c>
      <c r="P19" s="515" t="s">
        <v>22</v>
      </c>
      <c r="Q19" s="514"/>
      <c r="R19" s="514" t="s">
        <v>22</v>
      </c>
      <c r="S19" s="516" t="s">
        <v>22</v>
      </c>
      <c r="T19" s="513"/>
      <c r="U19" s="514" t="s">
        <v>22</v>
      </c>
      <c r="V19" s="515" t="s">
        <v>20</v>
      </c>
      <c r="W19" s="514"/>
      <c r="X19" s="514" t="s">
        <v>22</v>
      </c>
      <c r="Y19" s="514"/>
      <c r="Z19" s="513"/>
      <c r="AA19" s="513" t="s">
        <v>22</v>
      </c>
      <c r="AB19" s="515" t="s">
        <v>22</v>
      </c>
      <c r="AC19" s="515" t="s">
        <v>22</v>
      </c>
      <c r="AD19" s="514" t="s">
        <v>22</v>
      </c>
      <c r="AE19" s="514"/>
      <c r="AF19" s="515" t="s">
        <v>22</v>
      </c>
      <c r="AG19" s="520">
        <f>AK19</f>
        <v>120</v>
      </c>
      <c r="AH19" s="521">
        <f>AG19+AI19</f>
        <v>210</v>
      </c>
      <c r="AI19" s="521">
        <f>AL19</f>
        <v>90</v>
      </c>
      <c r="AJ19" s="522" t="s">
        <v>202</v>
      </c>
      <c r="AK19" s="523">
        <f>$AK$2-BP19</f>
        <v>120</v>
      </c>
      <c r="AL19" s="523">
        <f>(BQ19-AK19)</f>
        <v>90</v>
      </c>
      <c r="AM19" s="524"/>
      <c r="AN19" s="525">
        <f t="shared" ref="AN19:AN32" si="30">COUNTIF(E19:AF19,"M")</f>
        <v>1</v>
      </c>
      <c r="AO19" s="525">
        <f t="shared" ref="AO19:AO32" si="31">COUNTIF(E19:AF19,"T")</f>
        <v>0</v>
      </c>
      <c r="AP19" s="525">
        <f t="shared" ref="AP19:AP32" si="32">COUNTIF(E19:AF19,"P")</f>
        <v>17</v>
      </c>
      <c r="AQ19" s="525">
        <f t="shared" ref="AQ19:AQ32" si="33">COUNTIF(E19:AF19,"SN")</f>
        <v>0</v>
      </c>
      <c r="AR19" s="525">
        <f t="shared" ref="AR19:AR32" si="34">COUNTIF(E19:AF19,"M/T")</f>
        <v>0</v>
      </c>
      <c r="AS19" s="525">
        <f t="shared" ref="AS19:AS32" si="35">COUNTIF(E19:AF19,"I/I")</f>
        <v>0</v>
      </c>
      <c r="AT19" s="525">
        <f t="shared" ref="AT19:AT32" si="36">COUNTIF(E19:AF19,"I")</f>
        <v>0</v>
      </c>
      <c r="AU19" s="525">
        <f t="shared" ref="AU19:AU32" si="37">COUNTIF(E19:AF19,"I²")</f>
        <v>0</v>
      </c>
      <c r="AV19" s="525">
        <f t="shared" ref="AV19:AV32" si="38">COUNTIF(E19:AF19,"M4")</f>
        <v>0</v>
      </c>
      <c r="AW19" s="525">
        <f t="shared" ref="AW19:AW32" si="39">COUNTIF(E19:AF19,"T5")</f>
        <v>0</v>
      </c>
      <c r="AX19" s="525">
        <f t="shared" ref="AX19:AX32" si="40">COUNTIF(E19:AF19,"N/M")</f>
        <v>0</v>
      </c>
      <c r="AY19" s="525">
        <f t="shared" ref="AY19:AY32" si="41">COUNTIF(E19:AF19,"T/N")</f>
        <v>0</v>
      </c>
      <c r="AZ19" s="525">
        <f t="shared" ref="AZ19:AZ32" si="42">COUNTIF(E19:AF19,"T/I")</f>
        <v>0</v>
      </c>
      <c r="BA19" s="525">
        <f t="shared" ref="BA19:BA32" si="43">COUNTIF(E19:AF19,"P/I")</f>
        <v>0</v>
      </c>
      <c r="BB19" s="525">
        <f t="shared" ref="BB19:BB32" si="44">COUNTIF(E19:AF19,"M/N")</f>
        <v>0</v>
      </c>
      <c r="BC19" s="525">
        <f t="shared" ref="BC19:BC32" si="45">COUNTIF(E19:AF19,"M4/T")</f>
        <v>0</v>
      </c>
      <c r="BD19" s="525">
        <f t="shared" ref="BD19:BD32" si="46">COUNTIF(E19:AF19,"I2/M")</f>
        <v>0</v>
      </c>
      <c r="BE19" s="525">
        <f t="shared" ref="BE19:BE32" si="47">COUNTIF(E19:AF19,"M5")</f>
        <v>0</v>
      </c>
      <c r="BF19" s="525">
        <f t="shared" ref="BF19:BF32" si="48">COUNTIF(E19:AF19,"M6")</f>
        <v>0</v>
      </c>
      <c r="BG19" s="525">
        <f t="shared" ref="BG19:BG32" si="49">COUNTIF(E19:AF19,"T6")</f>
        <v>0</v>
      </c>
      <c r="BH19" s="525">
        <f t="shared" ref="BH19:BH32" si="50">COUNTIF(E19:AF19,"P2")</f>
        <v>0</v>
      </c>
      <c r="BI19" s="525">
        <f t="shared" ref="BI19:BI32" si="51">COUNTIF(E19:AF19,"T5/N")</f>
        <v>0</v>
      </c>
      <c r="BJ19" s="525">
        <f t="shared" ref="BJ19:BJ32" si="52">COUNTIF(E19:AF19,"M5/I")</f>
        <v>0</v>
      </c>
      <c r="BK19" s="526"/>
      <c r="BL19" s="526"/>
      <c r="BM19" s="526"/>
      <c r="BN19" s="526"/>
      <c r="BO19" s="526"/>
      <c r="BP19" s="525">
        <f>((BL19*6)+(BM19*6)+(BN19*6)+(BO19)+(BK19*6))</f>
        <v>0</v>
      </c>
      <c r="BQ19" s="527">
        <f t="shared" ref="BQ19:BQ32" si="53">(AN19*$BS$6)+(AO19*$BT$6)+(AP19*$BU$6)+(AQ19*$BV$6)+(AR19*$BW$6)+(AS19*$BX$6)+(AT19*$BY$6)+(AU19*$BZ$6)+(AV19*$CA$6)+(AW19*$CB$6)+(AX19*$CC$6)+(AY19*$CD$6)+(AZ19*$CE$6)+(BA19*$CF$6)+(BB19*CG$6)+(BC19*CH$6)+(BD19*$CI$6)+(BE19*$CJ$6)+(BF19*$CK$6)+(BG19*$CL$6)+(BH19*$CM$6)+(BI19*$CN$6)+(BJ19*$CO$6)</f>
        <v>210</v>
      </c>
      <c r="BR19" s="550"/>
      <c r="BS19" s="528"/>
      <c r="BT19" s="528"/>
      <c r="BU19" s="528"/>
      <c r="BV19" s="528"/>
      <c r="BW19" s="528"/>
      <c r="BX19" s="528"/>
      <c r="BY19" s="528"/>
      <c r="BZ19" s="528"/>
      <c r="CA19" s="528"/>
      <c r="CB19" s="528"/>
      <c r="CC19" s="528"/>
      <c r="CD19" s="528"/>
      <c r="CE19" s="528"/>
      <c r="CF19" s="528"/>
      <c r="CG19" s="528"/>
      <c r="CH19" s="528"/>
      <c r="CI19" s="528"/>
      <c r="CJ19" s="528"/>
      <c r="CK19" s="528"/>
      <c r="CL19" s="528"/>
      <c r="CM19" s="503"/>
      <c r="CN19" s="503"/>
      <c r="CO19" s="503"/>
    </row>
    <row r="20" spans="1:93" s="504" customFormat="1" ht="27" customHeight="1">
      <c r="A20" s="546" t="s">
        <v>316</v>
      </c>
      <c r="B20" s="544" t="s">
        <v>317</v>
      </c>
      <c r="C20" s="546">
        <v>497725</v>
      </c>
      <c r="D20" s="497" t="s">
        <v>291</v>
      </c>
      <c r="E20" s="513"/>
      <c r="F20" s="513" t="s">
        <v>22</v>
      </c>
      <c r="G20" s="514"/>
      <c r="H20" s="514"/>
      <c r="I20" s="514"/>
      <c r="J20" s="514"/>
      <c r="K20" s="514"/>
      <c r="L20" s="512" t="s">
        <v>18</v>
      </c>
      <c r="M20" s="513"/>
      <c r="N20" s="538" t="s">
        <v>18</v>
      </c>
      <c r="O20" s="538" t="s">
        <v>18</v>
      </c>
      <c r="P20" s="538" t="s">
        <v>18</v>
      </c>
      <c r="Q20" s="514"/>
      <c r="R20" s="538" t="s">
        <v>18</v>
      </c>
      <c r="S20" s="513"/>
      <c r="T20" s="513"/>
      <c r="U20" s="538" t="s">
        <v>18</v>
      </c>
      <c r="V20" s="514"/>
      <c r="W20" s="514"/>
      <c r="X20" s="538" t="s">
        <v>18</v>
      </c>
      <c r="Y20" s="514"/>
      <c r="Z20" s="513"/>
      <c r="AA20" s="512" t="s">
        <v>18</v>
      </c>
      <c r="AB20" s="514"/>
      <c r="AC20" s="514"/>
      <c r="AD20" s="538" t="s">
        <v>18</v>
      </c>
      <c r="AE20" s="514"/>
      <c r="AF20" s="514"/>
      <c r="AG20" s="520">
        <f t="shared" ref="AG20:AG32" si="54">AK20</f>
        <v>12</v>
      </c>
      <c r="AH20" s="521">
        <f t="shared" ref="AH20:AH32" si="55">AG20+AI20</f>
        <v>12</v>
      </c>
      <c r="AI20" s="521">
        <f t="shared" ref="AI20:AI32" si="56">AL20</f>
        <v>0</v>
      </c>
      <c r="AJ20" s="522" t="s">
        <v>202</v>
      </c>
      <c r="AK20" s="523">
        <f t="shared" ref="AK20:AK32" si="57">$AK$2-BP20</f>
        <v>12</v>
      </c>
      <c r="AL20" s="523">
        <f t="shared" ref="AL20:AL32" si="58">(BQ20-AK20)</f>
        <v>0</v>
      </c>
      <c r="AM20" s="524"/>
      <c r="AN20" s="525">
        <f t="shared" si="30"/>
        <v>0</v>
      </c>
      <c r="AO20" s="525">
        <f t="shared" si="31"/>
        <v>0</v>
      </c>
      <c r="AP20" s="525">
        <f t="shared" si="32"/>
        <v>1</v>
      </c>
      <c r="AQ20" s="525">
        <f t="shared" si="33"/>
        <v>0</v>
      </c>
      <c r="AR20" s="525">
        <f t="shared" si="34"/>
        <v>0</v>
      </c>
      <c r="AS20" s="525">
        <f t="shared" si="35"/>
        <v>0</v>
      </c>
      <c r="AT20" s="525">
        <f t="shared" si="36"/>
        <v>0</v>
      </c>
      <c r="AU20" s="525">
        <f t="shared" si="37"/>
        <v>0</v>
      </c>
      <c r="AV20" s="525">
        <f t="shared" si="38"/>
        <v>0</v>
      </c>
      <c r="AW20" s="525">
        <f t="shared" si="39"/>
        <v>0</v>
      </c>
      <c r="AX20" s="525">
        <f t="shared" si="40"/>
        <v>0</v>
      </c>
      <c r="AY20" s="525">
        <f t="shared" si="41"/>
        <v>0</v>
      </c>
      <c r="AZ20" s="525">
        <f t="shared" si="42"/>
        <v>0</v>
      </c>
      <c r="BA20" s="525">
        <f t="shared" si="43"/>
        <v>0</v>
      </c>
      <c r="BB20" s="525">
        <f t="shared" si="44"/>
        <v>0</v>
      </c>
      <c r="BC20" s="525">
        <f t="shared" si="45"/>
        <v>0</v>
      </c>
      <c r="BD20" s="525">
        <f t="shared" si="46"/>
        <v>0</v>
      </c>
      <c r="BE20" s="525">
        <f t="shared" si="47"/>
        <v>0</v>
      </c>
      <c r="BF20" s="525">
        <f t="shared" si="48"/>
        <v>0</v>
      </c>
      <c r="BG20" s="525">
        <f t="shared" si="49"/>
        <v>0</v>
      </c>
      <c r="BH20" s="525">
        <f t="shared" si="50"/>
        <v>0</v>
      </c>
      <c r="BI20" s="525">
        <f t="shared" si="51"/>
        <v>0</v>
      </c>
      <c r="BJ20" s="525">
        <f t="shared" si="52"/>
        <v>0</v>
      </c>
      <c r="BK20" s="526"/>
      <c r="BL20" s="526"/>
      <c r="BM20" s="526"/>
      <c r="BN20" s="526">
        <v>18</v>
      </c>
      <c r="BO20" s="526"/>
      <c r="BP20" s="525">
        <f t="shared" si="28"/>
        <v>108</v>
      </c>
      <c r="BQ20" s="527">
        <f t="shared" si="53"/>
        <v>12</v>
      </c>
      <c r="BR20" s="528"/>
      <c r="BS20" s="528"/>
      <c r="BT20" s="528"/>
      <c r="BU20" s="528"/>
      <c r="BV20" s="528"/>
      <c r="BW20" s="528"/>
      <c r="BX20" s="528"/>
      <c r="BY20" s="528"/>
      <c r="BZ20" s="528"/>
      <c r="CA20" s="528"/>
      <c r="CB20" s="528"/>
      <c r="CC20" s="528"/>
      <c r="CD20" s="528"/>
      <c r="CE20" s="528"/>
      <c r="CF20" s="528"/>
      <c r="CG20" s="528"/>
      <c r="CH20" s="528"/>
      <c r="CI20" s="528"/>
      <c r="CJ20" s="528"/>
      <c r="CK20" s="528"/>
      <c r="CL20" s="528"/>
      <c r="CM20" s="503"/>
      <c r="CN20" s="503"/>
      <c r="CO20" s="503"/>
    </row>
    <row r="21" spans="1:93" s="504" customFormat="1" ht="27" customHeight="1">
      <c r="A21" s="544" t="s">
        <v>318</v>
      </c>
      <c r="B21" s="553" t="s">
        <v>319</v>
      </c>
      <c r="C21" s="546" t="s">
        <v>320</v>
      </c>
      <c r="D21" s="497" t="s">
        <v>291</v>
      </c>
      <c r="E21" s="513"/>
      <c r="F21" s="513" t="s">
        <v>22</v>
      </c>
      <c r="G21" s="515" t="s">
        <v>22</v>
      </c>
      <c r="H21" s="514"/>
      <c r="I21" s="514" t="s">
        <v>22</v>
      </c>
      <c r="J21" s="515" t="s">
        <v>20</v>
      </c>
      <c r="K21" s="514"/>
      <c r="L21" s="513" t="s">
        <v>22</v>
      </c>
      <c r="M21" s="513"/>
      <c r="N21" s="515" t="s">
        <v>21</v>
      </c>
      <c r="O21" s="514" t="s">
        <v>22</v>
      </c>
      <c r="P21" s="514" t="s">
        <v>22</v>
      </c>
      <c r="Q21" s="515" t="s">
        <v>21</v>
      </c>
      <c r="R21" s="514" t="s">
        <v>22</v>
      </c>
      <c r="S21" s="516" t="s">
        <v>22</v>
      </c>
      <c r="T21" s="516" t="s">
        <v>20</v>
      </c>
      <c r="U21" s="514" t="s">
        <v>22</v>
      </c>
      <c r="V21" s="514"/>
      <c r="W21" s="514"/>
      <c r="X21" s="514" t="s">
        <v>22</v>
      </c>
      <c r="Y21" s="514"/>
      <c r="Z21" s="513" t="s">
        <v>22</v>
      </c>
      <c r="AA21" s="516" t="s">
        <v>20</v>
      </c>
      <c r="AB21" s="515" t="s">
        <v>22</v>
      </c>
      <c r="AC21" s="514"/>
      <c r="AD21" s="514" t="s">
        <v>22</v>
      </c>
      <c r="AE21" s="538" t="s">
        <v>18</v>
      </c>
      <c r="AF21" s="515" t="s">
        <v>22</v>
      </c>
      <c r="AG21" s="520">
        <f t="shared" si="54"/>
        <v>120</v>
      </c>
      <c r="AH21" s="521">
        <f t="shared" si="55"/>
        <v>198</v>
      </c>
      <c r="AI21" s="521">
        <f t="shared" si="56"/>
        <v>78</v>
      </c>
      <c r="AJ21" s="522" t="s">
        <v>202</v>
      </c>
      <c r="AK21" s="523">
        <f t="shared" si="57"/>
        <v>120</v>
      </c>
      <c r="AL21" s="523">
        <f t="shared" si="58"/>
        <v>78</v>
      </c>
      <c r="AM21" s="524"/>
      <c r="AN21" s="525">
        <f t="shared" si="30"/>
        <v>3</v>
      </c>
      <c r="AO21" s="525">
        <f t="shared" si="31"/>
        <v>2</v>
      </c>
      <c r="AP21" s="525">
        <f t="shared" si="32"/>
        <v>14</v>
      </c>
      <c r="AQ21" s="525">
        <f t="shared" si="33"/>
        <v>0</v>
      </c>
      <c r="AR21" s="525">
        <f t="shared" si="34"/>
        <v>0</v>
      </c>
      <c r="AS21" s="525">
        <f t="shared" si="35"/>
        <v>0</v>
      </c>
      <c r="AT21" s="525">
        <f t="shared" si="36"/>
        <v>0</v>
      </c>
      <c r="AU21" s="525">
        <f t="shared" si="37"/>
        <v>0</v>
      </c>
      <c r="AV21" s="525">
        <f t="shared" si="38"/>
        <v>0</v>
      </c>
      <c r="AW21" s="525">
        <f t="shared" si="39"/>
        <v>0</v>
      </c>
      <c r="AX21" s="525">
        <f t="shared" si="40"/>
        <v>0</v>
      </c>
      <c r="AY21" s="525">
        <f t="shared" si="41"/>
        <v>0</v>
      </c>
      <c r="AZ21" s="525">
        <f t="shared" si="42"/>
        <v>0</v>
      </c>
      <c r="BA21" s="525">
        <f t="shared" si="43"/>
        <v>0</v>
      </c>
      <c r="BB21" s="525">
        <f t="shared" si="44"/>
        <v>0</v>
      </c>
      <c r="BC21" s="525">
        <f t="shared" si="45"/>
        <v>0</v>
      </c>
      <c r="BD21" s="525">
        <f t="shared" si="46"/>
        <v>0</v>
      </c>
      <c r="BE21" s="525">
        <f t="shared" si="47"/>
        <v>0</v>
      </c>
      <c r="BF21" s="525">
        <f t="shared" si="48"/>
        <v>0</v>
      </c>
      <c r="BG21" s="525">
        <f t="shared" si="49"/>
        <v>0</v>
      </c>
      <c r="BH21" s="525">
        <f t="shared" si="50"/>
        <v>0</v>
      </c>
      <c r="BI21" s="525">
        <f t="shared" si="51"/>
        <v>0</v>
      </c>
      <c r="BJ21" s="525">
        <f t="shared" si="52"/>
        <v>0</v>
      </c>
      <c r="BK21" s="526"/>
      <c r="BL21" s="526"/>
      <c r="BM21" s="526"/>
      <c r="BN21" s="526"/>
      <c r="BO21" s="526"/>
      <c r="BP21" s="525">
        <f t="shared" si="28"/>
        <v>0</v>
      </c>
      <c r="BQ21" s="527">
        <f t="shared" si="53"/>
        <v>198</v>
      </c>
      <c r="BR21" s="528"/>
      <c r="BS21" s="528"/>
      <c r="BT21" s="528"/>
      <c r="BU21" s="528"/>
      <c r="BV21" s="528"/>
      <c r="BW21" s="528"/>
      <c r="BX21" s="528"/>
      <c r="BY21" s="528"/>
      <c r="BZ21" s="528"/>
      <c r="CA21" s="528"/>
      <c r="CB21" s="528"/>
      <c r="CC21" s="528"/>
      <c r="CD21" s="528"/>
      <c r="CE21" s="528"/>
      <c r="CF21" s="528"/>
      <c r="CG21" s="528"/>
      <c r="CH21" s="528"/>
      <c r="CI21" s="528"/>
      <c r="CJ21" s="528"/>
      <c r="CK21" s="528"/>
      <c r="CL21" s="528"/>
      <c r="CM21" s="503"/>
      <c r="CN21" s="503"/>
      <c r="CO21" s="503"/>
    </row>
    <row r="22" spans="1:93" s="504" customFormat="1" ht="27" customHeight="1">
      <c r="A22" s="544" t="s">
        <v>321</v>
      </c>
      <c r="B22" s="544" t="s">
        <v>322</v>
      </c>
      <c r="C22" s="546" t="s">
        <v>323</v>
      </c>
      <c r="D22" s="497" t="s">
        <v>291</v>
      </c>
      <c r="E22" s="513"/>
      <c r="F22" s="513" t="s">
        <v>22</v>
      </c>
      <c r="G22" s="514"/>
      <c r="H22" s="515" t="s">
        <v>22</v>
      </c>
      <c r="I22" s="514" t="s">
        <v>22</v>
      </c>
      <c r="J22" s="515" t="s">
        <v>22</v>
      </c>
      <c r="K22" s="515" t="s">
        <v>22</v>
      </c>
      <c r="L22" s="513" t="s">
        <v>22</v>
      </c>
      <c r="M22" s="513"/>
      <c r="N22" s="515" t="s">
        <v>22</v>
      </c>
      <c r="O22" s="514" t="s">
        <v>22</v>
      </c>
      <c r="P22" s="514"/>
      <c r="Q22" s="515" t="s">
        <v>22</v>
      </c>
      <c r="R22" s="514" t="s">
        <v>22</v>
      </c>
      <c r="S22" s="516" t="s">
        <v>22</v>
      </c>
      <c r="T22" s="513"/>
      <c r="U22" s="514" t="s">
        <v>22</v>
      </c>
      <c r="V22" s="514" t="s">
        <v>22</v>
      </c>
      <c r="W22" s="515" t="s">
        <v>22</v>
      </c>
      <c r="X22" s="514" t="s">
        <v>22</v>
      </c>
      <c r="Y22" s="514"/>
      <c r="Z22" s="512" t="s">
        <v>22</v>
      </c>
      <c r="AA22" s="513" t="s">
        <v>22</v>
      </c>
      <c r="AB22" s="514"/>
      <c r="AC22" s="515" t="s">
        <v>22</v>
      </c>
      <c r="AD22" s="514" t="s">
        <v>22</v>
      </c>
      <c r="AE22" s="515" t="s">
        <v>22</v>
      </c>
      <c r="AF22" s="514"/>
      <c r="AG22" s="520">
        <v>114</v>
      </c>
      <c r="AH22" s="521">
        <f t="shared" si="55"/>
        <v>234</v>
      </c>
      <c r="AI22" s="521">
        <f t="shared" si="56"/>
        <v>120</v>
      </c>
      <c r="AJ22" s="522" t="s">
        <v>202</v>
      </c>
      <c r="AK22" s="523">
        <f t="shared" si="57"/>
        <v>120</v>
      </c>
      <c r="AL22" s="523">
        <f t="shared" si="58"/>
        <v>120</v>
      </c>
      <c r="AM22" s="524"/>
      <c r="AN22" s="525">
        <f t="shared" si="30"/>
        <v>0</v>
      </c>
      <c r="AO22" s="525">
        <f t="shared" si="31"/>
        <v>0</v>
      </c>
      <c r="AP22" s="525">
        <f t="shared" si="32"/>
        <v>20</v>
      </c>
      <c r="AQ22" s="525">
        <f t="shared" si="33"/>
        <v>0</v>
      </c>
      <c r="AR22" s="525">
        <f t="shared" si="34"/>
        <v>0</v>
      </c>
      <c r="AS22" s="525">
        <f t="shared" si="35"/>
        <v>0</v>
      </c>
      <c r="AT22" s="525">
        <f t="shared" si="36"/>
        <v>0</v>
      </c>
      <c r="AU22" s="525">
        <f t="shared" si="37"/>
        <v>0</v>
      </c>
      <c r="AV22" s="525">
        <f t="shared" si="38"/>
        <v>0</v>
      </c>
      <c r="AW22" s="525">
        <f t="shared" si="39"/>
        <v>0</v>
      </c>
      <c r="AX22" s="525">
        <f t="shared" si="40"/>
        <v>0</v>
      </c>
      <c r="AY22" s="525">
        <f t="shared" si="41"/>
        <v>0</v>
      </c>
      <c r="AZ22" s="525">
        <f t="shared" si="42"/>
        <v>0</v>
      </c>
      <c r="BA22" s="525">
        <f t="shared" si="43"/>
        <v>0</v>
      </c>
      <c r="BB22" s="525">
        <f t="shared" si="44"/>
        <v>0</v>
      </c>
      <c r="BC22" s="525">
        <f t="shared" si="45"/>
        <v>0</v>
      </c>
      <c r="BD22" s="525">
        <f t="shared" si="46"/>
        <v>0</v>
      </c>
      <c r="BE22" s="525">
        <f t="shared" si="47"/>
        <v>0</v>
      </c>
      <c r="BF22" s="525">
        <f t="shared" si="48"/>
        <v>0</v>
      </c>
      <c r="BG22" s="525">
        <f t="shared" si="49"/>
        <v>0</v>
      </c>
      <c r="BH22" s="525">
        <f t="shared" si="50"/>
        <v>0</v>
      </c>
      <c r="BI22" s="525">
        <f t="shared" si="51"/>
        <v>0</v>
      </c>
      <c r="BJ22" s="525">
        <f t="shared" si="52"/>
        <v>0</v>
      </c>
      <c r="BK22" s="526"/>
      <c r="BL22" s="526"/>
      <c r="BM22" s="526"/>
      <c r="BN22" s="526"/>
      <c r="BO22" s="526"/>
      <c r="BP22" s="525">
        <f t="shared" si="28"/>
        <v>0</v>
      </c>
      <c r="BQ22" s="527">
        <f t="shared" si="53"/>
        <v>240</v>
      </c>
      <c r="BR22" s="528"/>
      <c r="BS22" s="528"/>
      <c r="BT22" s="528"/>
      <c r="BU22" s="528"/>
      <c r="BV22" s="528"/>
      <c r="BW22" s="528"/>
      <c r="BX22" s="528"/>
      <c r="BY22" s="528"/>
      <c r="BZ22" s="528"/>
      <c r="CA22" s="528"/>
      <c r="CB22" s="528"/>
      <c r="CC22" s="528"/>
      <c r="CD22" s="528"/>
      <c r="CE22" s="528"/>
      <c r="CF22" s="528"/>
      <c r="CG22" s="528"/>
      <c r="CH22" s="528"/>
      <c r="CI22" s="528"/>
      <c r="CJ22" s="528"/>
      <c r="CK22" s="528"/>
      <c r="CL22" s="528"/>
      <c r="CM22" s="503"/>
      <c r="CN22" s="503"/>
      <c r="CO22" s="503"/>
    </row>
    <row r="23" spans="1:93" s="504" customFormat="1" ht="27" customHeight="1">
      <c r="A23" s="544" t="s">
        <v>324</v>
      </c>
      <c r="B23" s="544" t="s">
        <v>325</v>
      </c>
      <c r="C23" s="546">
        <v>1100211</v>
      </c>
      <c r="D23" s="497" t="s">
        <v>291</v>
      </c>
      <c r="E23" s="513"/>
      <c r="F23" s="513" t="s">
        <v>22</v>
      </c>
      <c r="G23" s="514"/>
      <c r="H23" s="514"/>
      <c r="I23" s="514" t="s">
        <v>22</v>
      </c>
      <c r="J23" s="514"/>
      <c r="K23" s="515" t="s">
        <v>22</v>
      </c>
      <c r="L23" s="513" t="s">
        <v>22</v>
      </c>
      <c r="M23" s="513"/>
      <c r="N23" s="514"/>
      <c r="O23" s="514" t="s">
        <v>22</v>
      </c>
      <c r="P23" s="514"/>
      <c r="Q23" s="514"/>
      <c r="R23" s="514" t="s">
        <v>22</v>
      </c>
      <c r="S23" s="513"/>
      <c r="T23" s="513"/>
      <c r="U23" s="538" t="s">
        <v>18</v>
      </c>
      <c r="V23" s="514"/>
      <c r="W23" s="514"/>
      <c r="X23" s="514" t="s">
        <v>22</v>
      </c>
      <c r="Y23" s="514" t="s">
        <v>22</v>
      </c>
      <c r="Z23" s="513"/>
      <c r="AA23" s="513" t="s">
        <v>22</v>
      </c>
      <c r="AB23" s="514"/>
      <c r="AC23" s="514"/>
      <c r="AD23" s="514" t="s">
        <v>22</v>
      </c>
      <c r="AE23" s="514"/>
      <c r="AF23" s="514"/>
      <c r="AG23" s="520">
        <f t="shared" si="54"/>
        <v>108</v>
      </c>
      <c r="AH23" s="521">
        <f t="shared" si="55"/>
        <v>120</v>
      </c>
      <c r="AI23" s="521">
        <f t="shared" si="56"/>
        <v>12</v>
      </c>
      <c r="AJ23" s="522" t="s">
        <v>202</v>
      </c>
      <c r="AK23" s="523">
        <f t="shared" si="57"/>
        <v>108</v>
      </c>
      <c r="AL23" s="523">
        <f t="shared" si="58"/>
        <v>12</v>
      </c>
      <c r="AM23" s="524"/>
      <c r="AN23" s="525">
        <f t="shared" si="30"/>
        <v>0</v>
      </c>
      <c r="AO23" s="525">
        <f t="shared" si="31"/>
        <v>0</v>
      </c>
      <c r="AP23" s="525">
        <f t="shared" si="32"/>
        <v>10</v>
      </c>
      <c r="AQ23" s="525">
        <f t="shared" si="33"/>
        <v>0</v>
      </c>
      <c r="AR23" s="525">
        <f t="shared" si="34"/>
        <v>0</v>
      </c>
      <c r="AS23" s="525">
        <f t="shared" si="35"/>
        <v>0</v>
      </c>
      <c r="AT23" s="525">
        <f t="shared" si="36"/>
        <v>0</v>
      </c>
      <c r="AU23" s="525">
        <f t="shared" si="37"/>
        <v>0</v>
      </c>
      <c r="AV23" s="525">
        <f t="shared" si="38"/>
        <v>0</v>
      </c>
      <c r="AW23" s="525">
        <f t="shared" si="39"/>
        <v>0</v>
      </c>
      <c r="AX23" s="525">
        <f t="shared" si="40"/>
        <v>0</v>
      </c>
      <c r="AY23" s="525">
        <f t="shared" si="41"/>
        <v>0</v>
      </c>
      <c r="AZ23" s="525">
        <f t="shared" si="42"/>
        <v>0</v>
      </c>
      <c r="BA23" s="525">
        <f t="shared" si="43"/>
        <v>0</v>
      </c>
      <c r="BB23" s="525">
        <f t="shared" si="44"/>
        <v>0</v>
      </c>
      <c r="BC23" s="525">
        <f t="shared" si="45"/>
        <v>0</v>
      </c>
      <c r="BD23" s="525">
        <f t="shared" si="46"/>
        <v>0</v>
      </c>
      <c r="BE23" s="525">
        <f t="shared" si="47"/>
        <v>0</v>
      </c>
      <c r="BF23" s="525">
        <f t="shared" si="48"/>
        <v>0</v>
      </c>
      <c r="BG23" s="525">
        <f t="shared" si="49"/>
        <v>0</v>
      </c>
      <c r="BH23" s="525">
        <f t="shared" si="50"/>
        <v>0</v>
      </c>
      <c r="BI23" s="525">
        <f t="shared" si="51"/>
        <v>0</v>
      </c>
      <c r="BJ23" s="525">
        <f t="shared" si="52"/>
        <v>0</v>
      </c>
      <c r="BK23" s="526"/>
      <c r="BL23" s="526"/>
      <c r="BM23" s="526"/>
      <c r="BN23" s="526">
        <v>2</v>
      </c>
      <c r="BO23" s="526"/>
      <c r="BP23" s="525">
        <f t="shared" si="28"/>
        <v>12</v>
      </c>
      <c r="BQ23" s="527">
        <f t="shared" si="53"/>
        <v>120</v>
      </c>
      <c r="BR23" s="528"/>
      <c r="BS23" s="528"/>
      <c r="BT23" s="528"/>
      <c r="BU23" s="528"/>
      <c r="BV23" s="528"/>
      <c r="BW23" s="528"/>
      <c r="BX23" s="528"/>
      <c r="BY23" s="528"/>
      <c r="BZ23" s="528"/>
      <c r="CA23" s="528"/>
      <c r="CB23" s="528"/>
      <c r="CC23" s="528"/>
      <c r="CD23" s="528"/>
      <c r="CE23" s="528"/>
      <c r="CF23" s="528"/>
      <c r="CG23" s="528"/>
      <c r="CH23" s="528"/>
      <c r="CI23" s="528"/>
      <c r="CJ23" s="528"/>
      <c r="CK23" s="528"/>
      <c r="CL23" s="528"/>
      <c r="CM23" s="503"/>
      <c r="CN23" s="503"/>
      <c r="CO23" s="503"/>
    </row>
    <row r="24" spans="1:93" s="504" customFormat="1" ht="27" customHeight="1">
      <c r="A24" s="544">
        <v>432199</v>
      </c>
      <c r="B24" s="544" t="s">
        <v>326</v>
      </c>
      <c r="C24" s="554">
        <v>1217560</v>
      </c>
      <c r="D24" s="497" t="s">
        <v>291</v>
      </c>
      <c r="E24" s="513" t="s">
        <v>22</v>
      </c>
      <c r="F24" s="513"/>
      <c r="G24" s="514" t="s">
        <v>22</v>
      </c>
      <c r="H24" s="514"/>
      <c r="I24" s="514" t="s">
        <v>22</v>
      </c>
      <c r="J24" s="514"/>
      <c r="K24" s="538" t="s">
        <v>18</v>
      </c>
      <c r="L24" s="513"/>
      <c r="M24" s="512" t="s">
        <v>18</v>
      </c>
      <c r="N24" s="514"/>
      <c r="O24" s="514" t="s">
        <v>22</v>
      </c>
      <c r="P24" s="514"/>
      <c r="Q24" s="514" t="s">
        <v>22</v>
      </c>
      <c r="R24" s="514"/>
      <c r="S24" s="513"/>
      <c r="T24" s="513"/>
      <c r="U24" s="514" t="s">
        <v>22</v>
      </c>
      <c r="V24" s="514"/>
      <c r="W24" s="538" t="s">
        <v>18</v>
      </c>
      <c r="X24" s="514"/>
      <c r="Y24" s="538" t="s">
        <v>18</v>
      </c>
      <c r="Z24" s="513"/>
      <c r="AA24" s="513"/>
      <c r="AB24" s="514"/>
      <c r="AC24" s="514"/>
      <c r="AD24" s="514"/>
      <c r="AE24" s="514"/>
      <c r="AF24" s="514"/>
      <c r="AG24" s="520">
        <f t="shared" si="54"/>
        <v>72</v>
      </c>
      <c r="AH24" s="521">
        <f t="shared" si="55"/>
        <v>72</v>
      </c>
      <c r="AI24" s="521">
        <f t="shared" si="56"/>
        <v>0</v>
      </c>
      <c r="AJ24" s="522" t="s">
        <v>202</v>
      </c>
      <c r="AK24" s="523">
        <f t="shared" si="57"/>
        <v>72</v>
      </c>
      <c r="AL24" s="523">
        <f t="shared" si="58"/>
        <v>0</v>
      </c>
      <c r="AM24" s="524"/>
      <c r="AN24" s="525">
        <f t="shared" si="30"/>
        <v>0</v>
      </c>
      <c r="AO24" s="525">
        <f t="shared" si="31"/>
        <v>0</v>
      </c>
      <c r="AP24" s="525">
        <f t="shared" si="32"/>
        <v>6</v>
      </c>
      <c r="AQ24" s="525">
        <f t="shared" si="33"/>
        <v>0</v>
      </c>
      <c r="AR24" s="525">
        <f t="shared" si="34"/>
        <v>0</v>
      </c>
      <c r="AS24" s="525">
        <f t="shared" si="35"/>
        <v>0</v>
      </c>
      <c r="AT24" s="525">
        <f t="shared" si="36"/>
        <v>0</v>
      </c>
      <c r="AU24" s="525">
        <f t="shared" si="37"/>
        <v>0</v>
      </c>
      <c r="AV24" s="525">
        <f t="shared" si="38"/>
        <v>0</v>
      </c>
      <c r="AW24" s="525">
        <f t="shared" si="39"/>
        <v>0</v>
      </c>
      <c r="AX24" s="525">
        <f t="shared" si="40"/>
        <v>0</v>
      </c>
      <c r="AY24" s="525">
        <f t="shared" si="41"/>
        <v>0</v>
      </c>
      <c r="AZ24" s="525">
        <f t="shared" si="42"/>
        <v>0</v>
      </c>
      <c r="BA24" s="525">
        <f t="shared" si="43"/>
        <v>0</v>
      </c>
      <c r="BB24" s="525">
        <f t="shared" si="44"/>
        <v>0</v>
      </c>
      <c r="BC24" s="525">
        <f t="shared" si="45"/>
        <v>0</v>
      </c>
      <c r="BD24" s="525">
        <f t="shared" si="46"/>
        <v>0</v>
      </c>
      <c r="BE24" s="525">
        <f t="shared" si="47"/>
        <v>0</v>
      </c>
      <c r="BF24" s="525">
        <f t="shared" si="48"/>
        <v>0</v>
      </c>
      <c r="BG24" s="525">
        <f t="shared" si="49"/>
        <v>0</v>
      </c>
      <c r="BH24" s="525">
        <f t="shared" si="50"/>
        <v>0</v>
      </c>
      <c r="BI24" s="525">
        <f t="shared" si="51"/>
        <v>0</v>
      </c>
      <c r="BJ24" s="525">
        <f t="shared" si="52"/>
        <v>0</v>
      </c>
      <c r="BK24" s="526"/>
      <c r="BL24" s="526"/>
      <c r="BM24" s="526"/>
      <c r="BN24" s="526">
        <v>8</v>
      </c>
      <c r="BO24" s="526"/>
      <c r="BP24" s="525">
        <f t="shared" si="28"/>
        <v>48</v>
      </c>
      <c r="BQ24" s="527">
        <f t="shared" si="53"/>
        <v>72</v>
      </c>
      <c r="BR24" s="528"/>
      <c r="BS24" s="528"/>
      <c r="BT24" s="528"/>
      <c r="BU24" s="528"/>
      <c r="BV24" s="528"/>
      <c r="BW24" s="528"/>
      <c r="BX24" s="528"/>
      <c r="BY24" s="528"/>
      <c r="BZ24" s="528"/>
      <c r="CA24" s="528"/>
      <c r="CB24" s="528"/>
      <c r="CC24" s="528"/>
      <c r="CD24" s="528"/>
      <c r="CE24" s="528"/>
      <c r="CF24" s="528"/>
      <c r="CG24" s="528"/>
      <c r="CH24" s="528"/>
      <c r="CI24" s="528"/>
      <c r="CJ24" s="528"/>
      <c r="CK24" s="528"/>
      <c r="CL24" s="528"/>
      <c r="CM24" s="503"/>
      <c r="CN24" s="503"/>
      <c r="CO24" s="503"/>
    </row>
    <row r="25" spans="1:93" s="504" customFormat="1" ht="27" customHeight="1">
      <c r="A25" s="544">
        <v>432369</v>
      </c>
      <c r="B25" s="544" t="s">
        <v>327</v>
      </c>
      <c r="C25" s="546">
        <v>910386</v>
      </c>
      <c r="D25" s="497" t="s">
        <v>291</v>
      </c>
      <c r="E25" s="513" t="s">
        <v>22</v>
      </c>
      <c r="F25" s="513"/>
      <c r="G25" s="514"/>
      <c r="H25" s="514"/>
      <c r="I25" s="514" t="s">
        <v>22</v>
      </c>
      <c r="J25" s="514"/>
      <c r="K25" s="514" t="s">
        <v>22</v>
      </c>
      <c r="L25" s="513"/>
      <c r="M25" s="513"/>
      <c r="N25" s="514"/>
      <c r="O25" s="514"/>
      <c r="P25" s="514"/>
      <c r="Q25" s="514" t="s">
        <v>22</v>
      </c>
      <c r="R25" s="514"/>
      <c r="S25" s="513" t="s">
        <v>22</v>
      </c>
      <c r="T25" s="513"/>
      <c r="U25" s="514" t="s">
        <v>22</v>
      </c>
      <c r="V25" s="514"/>
      <c r="W25" s="514" t="s">
        <v>22</v>
      </c>
      <c r="X25" s="514"/>
      <c r="Y25" s="514"/>
      <c r="Z25" s="513"/>
      <c r="AA25" s="512" t="s">
        <v>18</v>
      </c>
      <c r="AB25" s="514"/>
      <c r="AC25" s="538" t="s">
        <v>18</v>
      </c>
      <c r="AD25" s="514"/>
      <c r="AE25" s="514" t="s">
        <v>22</v>
      </c>
      <c r="AF25" s="514"/>
      <c r="AG25" s="520">
        <f t="shared" si="54"/>
        <v>96</v>
      </c>
      <c r="AH25" s="521">
        <f t="shared" si="55"/>
        <v>96</v>
      </c>
      <c r="AI25" s="521">
        <f t="shared" si="56"/>
        <v>0</v>
      </c>
      <c r="AJ25" s="522" t="s">
        <v>202</v>
      </c>
      <c r="AK25" s="523">
        <f t="shared" si="57"/>
        <v>96</v>
      </c>
      <c r="AL25" s="523">
        <f t="shared" si="58"/>
        <v>0</v>
      </c>
      <c r="AM25" s="524"/>
      <c r="AN25" s="525">
        <f t="shared" si="30"/>
        <v>0</v>
      </c>
      <c r="AO25" s="525">
        <f t="shared" si="31"/>
        <v>0</v>
      </c>
      <c r="AP25" s="525">
        <f t="shared" si="32"/>
        <v>8</v>
      </c>
      <c r="AQ25" s="525">
        <f t="shared" si="33"/>
        <v>0</v>
      </c>
      <c r="AR25" s="525">
        <f t="shared" si="34"/>
        <v>0</v>
      </c>
      <c r="AS25" s="525">
        <f t="shared" si="35"/>
        <v>0</v>
      </c>
      <c r="AT25" s="525">
        <f t="shared" si="36"/>
        <v>0</v>
      </c>
      <c r="AU25" s="525">
        <f t="shared" si="37"/>
        <v>0</v>
      </c>
      <c r="AV25" s="525">
        <f t="shared" si="38"/>
        <v>0</v>
      </c>
      <c r="AW25" s="525">
        <f t="shared" si="39"/>
        <v>0</v>
      </c>
      <c r="AX25" s="525">
        <f t="shared" si="40"/>
        <v>0</v>
      </c>
      <c r="AY25" s="525">
        <f t="shared" si="41"/>
        <v>0</v>
      </c>
      <c r="AZ25" s="525">
        <f t="shared" si="42"/>
        <v>0</v>
      </c>
      <c r="BA25" s="525">
        <f t="shared" si="43"/>
        <v>0</v>
      </c>
      <c r="BB25" s="525">
        <f t="shared" si="44"/>
        <v>0</v>
      </c>
      <c r="BC25" s="525">
        <f t="shared" si="45"/>
        <v>0</v>
      </c>
      <c r="BD25" s="525">
        <f t="shared" si="46"/>
        <v>0</v>
      </c>
      <c r="BE25" s="525">
        <f t="shared" si="47"/>
        <v>0</v>
      </c>
      <c r="BF25" s="525">
        <f t="shared" si="48"/>
        <v>0</v>
      </c>
      <c r="BG25" s="525">
        <f t="shared" si="49"/>
        <v>0</v>
      </c>
      <c r="BH25" s="525">
        <f t="shared" si="50"/>
        <v>0</v>
      </c>
      <c r="BI25" s="525">
        <f t="shared" si="51"/>
        <v>0</v>
      </c>
      <c r="BJ25" s="525">
        <f t="shared" si="52"/>
        <v>0</v>
      </c>
      <c r="BK25" s="526"/>
      <c r="BL25" s="526"/>
      <c r="BM25" s="526"/>
      <c r="BN25" s="526">
        <v>4</v>
      </c>
      <c r="BO25" s="526"/>
      <c r="BP25" s="525">
        <f t="shared" si="28"/>
        <v>24</v>
      </c>
      <c r="BQ25" s="527">
        <f t="shared" si="53"/>
        <v>96</v>
      </c>
      <c r="BR25" s="528"/>
      <c r="BS25" s="528"/>
      <c r="BT25" s="528"/>
      <c r="BU25" s="528"/>
      <c r="BV25" s="528"/>
      <c r="BW25" s="528"/>
      <c r="BX25" s="528"/>
      <c r="BY25" s="528"/>
      <c r="BZ25" s="528"/>
      <c r="CA25" s="528"/>
      <c r="CB25" s="528"/>
      <c r="CC25" s="528"/>
      <c r="CD25" s="528"/>
      <c r="CE25" s="528"/>
      <c r="CF25" s="528"/>
      <c r="CG25" s="528"/>
      <c r="CH25" s="528"/>
      <c r="CI25" s="528"/>
      <c r="CJ25" s="528"/>
      <c r="CK25" s="528"/>
      <c r="CL25" s="528"/>
      <c r="CM25" s="503"/>
      <c r="CN25" s="503"/>
      <c r="CO25" s="503"/>
    </row>
    <row r="26" spans="1:93" s="504" customFormat="1" ht="27" customHeight="1">
      <c r="A26" s="544" t="s">
        <v>328</v>
      </c>
      <c r="B26" s="544" t="s">
        <v>329</v>
      </c>
      <c r="C26" s="546">
        <v>236789</v>
      </c>
      <c r="D26" s="497" t="s">
        <v>291</v>
      </c>
      <c r="E26" s="513"/>
      <c r="F26" s="513" t="s">
        <v>22</v>
      </c>
      <c r="G26" s="515" t="s">
        <v>20</v>
      </c>
      <c r="H26" s="515" t="s">
        <v>22</v>
      </c>
      <c r="I26" s="514" t="s">
        <v>20</v>
      </c>
      <c r="J26" s="514" t="s">
        <v>22</v>
      </c>
      <c r="K26" s="514"/>
      <c r="L26" s="513"/>
      <c r="M26" s="513"/>
      <c r="N26" s="514"/>
      <c r="O26" s="514" t="s">
        <v>22</v>
      </c>
      <c r="P26" s="514"/>
      <c r="Q26" s="514"/>
      <c r="R26" s="514" t="s">
        <v>22</v>
      </c>
      <c r="S26" s="513"/>
      <c r="T26" s="516" t="s">
        <v>22</v>
      </c>
      <c r="U26" s="514" t="s">
        <v>22</v>
      </c>
      <c r="V26" s="514" t="s">
        <v>22</v>
      </c>
      <c r="W26" s="514"/>
      <c r="X26" s="514" t="s">
        <v>22</v>
      </c>
      <c r="Y26" s="515" t="s">
        <v>22</v>
      </c>
      <c r="Z26" s="513" t="s">
        <v>22</v>
      </c>
      <c r="AA26" s="513" t="s">
        <v>330</v>
      </c>
      <c r="AB26" s="515" t="s">
        <v>22</v>
      </c>
      <c r="AC26" s="515" t="s">
        <v>22</v>
      </c>
      <c r="AD26" s="515" t="s">
        <v>20</v>
      </c>
      <c r="AE26" s="514" t="s">
        <v>22</v>
      </c>
      <c r="AF26" s="515" t="s">
        <v>22</v>
      </c>
      <c r="AG26" s="520">
        <f t="shared" si="54"/>
        <v>120</v>
      </c>
      <c r="AH26" s="521">
        <f t="shared" si="55"/>
        <v>216</v>
      </c>
      <c r="AI26" s="521">
        <f t="shared" si="56"/>
        <v>96</v>
      </c>
      <c r="AJ26" s="522" t="s">
        <v>202</v>
      </c>
      <c r="AK26" s="523">
        <f t="shared" si="57"/>
        <v>120</v>
      </c>
      <c r="AL26" s="523">
        <f t="shared" si="58"/>
        <v>96</v>
      </c>
      <c r="AM26" s="524"/>
      <c r="AN26" s="525">
        <f t="shared" si="30"/>
        <v>3</v>
      </c>
      <c r="AO26" s="525">
        <f t="shared" si="31"/>
        <v>0</v>
      </c>
      <c r="AP26" s="525">
        <f t="shared" si="32"/>
        <v>15</v>
      </c>
      <c r="AQ26" s="525">
        <f t="shared" si="33"/>
        <v>0</v>
      </c>
      <c r="AR26" s="525">
        <f t="shared" si="34"/>
        <v>0</v>
      </c>
      <c r="AS26" s="525">
        <f t="shared" si="35"/>
        <v>0</v>
      </c>
      <c r="AT26" s="525">
        <f t="shared" si="36"/>
        <v>0</v>
      </c>
      <c r="AU26" s="525">
        <f t="shared" si="37"/>
        <v>0</v>
      </c>
      <c r="AV26" s="525">
        <f t="shared" si="38"/>
        <v>0</v>
      </c>
      <c r="AW26" s="525">
        <f t="shared" si="39"/>
        <v>0</v>
      </c>
      <c r="AX26" s="525">
        <f t="shared" si="40"/>
        <v>0</v>
      </c>
      <c r="AY26" s="525">
        <f t="shared" si="41"/>
        <v>0</v>
      </c>
      <c r="AZ26" s="525">
        <f t="shared" si="42"/>
        <v>0</v>
      </c>
      <c r="BA26" s="525">
        <f t="shared" si="43"/>
        <v>1</v>
      </c>
      <c r="BB26" s="525">
        <f t="shared" si="44"/>
        <v>0</v>
      </c>
      <c r="BC26" s="525">
        <f t="shared" si="45"/>
        <v>0</v>
      </c>
      <c r="BD26" s="525">
        <f t="shared" si="46"/>
        <v>0</v>
      </c>
      <c r="BE26" s="525">
        <f t="shared" si="47"/>
        <v>0</v>
      </c>
      <c r="BF26" s="525">
        <f t="shared" si="48"/>
        <v>0</v>
      </c>
      <c r="BG26" s="525">
        <f t="shared" si="49"/>
        <v>0</v>
      </c>
      <c r="BH26" s="525">
        <f t="shared" si="50"/>
        <v>0</v>
      </c>
      <c r="BI26" s="525">
        <f t="shared" si="51"/>
        <v>0</v>
      </c>
      <c r="BJ26" s="525">
        <f t="shared" si="52"/>
        <v>0</v>
      </c>
      <c r="BK26" s="526"/>
      <c r="BL26" s="526"/>
      <c r="BM26" s="526"/>
      <c r="BN26" s="526"/>
      <c r="BO26" s="526"/>
      <c r="BP26" s="525">
        <f t="shared" si="28"/>
        <v>0</v>
      </c>
      <c r="BQ26" s="527">
        <f t="shared" si="53"/>
        <v>216</v>
      </c>
      <c r="BR26" s="528"/>
      <c r="BS26" s="528"/>
      <c r="BT26" s="528"/>
      <c r="BU26" s="528"/>
      <c r="BV26" s="528"/>
      <c r="BW26" s="528"/>
      <c r="BX26" s="528"/>
      <c r="BY26" s="528"/>
      <c r="BZ26" s="528"/>
      <c r="CA26" s="528"/>
      <c r="CB26" s="528"/>
      <c r="CC26" s="528"/>
      <c r="CD26" s="528"/>
      <c r="CE26" s="528"/>
      <c r="CF26" s="528"/>
      <c r="CG26" s="528"/>
      <c r="CH26" s="528"/>
      <c r="CI26" s="528"/>
      <c r="CJ26" s="528"/>
      <c r="CK26" s="528"/>
      <c r="CL26" s="528"/>
      <c r="CM26" s="503"/>
      <c r="CN26" s="503"/>
      <c r="CO26" s="503"/>
    </row>
    <row r="27" spans="1:93" s="504" customFormat="1" ht="27" customHeight="1">
      <c r="A27" s="544" t="s">
        <v>331</v>
      </c>
      <c r="B27" s="544" t="s">
        <v>332</v>
      </c>
      <c r="C27" s="546" t="s">
        <v>333</v>
      </c>
      <c r="D27" s="497" t="s">
        <v>291</v>
      </c>
      <c r="E27" s="513"/>
      <c r="F27" s="513" t="s">
        <v>22</v>
      </c>
      <c r="G27" s="514"/>
      <c r="H27" s="515" t="s">
        <v>22</v>
      </c>
      <c r="I27" s="514" t="s">
        <v>22</v>
      </c>
      <c r="J27" s="514"/>
      <c r="K27" s="515" t="s">
        <v>22</v>
      </c>
      <c r="L27" s="513" t="s">
        <v>22</v>
      </c>
      <c r="M27" s="513"/>
      <c r="N27" s="515" t="s">
        <v>22</v>
      </c>
      <c r="O27" s="515" t="s">
        <v>22</v>
      </c>
      <c r="P27" s="515" t="s">
        <v>22</v>
      </c>
      <c r="Q27" s="514"/>
      <c r="R27" s="514" t="s">
        <v>22</v>
      </c>
      <c r="S27" s="516" t="s">
        <v>22</v>
      </c>
      <c r="T27" s="513"/>
      <c r="U27" s="514" t="s">
        <v>22</v>
      </c>
      <c r="V27" s="515" t="s">
        <v>22</v>
      </c>
      <c r="W27" s="514"/>
      <c r="X27" s="514" t="s">
        <v>22</v>
      </c>
      <c r="Y27" s="514" t="s">
        <v>22</v>
      </c>
      <c r="Z27" s="516" t="s">
        <v>22</v>
      </c>
      <c r="AA27" s="513" t="s">
        <v>22</v>
      </c>
      <c r="AB27" s="514"/>
      <c r="AC27" s="514"/>
      <c r="AD27" s="514" t="s">
        <v>22</v>
      </c>
      <c r="AE27" s="514" t="s">
        <v>22</v>
      </c>
      <c r="AF27" s="515" t="s">
        <v>22</v>
      </c>
      <c r="AG27" s="520">
        <f t="shared" si="54"/>
        <v>120</v>
      </c>
      <c r="AH27" s="521">
        <f t="shared" si="55"/>
        <v>228</v>
      </c>
      <c r="AI27" s="521">
        <f t="shared" si="56"/>
        <v>108</v>
      </c>
      <c r="AJ27" s="522" t="s">
        <v>202</v>
      </c>
      <c r="AK27" s="523">
        <f t="shared" si="57"/>
        <v>120</v>
      </c>
      <c r="AL27" s="523">
        <f t="shared" si="58"/>
        <v>108</v>
      </c>
      <c r="AM27" s="524"/>
      <c r="AN27" s="525">
        <f t="shared" si="30"/>
        <v>0</v>
      </c>
      <c r="AO27" s="525">
        <f t="shared" si="31"/>
        <v>0</v>
      </c>
      <c r="AP27" s="525">
        <f t="shared" si="32"/>
        <v>19</v>
      </c>
      <c r="AQ27" s="525">
        <f t="shared" si="33"/>
        <v>0</v>
      </c>
      <c r="AR27" s="525">
        <f t="shared" si="34"/>
        <v>0</v>
      </c>
      <c r="AS27" s="525">
        <f t="shared" si="35"/>
        <v>0</v>
      </c>
      <c r="AT27" s="525">
        <f t="shared" si="36"/>
        <v>0</v>
      </c>
      <c r="AU27" s="525">
        <f t="shared" si="37"/>
        <v>0</v>
      </c>
      <c r="AV27" s="525">
        <f t="shared" si="38"/>
        <v>0</v>
      </c>
      <c r="AW27" s="525">
        <f t="shared" si="39"/>
        <v>0</v>
      </c>
      <c r="AX27" s="525">
        <f t="shared" si="40"/>
        <v>0</v>
      </c>
      <c r="AY27" s="525">
        <f t="shared" si="41"/>
        <v>0</v>
      </c>
      <c r="AZ27" s="525">
        <f t="shared" si="42"/>
        <v>0</v>
      </c>
      <c r="BA27" s="525">
        <f t="shared" si="43"/>
        <v>0</v>
      </c>
      <c r="BB27" s="525">
        <f t="shared" si="44"/>
        <v>0</v>
      </c>
      <c r="BC27" s="525">
        <f t="shared" si="45"/>
        <v>0</v>
      </c>
      <c r="BD27" s="525">
        <f t="shared" si="46"/>
        <v>0</v>
      </c>
      <c r="BE27" s="525">
        <f t="shared" si="47"/>
        <v>0</v>
      </c>
      <c r="BF27" s="525">
        <f t="shared" si="48"/>
        <v>0</v>
      </c>
      <c r="BG27" s="525">
        <f t="shared" si="49"/>
        <v>0</v>
      </c>
      <c r="BH27" s="525">
        <f t="shared" si="50"/>
        <v>0</v>
      </c>
      <c r="BI27" s="525">
        <f t="shared" si="51"/>
        <v>0</v>
      </c>
      <c r="BJ27" s="525">
        <f t="shared" si="52"/>
        <v>0</v>
      </c>
      <c r="BK27" s="526"/>
      <c r="BL27" s="526"/>
      <c r="BM27" s="526"/>
      <c r="BN27" s="526"/>
      <c r="BO27" s="526"/>
      <c r="BP27" s="525">
        <f t="shared" si="28"/>
        <v>0</v>
      </c>
      <c r="BQ27" s="527">
        <f t="shared" si="53"/>
        <v>228</v>
      </c>
      <c r="BR27" s="528"/>
      <c r="BS27" s="528"/>
      <c r="BT27" s="528"/>
      <c r="BU27" s="528"/>
      <c r="BV27" s="528"/>
      <c r="BW27" s="528"/>
      <c r="BX27" s="528"/>
      <c r="BY27" s="528"/>
      <c r="BZ27" s="528"/>
      <c r="CA27" s="528"/>
      <c r="CB27" s="528"/>
      <c r="CC27" s="528"/>
      <c r="CD27" s="528"/>
      <c r="CE27" s="528"/>
      <c r="CF27" s="528"/>
      <c r="CG27" s="528"/>
      <c r="CH27" s="528"/>
      <c r="CI27" s="528"/>
      <c r="CJ27" s="528"/>
      <c r="CK27" s="528"/>
      <c r="CL27" s="528"/>
      <c r="CM27" s="503"/>
      <c r="CN27" s="503"/>
      <c r="CO27" s="503"/>
    </row>
    <row r="28" spans="1:93" s="504" customFormat="1" ht="27" customHeight="1">
      <c r="A28" s="544">
        <v>125652</v>
      </c>
      <c r="B28" s="544" t="s">
        <v>334</v>
      </c>
      <c r="C28" s="554">
        <v>267043</v>
      </c>
      <c r="D28" s="497" t="s">
        <v>291</v>
      </c>
      <c r="E28" s="513"/>
      <c r="F28" s="513" t="s">
        <v>22</v>
      </c>
      <c r="G28" s="515" t="s">
        <v>21</v>
      </c>
      <c r="H28" s="514"/>
      <c r="I28" s="538" t="s">
        <v>18</v>
      </c>
      <c r="J28" s="514"/>
      <c r="K28" s="515" t="s">
        <v>22</v>
      </c>
      <c r="L28" s="513" t="s">
        <v>22</v>
      </c>
      <c r="M28" s="516" t="s">
        <v>22</v>
      </c>
      <c r="N28" s="515" t="s">
        <v>22</v>
      </c>
      <c r="O28" s="517" t="s">
        <v>56</v>
      </c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9"/>
      <c r="AG28" s="520">
        <f t="shared" si="54"/>
        <v>24</v>
      </c>
      <c r="AH28" s="521">
        <f t="shared" si="55"/>
        <v>66</v>
      </c>
      <c r="AI28" s="521">
        <f t="shared" si="56"/>
        <v>42</v>
      </c>
      <c r="AJ28" s="522" t="s">
        <v>202</v>
      </c>
      <c r="AK28" s="523">
        <f t="shared" si="57"/>
        <v>24</v>
      </c>
      <c r="AL28" s="523">
        <f t="shared" si="58"/>
        <v>42</v>
      </c>
      <c r="AM28" s="524"/>
      <c r="AN28" s="525">
        <f t="shared" si="30"/>
        <v>0</v>
      </c>
      <c r="AO28" s="525">
        <f t="shared" si="31"/>
        <v>1</v>
      </c>
      <c r="AP28" s="525">
        <f t="shared" si="32"/>
        <v>5</v>
      </c>
      <c r="AQ28" s="525">
        <f t="shared" si="33"/>
        <v>0</v>
      </c>
      <c r="AR28" s="525">
        <f t="shared" si="34"/>
        <v>0</v>
      </c>
      <c r="AS28" s="525">
        <f t="shared" si="35"/>
        <v>0</v>
      </c>
      <c r="AT28" s="525">
        <f t="shared" si="36"/>
        <v>0</v>
      </c>
      <c r="AU28" s="525">
        <f t="shared" si="37"/>
        <v>0</v>
      </c>
      <c r="AV28" s="525">
        <f t="shared" si="38"/>
        <v>0</v>
      </c>
      <c r="AW28" s="525">
        <f t="shared" si="39"/>
        <v>0</v>
      </c>
      <c r="AX28" s="525">
        <f t="shared" si="40"/>
        <v>0</v>
      </c>
      <c r="AY28" s="525">
        <f t="shared" si="41"/>
        <v>0</v>
      </c>
      <c r="AZ28" s="525">
        <f t="shared" si="42"/>
        <v>0</v>
      </c>
      <c r="BA28" s="525">
        <f t="shared" si="43"/>
        <v>0</v>
      </c>
      <c r="BB28" s="525">
        <f t="shared" si="44"/>
        <v>0</v>
      </c>
      <c r="BC28" s="525">
        <f t="shared" si="45"/>
        <v>0</v>
      </c>
      <c r="BD28" s="525">
        <f t="shared" si="46"/>
        <v>0</v>
      </c>
      <c r="BE28" s="525">
        <f t="shared" si="47"/>
        <v>0</v>
      </c>
      <c r="BF28" s="525">
        <f t="shared" si="48"/>
        <v>0</v>
      </c>
      <c r="BG28" s="525">
        <f t="shared" si="49"/>
        <v>0</v>
      </c>
      <c r="BH28" s="525">
        <f t="shared" si="50"/>
        <v>0</v>
      </c>
      <c r="BI28" s="525">
        <f t="shared" si="51"/>
        <v>0</v>
      </c>
      <c r="BJ28" s="525">
        <f t="shared" si="52"/>
        <v>0</v>
      </c>
      <c r="BK28" s="526"/>
      <c r="BL28" s="526">
        <v>14</v>
      </c>
      <c r="BM28" s="526"/>
      <c r="BN28" s="526">
        <v>2</v>
      </c>
      <c r="BO28" s="526"/>
      <c r="BP28" s="525">
        <f t="shared" si="28"/>
        <v>96</v>
      </c>
      <c r="BQ28" s="527">
        <f t="shared" si="53"/>
        <v>66</v>
      </c>
      <c r="BR28" s="528"/>
      <c r="BS28" s="528"/>
      <c r="BT28" s="528"/>
      <c r="BU28" s="528"/>
      <c r="BV28" s="528"/>
      <c r="BW28" s="528"/>
      <c r="BX28" s="528"/>
      <c r="BY28" s="528"/>
      <c r="BZ28" s="528"/>
      <c r="CA28" s="528"/>
      <c r="CB28" s="528"/>
      <c r="CC28" s="528"/>
      <c r="CD28" s="528"/>
      <c r="CE28" s="528"/>
      <c r="CF28" s="528"/>
      <c r="CG28" s="528"/>
      <c r="CH28" s="528"/>
      <c r="CI28" s="528"/>
      <c r="CJ28" s="528"/>
      <c r="CK28" s="528"/>
      <c r="CL28" s="528"/>
      <c r="CM28" s="503"/>
      <c r="CN28" s="503"/>
      <c r="CO28" s="503"/>
    </row>
    <row r="29" spans="1:93" s="504" customFormat="1" ht="27" customHeight="1">
      <c r="A29" s="544">
        <v>434566</v>
      </c>
      <c r="B29" s="544" t="s">
        <v>335</v>
      </c>
      <c r="C29" s="554">
        <v>342250</v>
      </c>
      <c r="D29" s="497" t="s">
        <v>291</v>
      </c>
      <c r="E29" s="513" t="s">
        <v>22</v>
      </c>
      <c r="F29" s="516" t="s">
        <v>22</v>
      </c>
      <c r="G29" s="515" t="s">
        <v>22</v>
      </c>
      <c r="H29" s="514"/>
      <c r="I29" s="514" t="s">
        <v>22</v>
      </c>
      <c r="J29" s="514"/>
      <c r="K29" s="514" t="s">
        <v>22</v>
      </c>
      <c r="L29" s="513"/>
      <c r="M29" s="513" t="s">
        <v>22</v>
      </c>
      <c r="N29" s="514"/>
      <c r="O29" s="514" t="s">
        <v>22</v>
      </c>
      <c r="P29" s="514"/>
      <c r="Q29" s="514" t="s">
        <v>22</v>
      </c>
      <c r="R29" s="514"/>
      <c r="S29" s="516" t="s">
        <v>22</v>
      </c>
      <c r="T29" s="516" t="s">
        <v>22</v>
      </c>
      <c r="U29" s="514" t="s">
        <v>22</v>
      </c>
      <c r="V29" s="514"/>
      <c r="W29" s="515" t="s">
        <v>22</v>
      </c>
      <c r="X29" s="514"/>
      <c r="Y29" s="514" t="s">
        <v>22</v>
      </c>
      <c r="Z29" s="513"/>
      <c r="AA29" s="513" t="s">
        <v>22</v>
      </c>
      <c r="AB29" s="514"/>
      <c r="AC29" s="515" t="s">
        <v>22</v>
      </c>
      <c r="AD29" s="514" t="s">
        <v>22</v>
      </c>
      <c r="AE29" s="515" t="s">
        <v>20</v>
      </c>
      <c r="AF29" s="514"/>
      <c r="AG29" s="520">
        <f t="shared" si="54"/>
        <v>120</v>
      </c>
      <c r="AH29" s="521">
        <f t="shared" si="55"/>
        <v>198</v>
      </c>
      <c r="AI29" s="521">
        <f t="shared" si="56"/>
        <v>78</v>
      </c>
      <c r="AJ29" s="522" t="s">
        <v>202</v>
      </c>
      <c r="AK29" s="523">
        <f t="shared" si="57"/>
        <v>120</v>
      </c>
      <c r="AL29" s="523">
        <f t="shared" si="58"/>
        <v>78</v>
      </c>
      <c r="AM29" s="524"/>
      <c r="AN29" s="525">
        <f t="shared" si="30"/>
        <v>1</v>
      </c>
      <c r="AO29" s="525">
        <f t="shared" si="31"/>
        <v>0</v>
      </c>
      <c r="AP29" s="525">
        <f t="shared" si="32"/>
        <v>16</v>
      </c>
      <c r="AQ29" s="525">
        <f t="shared" si="33"/>
        <v>0</v>
      </c>
      <c r="AR29" s="525">
        <f t="shared" si="34"/>
        <v>0</v>
      </c>
      <c r="AS29" s="525">
        <f t="shared" si="35"/>
        <v>0</v>
      </c>
      <c r="AT29" s="525">
        <f t="shared" si="36"/>
        <v>0</v>
      </c>
      <c r="AU29" s="525">
        <f t="shared" si="37"/>
        <v>0</v>
      </c>
      <c r="AV29" s="525">
        <f t="shared" si="38"/>
        <v>0</v>
      </c>
      <c r="AW29" s="525">
        <f t="shared" si="39"/>
        <v>0</v>
      </c>
      <c r="AX29" s="525">
        <f t="shared" si="40"/>
        <v>0</v>
      </c>
      <c r="AY29" s="525">
        <f t="shared" si="41"/>
        <v>0</v>
      </c>
      <c r="AZ29" s="525">
        <f t="shared" si="42"/>
        <v>0</v>
      </c>
      <c r="BA29" s="525">
        <f t="shared" si="43"/>
        <v>0</v>
      </c>
      <c r="BB29" s="525">
        <f t="shared" si="44"/>
        <v>0</v>
      </c>
      <c r="BC29" s="525">
        <f t="shared" si="45"/>
        <v>0</v>
      </c>
      <c r="BD29" s="525">
        <f t="shared" si="46"/>
        <v>0</v>
      </c>
      <c r="BE29" s="525">
        <f t="shared" si="47"/>
        <v>0</v>
      </c>
      <c r="BF29" s="525">
        <f t="shared" si="48"/>
        <v>0</v>
      </c>
      <c r="BG29" s="525">
        <f t="shared" si="49"/>
        <v>0</v>
      </c>
      <c r="BH29" s="525">
        <f t="shared" si="50"/>
        <v>0</v>
      </c>
      <c r="BI29" s="525">
        <f t="shared" si="51"/>
        <v>0</v>
      </c>
      <c r="BJ29" s="525">
        <f t="shared" si="52"/>
        <v>0</v>
      </c>
      <c r="BK29" s="526"/>
      <c r="BL29" s="526"/>
      <c r="BM29" s="526"/>
      <c r="BN29" s="526"/>
      <c r="BO29" s="526"/>
      <c r="BP29" s="525">
        <f t="shared" si="28"/>
        <v>0</v>
      </c>
      <c r="BQ29" s="527">
        <f t="shared" si="53"/>
        <v>198</v>
      </c>
      <c r="BR29" s="528"/>
      <c r="BS29" s="528"/>
      <c r="BT29" s="528"/>
      <c r="BU29" s="528"/>
      <c r="BV29" s="528"/>
      <c r="BW29" s="528"/>
      <c r="BX29" s="528"/>
      <c r="BY29" s="528"/>
      <c r="BZ29" s="528"/>
      <c r="CA29" s="528"/>
      <c r="CB29" s="528"/>
      <c r="CC29" s="528"/>
      <c r="CD29" s="528"/>
      <c r="CE29" s="528"/>
      <c r="CF29" s="528"/>
      <c r="CG29" s="528"/>
      <c r="CH29" s="528"/>
      <c r="CI29" s="528"/>
      <c r="CJ29" s="528"/>
      <c r="CK29" s="528"/>
      <c r="CL29" s="528"/>
      <c r="CM29" s="503"/>
      <c r="CN29" s="503"/>
      <c r="CO29" s="503"/>
    </row>
    <row r="30" spans="1:93" s="504" customFormat="1" ht="27" customHeight="1">
      <c r="A30" s="544">
        <v>434493</v>
      </c>
      <c r="B30" s="544" t="s">
        <v>336</v>
      </c>
      <c r="C30" s="554">
        <v>1333270</v>
      </c>
      <c r="D30" s="497" t="s">
        <v>291</v>
      </c>
      <c r="E30" s="513"/>
      <c r="F30" s="513"/>
      <c r="G30" s="514" t="s">
        <v>22</v>
      </c>
      <c r="H30" s="514"/>
      <c r="I30" s="514" t="s">
        <v>22</v>
      </c>
      <c r="J30" s="514"/>
      <c r="K30" s="514" t="s">
        <v>22</v>
      </c>
      <c r="L30" s="513"/>
      <c r="M30" s="513"/>
      <c r="N30" s="514"/>
      <c r="O30" s="514" t="s">
        <v>22</v>
      </c>
      <c r="P30" s="514"/>
      <c r="Q30" s="514" t="s">
        <v>22</v>
      </c>
      <c r="R30" s="514"/>
      <c r="S30" s="513"/>
      <c r="T30" s="513"/>
      <c r="U30" s="514" t="s">
        <v>22</v>
      </c>
      <c r="V30" s="514"/>
      <c r="W30" s="514" t="s">
        <v>22</v>
      </c>
      <c r="X30" s="514"/>
      <c r="Y30" s="514"/>
      <c r="Z30" s="513"/>
      <c r="AA30" s="513" t="s">
        <v>22</v>
      </c>
      <c r="AB30" s="514"/>
      <c r="AC30" s="514" t="s">
        <v>22</v>
      </c>
      <c r="AD30" s="514"/>
      <c r="AE30" s="514" t="s">
        <v>22</v>
      </c>
      <c r="AF30" s="514"/>
      <c r="AG30" s="520">
        <f t="shared" si="54"/>
        <v>120</v>
      </c>
      <c r="AH30" s="521">
        <f t="shared" si="55"/>
        <v>120</v>
      </c>
      <c r="AI30" s="521">
        <f t="shared" si="56"/>
        <v>0</v>
      </c>
      <c r="AJ30" s="522" t="s">
        <v>202</v>
      </c>
      <c r="AK30" s="523">
        <f t="shared" si="57"/>
        <v>120</v>
      </c>
      <c r="AL30" s="523">
        <f t="shared" si="58"/>
        <v>0</v>
      </c>
      <c r="AM30" s="524"/>
      <c r="AN30" s="525">
        <f t="shared" si="30"/>
        <v>0</v>
      </c>
      <c r="AO30" s="525">
        <f t="shared" si="31"/>
        <v>0</v>
      </c>
      <c r="AP30" s="525">
        <f t="shared" si="32"/>
        <v>10</v>
      </c>
      <c r="AQ30" s="525">
        <f t="shared" si="33"/>
        <v>0</v>
      </c>
      <c r="AR30" s="525">
        <f t="shared" si="34"/>
        <v>0</v>
      </c>
      <c r="AS30" s="525">
        <f t="shared" si="35"/>
        <v>0</v>
      </c>
      <c r="AT30" s="525">
        <f t="shared" si="36"/>
        <v>0</v>
      </c>
      <c r="AU30" s="525">
        <f t="shared" si="37"/>
        <v>0</v>
      </c>
      <c r="AV30" s="525">
        <f t="shared" si="38"/>
        <v>0</v>
      </c>
      <c r="AW30" s="525">
        <f t="shared" si="39"/>
        <v>0</v>
      </c>
      <c r="AX30" s="525">
        <f t="shared" si="40"/>
        <v>0</v>
      </c>
      <c r="AY30" s="525">
        <f t="shared" si="41"/>
        <v>0</v>
      </c>
      <c r="AZ30" s="525">
        <f t="shared" si="42"/>
        <v>0</v>
      </c>
      <c r="BA30" s="525">
        <f t="shared" si="43"/>
        <v>0</v>
      </c>
      <c r="BB30" s="525">
        <f t="shared" si="44"/>
        <v>0</v>
      </c>
      <c r="BC30" s="525">
        <f t="shared" si="45"/>
        <v>0</v>
      </c>
      <c r="BD30" s="525">
        <f t="shared" si="46"/>
        <v>0</v>
      </c>
      <c r="BE30" s="525">
        <f t="shared" si="47"/>
        <v>0</v>
      </c>
      <c r="BF30" s="525">
        <f t="shared" si="48"/>
        <v>0</v>
      </c>
      <c r="BG30" s="525">
        <f t="shared" si="49"/>
        <v>0</v>
      </c>
      <c r="BH30" s="525">
        <f t="shared" si="50"/>
        <v>0</v>
      </c>
      <c r="BI30" s="525">
        <f t="shared" si="51"/>
        <v>0</v>
      </c>
      <c r="BJ30" s="525">
        <f t="shared" si="52"/>
        <v>0</v>
      </c>
      <c r="BK30" s="526"/>
      <c r="BL30" s="526"/>
      <c r="BM30" s="526"/>
      <c r="BN30" s="526"/>
      <c r="BO30" s="526"/>
      <c r="BP30" s="525">
        <f t="shared" si="28"/>
        <v>0</v>
      </c>
      <c r="BQ30" s="527">
        <f t="shared" si="53"/>
        <v>120</v>
      </c>
      <c r="BR30" s="528"/>
      <c r="BS30" s="528"/>
      <c r="BT30" s="528"/>
      <c r="BU30" s="528"/>
      <c r="BV30" s="528"/>
      <c r="BW30" s="528"/>
      <c r="BX30" s="528"/>
      <c r="BY30" s="528"/>
      <c r="BZ30" s="528"/>
      <c r="CA30" s="528"/>
      <c r="CB30" s="528"/>
      <c r="CC30" s="528"/>
      <c r="CD30" s="528"/>
      <c r="CE30" s="528"/>
      <c r="CF30" s="528"/>
      <c r="CG30" s="528"/>
      <c r="CH30" s="528"/>
      <c r="CI30" s="528"/>
      <c r="CJ30" s="528"/>
      <c r="CK30" s="528"/>
      <c r="CL30" s="528"/>
      <c r="CM30" s="503"/>
      <c r="CN30" s="503"/>
      <c r="CO30" s="503"/>
    </row>
    <row r="31" spans="1:93" s="504" customFormat="1" ht="27" customHeight="1">
      <c r="A31" s="544">
        <v>434167</v>
      </c>
      <c r="B31" s="544" t="s">
        <v>337</v>
      </c>
      <c r="C31" s="554">
        <v>935030</v>
      </c>
      <c r="D31" s="497" t="s">
        <v>291</v>
      </c>
      <c r="E31" s="513" t="s">
        <v>22</v>
      </c>
      <c r="F31" s="513"/>
      <c r="G31" s="514"/>
      <c r="H31" s="514"/>
      <c r="I31" s="514" t="s">
        <v>22</v>
      </c>
      <c r="J31" s="514"/>
      <c r="K31" s="514" t="s">
        <v>22</v>
      </c>
      <c r="L31" s="513"/>
      <c r="M31" s="513"/>
      <c r="N31" s="514"/>
      <c r="O31" s="514" t="s">
        <v>22</v>
      </c>
      <c r="P31" s="514"/>
      <c r="Q31" s="538" t="s">
        <v>18</v>
      </c>
      <c r="R31" s="514"/>
      <c r="S31" s="513"/>
      <c r="T31" s="513"/>
      <c r="U31" s="538" t="s">
        <v>338</v>
      </c>
      <c r="V31" s="514"/>
      <c r="W31" s="514" t="s">
        <v>22</v>
      </c>
      <c r="X31" s="514"/>
      <c r="Y31" s="514"/>
      <c r="Z31" s="513"/>
      <c r="AA31" s="513" t="s">
        <v>22</v>
      </c>
      <c r="AB31" s="514"/>
      <c r="AC31" s="514" t="s">
        <v>22</v>
      </c>
      <c r="AD31" s="514"/>
      <c r="AE31" s="514" t="s">
        <v>22</v>
      </c>
      <c r="AF31" s="514"/>
      <c r="AG31" s="520">
        <f>AK31</f>
        <v>108</v>
      </c>
      <c r="AH31" s="521">
        <f>AG31+AI31</f>
        <v>96</v>
      </c>
      <c r="AI31" s="521">
        <f>AL31</f>
        <v>-12</v>
      </c>
      <c r="AJ31" s="522" t="s">
        <v>339</v>
      </c>
      <c r="AK31" s="523">
        <f>$AK$2-BP31</f>
        <v>108</v>
      </c>
      <c r="AL31" s="523">
        <f>(BQ31-AK31)</f>
        <v>-12</v>
      </c>
      <c r="AM31" s="524"/>
      <c r="AN31" s="525">
        <f t="shared" si="30"/>
        <v>0</v>
      </c>
      <c r="AO31" s="525">
        <f t="shared" si="31"/>
        <v>0</v>
      </c>
      <c r="AP31" s="525">
        <f t="shared" si="32"/>
        <v>8</v>
      </c>
      <c r="AQ31" s="525">
        <f t="shared" si="33"/>
        <v>0</v>
      </c>
      <c r="AR31" s="525">
        <f t="shared" si="34"/>
        <v>0</v>
      </c>
      <c r="AS31" s="525">
        <f t="shared" si="35"/>
        <v>0</v>
      </c>
      <c r="AT31" s="525">
        <f t="shared" si="36"/>
        <v>0</v>
      </c>
      <c r="AU31" s="525">
        <f t="shared" si="37"/>
        <v>0</v>
      </c>
      <c r="AV31" s="525">
        <f t="shared" si="38"/>
        <v>0</v>
      </c>
      <c r="AW31" s="525">
        <f t="shared" si="39"/>
        <v>0</v>
      </c>
      <c r="AX31" s="525">
        <f t="shared" si="40"/>
        <v>0</v>
      </c>
      <c r="AY31" s="525">
        <f t="shared" si="41"/>
        <v>0</v>
      </c>
      <c r="AZ31" s="525">
        <f t="shared" si="42"/>
        <v>0</v>
      </c>
      <c r="BA31" s="525">
        <f t="shared" si="43"/>
        <v>0</v>
      </c>
      <c r="BB31" s="525">
        <f t="shared" si="44"/>
        <v>0</v>
      </c>
      <c r="BC31" s="525">
        <f t="shared" si="45"/>
        <v>0</v>
      </c>
      <c r="BD31" s="525">
        <f t="shared" si="46"/>
        <v>0</v>
      </c>
      <c r="BE31" s="525">
        <f t="shared" si="47"/>
        <v>0</v>
      </c>
      <c r="BF31" s="525">
        <f t="shared" si="48"/>
        <v>0</v>
      </c>
      <c r="BG31" s="525">
        <f t="shared" si="49"/>
        <v>0</v>
      </c>
      <c r="BH31" s="525">
        <f t="shared" si="50"/>
        <v>0</v>
      </c>
      <c r="BI31" s="525">
        <f t="shared" si="51"/>
        <v>0</v>
      </c>
      <c r="BJ31" s="525">
        <f t="shared" si="52"/>
        <v>0</v>
      </c>
      <c r="BK31" s="526"/>
      <c r="BL31" s="526"/>
      <c r="BM31" s="526"/>
      <c r="BN31" s="526">
        <v>2</v>
      </c>
      <c r="BO31" s="526"/>
      <c r="BP31" s="525">
        <f>((BL31*6)+(BM31*6)+(BN31*6)+(BO31)+(BK31*6))</f>
        <v>12</v>
      </c>
      <c r="BQ31" s="527">
        <f t="shared" si="53"/>
        <v>96</v>
      </c>
      <c r="BR31" s="528"/>
      <c r="BS31" s="528"/>
      <c r="BT31" s="528"/>
      <c r="BU31" s="528"/>
      <c r="BV31" s="528"/>
      <c r="BW31" s="528"/>
      <c r="BX31" s="528"/>
      <c r="BY31" s="528"/>
      <c r="BZ31" s="528"/>
      <c r="CA31" s="528"/>
      <c r="CB31" s="528"/>
      <c r="CC31" s="528"/>
      <c r="CD31" s="528"/>
      <c r="CE31" s="528"/>
      <c r="CF31" s="528"/>
      <c r="CG31" s="528"/>
      <c r="CH31" s="528"/>
      <c r="CI31" s="528"/>
      <c r="CJ31" s="528"/>
      <c r="CK31" s="528"/>
      <c r="CL31" s="528"/>
      <c r="CM31" s="503"/>
      <c r="CN31" s="503"/>
      <c r="CO31" s="503"/>
    </row>
    <row r="32" spans="1:93" s="504" customFormat="1" ht="27" customHeight="1">
      <c r="A32" s="544" t="s">
        <v>340</v>
      </c>
      <c r="B32" s="544" t="s">
        <v>341</v>
      </c>
      <c r="C32" s="546">
        <v>727359</v>
      </c>
      <c r="D32" s="497" t="s">
        <v>291</v>
      </c>
      <c r="E32" s="513"/>
      <c r="F32" s="513" t="s">
        <v>22</v>
      </c>
      <c r="G32" s="514"/>
      <c r="H32" s="514"/>
      <c r="I32" s="514" t="s">
        <v>22</v>
      </c>
      <c r="J32" s="514"/>
      <c r="K32" s="514" t="s">
        <v>22</v>
      </c>
      <c r="L32" s="513" t="s">
        <v>22</v>
      </c>
      <c r="M32" s="513"/>
      <c r="N32" s="514"/>
      <c r="O32" s="514" t="s">
        <v>22</v>
      </c>
      <c r="P32" s="514"/>
      <c r="Q32" s="514"/>
      <c r="R32" s="514" t="s">
        <v>22</v>
      </c>
      <c r="S32" s="513"/>
      <c r="T32" s="513"/>
      <c r="U32" s="514" t="s">
        <v>22</v>
      </c>
      <c r="V32" s="514"/>
      <c r="W32" s="514"/>
      <c r="X32" s="514" t="s">
        <v>22</v>
      </c>
      <c r="Y32" s="514"/>
      <c r="Z32" s="513"/>
      <c r="AA32" s="513" t="s">
        <v>22</v>
      </c>
      <c r="AB32" s="514"/>
      <c r="AC32" s="514"/>
      <c r="AD32" s="514" t="s">
        <v>22</v>
      </c>
      <c r="AE32" s="514"/>
      <c r="AF32" s="514"/>
      <c r="AG32" s="520">
        <f t="shared" si="54"/>
        <v>120</v>
      </c>
      <c r="AH32" s="521">
        <f t="shared" si="55"/>
        <v>120</v>
      </c>
      <c r="AI32" s="521">
        <f t="shared" si="56"/>
        <v>0</v>
      </c>
      <c r="AJ32" s="522" t="s">
        <v>202</v>
      </c>
      <c r="AK32" s="523">
        <f t="shared" si="57"/>
        <v>120</v>
      </c>
      <c r="AL32" s="523">
        <f t="shared" si="58"/>
        <v>0</v>
      </c>
      <c r="AM32" s="524"/>
      <c r="AN32" s="525">
        <f t="shared" si="30"/>
        <v>0</v>
      </c>
      <c r="AO32" s="525">
        <f t="shared" si="31"/>
        <v>0</v>
      </c>
      <c r="AP32" s="525">
        <f t="shared" si="32"/>
        <v>10</v>
      </c>
      <c r="AQ32" s="525">
        <f t="shared" si="33"/>
        <v>0</v>
      </c>
      <c r="AR32" s="525">
        <f t="shared" si="34"/>
        <v>0</v>
      </c>
      <c r="AS32" s="525">
        <f t="shared" si="35"/>
        <v>0</v>
      </c>
      <c r="AT32" s="525">
        <f t="shared" si="36"/>
        <v>0</v>
      </c>
      <c r="AU32" s="525">
        <f t="shared" si="37"/>
        <v>0</v>
      </c>
      <c r="AV32" s="525">
        <f t="shared" si="38"/>
        <v>0</v>
      </c>
      <c r="AW32" s="525">
        <f t="shared" si="39"/>
        <v>0</v>
      </c>
      <c r="AX32" s="525">
        <f t="shared" si="40"/>
        <v>0</v>
      </c>
      <c r="AY32" s="525">
        <f t="shared" si="41"/>
        <v>0</v>
      </c>
      <c r="AZ32" s="525">
        <f t="shared" si="42"/>
        <v>0</v>
      </c>
      <c r="BA32" s="525">
        <f t="shared" si="43"/>
        <v>0</v>
      </c>
      <c r="BB32" s="525">
        <f t="shared" si="44"/>
        <v>0</v>
      </c>
      <c r="BC32" s="525">
        <f t="shared" si="45"/>
        <v>0</v>
      </c>
      <c r="BD32" s="525">
        <f t="shared" si="46"/>
        <v>0</v>
      </c>
      <c r="BE32" s="525">
        <f t="shared" si="47"/>
        <v>0</v>
      </c>
      <c r="BF32" s="525">
        <f t="shared" si="48"/>
        <v>0</v>
      </c>
      <c r="BG32" s="525">
        <f t="shared" si="49"/>
        <v>0</v>
      </c>
      <c r="BH32" s="525">
        <f t="shared" si="50"/>
        <v>0</v>
      </c>
      <c r="BI32" s="525">
        <f t="shared" si="51"/>
        <v>0</v>
      </c>
      <c r="BJ32" s="525">
        <f t="shared" si="52"/>
        <v>0</v>
      </c>
      <c r="BK32" s="526"/>
      <c r="BL32" s="526"/>
      <c r="BM32" s="526"/>
      <c r="BN32" s="526"/>
      <c r="BO32" s="526"/>
      <c r="BP32" s="525">
        <f t="shared" si="28"/>
        <v>0</v>
      </c>
      <c r="BQ32" s="527">
        <f t="shared" si="53"/>
        <v>120</v>
      </c>
      <c r="BR32" s="528"/>
      <c r="BS32" s="528"/>
      <c r="BT32" s="528"/>
      <c r="BU32" s="528"/>
      <c r="BV32" s="528"/>
      <c r="BW32" s="528"/>
      <c r="BX32" s="528"/>
      <c r="BY32" s="528"/>
      <c r="BZ32" s="528"/>
      <c r="CA32" s="528"/>
      <c r="CB32" s="528"/>
      <c r="CC32" s="528"/>
      <c r="CD32" s="528"/>
      <c r="CE32" s="528"/>
      <c r="CF32" s="528"/>
      <c r="CG32" s="528"/>
      <c r="CH32" s="528"/>
      <c r="CI32" s="528"/>
      <c r="CJ32" s="528"/>
      <c r="CK32" s="528"/>
      <c r="CL32" s="528"/>
      <c r="CM32" s="503"/>
      <c r="CN32" s="503"/>
      <c r="CO32" s="503"/>
    </row>
    <row r="33" spans="1:93" s="504" customFormat="1" ht="27" customHeight="1">
      <c r="A33" s="497" t="s">
        <v>0</v>
      </c>
      <c r="B33" s="497" t="s">
        <v>1</v>
      </c>
      <c r="C33" s="497" t="s">
        <v>75</v>
      </c>
      <c r="D33" s="555" t="s">
        <v>3</v>
      </c>
      <c r="E33" s="499">
        <v>1</v>
      </c>
      <c r="F33" s="499">
        <v>2</v>
      </c>
      <c r="G33" s="499">
        <v>3</v>
      </c>
      <c r="H33" s="499">
        <v>4</v>
      </c>
      <c r="I33" s="499">
        <v>5</v>
      </c>
      <c r="J33" s="499">
        <v>6</v>
      </c>
      <c r="K33" s="499">
        <v>7</v>
      </c>
      <c r="L33" s="499">
        <v>8</v>
      </c>
      <c r="M33" s="499">
        <v>9</v>
      </c>
      <c r="N33" s="499">
        <v>10</v>
      </c>
      <c r="O33" s="499">
        <v>11</v>
      </c>
      <c r="P33" s="499">
        <v>12</v>
      </c>
      <c r="Q33" s="499">
        <v>13</v>
      </c>
      <c r="R33" s="499">
        <v>14</v>
      </c>
      <c r="S33" s="499">
        <v>15</v>
      </c>
      <c r="T33" s="499">
        <v>16</v>
      </c>
      <c r="U33" s="499">
        <v>17</v>
      </c>
      <c r="V33" s="499">
        <v>18</v>
      </c>
      <c r="W33" s="499">
        <v>19</v>
      </c>
      <c r="X33" s="499">
        <v>20</v>
      </c>
      <c r="Y33" s="499">
        <v>21</v>
      </c>
      <c r="Z33" s="499">
        <v>22</v>
      </c>
      <c r="AA33" s="499">
        <v>23</v>
      </c>
      <c r="AB33" s="499">
        <v>24</v>
      </c>
      <c r="AC33" s="499">
        <v>25</v>
      </c>
      <c r="AD33" s="499">
        <v>26</v>
      </c>
      <c r="AE33" s="499">
        <v>27</v>
      </c>
      <c r="AF33" s="499">
        <v>28</v>
      </c>
      <c r="AG33" s="547" t="s">
        <v>4</v>
      </c>
      <c r="AH33" s="548" t="s">
        <v>5</v>
      </c>
      <c r="AI33" s="548" t="s">
        <v>6</v>
      </c>
      <c r="AJ33" s="522"/>
      <c r="AK33" s="549"/>
      <c r="AL33" s="528"/>
      <c r="AM33" s="528"/>
      <c r="AN33" s="528"/>
      <c r="AO33" s="550"/>
      <c r="AP33" s="551"/>
      <c r="AQ33" s="551"/>
      <c r="AR33" s="551"/>
      <c r="AS33" s="551"/>
      <c r="AT33" s="551"/>
      <c r="AU33" s="551"/>
      <c r="AV33" s="551"/>
      <c r="AW33" s="551"/>
      <c r="AX33" s="551"/>
      <c r="AY33" s="551"/>
      <c r="AZ33" s="551"/>
      <c r="BA33" s="551"/>
      <c r="BB33" s="551"/>
      <c r="BC33" s="551"/>
      <c r="BD33" s="551"/>
      <c r="BE33" s="551"/>
      <c r="BF33" s="551"/>
      <c r="BG33" s="551"/>
      <c r="BH33" s="551"/>
      <c r="BI33" s="551"/>
      <c r="BJ33" s="551"/>
      <c r="BK33" s="550"/>
      <c r="BL33" s="550"/>
      <c r="BM33" s="528"/>
      <c r="BN33" s="528"/>
      <c r="BO33" s="550"/>
      <c r="BP33" s="551"/>
      <c r="BQ33" s="552"/>
      <c r="BR33" s="550"/>
      <c r="BS33" s="528"/>
      <c r="BT33" s="528"/>
      <c r="BU33" s="528"/>
      <c r="BV33" s="528"/>
      <c r="BW33" s="528"/>
      <c r="BX33" s="528"/>
      <c r="BY33" s="528"/>
      <c r="BZ33" s="528"/>
      <c r="CA33" s="528"/>
      <c r="CB33" s="528"/>
      <c r="CC33" s="528"/>
      <c r="CD33" s="528"/>
      <c r="CE33" s="528"/>
      <c r="CF33" s="528"/>
      <c r="CG33" s="528"/>
      <c r="CH33" s="528"/>
      <c r="CI33" s="528"/>
      <c r="CJ33" s="528"/>
      <c r="CK33" s="528"/>
      <c r="CL33" s="528"/>
      <c r="CM33" s="503"/>
      <c r="CN33" s="503"/>
      <c r="CO33" s="503"/>
    </row>
    <row r="34" spans="1:93" s="504" customFormat="1" ht="27" customHeight="1">
      <c r="A34" s="497"/>
      <c r="B34" s="497" t="s">
        <v>283</v>
      </c>
      <c r="C34" s="497" t="s">
        <v>213</v>
      </c>
      <c r="D34" s="556"/>
      <c r="E34" s="499" t="s">
        <v>11</v>
      </c>
      <c r="F34" s="499" t="s">
        <v>12</v>
      </c>
      <c r="G34" s="499" t="s">
        <v>13</v>
      </c>
      <c r="H34" s="499" t="s">
        <v>14</v>
      </c>
      <c r="I34" s="499" t="s">
        <v>8</v>
      </c>
      <c r="J34" s="499" t="s">
        <v>9</v>
      </c>
      <c r="K34" s="499" t="s">
        <v>10</v>
      </c>
      <c r="L34" s="499" t="s">
        <v>214</v>
      </c>
      <c r="M34" s="499" t="s">
        <v>12</v>
      </c>
      <c r="N34" s="499" t="s">
        <v>13</v>
      </c>
      <c r="O34" s="499" t="s">
        <v>14</v>
      </c>
      <c r="P34" s="499" t="s">
        <v>8</v>
      </c>
      <c r="Q34" s="499" t="s">
        <v>9</v>
      </c>
      <c r="R34" s="499" t="s">
        <v>10</v>
      </c>
      <c r="S34" s="499" t="s">
        <v>214</v>
      </c>
      <c r="T34" s="499" t="s">
        <v>12</v>
      </c>
      <c r="U34" s="499" t="s">
        <v>13</v>
      </c>
      <c r="V34" s="499" t="s">
        <v>14</v>
      </c>
      <c r="W34" s="499" t="s">
        <v>8</v>
      </c>
      <c r="X34" s="499" t="s">
        <v>9</v>
      </c>
      <c r="Y34" s="499" t="s">
        <v>10</v>
      </c>
      <c r="Z34" s="499" t="s">
        <v>214</v>
      </c>
      <c r="AA34" s="499" t="s">
        <v>12</v>
      </c>
      <c r="AB34" s="499" t="s">
        <v>13</v>
      </c>
      <c r="AC34" s="499" t="s">
        <v>14</v>
      </c>
      <c r="AD34" s="499" t="s">
        <v>8</v>
      </c>
      <c r="AE34" s="499" t="s">
        <v>9</v>
      </c>
      <c r="AF34" s="499" t="s">
        <v>10</v>
      </c>
      <c r="AG34" s="547"/>
      <c r="AH34" s="548"/>
      <c r="AI34" s="548"/>
      <c r="AJ34" s="522"/>
      <c r="AK34" s="549"/>
      <c r="AL34" s="528"/>
      <c r="AM34" s="528"/>
      <c r="AN34" s="528"/>
      <c r="AO34" s="550"/>
      <c r="AP34" s="551"/>
      <c r="AQ34" s="551"/>
      <c r="AR34" s="551"/>
      <c r="AS34" s="551"/>
      <c r="AT34" s="551"/>
      <c r="AU34" s="551"/>
      <c r="AV34" s="551"/>
      <c r="AW34" s="551"/>
      <c r="AX34" s="551"/>
      <c r="AY34" s="551"/>
      <c r="AZ34" s="551"/>
      <c r="BA34" s="551"/>
      <c r="BB34" s="551"/>
      <c r="BC34" s="551"/>
      <c r="BD34" s="551"/>
      <c r="BE34" s="551"/>
      <c r="BF34" s="551"/>
      <c r="BG34" s="551"/>
      <c r="BH34" s="551"/>
      <c r="BI34" s="551"/>
      <c r="BJ34" s="551"/>
      <c r="BK34" s="506" t="s">
        <v>15</v>
      </c>
      <c r="BL34" s="506" t="s">
        <v>16</v>
      </c>
      <c r="BM34" s="506" t="s">
        <v>17</v>
      </c>
      <c r="BN34" s="506" t="s">
        <v>18</v>
      </c>
      <c r="BO34" s="506" t="s">
        <v>19</v>
      </c>
      <c r="BP34" s="551"/>
      <c r="BQ34" s="552"/>
      <c r="BR34" s="550"/>
      <c r="BS34" s="528"/>
      <c r="BT34" s="528"/>
      <c r="BU34" s="528"/>
      <c r="BV34" s="528"/>
      <c r="BW34" s="528"/>
      <c r="BX34" s="528"/>
      <c r="BY34" s="528"/>
      <c r="BZ34" s="528"/>
      <c r="CA34" s="528"/>
      <c r="CB34" s="528"/>
      <c r="CC34" s="528"/>
      <c r="CD34" s="528"/>
      <c r="CE34" s="528"/>
      <c r="CF34" s="528"/>
      <c r="CG34" s="528"/>
      <c r="CH34" s="528"/>
      <c r="CI34" s="528"/>
      <c r="CJ34" s="528"/>
      <c r="CK34" s="528"/>
      <c r="CL34" s="528"/>
      <c r="CM34" s="503"/>
      <c r="CN34" s="503"/>
      <c r="CO34" s="503"/>
    </row>
    <row r="35" spans="1:93" s="504" customFormat="1" ht="27" customHeight="1">
      <c r="A35" s="544" t="s">
        <v>342</v>
      </c>
      <c r="B35" s="544" t="s">
        <v>343</v>
      </c>
      <c r="C35" s="546">
        <v>645360</v>
      </c>
      <c r="D35" s="497" t="s">
        <v>344</v>
      </c>
      <c r="E35" s="516" t="s">
        <v>22</v>
      </c>
      <c r="F35" s="513"/>
      <c r="G35" s="514" t="s">
        <v>22</v>
      </c>
      <c r="H35" s="514" t="s">
        <v>22</v>
      </c>
      <c r="I35" s="514"/>
      <c r="J35" s="514" t="s">
        <v>22</v>
      </c>
      <c r="K35" s="515" t="s">
        <v>22</v>
      </c>
      <c r="L35" s="516" t="s">
        <v>22</v>
      </c>
      <c r="M35" s="513" t="s">
        <v>22</v>
      </c>
      <c r="N35" s="514"/>
      <c r="O35" s="515" t="s">
        <v>22</v>
      </c>
      <c r="P35" s="514" t="s">
        <v>22</v>
      </c>
      <c r="Q35" s="515" t="s">
        <v>22</v>
      </c>
      <c r="R35" s="515" t="s">
        <v>22</v>
      </c>
      <c r="S35" s="513" t="s">
        <v>22</v>
      </c>
      <c r="T35" s="516" t="s">
        <v>22</v>
      </c>
      <c r="U35" s="514"/>
      <c r="V35" s="514" t="s">
        <v>22</v>
      </c>
      <c r="W35" s="515" t="s">
        <v>22</v>
      </c>
      <c r="X35" s="514"/>
      <c r="Y35" s="514" t="s">
        <v>22</v>
      </c>
      <c r="Z35" s="513"/>
      <c r="AA35" s="516" t="s">
        <v>22</v>
      </c>
      <c r="AB35" s="514" t="s">
        <v>22</v>
      </c>
      <c r="AC35" s="515" t="s">
        <v>22</v>
      </c>
      <c r="AD35" s="514"/>
      <c r="AE35" s="514" t="s">
        <v>22</v>
      </c>
      <c r="AF35" s="514"/>
      <c r="AG35" s="520">
        <f t="shared" ref="AG35:AG46" si="59">AK35</f>
        <v>120</v>
      </c>
      <c r="AH35" s="521">
        <f t="shared" ref="AH35:AH46" si="60">AG35+AI35</f>
        <v>240</v>
      </c>
      <c r="AI35" s="521">
        <f t="shared" ref="AI35:AI46" si="61">AL35</f>
        <v>120</v>
      </c>
      <c r="AJ35" s="522" t="s">
        <v>202</v>
      </c>
      <c r="AK35" s="523">
        <f t="shared" ref="AK35:AK46" si="62">$AK$2-BP35</f>
        <v>120</v>
      </c>
      <c r="AL35" s="523">
        <f t="shared" ref="AL35:AL46" si="63">(BQ35-AK35)</f>
        <v>120</v>
      </c>
      <c r="AM35" s="524"/>
      <c r="AN35" s="525">
        <f t="shared" ref="AN35:AN46" si="64">COUNTIF(E35:AF35,"M")</f>
        <v>0</v>
      </c>
      <c r="AO35" s="525">
        <f t="shared" ref="AO35:AO46" si="65">COUNTIF(E35:AF35,"T")</f>
        <v>0</v>
      </c>
      <c r="AP35" s="525">
        <f t="shared" ref="AP35:AP46" si="66">COUNTIF(E35:AF35,"P")</f>
        <v>20</v>
      </c>
      <c r="AQ35" s="525">
        <f t="shared" ref="AQ35:AQ46" si="67">COUNTIF(E35:AF35,"SN")</f>
        <v>0</v>
      </c>
      <c r="AR35" s="525">
        <f t="shared" ref="AR35:AR46" si="68">COUNTIF(E35:AF35,"M/T")</f>
        <v>0</v>
      </c>
      <c r="AS35" s="525">
        <f t="shared" ref="AS35:AS46" si="69">COUNTIF(E35:AF35,"I/I")</f>
        <v>0</v>
      </c>
      <c r="AT35" s="525">
        <f t="shared" ref="AT35:AT46" si="70">COUNTIF(E35:AF35,"I")</f>
        <v>0</v>
      </c>
      <c r="AU35" s="525">
        <f t="shared" ref="AU35:AU46" si="71">COUNTIF(E35:AF35,"I²")</f>
        <v>0</v>
      </c>
      <c r="AV35" s="525">
        <f t="shared" ref="AV35:AV46" si="72">COUNTIF(E35:AF35,"M4")</f>
        <v>0</v>
      </c>
      <c r="AW35" s="525">
        <f t="shared" ref="AW35:AW46" si="73">COUNTIF(E35:AF35,"T5")</f>
        <v>0</v>
      </c>
      <c r="AX35" s="525">
        <f t="shared" ref="AX35:AX46" si="74">COUNTIF(E35:AF35,"N/M")</f>
        <v>0</v>
      </c>
      <c r="AY35" s="525">
        <f t="shared" ref="AY35:AY46" si="75">COUNTIF(E35:AF35,"T/N")</f>
        <v>0</v>
      </c>
      <c r="AZ35" s="525">
        <f>COUNTIF(E35:AF35,"T/I")</f>
        <v>0</v>
      </c>
      <c r="BA35" s="525">
        <f t="shared" ref="BA35:BA46" si="76">COUNTIF(E35:AF35,"P/I")</f>
        <v>0</v>
      </c>
      <c r="BB35" s="525">
        <f t="shared" ref="BB35:BB46" si="77">COUNTIF(E35:AF35,"M/N")</f>
        <v>0</v>
      </c>
      <c r="BC35" s="525">
        <f t="shared" ref="BC35:BC46" si="78">COUNTIF(E35:AF35,"M4/T")</f>
        <v>0</v>
      </c>
      <c r="BD35" s="525">
        <f t="shared" ref="BD35:BD46" si="79">COUNTIF(E35:AF35,"I2/M")</f>
        <v>0</v>
      </c>
      <c r="BE35" s="525">
        <f t="shared" ref="BE35:BE46" si="80">COUNTIF(E35:AF35,"M5")</f>
        <v>0</v>
      </c>
      <c r="BF35" s="525">
        <f t="shared" ref="BF35:BF46" si="81">COUNTIF(E35:AF35,"M6")</f>
        <v>0</v>
      </c>
      <c r="BG35" s="525">
        <f t="shared" ref="BG35:BG46" si="82">COUNTIF(E35:AF35,"T6")</f>
        <v>0</v>
      </c>
      <c r="BH35" s="525">
        <f t="shared" ref="BH35:BH46" si="83">COUNTIF(E35:AF35,"P2")</f>
        <v>0</v>
      </c>
      <c r="BI35" s="525">
        <f t="shared" ref="BI35:BI46" si="84">COUNTIF(E35:AF35,"T5/N")</f>
        <v>0</v>
      </c>
      <c r="BJ35" s="525">
        <f t="shared" ref="BJ35:BJ46" si="85">COUNTIF(E35:AF35,"M5/I")</f>
        <v>0</v>
      </c>
      <c r="BK35" s="526"/>
      <c r="BL35" s="526"/>
      <c r="BM35" s="526"/>
      <c r="BN35" s="526"/>
      <c r="BO35" s="526"/>
      <c r="BP35" s="525">
        <f t="shared" si="28"/>
        <v>0</v>
      </c>
      <c r="BQ35" s="527">
        <f t="shared" ref="BQ35:BQ46" si="86">(AN35*$BS$6)+(AO35*$BT$6)+(AP35*$BU$6)+(AQ35*$BV$6)+(AR35*$BW$6)+(AS35*$BX$6)+(AT35*$BY$6)+(AU35*$BZ$6)+(AV35*$CA$6)+(AW35*$CB$6)+(AX35*$CC$6)+(AY35*$CD$6)+(AZ35*$CE$6)+(BA35*$CF$6)+(BB35*CG$6)+(BC35*CH$6)+(BD35*$CI$6)+(BE35*$CJ$6)+(BF35*$CK$6)+(BG35*$CL$6)+(BH35*$CM$6)+(BI35*$CN$6)+(BJ35*$CO$6)</f>
        <v>240</v>
      </c>
      <c r="BR35" s="528"/>
      <c r="BS35" s="528"/>
      <c r="BT35" s="528"/>
      <c r="BU35" s="528"/>
      <c r="BV35" s="528"/>
      <c r="BW35" s="528"/>
      <c r="BX35" s="528"/>
      <c r="BY35" s="528"/>
      <c r="BZ35" s="528"/>
      <c r="CA35" s="528"/>
      <c r="CB35" s="528"/>
      <c r="CC35" s="528"/>
      <c r="CD35" s="528"/>
      <c r="CE35" s="528"/>
      <c r="CF35" s="528"/>
      <c r="CG35" s="528"/>
      <c r="CH35" s="528"/>
      <c r="CI35" s="528"/>
      <c r="CJ35" s="528"/>
      <c r="CK35" s="528"/>
      <c r="CL35" s="528"/>
      <c r="CM35" s="503"/>
      <c r="CN35" s="503"/>
      <c r="CO35" s="503"/>
    </row>
    <row r="36" spans="1:93" s="504" customFormat="1" ht="27" customHeight="1">
      <c r="A36" s="544" t="s">
        <v>345</v>
      </c>
      <c r="B36" s="544" t="s">
        <v>346</v>
      </c>
      <c r="C36" s="546" t="s">
        <v>347</v>
      </c>
      <c r="D36" s="497" t="s">
        <v>348</v>
      </c>
      <c r="E36" s="513"/>
      <c r="F36" s="513"/>
      <c r="G36" s="514" t="s">
        <v>22</v>
      </c>
      <c r="H36" s="514" t="s">
        <v>22</v>
      </c>
      <c r="I36" s="514"/>
      <c r="J36" s="514" t="s">
        <v>22</v>
      </c>
      <c r="K36" s="514"/>
      <c r="L36" s="513"/>
      <c r="M36" s="513" t="s">
        <v>22</v>
      </c>
      <c r="N36" s="514"/>
      <c r="O36" s="514"/>
      <c r="P36" s="514" t="s">
        <v>22</v>
      </c>
      <c r="Q36" s="514"/>
      <c r="R36" s="514"/>
      <c r="S36" s="513" t="s">
        <v>22</v>
      </c>
      <c r="T36" s="513"/>
      <c r="U36" s="514"/>
      <c r="V36" s="514" t="s">
        <v>22</v>
      </c>
      <c r="W36" s="514"/>
      <c r="X36" s="514"/>
      <c r="Y36" s="514" t="s">
        <v>22</v>
      </c>
      <c r="Z36" s="513"/>
      <c r="AA36" s="513"/>
      <c r="AB36" s="538" t="s">
        <v>18</v>
      </c>
      <c r="AC36" s="514"/>
      <c r="AD36" s="514"/>
      <c r="AE36" s="514" t="s">
        <v>22</v>
      </c>
      <c r="AF36" s="514"/>
      <c r="AG36" s="520">
        <f t="shared" si="59"/>
        <v>108</v>
      </c>
      <c r="AH36" s="521">
        <f t="shared" si="60"/>
        <v>108</v>
      </c>
      <c r="AI36" s="521">
        <f t="shared" si="61"/>
        <v>0</v>
      </c>
      <c r="AJ36" s="522" t="s">
        <v>202</v>
      </c>
      <c r="AK36" s="523">
        <f t="shared" si="62"/>
        <v>108</v>
      </c>
      <c r="AL36" s="523">
        <f t="shared" si="63"/>
        <v>0</v>
      </c>
      <c r="AM36" s="524"/>
      <c r="AN36" s="525">
        <f t="shared" si="64"/>
        <v>0</v>
      </c>
      <c r="AO36" s="525">
        <f t="shared" si="65"/>
        <v>0</v>
      </c>
      <c r="AP36" s="525">
        <f t="shared" si="66"/>
        <v>9</v>
      </c>
      <c r="AQ36" s="525">
        <f t="shared" si="67"/>
        <v>0</v>
      </c>
      <c r="AR36" s="525">
        <f t="shared" si="68"/>
        <v>0</v>
      </c>
      <c r="AS36" s="525">
        <f t="shared" si="69"/>
        <v>0</v>
      </c>
      <c r="AT36" s="525">
        <f t="shared" si="70"/>
        <v>0</v>
      </c>
      <c r="AU36" s="525">
        <f t="shared" si="71"/>
        <v>0</v>
      </c>
      <c r="AV36" s="525">
        <f t="shared" si="72"/>
        <v>0</v>
      </c>
      <c r="AW36" s="525">
        <f t="shared" si="73"/>
        <v>0</v>
      </c>
      <c r="AX36" s="525">
        <f t="shared" si="74"/>
        <v>0</v>
      </c>
      <c r="AY36" s="525">
        <f t="shared" si="75"/>
        <v>0</v>
      </c>
      <c r="AZ36" s="525">
        <f>COUNTIF(E36:AF36,"T/I")</f>
        <v>0</v>
      </c>
      <c r="BA36" s="525">
        <f t="shared" si="76"/>
        <v>0</v>
      </c>
      <c r="BB36" s="525">
        <f t="shared" si="77"/>
        <v>0</v>
      </c>
      <c r="BC36" s="525">
        <f t="shared" si="78"/>
        <v>0</v>
      </c>
      <c r="BD36" s="525">
        <f t="shared" si="79"/>
        <v>0</v>
      </c>
      <c r="BE36" s="525">
        <f t="shared" si="80"/>
        <v>0</v>
      </c>
      <c r="BF36" s="525">
        <f t="shared" si="81"/>
        <v>0</v>
      </c>
      <c r="BG36" s="525">
        <f t="shared" si="82"/>
        <v>0</v>
      </c>
      <c r="BH36" s="525">
        <f t="shared" si="83"/>
        <v>0</v>
      </c>
      <c r="BI36" s="525">
        <f t="shared" si="84"/>
        <v>0</v>
      </c>
      <c r="BJ36" s="525">
        <f t="shared" si="85"/>
        <v>0</v>
      </c>
      <c r="BK36" s="526"/>
      <c r="BL36" s="526"/>
      <c r="BM36" s="526"/>
      <c r="BN36" s="526">
        <v>2</v>
      </c>
      <c r="BO36" s="526"/>
      <c r="BP36" s="525">
        <f t="shared" si="28"/>
        <v>12</v>
      </c>
      <c r="BQ36" s="527">
        <f t="shared" si="86"/>
        <v>108</v>
      </c>
      <c r="BR36" s="528"/>
      <c r="BS36" s="528"/>
      <c r="BT36" s="528"/>
      <c r="BU36" s="528"/>
      <c r="BV36" s="528"/>
      <c r="BW36" s="528"/>
      <c r="BX36" s="528"/>
      <c r="BY36" s="528"/>
      <c r="BZ36" s="528"/>
      <c r="CA36" s="528"/>
      <c r="CB36" s="528"/>
      <c r="CC36" s="528"/>
      <c r="CD36" s="528"/>
      <c r="CE36" s="528"/>
      <c r="CF36" s="528"/>
      <c r="CG36" s="528"/>
      <c r="CH36" s="528"/>
      <c r="CI36" s="528"/>
      <c r="CJ36" s="528"/>
      <c r="CK36" s="528"/>
      <c r="CL36" s="528"/>
      <c r="CM36" s="503"/>
      <c r="CN36" s="503"/>
      <c r="CO36" s="503"/>
    </row>
    <row r="37" spans="1:93" s="504" customFormat="1" ht="27" customHeight="1">
      <c r="A37" s="544" t="s">
        <v>349</v>
      </c>
      <c r="B37" s="544" t="s">
        <v>350</v>
      </c>
      <c r="C37" s="546">
        <v>84566</v>
      </c>
      <c r="D37" s="497" t="s">
        <v>291</v>
      </c>
      <c r="E37" s="513"/>
      <c r="F37" s="513" t="s">
        <v>22</v>
      </c>
      <c r="G37" s="514" t="s">
        <v>22</v>
      </c>
      <c r="H37" s="514"/>
      <c r="I37" s="514"/>
      <c r="J37" s="514" t="s">
        <v>22</v>
      </c>
      <c r="K37" s="514"/>
      <c r="L37" s="513"/>
      <c r="M37" s="513" t="s">
        <v>22</v>
      </c>
      <c r="N37" s="514" t="s">
        <v>22</v>
      </c>
      <c r="O37" s="514"/>
      <c r="P37" s="514"/>
      <c r="Q37" s="514"/>
      <c r="R37" s="514"/>
      <c r="S37" s="513"/>
      <c r="T37" s="513"/>
      <c r="U37" s="514"/>
      <c r="V37" s="538" t="s">
        <v>18</v>
      </c>
      <c r="W37" s="538" t="s">
        <v>18</v>
      </c>
      <c r="X37" s="514"/>
      <c r="Y37" s="514" t="s">
        <v>22</v>
      </c>
      <c r="Z37" s="513"/>
      <c r="AA37" s="513"/>
      <c r="AB37" s="514"/>
      <c r="AC37" s="514"/>
      <c r="AD37" s="514"/>
      <c r="AE37" s="514" t="s">
        <v>22</v>
      </c>
      <c r="AF37" s="514" t="s">
        <v>22</v>
      </c>
      <c r="AG37" s="520">
        <f t="shared" si="59"/>
        <v>96</v>
      </c>
      <c r="AH37" s="521">
        <f t="shared" si="60"/>
        <v>96</v>
      </c>
      <c r="AI37" s="521">
        <f t="shared" si="61"/>
        <v>0</v>
      </c>
      <c r="AJ37" s="522" t="s">
        <v>202</v>
      </c>
      <c r="AK37" s="523">
        <f t="shared" si="62"/>
        <v>96</v>
      </c>
      <c r="AL37" s="523">
        <f t="shared" si="63"/>
        <v>0</v>
      </c>
      <c r="AM37" s="524"/>
      <c r="AN37" s="525">
        <f t="shared" si="64"/>
        <v>0</v>
      </c>
      <c r="AO37" s="525">
        <f t="shared" si="65"/>
        <v>0</v>
      </c>
      <c r="AP37" s="525">
        <f t="shared" si="66"/>
        <v>8</v>
      </c>
      <c r="AQ37" s="525">
        <f t="shared" si="67"/>
        <v>0</v>
      </c>
      <c r="AR37" s="525">
        <f t="shared" si="68"/>
        <v>0</v>
      </c>
      <c r="AS37" s="525">
        <f t="shared" si="69"/>
        <v>0</v>
      </c>
      <c r="AT37" s="525">
        <f t="shared" si="70"/>
        <v>0</v>
      </c>
      <c r="AU37" s="525">
        <f t="shared" si="71"/>
        <v>0</v>
      </c>
      <c r="AV37" s="525">
        <f t="shared" si="72"/>
        <v>0</v>
      </c>
      <c r="AW37" s="525">
        <f t="shared" si="73"/>
        <v>0</v>
      </c>
      <c r="AX37" s="525">
        <f t="shared" si="74"/>
        <v>0</v>
      </c>
      <c r="AY37" s="525">
        <f t="shared" si="75"/>
        <v>0</v>
      </c>
      <c r="AZ37" s="525">
        <f>COUNTIF(E37:AF37,"T/I")</f>
        <v>0</v>
      </c>
      <c r="BA37" s="525">
        <f t="shared" si="76"/>
        <v>0</v>
      </c>
      <c r="BB37" s="525">
        <f t="shared" si="77"/>
        <v>0</v>
      </c>
      <c r="BC37" s="525">
        <f t="shared" si="78"/>
        <v>0</v>
      </c>
      <c r="BD37" s="525">
        <f t="shared" si="79"/>
        <v>0</v>
      </c>
      <c r="BE37" s="525">
        <f t="shared" si="80"/>
        <v>0</v>
      </c>
      <c r="BF37" s="525">
        <f t="shared" si="81"/>
        <v>0</v>
      </c>
      <c r="BG37" s="525">
        <f t="shared" si="82"/>
        <v>0</v>
      </c>
      <c r="BH37" s="525">
        <f t="shared" si="83"/>
        <v>0</v>
      </c>
      <c r="BI37" s="525">
        <f t="shared" si="84"/>
        <v>0</v>
      </c>
      <c r="BJ37" s="525">
        <f t="shared" si="85"/>
        <v>0</v>
      </c>
      <c r="BK37" s="526"/>
      <c r="BL37" s="526"/>
      <c r="BM37" s="526"/>
      <c r="BN37" s="526">
        <v>4</v>
      </c>
      <c r="BO37" s="526"/>
      <c r="BP37" s="525">
        <f t="shared" si="28"/>
        <v>24</v>
      </c>
      <c r="BQ37" s="527">
        <f t="shared" si="86"/>
        <v>96</v>
      </c>
      <c r="BR37" s="528"/>
      <c r="BS37" s="528"/>
      <c r="BT37" s="528"/>
      <c r="BU37" s="528"/>
      <c r="BV37" s="528"/>
      <c r="BW37" s="528"/>
      <c r="BX37" s="528"/>
      <c r="BY37" s="528"/>
      <c r="BZ37" s="528"/>
      <c r="CA37" s="528"/>
      <c r="CB37" s="528"/>
      <c r="CC37" s="528"/>
      <c r="CD37" s="528"/>
      <c r="CE37" s="528"/>
      <c r="CF37" s="528"/>
      <c r="CG37" s="528"/>
      <c r="CH37" s="528"/>
      <c r="CI37" s="528"/>
      <c r="CJ37" s="528"/>
      <c r="CK37" s="528"/>
      <c r="CL37" s="528"/>
      <c r="CM37" s="503"/>
      <c r="CN37" s="503"/>
      <c r="CO37" s="503"/>
    </row>
    <row r="38" spans="1:93" s="504" customFormat="1" ht="27" customHeight="1">
      <c r="A38" s="544" t="s">
        <v>351</v>
      </c>
      <c r="B38" s="544" t="s">
        <v>352</v>
      </c>
      <c r="C38" s="546">
        <v>937569</v>
      </c>
      <c r="D38" s="497" t="s">
        <v>291</v>
      </c>
      <c r="E38" s="513"/>
      <c r="F38" s="513"/>
      <c r="G38" s="514" t="s">
        <v>22</v>
      </c>
      <c r="H38" s="515" t="s">
        <v>22</v>
      </c>
      <c r="I38" s="515" t="s">
        <v>22</v>
      </c>
      <c r="J38" s="514" t="s">
        <v>22</v>
      </c>
      <c r="K38" s="514"/>
      <c r="L38" s="516" t="s">
        <v>20</v>
      </c>
      <c r="M38" s="513" t="s">
        <v>22</v>
      </c>
      <c r="N38" s="515" t="s">
        <v>22</v>
      </c>
      <c r="O38" s="515" t="s">
        <v>22</v>
      </c>
      <c r="P38" s="514" t="s">
        <v>22</v>
      </c>
      <c r="Q38" s="515" t="s">
        <v>22</v>
      </c>
      <c r="R38" s="514"/>
      <c r="S38" s="513" t="s">
        <v>22</v>
      </c>
      <c r="T38" s="516" t="s">
        <v>22</v>
      </c>
      <c r="U38" s="514"/>
      <c r="V38" s="514" t="s">
        <v>22</v>
      </c>
      <c r="W38" s="515" t="s">
        <v>22</v>
      </c>
      <c r="X38" s="515" t="s">
        <v>22</v>
      </c>
      <c r="Y38" s="514" t="s">
        <v>22</v>
      </c>
      <c r="Z38" s="516" t="s">
        <v>20</v>
      </c>
      <c r="AA38" s="516" t="s">
        <v>22</v>
      </c>
      <c r="AB38" s="514" t="s">
        <v>22</v>
      </c>
      <c r="AC38" s="515" t="s">
        <v>22</v>
      </c>
      <c r="AD38" s="514" t="s">
        <v>22</v>
      </c>
      <c r="AE38" s="514" t="s">
        <v>22</v>
      </c>
      <c r="AF38" s="514"/>
      <c r="AG38" s="520">
        <f t="shared" si="59"/>
        <v>120</v>
      </c>
      <c r="AH38" s="521">
        <f t="shared" si="60"/>
        <v>252</v>
      </c>
      <c r="AI38" s="521">
        <f t="shared" si="61"/>
        <v>132</v>
      </c>
      <c r="AJ38" s="522" t="s">
        <v>202</v>
      </c>
      <c r="AK38" s="523">
        <f t="shared" si="62"/>
        <v>120</v>
      </c>
      <c r="AL38" s="523">
        <f t="shared" si="63"/>
        <v>132</v>
      </c>
      <c r="AM38" s="524"/>
      <c r="AN38" s="525">
        <f t="shared" si="64"/>
        <v>2</v>
      </c>
      <c r="AO38" s="525">
        <f t="shared" si="65"/>
        <v>0</v>
      </c>
      <c r="AP38" s="525">
        <f t="shared" si="66"/>
        <v>20</v>
      </c>
      <c r="AQ38" s="525">
        <f t="shared" si="67"/>
        <v>0</v>
      </c>
      <c r="AR38" s="525">
        <f t="shared" si="68"/>
        <v>0</v>
      </c>
      <c r="AS38" s="525">
        <f t="shared" si="69"/>
        <v>0</v>
      </c>
      <c r="AT38" s="525">
        <f t="shared" si="70"/>
        <v>0</v>
      </c>
      <c r="AU38" s="525">
        <f t="shared" si="71"/>
        <v>0</v>
      </c>
      <c r="AV38" s="525">
        <f t="shared" si="72"/>
        <v>0</v>
      </c>
      <c r="AW38" s="525">
        <f t="shared" si="73"/>
        <v>0</v>
      </c>
      <c r="AX38" s="525">
        <f t="shared" si="74"/>
        <v>0</v>
      </c>
      <c r="AY38" s="525">
        <f t="shared" si="75"/>
        <v>0</v>
      </c>
      <c r="AZ38" s="525">
        <f>COUNTIF(E38:AF38,"T/I")</f>
        <v>0</v>
      </c>
      <c r="BA38" s="525">
        <f t="shared" si="76"/>
        <v>0</v>
      </c>
      <c r="BB38" s="525">
        <f t="shared" si="77"/>
        <v>0</v>
      </c>
      <c r="BC38" s="525">
        <f t="shared" si="78"/>
        <v>0</v>
      </c>
      <c r="BD38" s="525">
        <f t="shared" si="79"/>
        <v>0</v>
      </c>
      <c r="BE38" s="525">
        <f t="shared" si="80"/>
        <v>0</v>
      </c>
      <c r="BF38" s="525">
        <f t="shared" si="81"/>
        <v>0</v>
      </c>
      <c r="BG38" s="525">
        <f t="shared" si="82"/>
        <v>0</v>
      </c>
      <c r="BH38" s="525">
        <f t="shared" si="83"/>
        <v>0</v>
      </c>
      <c r="BI38" s="525">
        <f t="shared" si="84"/>
        <v>0</v>
      </c>
      <c r="BJ38" s="525">
        <f t="shared" si="85"/>
        <v>0</v>
      </c>
      <c r="BK38" s="526"/>
      <c r="BL38" s="526"/>
      <c r="BM38" s="526"/>
      <c r="BN38" s="526"/>
      <c r="BO38" s="526"/>
      <c r="BP38" s="525">
        <f t="shared" si="28"/>
        <v>0</v>
      </c>
      <c r="BQ38" s="527">
        <f t="shared" si="86"/>
        <v>252</v>
      </c>
      <c r="BR38" s="528"/>
      <c r="BS38" s="528"/>
      <c r="BT38" s="528"/>
      <c r="BU38" s="528"/>
      <c r="BV38" s="528"/>
      <c r="BW38" s="528"/>
      <c r="BX38" s="528"/>
      <c r="BY38" s="528"/>
      <c r="BZ38" s="528"/>
      <c r="CA38" s="528"/>
      <c r="CB38" s="528"/>
      <c r="CC38" s="528"/>
      <c r="CD38" s="528"/>
      <c r="CE38" s="528"/>
      <c r="CF38" s="528"/>
      <c r="CG38" s="528"/>
      <c r="CH38" s="528"/>
      <c r="CI38" s="528"/>
      <c r="CJ38" s="528"/>
      <c r="CK38" s="528"/>
      <c r="CL38" s="528"/>
      <c r="CM38" s="503"/>
      <c r="CN38" s="503"/>
      <c r="CO38" s="503"/>
    </row>
    <row r="39" spans="1:93" s="504" customFormat="1" ht="27" customHeight="1">
      <c r="A39" s="544" t="s">
        <v>353</v>
      </c>
      <c r="B39" s="544" t="s">
        <v>354</v>
      </c>
      <c r="C39" s="546">
        <v>531827</v>
      </c>
      <c r="D39" s="497" t="s">
        <v>291</v>
      </c>
      <c r="E39" s="513"/>
      <c r="F39" s="513"/>
      <c r="G39" s="514" t="s">
        <v>21</v>
      </c>
      <c r="H39" s="515" t="s">
        <v>20</v>
      </c>
      <c r="I39" s="514" t="s">
        <v>21</v>
      </c>
      <c r="J39" s="514" t="s">
        <v>21</v>
      </c>
      <c r="K39" s="514" t="s">
        <v>21</v>
      </c>
      <c r="L39" s="513"/>
      <c r="M39" s="513" t="s">
        <v>22</v>
      </c>
      <c r="N39" s="514" t="s">
        <v>21</v>
      </c>
      <c r="O39" s="514"/>
      <c r="P39" s="514" t="s">
        <v>21</v>
      </c>
      <c r="Q39" s="514" t="s">
        <v>21</v>
      </c>
      <c r="R39" s="538" t="s">
        <v>18</v>
      </c>
      <c r="S39" s="512" t="s">
        <v>18</v>
      </c>
      <c r="T39" s="516" t="s">
        <v>22</v>
      </c>
      <c r="U39" s="514" t="s">
        <v>21</v>
      </c>
      <c r="V39" s="514"/>
      <c r="W39" s="514" t="s">
        <v>21</v>
      </c>
      <c r="X39" s="514" t="s">
        <v>21</v>
      </c>
      <c r="Y39" s="514" t="s">
        <v>21</v>
      </c>
      <c r="Z39" s="516" t="s">
        <v>20</v>
      </c>
      <c r="AA39" s="513"/>
      <c r="AB39" s="514" t="s">
        <v>21</v>
      </c>
      <c r="AC39" s="514"/>
      <c r="AD39" s="514" t="s">
        <v>21</v>
      </c>
      <c r="AE39" s="514" t="s">
        <v>21</v>
      </c>
      <c r="AF39" s="514" t="s">
        <v>21</v>
      </c>
      <c r="AG39" s="520">
        <f t="shared" si="59"/>
        <v>102</v>
      </c>
      <c r="AH39" s="521">
        <f t="shared" si="60"/>
        <v>126</v>
      </c>
      <c r="AI39" s="521">
        <f t="shared" si="61"/>
        <v>24</v>
      </c>
      <c r="AJ39" s="522" t="s">
        <v>202</v>
      </c>
      <c r="AK39" s="523">
        <f t="shared" si="62"/>
        <v>102</v>
      </c>
      <c r="AL39" s="523">
        <f t="shared" si="63"/>
        <v>24</v>
      </c>
      <c r="AM39" s="524"/>
      <c r="AN39" s="525">
        <f t="shared" si="64"/>
        <v>2</v>
      </c>
      <c r="AO39" s="525">
        <f t="shared" si="65"/>
        <v>15</v>
      </c>
      <c r="AP39" s="525">
        <f t="shared" si="66"/>
        <v>2</v>
      </c>
      <c r="AQ39" s="525">
        <f t="shared" si="67"/>
        <v>0</v>
      </c>
      <c r="AR39" s="525">
        <f t="shared" si="68"/>
        <v>0</v>
      </c>
      <c r="AS39" s="525">
        <f t="shared" si="69"/>
        <v>0</v>
      </c>
      <c r="AT39" s="525">
        <f t="shared" si="70"/>
        <v>0</v>
      </c>
      <c r="AU39" s="525">
        <f t="shared" si="71"/>
        <v>0</v>
      </c>
      <c r="AV39" s="525">
        <f t="shared" si="72"/>
        <v>0</v>
      </c>
      <c r="AW39" s="525">
        <f t="shared" si="73"/>
        <v>0</v>
      </c>
      <c r="AX39" s="525">
        <f t="shared" si="74"/>
        <v>0</v>
      </c>
      <c r="AY39" s="525">
        <f t="shared" si="75"/>
        <v>0</v>
      </c>
      <c r="AZ39" s="525">
        <f>COUNTIF(E39:AF39,"M/I")</f>
        <v>0</v>
      </c>
      <c r="BA39" s="525">
        <f t="shared" si="76"/>
        <v>0</v>
      </c>
      <c r="BB39" s="525">
        <f t="shared" si="77"/>
        <v>0</v>
      </c>
      <c r="BC39" s="525">
        <f t="shared" si="78"/>
        <v>0</v>
      </c>
      <c r="BD39" s="525">
        <f t="shared" si="79"/>
        <v>0</v>
      </c>
      <c r="BE39" s="525">
        <f t="shared" si="80"/>
        <v>0</v>
      </c>
      <c r="BF39" s="525">
        <f t="shared" si="81"/>
        <v>0</v>
      </c>
      <c r="BG39" s="525">
        <f t="shared" si="82"/>
        <v>0</v>
      </c>
      <c r="BH39" s="525">
        <f t="shared" si="83"/>
        <v>0</v>
      </c>
      <c r="BI39" s="525">
        <f t="shared" si="84"/>
        <v>0</v>
      </c>
      <c r="BJ39" s="525">
        <f t="shared" si="85"/>
        <v>0</v>
      </c>
      <c r="BK39" s="526"/>
      <c r="BL39" s="526"/>
      <c r="BM39" s="526"/>
      <c r="BN39" s="526">
        <v>3</v>
      </c>
      <c r="BO39" s="526"/>
      <c r="BP39" s="525">
        <f t="shared" si="28"/>
        <v>18</v>
      </c>
      <c r="BQ39" s="527">
        <f t="shared" si="86"/>
        <v>126</v>
      </c>
      <c r="BR39" s="528"/>
      <c r="BS39" s="528"/>
      <c r="BT39" s="528"/>
      <c r="BU39" s="528"/>
      <c r="BV39" s="528"/>
      <c r="BW39" s="528"/>
      <c r="BX39" s="528"/>
      <c r="BY39" s="528"/>
      <c r="BZ39" s="528"/>
      <c r="CA39" s="528"/>
      <c r="CB39" s="528"/>
      <c r="CC39" s="528"/>
      <c r="CD39" s="528"/>
      <c r="CE39" s="528"/>
      <c r="CF39" s="528"/>
      <c r="CG39" s="528"/>
      <c r="CH39" s="528"/>
      <c r="CI39" s="528"/>
      <c r="CJ39" s="528"/>
      <c r="CK39" s="528"/>
      <c r="CL39" s="528"/>
      <c r="CM39" s="503"/>
      <c r="CN39" s="503"/>
      <c r="CO39" s="503"/>
    </row>
    <row r="40" spans="1:93" s="504" customFormat="1" ht="27" customHeight="1">
      <c r="A40" s="544" t="s">
        <v>355</v>
      </c>
      <c r="B40" s="544" t="s">
        <v>356</v>
      </c>
      <c r="C40" s="546">
        <v>407835</v>
      </c>
      <c r="D40" s="497" t="s">
        <v>291</v>
      </c>
      <c r="E40" s="516" t="s">
        <v>22</v>
      </c>
      <c r="F40" s="513"/>
      <c r="G40" s="514" t="s">
        <v>22</v>
      </c>
      <c r="H40" s="514" t="s">
        <v>22</v>
      </c>
      <c r="I40" s="514"/>
      <c r="J40" s="514" t="s">
        <v>22</v>
      </c>
      <c r="K40" s="514"/>
      <c r="L40" s="516" t="s">
        <v>22</v>
      </c>
      <c r="M40" s="513" t="s">
        <v>22</v>
      </c>
      <c r="N40" s="515" t="s">
        <v>22</v>
      </c>
      <c r="O40" s="514"/>
      <c r="P40" s="514" t="s">
        <v>22</v>
      </c>
      <c r="Q40" s="515" t="s">
        <v>22</v>
      </c>
      <c r="R40" s="515" t="s">
        <v>22</v>
      </c>
      <c r="S40" s="513" t="s">
        <v>22</v>
      </c>
      <c r="T40" s="516" t="s">
        <v>22</v>
      </c>
      <c r="U40" s="514"/>
      <c r="V40" s="514" t="s">
        <v>22</v>
      </c>
      <c r="W40" s="515" t="s">
        <v>22</v>
      </c>
      <c r="X40" s="515" t="s">
        <v>22</v>
      </c>
      <c r="Y40" s="514" t="s">
        <v>22</v>
      </c>
      <c r="Z40" s="516" t="s">
        <v>22</v>
      </c>
      <c r="AA40" s="513"/>
      <c r="AB40" s="514" t="s">
        <v>22</v>
      </c>
      <c r="AC40" s="514"/>
      <c r="AD40" s="515" t="s">
        <v>20</v>
      </c>
      <c r="AE40" s="514" t="s">
        <v>22</v>
      </c>
      <c r="AF40" s="515" t="s">
        <v>22</v>
      </c>
      <c r="AG40" s="520">
        <f t="shared" si="59"/>
        <v>120</v>
      </c>
      <c r="AH40" s="521">
        <f t="shared" si="60"/>
        <v>246</v>
      </c>
      <c r="AI40" s="521">
        <f t="shared" si="61"/>
        <v>126</v>
      </c>
      <c r="AJ40" s="522" t="s">
        <v>202</v>
      </c>
      <c r="AK40" s="523">
        <f t="shared" si="62"/>
        <v>120</v>
      </c>
      <c r="AL40" s="523">
        <f t="shared" si="63"/>
        <v>126</v>
      </c>
      <c r="AM40" s="524"/>
      <c r="AN40" s="525">
        <f t="shared" si="64"/>
        <v>1</v>
      </c>
      <c r="AO40" s="525">
        <f t="shared" si="65"/>
        <v>0</v>
      </c>
      <c r="AP40" s="525">
        <f t="shared" si="66"/>
        <v>20</v>
      </c>
      <c r="AQ40" s="525">
        <f t="shared" si="67"/>
        <v>0</v>
      </c>
      <c r="AR40" s="525">
        <f t="shared" si="68"/>
        <v>0</v>
      </c>
      <c r="AS40" s="525">
        <f t="shared" si="69"/>
        <v>0</v>
      </c>
      <c r="AT40" s="525">
        <f t="shared" si="70"/>
        <v>0</v>
      </c>
      <c r="AU40" s="525">
        <f t="shared" si="71"/>
        <v>0</v>
      </c>
      <c r="AV40" s="525">
        <f t="shared" si="72"/>
        <v>0</v>
      </c>
      <c r="AW40" s="525">
        <f t="shared" si="73"/>
        <v>0</v>
      </c>
      <c r="AX40" s="525">
        <f t="shared" si="74"/>
        <v>0</v>
      </c>
      <c r="AY40" s="525">
        <f t="shared" si="75"/>
        <v>0</v>
      </c>
      <c r="AZ40" s="525">
        <f t="shared" ref="AZ40:AZ46" si="87">COUNTIF(E40:AF40,"T/I")</f>
        <v>0</v>
      </c>
      <c r="BA40" s="525">
        <f t="shared" si="76"/>
        <v>0</v>
      </c>
      <c r="BB40" s="525">
        <f t="shared" si="77"/>
        <v>0</v>
      </c>
      <c r="BC40" s="525">
        <f t="shared" si="78"/>
        <v>0</v>
      </c>
      <c r="BD40" s="525">
        <f t="shared" si="79"/>
        <v>0</v>
      </c>
      <c r="BE40" s="525">
        <f t="shared" si="80"/>
        <v>0</v>
      </c>
      <c r="BF40" s="525">
        <f t="shared" si="81"/>
        <v>0</v>
      </c>
      <c r="BG40" s="525">
        <f t="shared" si="82"/>
        <v>0</v>
      </c>
      <c r="BH40" s="525">
        <f t="shared" si="83"/>
        <v>0</v>
      </c>
      <c r="BI40" s="525">
        <f t="shared" si="84"/>
        <v>0</v>
      </c>
      <c r="BJ40" s="525">
        <f t="shared" si="85"/>
        <v>0</v>
      </c>
      <c r="BK40" s="526"/>
      <c r="BL40" s="526"/>
      <c r="BM40" s="526"/>
      <c r="BN40" s="526"/>
      <c r="BO40" s="526"/>
      <c r="BP40" s="525">
        <f t="shared" si="28"/>
        <v>0</v>
      </c>
      <c r="BQ40" s="527">
        <f t="shared" si="86"/>
        <v>246</v>
      </c>
      <c r="BR40" s="528"/>
      <c r="BS40" s="528"/>
      <c r="BT40" s="528"/>
      <c r="BU40" s="528"/>
      <c r="BV40" s="528"/>
      <c r="BW40" s="528"/>
      <c r="BX40" s="528"/>
      <c r="BY40" s="528"/>
      <c r="BZ40" s="528"/>
      <c r="CA40" s="528"/>
      <c r="CB40" s="528"/>
      <c r="CC40" s="528"/>
      <c r="CD40" s="528"/>
      <c r="CE40" s="528"/>
      <c r="CF40" s="528"/>
      <c r="CG40" s="528"/>
      <c r="CH40" s="528"/>
      <c r="CI40" s="528"/>
      <c r="CJ40" s="528"/>
      <c r="CK40" s="528"/>
      <c r="CL40" s="528"/>
      <c r="CM40" s="503"/>
      <c r="CN40" s="503"/>
      <c r="CO40" s="503"/>
    </row>
    <row r="41" spans="1:93" s="504" customFormat="1" ht="27" customHeight="1">
      <c r="A41" s="544" t="s">
        <v>357</v>
      </c>
      <c r="B41" s="544" t="s">
        <v>358</v>
      </c>
      <c r="C41" s="546">
        <v>534682</v>
      </c>
      <c r="D41" s="497" t="s">
        <v>291</v>
      </c>
      <c r="E41" s="513"/>
      <c r="F41" s="512" t="s">
        <v>18</v>
      </c>
      <c r="G41" s="514"/>
      <c r="H41" s="514" t="s">
        <v>22</v>
      </c>
      <c r="I41" s="514"/>
      <c r="J41" s="514"/>
      <c r="K41" s="514"/>
      <c r="L41" s="513" t="s">
        <v>22</v>
      </c>
      <c r="M41" s="513"/>
      <c r="N41" s="514"/>
      <c r="O41" s="514"/>
      <c r="P41" s="514" t="s">
        <v>22</v>
      </c>
      <c r="Q41" s="514"/>
      <c r="R41" s="514" t="s">
        <v>22</v>
      </c>
      <c r="S41" s="513"/>
      <c r="T41" s="513" t="s">
        <v>22</v>
      </c>
      <c r="U41" s="514"/>
      <c r="V41" s="514" t="s">
        <v>22</v>
      </c>
      <c r="W41" s="514"/>
      <c r="X41" s="514" t="s">
        <v>22</v>
      </c>
      <c r="Y41" s="514"/>
      <c r="Z41" s="513"/>
      <c r="AA41" s="513"/>
      <c r="AB41" s="514" t="s">
        <v>22</v>
      </c>
      <c r="AC41" s="514"/>
      <c r="AD41" s="514" t="s">
        <v>22</v>
      </c>
      <c r="AE41" s="514"/>
      <c r="AF41" s="514"/>
      <c r="AG41" s="520">
        <f t="shared" si="59"/>
        <v>108</v>
      </c>
      <c r="AH41" s="521">
        <f t="shared" si="60"/>
        <v>108</v>
      </c>
      <c r="AI41" s="521">
        <f t="shared" si="61"/>
        <v>0</v>
      </c>
      <c r="AJ41" s="522" t="s">
        <v>202</v>
      </c>
      <c r="AK41" s="523">
        <f t="shared" si="62"/>
        <v>108</v>
      </c>
      <c r="AL41" s="523">
        <f t="shared" si="63"/>
        <v>0</v>
      </c>
      <c r="AM41" s="524"/>
      <c r="AN41" s="525">
        <f t="shared" si="64"/>
        <v>0</v>
      </c>
      <c r="AO41" s="525">
        <f t="shared" si="65"/>
        <v>0</v>
      </c>
      <c r="AP41" s="525">
        <f t="shared" si="66"/>
        <v>9</v>
      </c>
      <c r="AQ41" s="525">
        <f t="shared" si="67"/>
        <v>0</v>
      </c>
      <c r="AR41" s="525">
        <f t="shared" si="68"/>
        <v>0</v>
      </c>
      <c r="AS41" s="525">
        <f t="shared" si="69"/>
        <v>0</v>
      </c>
      <c r="AT41" s="525">
        <f t="shared" si="70"/>
        <v>0</v>
      </c>
      <c r="AU41" s="525">
        <f t="shared" si="71"/>
        <v>0</v>
      </c>
      <c r="AV41" s="525">
        <f t="shared" si="72"/>
        <v>0</v>
      </c>
      <c r="AW41" s="525">
        <f t="shared" si="73"/>
        <v>0</v>
      </c>
      <c r="AX41" s="525">
        <f t="shared" si="74"/>
        <v>0</v>
      </c>
      <c r="AY41" s="525">
        <f t="shared" si="75"/>
        <v>0</v>
      </c>
      <c r="AZ41" s="525">
        <f t="shared" si="87"/>
        <v>0</v>
      </c>
      <c r="BA41" s="525">
        <f t="shared" si="76"/>
        <v>0</v>
      </c>
      <c r="BB41" s="525">
        <f t="shared" si="77"/>
        <v>0</v>
      </c>
      <c r="BC41" s="525">
        <f t="shared" si="78"/>
        <v>0</v>
      </c>
      <c r="BD41" s="525">
        <f t="shared" si="79"/>
        <v>0</v>
      </c>
      <c r="BE41" s="525">
        <f t="shared" si="80"/>
        <v>0</v>
      </c>
      <c r="BF41" s="525">
        <f t="shared" si="81"/>
        <v>0</v>
      </c>
      <c r="BG41" s="525">
        <f t="shared" si="82"/>
        <v>0</v>
      </c>
      <c r="BH41" s="525">
        <f t="shared" si="83"/>
        <v>0</v>
      </c>
      <c r="BI41" s="525">
        <f t="shared" si="84"/>
        <v>0</v>
      </c>
      <c r="BJ41" s="525">
        <f t="shared" si="85"/>
        <v>0</v>
      </c>
      <c r="BK41" s="526"/>
      <c r="BL41" s="526"/>
      <c r="BM41" s="526"/>
      <c r="BN41" s="526">
        <v>2</v>
      </c>
      <c r="BO41" s="526"/>
      <c r="BP41" s="525">
        <f t="shared" si="28"/>
        <v>12</v>
      </c>
      <c r="BQ41" s="527">
        <f t="shared" si="86"/>
        <v>108</v>
      </c>
      <c r="BR41" s="528"/>
      <c r="BS41" s="528"/>
      <c r="BT41" s="528"/>
      <c r="BU41" s="528"/>
      <c r="BV41" s="528"/>
      <c r="BW41" s="528"/>
      <c r="BX41" s="528"/>
      <c r="BY41" s="528"/>
      <c r="BZ41" s="528"/>
      <c r="CA41" s="528"/>
      <c r="CB41" s="528"/>
      <c r="CC41" s="528"/>
      <c r="CD41" s="528"/>
      <c r="CE41" s="528"/>
      <c r="CF41" s="528"/>
      <c r="CG41" s="528"/>
      <c r="CH41" s="528"/>
      <c r="CI41" s="528"/>
      <c r="CJ41" s="528"/>
      <c r="CK41" s="528"/>
      <c r="CL41" s="528"/>
      <c r="CM41" s="503"/>
      <c r="CN41" s="503"/>
      <c r="CO41" s="503"/>
    </row>
    <row r="42" spans="1:93" s="559" customFormat="1" ht="27" customHeight="1">
      <c r="A42" s="544" t="s">
        <v>359</v>
      </c>
      <c r="B42" s="557" t="s">
        <v>360</v>
      </c>
      <c r="C42" s="554">
        <v>657818</v>
      </c>
      <c r="D42" s="497" t="s">
        <v>291</v>
      </c>
      <c r="E42" s="516" t="s">
        <v>22</v>
      </c>
      <c r="F42" s="516" t="s">
        <v>20</v>
      </c>
      <c r="G42" s="514" t="s">
        <v>22</v>
      </c>
      <c r="H42" s="515" t="s">
        <v>20</v>
      </c>
      <c r="I42" s="514" t="s">
        <v>22</v>
      </c>
      <c r="J42" s="514" t="s">
        <v>22</v>
      </c>
      <c r="K42" s="514"/>
      <c r="L42" s="513" t="s">
        <v>22</v>
      </c>
      <c r="M42" s="513" t="s">
        <v>22</v>
      </c>
      <c r="N42" s="514" t="s">
        <v>22</v>
      </c>
      <c r="O42" s="514"/>
      <c r="P42" s="514" t="s">
        <v>22</v>
      </c>
      <c r="Q42" s="515" t="s">
        <v>22</v>
      </c>
      <c r="R42" s="514"/>
      <c r="S42" s="513"/>
      <c r="T42" s="513"/>
      <c r="U42" s="515" t="s">
        <v>22</v>
      </c>
      <c r="V42" s="514" t="s">
        <v>22</v>
      </c>
      <c r="W42" s="514"/>
      <c r="X42" s="514" t="s">
        <v>22</v>
      </c>
      <c r="Y42" s="514" t="s">
        <v>22</v>
      </c>
      <c r="Z42" s="516" t="s">
        <v>22</v>
      </c>
      <c r="AA42" s="513"/>
      <c r="AB42" s="514"/>
      <c r="AC42" s="514"/>
      <c r="AD42" s="514"/>
      <c r="AE42" s="514"/>
      <c r="AF42" s="514"/>
      <c r="AG42" s="520">
        <f t="shared" si="59"/>
        <v>120</v>
      </c>
      <c r="AH42" s="521">
        <f t="shared" si="60"/>
        <v>180</v>
      </c>
      <c r="AI42" s="521">
        <f t="shared" si="61"/>
        <v>60</v>
      </c>
      <c r="AJ42" s="522" t="s">
        <v>202</v>
      </c>
      <c r="AK42" s="523">
        <f t="shared" si="62"/>
        <v>120</v>
      </c>
      <c r="AL42" s="523">
        <f t="shared" si="63"/>
        <v>60</v>
      </c>
      <c r="AM42" s="524"/>
      <c r="AN42" s="525">
        <f t="shared" si="64"/>
        <v>2</v>
      </c>
      <c r="AO42" s="525">
        <f t="shared" si="65"/>
        <v>0</v>
      </c>
      <c r="AP42" s="525">
        <f t="shared" si="66"/>
        <v>14</v>
      </c>
      <c r="AQ42" s="525">
        <f t="shared" si="67"/>
        <v>0</v>
      </c>
      <c r="AR42" s="525">
        <f t="shared" si="68"/>
        <v>0</v>
      </c>
      <c r="AS42" s="525">
        <f t="shared" si="69"/>
        <v>0</v>
      </c>
      <c r="AT42" s="525">
        <f t="shared" si="70"/>
        <v>0</v>
      </c>
      <c r="AU42" s="525">
        <f t="shared" si="71"/>
        <v>0</v>
      </c>
      <c r="AV42" s="525">
        <f t="shared" si="72"/>
        <v>0</v>
      </c>
      <c r="AW42" s="525">
        <f t="shared" si="73"/>
        <v>0</v>
      </c>
      <c r="AX42" s="525">
        <f t="shared" si="74"/>
        <v>0</v>
      </c>
      <c r="AY42" s="525">
        <f t="shared" si="75"/>
        <v>0</v>
      </c>
      <c r="AZ42" s="525">
        <f t="shared" si="87"/>
        <v>0</v>
      </c>
      <c r="BA42" s="525">
        <f t="shared" si="76"/>
        <v>0</v>
      </c>
      <c r="BB42" s="525">
        <f t="shared" si="77"/>
        <v>0</v>
      </c>
      <c r="BC42" s="525">
        <f t="shared" si="78"/>
        <v>0</v>
      </c>
      <c r="BD42" s="525">
        <f t="shared" si="79"/>
        <v>0</v>
      </c>
      <c r="BE42" s="525">
        <f t="shared" si="80"/>
        <v>0</v>
      </c>
      <c r="BF42" s="525">
        <f t="shared" si="81"/>
        <v>0</v>
      </c>
      <c r="BG42" s="525">
        <f t="shared" si="82"/>
        <v>0</v>
      </c>
      <c r="BH42" s="525">
        <f t="shared" si="83"/>
        <v>0</v>
      </c>
      <c r="BI42" s="525">
        <f t="shared" si="84"/>
        <v>0</v>
      </c>
      <c r="BJ42" s="525">
        <f t="shared" si="85"/>
        <v>0</v>
      </c>
      <c r="BK42" s="526"/>
      <c r="BL42" s="526"/>
      <c r="BM42" s="526"/>
      <c r="BN42" s="526"/>
      <c r="BO42" s="526"/>
      <c r="BP42" s="525">
        <f t="shared" si="28"/>
        <v>0</v>
      </c>
      <c r="BQ42" s="527">
        <f t="shared" si="86"/>
        <v>180</v>
      </c>
      <c r="BR42" s="549"/>
      <c r="BS42" s="549"/>
      <c r="BT42" s="549"/>
      <c r="BU42" s="549"/>
      <c r="BV42" s="549"/>
      <c r="BW42" s="549"/>
      <c r="BX42" s="549"/>
      <c r="BY42" s="549"/>
      <c r="BZ42" s="549"/>
      <c r="CA42" s="549"/>
      <c r="CB42" s="549"/>
      <c r="CC42" s="549"/>
      <c r="CD42" s="549"/>
      <c r="CE42" s="549"/>
      <c r="CF42" s="549"/>
      <c r="CG42" s="549"/>
      <c r="CH42" s="549"/>
      <c r="CI42" s="549"/>
      <c r="CJ42" s="549"/>
      <c r="CK42" s="549"/>
      <c r="CL42" s="549"/>
      <c r="CM42" s="558"/>
      <c r="CN42" s="558"/>
      <c r="CO42" s="558"/>
    </row>
    <row r="43" spans="1:93" s="559" customFormat="1" ht="27" customHeight="1">
      <c r="A43" s="544" t="s">
        <v>361</v>
      </c>
      <c r="B43" s="544" t="s">
        <v>362</v>
      </c>
      <c r="C43" s="546" t="s">
        <v>363</v>
      </c>
      <c r="D43" s="497" t="s">
        <v>291</v>
      </c>
      <c r="E43" s="517" t="s">
        <v>56</v>
      </c>
      <c r="F43" s="518"/>
      <c r="G43" s="518"/>
      <c r="H43" s="518"/>
      <c r="I43" s="518"/>
      <c r="J43" s="518"/>
      <c r="K43" s="518"/>
      <c r="L43" s="518"/>
      <c r="M43" s="518"/>
      <c r="N43" s="519"/>
      <c r="O43" s="514" t="s">
        <v>22</v>
      </c>
      <c r="P43" s="514" t="s">
        <v>22</v>
      </c>
      <c r="Q43" s="514"/>
      <c r="R43" s="515" t="s">
        <v>22</v>
      </c>
      <c r="S43" s="513" t="s">
        <v>22</v>
      </c>
      <c r="T43" s="516" t="s">
        <v>22</v>
      </c>
      <c r="U43" s="514" t="s">
        <v>22</v>
      </c>
      <c r="V43" s="514" t="s">
        <v>22</v>
      </c>
      <c r="W43" s="515" t="s">
        <v>22</v>
      </c>
      <c r="X43" s="514"/>
      <c r="Y43" s="514" t="s">
        <v>22</v>
      </c>
      <c r="Z43" s="516" t="s">
        <v>22</v>
      </c>
      <c r="AA43" s="513"/>
      <c r="AB43" s="514" t="s">
        <v>22</v>
      </c>
      <c r="AC43" s="515" t="s">
        <v>22</v>
      </c>
      <c r="AD43" s="515" t="s">
        <v>22</v>
      </c>
      <c r="AE43" s="514"/>
      <c r="AF43" s="514"/>
      <c r="AG43" s="520">
        <f t="shared" si="59"/>
        <v>84</v>
      </c>
      <c r="AH43" s="521">
        <f t="shared" si="60"/>
        <v>156</v>
      </c>
      <c r="AI43" s="521">
        <f t="shared" si="61"/>
        <v>72</v>
      </c>
      <c r="AJ43" s="522" t="s">
        <v>202</v>
      </c>
      <c r="AK43" s="523">
        <f t="shared" si="62"/>
        <v>84</v>
      </c>
      <c r="AL43" s="523">
        <f t="shared" si="63"/>
        <v>72</v>
      </c>
      <c r="AM43" s="524"/>
      <c r="AN43" s="525">
        <f t="shared" si="64"/>
        <v>0</v>
      </c>
      <c r="AO43" s="525">
        <f t="shared" si="65"/>
        <v>0</v>
      </c>
      <c r="AP43" s="525">
        <f t="shared" si="66"/>
        <v>13</v>
      </c>
      <c r="AQ43" s="525">
        <f t="shared" si="67"/>
        <v>0</v>
      </c>
      <c r="AR43" s="525">
        <f t="shared" si="68"/>
        <v>0</v>
      </c>
      <c r="AS43" s="525">
        <f t="shared" si="69"/>
        <v>0</v>
      </c>
      <c r="AT43" s="525">
        <f t="shared" si="70"/>
        <v>0</v>
      </c>
      <c r="AU43" s="525">
        <f t="shared" si="71"/>
        <v>0</v>
      </c>
      <c r="AV43" s="525">
        <f t="shared" si="72"/>
        <v>0</v>
      </c>
      <c r="AW43" s="525">
        <f t="shared" si="73"/>
        <v>0</v>
      </c>
      <c r="AX43" s="525">
        <f t="shared" si="74"/>
        <v>0</v>
      </c>
      <c r="AY43" s="525">
        <f t="shared" si="75"/>
        <v>0</v>
      </c>
      <c r="AZ43" s="525">
        <f t="shared" si="87"/>
        <v>0</v>
      </c>
      <c r="BA43" s="525">
        <f t="shared" si="76"/>
        <v>0</v>
      </c>
      <c r="BB43" s="525">
        <f t="shared" si="77"/>
        <v>0</v>
      </c>
      <c r="BC43" s="525">
        <f t="shared" si="78"/>
        <v>0</v>
      </c>
      <c r="BD43" s="525">
        <f t="shared" si="79"/>
        <v>0</v>
      </c>
      <c r="BE43" s="525">
        <f t="shared" si="80"/>
        <v>0</v>
      </c>
      <c r="BF43" s="525">
        <f t="shared" si="81"/>
        <v>0</v>
      </c>
      <c r="BG43" s="525">
        <f t="shared" si="82"/>
        <v>0</v>
      </c>
      <c r="BH43" s="525">
        <f t="shared" si="83"/>
        <v>0</v>
      </c>
      <c r="BI43" s="525">
        <f t="shared" si="84"/>
        <v>0</v>
      </c>
      <c r="BJ43" s="525">
        <f t="shared" si="85"/>
        <v>0</v>
      </c>
      <c r="BK43" s="526"/>
      <c r="BL43" s="526">
        <v>6</v>
      </c>
      <c r="BM43" s="526"/>
      <c r="BN43" s="526"/>
      <c r="BO43" s="526"/>
      <c r="BP43" s="525">
        <f t="shared" si="28"/>
        <v>36</v>
      </c>
      <c r="BQ43" s="527">
        <f t="shared" si="86"/>
        <v>156</v>
      </c>
      <c r="BR43" s="549"/>
      <c r="BS43" s="549"/>
      <c r="BT43" s="549"/>
      <c r="BU43" s="549"/>
      <c r="BV43" s="549"/>
      <c r="BW43" s="549"/>
      <c r="BX43" s="549"/>
      <c r="BY43" s="549"/>
      <c r="BZ43" s="549"/>
      <c r="CA43" s="549"/>
      <c r="CB43" s="549"/>
      <c r="CC43" s="549"/>
      <c r="CD43" s="549"/>
      <c r="CE43" s="549"/>
      <c r="CF43" s="549"/>
      <c r="CG43" s="549"/>
      <c r="CH43" s="549"/>
      <c r="CI43" s="549"/>
      <c r="CJ43" s="549"/>
      <c r="CK43" s="549"/>
      <c r="CL43" s="549"/>
      <c r="CM43" s="558"/>
      <c r="CN43" s="558"/>
      <c r="CO43" s="558"/>
    </row>
    <row r="44" spans="1:93" s="559" customFormat="1" ht="27" customHeight="1">
      <c r="A44" s="544">
        <v>434426</v>
      </c>
      <c r="B44" s="544" t="s">
        <v>364</v>
      </c>
      <c r="C44" s="554">
        <v>602939</v>
      </c>
      <c r="D44" s="497" t="s">
        <v>291</v>
      </c>
      <c r="E44" s="513" t="s">
        <v>22</v>
      </c>
      <c r="F44" s="513"/>
      <c r="G44" s="514" t="s">
        <v>22</v>
      </c>
      <c r="H44" s="514"/>
      <c r="I44" s="514" t="s">
        <v>22</v>
      </c>
      <c r="J44" s="514"/>
      <c r="K44" s="514"/>
      <c r="L44" s="513"/>
      <c r="M44" s="513" t="s">
        <v>22</v>
      </c>
      <c r="N44" s="514"/>
      <c r="O44" s="514" t="s">
        <v>22</v>
      </c>
      <c r="P44" s="514"/>
      <c r="Q44" s="514"/>
      <c r="R44" s="514"/>
      <c r="S44" s="513" t="s">
        <v>22</v>
      </c>
      <c r="T44" s="513"/>
      <c r="U44" s="514" t="s">
        <v>22</v>
      </c>
      <c r="V44" s="514"/>
      <c r="W44" s="514"/>
      <c r="X44" s="514"/>
      <c r="Y44" s="514" t="s">
        <v>22</v>
      </c>
      <c r="Z44" s="513"/>
      <c r="AA44" s="513" t="s">
        <v>22</v>
      </c>
      <c r="AB44" s="514"/>
      <c r="AC44" s="514" t="s">
        <v>22</v>
      </c>
      <c r="AD44" s="514"/>
      <c r="AE44" s="514"/>
      <c r="AF44" s="514"/>
      <c r="AG44" s="520">
        <f t="shared" si="59"/>
        <v>120</v>
      </c>
      <c r="AH44" s="521">
        <f t="shared" si="60"/>
        <v>120</v>
      </c>
      <c r="AI44" s="521">
        <f t="shared" si="61"/>
        <v>0</v>
      </c>
      <c r="AJ44" s="522" t="s">
        <v>202</v>
      </c>
      <c r="AK44" s="523">
        <f t="shared" si="62"/>
        <v>120</v>
      </c>
      <c r="AL44" s="523">
        <f t="shared" si="63"/>
        <v>0</v>
      </c>
      <c r="AM44" s="524"/>
      <c r="AN44" s="525">
        <f t="shared" si="64"/>
        <v>0</v>
      </c>
      <c r="AO44" s="525">
        <f t="shared" si="65"/>
        <v>0</v>
      </c>
      <c r="AP44" s="525">
        <f t="shared" si="66"/>
        <v>10</v>
      </c>
      <c r="AQ44" s="525">
        <f t="shared" si="67"/>
        <v>0</v>
      </c>
      <c r="AR44" s="525">
        <f t="shared" si="68"/>
        <v>0</v>
      </c>
      <c r="AS44" s="525">
        <f t="shared" si="69"/>
        <v>0</v>
      </c>
      <c r="AT44" s="525">
        <f t="shared" si="70"/>
        <v>0</v>
      </c>
      <c r="AU44" s="525">
        <f t="shared" si="71"/>
        <v>0</v>
      </c>
      <c r="AV44" s="525">
        <f t="shared" si="72"/>
        <v>0</v>
      </c>
      <c r="AW44" s="525">
        <f t="shared" si="73"/>
        <v>0</v>
      </c>
      <c r="AX44" s="525">
        <f t="shared" si="74"/>
        <v>0</v>
      </c>
      <c r="AY44" s="525">
        <f t="shared" si="75"/>
        <v>0</v>
      </c>
      <c r="AZ44" s="525">
        <f t="shared" si="87"/>
        <v>0</v>
      </c>
      <c r="BA44" s="525">
        <f t="shared" si="76"/>
        <v>0</v>
      </c>
      <c r="BB44" s="525">
        <f t="shared" si="77"/>
        <v>0</v>
      </c>
      <c r="BC44" s="525">
        <f t="shared" si="78"/>
        <v>0</v>
      </c>
      <c r="BD44" s="525">
        <f t="shared" si="79"/>
        <v>0</v>
      </c>
      <c r="BE44" s="525">
        <f t="shared" si="80"/>
        <v>0</v>
      </c>
      <c r="BF44" s="525">
        <f t="shared" si="81"/>
        <v>0</v>
      </c>
      <c r="BG44" s="525">
        <f t="shared" si="82"/>
        <v>0</v>
      </c>
      <c r="BH44" s="525">
        <f t="shared" si="83"/>
        <v>0</v>
      </c>
      <c r="BI44" s="525">
        <f t="shared" si="84"/>
        <v>0</v>
      </c>
      <c r="BJ44" s="525">
        <f t="shared" si="85"/>
        <v>0</v>
      </c>
      <c r="BK44" s="526"/>
      <c r="BL44" s="526"/>
      <c r="BM44" s="526"/>
      <c r="BN44" s="526"/>
      <c r="BO44" s="526"/>
      <c r="BP44" s="525">
        <f t="shared" si="28"/>
        <v>0</v>
      </c>
      <c r="BQ44" s="527">
        <f t="shared" si="86"/>
        <v>120</v>
      </c>
      <c r="BR44" s="549"/>
      <c r="BS44" s="549"/>
      <c r="BT44" s="549"/>
      <c r="BU44" s="549"/>
      <c r="BV44" s="549"/>
      <c r="BW44" s="549"/>
      <c r="BX44" s="549"/>
      <c r="BY44" s="549"/>
      <c r="BZ44" s="549"/>
      <c r="CA44" s="549"/>
      <c r="CB44" s="549"/>
      <c r="CC44" s="549"/>
      <c r="CD44" s="549"/>
      <c r="CE44" s="549"/>
      <c r="CF44" s="549"/>
      <c r="CG44" s="549"/>
      <c r="CH44" s="549"/>
      <c r="CI44" s="549"/>
      <c r="CJ44" s="549"/>
      <c r="CK44" s="549"/>
      <c r="CL44" s="549"/>
      <c r="CM44" s="558"/>
      <c r="CN44" s="558"/>
      <c r="CO44" s="558"/>
    </row>
    <row r="45" spans="1:93" s="559" customFormat="1" ht="27" customHeight="1">
      <c r="A45" s="544">
        <v>432970</v>
      </c>
      <c r="B45" s="544" t="s">
        <v>365</v>
      </c>
      <c r="C45" s="554">
        <v>485128</v>
      </c>
      <c r="D45" s="497" t="s">
        <v>291</v>
      </c>
      <c r="E45" s="513"/>
      <c r="F45" s="513" t="s">
        <v>22</v>
      </c>
      <c r="G45" s="514"/>
      <c r="H45" s="514" t="s">
        <v>22</v>
      </c>
      <c r="I45" s="514"/>
      <c r="J45" s="514" t="s">
        <v>22</v>
      </c>
      <c r="K45" s="514"/>
      <c r="L45" s="516" t="s">
        <v>22</v>
      </c>
      <c r="M45" s="513"/>
      <c r="N45" s="514" t="s">
        <v>22</v>
      </c>
      <c r="O45" s="514"/>
      <c r="P45" s="514" t="s">
        <v>22</v>
      </c>
      <c r="Q45" s="514"/>
      <c r="R45" s="514" t="s">
        <v>22</v>
      </c>
      <c r="S45" s="513"/>
      <c r="T45" s="513"/>
      <c r="U45" s="514"/>
      <c r="V45" s="538" t="s">
        <v>18</v>
      </c>
      <c r="W45" s="514"/>
      <c r="X45" s="514" t="s">
        <v>22</v>
      </c>
      <c r="Y45" s="515" t="s">
        <v>22</v>
      </c>
      <c r="Z45" s="513"/>
      <c r="AA45" s="513"/>
      <c r="AB45" s="514" t="s">
        <v>22</v>
      </c>
      <c r="AC45" s="514"/>
      <c r="AD45" s="514" t="s">
        <v>22</v>
      </c>
      <c r="AE45" s="514"/>
      <c r="AF45" s="515" t="s">
        <v>22</v>
      </c>
      <c r="AG45" s="520">
        <f t="shared" si="59"/>
        <v>108</v>
      </c>
      <c r="AH45" s="521">
        <f t="shared" si="60"/>
        <v>144</v>
      </c>
      <c r="AI45" s="521">
        <f t="shared" si="61"/>
        <v>36</v>
      </c>
      <c r="AJ45" s="522" t="s">
        <v>202</v>
      </c>
      <c r="AK45" s="523">
        <f t="shared" si="62"/>
        <v>108</v>
      </c>
      <c r="AL45" s="523">
        <f t="shared" si="63"/>
        <v>36</v>
      </c>
      <c r="AM45" s="524"/>
      <c r="AN45" s="525">
        <f t="shared" si="64"/>
        <v>0</v>
      </c>
      <c r="AO45" s="525">
        <f t="shared" si="65"/>
        <v>0</v>
      </c>
      <c r="AP45" s="525">
        <f t="shared" si="66"/>
        <v>12</v>
      </c>
      <c r="AQ45" s="525">
        <f t="shared" si="67"/>
        <v>0</v>
      </c>
      <c r="AR45" s="525">
        <f t="shared" si="68"/>
        <v>0</v>
      </c>
      <c r="AS45" s="525">
        <f t="shared" si="69"/>
        <v>0</v>
      </c>
      <c r="AT45" s="525">
        <f t="shared" si="70"/>
        <v>0</v>
      </c>
      <c r="AU45" s="525">
        <f t="shared" si="71"/>
        <v>0</v>
      </c>
      <c r="AV45" s="525">
        <f t="shared" si="72"/>
        <v>0</v>
      </c>
      <c r="AW45" s="525">
        <f t="shared" si="73"/>
        <v>0</v>
      </c>
      <c r="AX45" s="525">
        <f t="shared" si="74"/>
        <v>0</v>
      </c>
      <c r="AY45" s="525">
        <f t="shared" si="75"/>
        <v>0</v>
      </c>
      <c r="AZ45" s="525">
        <f t="shared" si="87"/>
        <v>0</v>
      </c>
      <c r="BA45" s="525">
        <f t="shared" si="76"/>
        <v>0</v>
      </c>
      <c r="BB45" s="525">
        <f t="shared" si="77"/>
        <v>0</v>
      </c>
      <c r="BC45" s="525">
        <f t="shared" si="78"/>
        <v>0</v>
      </c>
      <c r="BD45" s="525">
        <f t="shared" si="79"/>
        <v>0</v>
      </c>
      <c r="BE45" s="525">
        <f t="shared" si="80"/>
        <v>0</v>
      </c>
      <c r="BF45" s="525">
        <f t="shared" si="81"/>
        <v>0</v>
      </c>
      <c r="BG45" s="525">
        <f t="shared" si="82"/>
        <v>0</v>
      </c>
      <c r="BH45" s="525">
        <f t="shared" si="83"/>
        <v>0</v>
      </c>
      <c r="BI45" s="525">
        <f t="shared" si="84"/>
        <v>0</v>
      </c>
      <c r="BJ45" s="525">
        <f t="shared" si="85"/>
        <v>0</v>
      </c>
      <c r="BK45" s="526"/>
      <c r="BL45" s="526"/>
      <c r="BM45" s="526"/>
      <c r="BN45" s="526">
        <v>2</v>
      </c>
      <c r="BO45" s="526"/>
      <c r="BP45" s="525">
        <f t="shared" si="28"/>
        <v>12</v>
      </c>
      <c r="BQ45" s="527">
        <f t="shared" si="86"/>
        <v>144</v>
      </c>
      <c r="BR45" s="549"/>
      <c r="BS45" s="549"/>
      <c r="BT45" s="549"/>
      <c r="BU45" s="549"/>
      <c r="BV45" s="549"/>
      <c r="BW45" s="549"/>
      <c r="BX45" s="549"/>
      <c r="BY45" s="549"/>
      <c r="BZ45" s="549"/>
      <c r="CA45" s="549"/>
      <c r="CB45" s="549"/>
      <c r="CC45" s="549"/>
      <c r="CD45" s="549"/>
      <c r="CE45" s="549"/>
      <c r="CF45" s="549"/>
      <c r="CG45" s="549"/>
      <c r="CH45" s="549"/>
      <c r="CI45" s="549"/>
      <c r="CJ45" s="549"/>
      <c r="CK45" s="549"/>
      <c r="CL45" s="549"/>
      <c r="CM45" s="558"/>
      <c r="CN45" s="558"/>
      <c r="CO45" s="558"/>
    </row>
    <row r="46" spans="1:93" s="559" customFormat="1" ht="27" customHeight="1">
      <c r="A46" s="544" t="s">
        <v>366</v>
      </c>
      <c r="B46" s="544" t="s">
        <v>341</v>
      </c>
      <c r="C46" s="546">
        <v>422294</v>
      </c>
      <c r="D46" s="497" t="s">
        <v>291</v>
      </c>
      <c r="E46" s="513"/>
      <c r="F46" s="513"/>
      <c r="G46" s="514" t="s">
        <v>22</v>
      </c>
      <c r="H46" s="514"/>
      <c r="I46" s="514"/>
      <c r="J46" s="514" t="s">
        <v>22</v>
      </c>
      <c r="K46" s="514"/>
      <c r="L46" s="513"/>
      <c r="M46" s="513" t="s">
        <v>22</v>
      </c>
      <c r="N46" s="514"/>
      <c r="O46" s="514"/>
      <c r="P46" s="514" t="s">
        <v>22</v>
      </c>
      <c r="Q46" s="514"/>
      <c r="R46" s="514"/>
      <c r="S46" s="513" t="s">
        <v>22</v>
      </c>
      <c r="T46" s="513"/>
      <c r="U46" s="514"/>
      <c r="V46" s="514" t="s">
        <v>22</v>
      </c>
      <c r="W46" s="514"/>
      <c r="X46" s="514"/>
      <c r="Y46" s="514" t="s">
        <v>22</v>
      </c>
      <c r="Z46" s="513" t="s">
        <v>22</v>
      </c>
      <c r="AA46" s="513"/>
      <c r="AB46" s="514" t="s">
        <v>22</v>
      </c>
      <c r="AC46" s="514"/>
      <c r="AD46" s="514"/>
      <c r="AE46" s="514" t="s">
        <v>22</v>
      </c>
      <c r="AF46" s="514"/>
      <c r="AG46" s="520">
        <f t="shared" si="59"/>
        <v>120</v>
      </c>
      <c r="AH46" s="521">
        <f t="shared" si="60"/>
        <v>120</v>
      </c>
      <c r="AI46" s="521">
        <f t="shared" si="61"/>
        <v>0</v>
      </c>
      <c r="AJ46" s="522" t="s">
        <v>202</v>
      </c>
      <c r="AK46" s="523">
        <f t="shared" si="62"/>
        <v>120</v>
      </c>
      <c r="AL46" s="523">
        <f t="shared" si="63"/>
        <v>0</v>
      </c>
      <c r="AM46" s="524"/>
      <c r="AN46" s="525">
        <f t="shared" si="64"/>
        <v>0</v>
      </c>
      <c r="AO46" s="525">
        <f t="shared" si="65"/>
        <v>0</v>
      </c>
      <c r="AP46" s="525">
        <f t="shared" si="66"/>
        <v>10</v>
      </c>
      <c r="AQ46" s="525">
        <f t="shared" si="67"/>
        <v>0</v>
      </c>
      <c r="AR46" s="525">
        <f t="shared" si="68"/>
        <v>0</v>
      </c>
      <c r="AS46" s="525">
        <f t="shared" si="69"/>
        <v>0</v>
      </c>
      <c r="AT46" s="525">
        <f t="shared" si="70"/>
        <v>0</v>
      </c>
      <c r="AU46" s="525">
        <f t="shared" si="71"/>
        <v>0</v>
      </c>
      <c r="AV46" s="525">
        <f t="shared" si="72"/>
        <v>0</v>
      </c>
      <c r="AW46" s="525">
        <f t="shared" si="73"/>
        <v>0</v>
      </c>
      <c r="AX46" s="525">
        <f t="shared" si="74"/>
        <v>0</v>
      </c>
      <c r="AY46" s="525">
        <f t="shared" si="75"/>
        <v>0</v>
      </c>
      <c r="AZ46" s="525">
        <f t="shared" si="87"/>
        <v>0</v>
      </c>
      <c r="BA46" s="525">
        <f t="shared" si="76"/>
        <v>0</v>
      </c>
      <c r="BB46" s="525">
        <f t="shared" si="77"/>
        <v>0</v>
      </c>
      <c r="BC46" s="525">
        <f t="shared" si="78"/>
        <v>0</v>
      </c>
      <c r="BD46" s="525">
        <f t="shared" si="79"/>
        <v>0</v>
      </c>
      <c r="BE46" s="525">
        <f t="shared" si="80"/>
        <v>0</v>
      </c>
      <c r="BF46" s="525">
        <f t="shared" si="81"/>
        <v>0</v>
      </c>
      <c r="BG46" s="525">
        <f t="shared" si="82"/>
        <v>0</v>
      </c>
      <c r="BH46" s="525">
        <f t="shared" si="83"/>
        <v>0</v>
      </c>
      <c r="BI46" s="525">
        <f t="shared" si="84"/>
        <v>0</v>
      </c>
      <c r="BJ46" s="525">
        <f t="shared" si="85"/>
        <v>0</v>
      </c>
      <c r="BK46" s="526"/>
      <c r="BL46" s="526"/>
      <c r="BM46" s="526"/>
      <c r="BN46" s="526"/>
      <c r="BO46" s="526"/>
      <c r="BP46" s="525">
        <f t="shared" si="28"/>
        <v>0</v>
      </c>
      <c r="BQ46" s="527">
        <f t="shared" si="86"/>
        <v>120</v>
      </c>
      <c r="BR46" s="549"/>
      <c r="BS46" s="549"/>
      <c r="BT46" s="549"/>
      <c r="BU46" s="549"/>
      <c r="BV46" s="549"/>
      <c r="BW46" s="549"/>
      <c r="BX46" s="549"/>
      <c r="BY46" s="549"/>
      <c r="BZ46" s="549"/>
      <c r="CA46" s="549"/>
      <c r="CB46" s="549"/>
      <c r="CC46" s="549"/>
      <c r="CD46" s="549"/>
      <c r="CE46" s="549"/>
      <c r="CF46" s="549"/>
      <c r="CG46" s="549"/>
      <c r="CH46" s="549"/>
      <c r="CI46" s="549"/>
      <c r="CJ46" s="549"/>
      <c r="CK46" s="549"/>
      <c r="CL46" s="549"/>
      <c r="CM46" s="558"/>
      <c r="CN46" s="558"/>
      <c r="CO46" s="558"/>
    </row>
    <row r="47" spans="1:93" s="569" customFormat="1" ht="27" customHeight="1">
      <c r="A47" s="560"/>
      <c r="B47" s="560"/>
      <c r="C47" s="560"/>
      <c r="D47" s="561"/>
      <c r="E47" s="562"/>
      <c r="F47" s="562"/>
      <c r="G47" s="562"/>
      <c r="H47" s="562"/>
      <c r="I47" s="562"/>
      <c r="J47" s="562"/>
      <c r="K47" s="562"/>
      <c r="L47" s="562"/>
      <c r="M47" s="562"/>
      <c r="N47" s="562"/>
      <c r="O47" s="562"/>
      <c r="P47" s="562"/>
      <c r="Q47" s="562"/>
      <c r="R47" s="562"/>
      <c r="S47" s="562"/>
      <c r="T47" s="562"/>
      <c r="U47" s="562"/>
      <c r="V47" s="562"/>
      <c r="W47" s="562"/>
      <c r="X47" s="562"/>
      <c r="Y47" s="562"/>
      <c r="Z47" s="562"/>
      <c r="AA47" s="563"/>
      <c r="AB47" s="563"/>
      <c r="AC47" s="563"/>
      <c r="AD47" s="563"/>
      <c r="AE47" s="563"/>
      <c r="AF47" s="563"/>
      <c r="AG47" s="564"/>
      <c r="AH47" s="565"/>
      <c r="AI47" s="565"/>
      <c r="AJ47" s="566"/>
      <c r="AK47" s="567"/>
      <c r="AL47" s="550"/>
      <c r="AM47" s="550"/>
      <c r="AN47" s="550"/>
      <c r="AO47" s="550"/>
      <c r="AP47" s="551"/>
      <c r="AQ47" s="551"/>
      <c r="AR47" s="551"/>
      <c r="AS47" s="551"/>
      <c r="AT47" s="551"/>
      <c r="AU47" s="551"/>
      <c r="AV47" s="551"/>
      <c r="AW47" s="551"/>
      <c r="AX47" s="551"/>
      <c r="AY47" s="551"/>
      <c r="AZ47" s="551"/>
      <c r="BA47" s="551"/>
      <c r="BB47" s="551"/>
      <c r="BC47" s="551"/>
      <c r="BD47" s="551"/>
      <c r="BE47" s="551"/>
      <c r="BF47" s="551"/>
      <c r="BG47" s="551"/>
      <c r="BH47" s="551"/>
      <c r="BI47" s="551"/>
      <c r="BJ47" s="551"/>
      <c r="BK47" s="550"/>
      <c r="BL47" s="550"/>
      <c r="BM47" s="550"/>
      <c r="BN47" s="550"/>
      <c r="BO47" s="550"/>
      <c r="BP47" s="551"/>
      <c r="BQ47" s="552"/>
      <c r="BR47" s="550"/>
      <c r="BS47" s="550"/>
      <c r="BT47" s="550"/>
      <c r="BU47" s="550"/>
      <c r="BV47" s="550"/>
      <c r="BW47" s="550"/>
      <c r="BX47" s="550"/>
      <c r="BY47" s="550"/>
      <c r="BZ47" s="550"/>
      <c r="CA47" s="550"/>
      <c r="CB47" s="550"/>
      <c r="CC47" s="550"/>
      <c r="CD47" s="550"/>
      <c r="CE47" s="550"/>
      <c r="CF47" s="550"/>
      <c r="CG47" s="550"/>
      <c r="CH47" s="550"/>
      <c r="CI47" s="550"/>
      <c r="CJ47" s="550"/>
      <c r="CK47" s="550"/>
      <c r="CL47" s="550"/>
      <c r="CM47" s="568"/>
      <c r="CN47" s="568"/>
      <c r="CO47" s="568"/>
    </row>
    <row r="48" spans="1:93" s="569" customFormat="1" ht="27" customHeight="1">
      <c r="A48" s="560"/>
      <c r="B48" s="560"/>
      <c r="C48" s="560"/>
      <c r="D48" s="561"/>
      <c r="E48" s="570"/>
      <c r="F48" s="570"/>
      <c r="G48" s="570"/>
      <c r="H48" s="570"/>
      <c r="I48" s="570"/>
      <c r="J48" s="570"/>
      <c r="K48" s="570"/>
      <c r="L48" s="570"/>
      <c r="M48" s="570"/>
      <c r="N48" s="570"/>
      <c r="O48" s="570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64"/>
      <c r="AH48" s="565"/>
      <c r="AI48" s="565"/>
      <c r="AJ48" s="566"/>
      <c r="AK48" s="567"/>
      <c r="AL48" s="550"/>
      <c r="AM48" s="550"/>
      <c r="AN48" s="550"/>
      <c r="AO48" s="550"/>
      <c r="AP48" s="551"/>
      <c r="AQ48" s="551"/>
      <c r="AR48" s="551"/>
      <c r="AS48" s="551"/>
      <c r="AT48" s="551"/>
      <c r="AU48" s="551"/>
      <c r="AV48" s="551"/>
      <c r="AW48" s="551"/>
      <c r="AX48" s="551"/>
      <c r="AY48" s="551"/>
      <c r="AZ48" s="551"/>
      <c r="BA48" s="551"/>
      <c r="BB48" s="551"/>
      <c r="BC48" s="551"/>
      <c r="BD48" s="551"/>
      <c r="BE48" s="551"/>
      <c r="BF48" s="551"/>
      <c r="BG48" s="551"/>
      <c r="BH48" s="551"/>
      <c r="BI48" s="551"/>
      <c r="BJ48" s="551"/>
      <c r="BK48" s="550"/>
      <c r="BL48" s="550"/>
      <c r="BM48" s="550"/>
      <c r="BN48" s="550"/>
      <c r="BO48" s="550"/>
      <c r="BP48" s="551"/>
      <c r="BQ48" s="552"/>
      <c r="BR48" s="550"/>
      <c r="BS48" s="550"/>
      <c r="BT48" s="550"/>
      <c r="BU48" s="550"/>
      <c r="BV48" s="550"/>
      <c r="BW48" s="550"/>
      <c r="BX48" s="550"/>
      <c r="BY48" s="550"/>
      <c r="BZ48" s="550"/>
      <c r="CA48" s="550"/>
      <c r="CB48" s="550"/>
      <c r="CC48" s="550"/>
      <c r="CD48" s="550"/>
      <c r="CE48" s="550"/>
      <c r="CF48" s="550"/>
      <c r="CG48" s="550"/>
      <c r="CH48" s="550"/>
      <c r="CI48" s="550"/>
      <c r="CJ48" s="550"/>
      <c r="CK48" s="550"/>
      <c r="CL48" s="550"/>
      <c r="CM48" s="568"/>
      <c r="CN48" s="568"/>
      <c r="CO48" s="568"/>
    </row>
    <row r="49" spans="1:1029" s="569" customFormat="1" ht="27" customHeight="1">
      <c r="A49" s="560"/>
      <c r="B49" s="571"/>
      <c r="C49" s="560"/>
      <c r="D49" s="560"/>
      <c r="E49" s="562"/>
      <c r="F49" s="562"/>
      <c r="G49" s="572"/>
      <c r="H49" s="562"/>
      <c r="I49" s="562"/>
      <c r="J49" s="572"/>
      <c r="K49" s="562"/>
      <c r="L49" s="562"/>
      <c r="M49" s="57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73"/>
      <c r="Y49" s="562"/>
      <c r="Z49" s="562"/>
      <c r="AA49" s="563"/>
      <c r="AB49" s="562"/>
      <c r="AC49" s="562"/>
      <c r="AD49" s="562"/>
      <c r="AE49" s="563"/>
      <c r="AF49" s="563"/>
      <c r="AG49" s="574"/>
      <c r="AH49" s="575"/>
      <c r="AI49" s="575"/>
      <c r="AJ49" s="566"/>
      <c r="AK49" s="576"/>
      <c r="AL49" s="576"/>
      <c r="AM49" s="577"/>
      <c r="AN49" s="551"/>
      <c r="AO49" s="551"/>
      <c r="AP49" s="551"/>
      <c r="AQ49" s="551"/>
      <c r="AR49" s="551"/>
      <c r="AS49" s="551"/>
      <c r="AT49" s="551"/>
      <c r="AU49" s="551"/>
      <c r="AV49" s="551"/>
      <c r="AW49" s="551"/>
      <c r="AX49" s="551"/>
      <c r="AY49" s="551"/>
      <c r="AZ49" s="551"/>
      <c r="BA49" s="551"/>
      <c r="BB49" s="551"/>
      <c r="BC49" s="551"/>
      <c r="BD49" s="551"/>
      <c r="BE49" s="551"/>
      <c r="BF49" s="551"/>
      <c r="BG49" s="551"/>
      <c r="BH49" s="551"/>
      <c r="BI49" s="551"/>
      <c r="BJ49" s="551"/>
      <c r="BK49" s="578"/>
      <c r="BL49" s="578"/>
      <c r="BM49" s="578"/>
      <c r="BN49" s="578"/>
      <c r="BO49" s="578"/>
      <c r="BP49" s="551"/>
      <c r="BQ49" s="552"/>
      <c r="BR49" s="550"/>
      <c r="BS49" s="550"/>
      <c r="BT49" s="550"/>
      <c r="BU49" s="550"/>
      <c r="BV49" s="550"/>
      <c r="BW49" s="550"/>
      <c r="BX49" s="550"/>
      <c r="BY49" s="550"/>
      <c r="BZ49" s="550"/>
      <c r="CA49" s="550"/>
      <c r="CB49" s="550"/>
      <c r="CC49" s="550"/>
      <c r="CD49" s="550"/>
      <c r="CE49" s="550"/>
      <c r="CF49" s="550"/>
      <c r="CG49" s="550"/>
      <c r="CH49" s="550"/>
      <c r="CI49" s="550"/>
      <c r="CJ49" s="550"/>
      <c r="CK49" s="550"/>
      <c r="CL49" s="550"/>
      <c r="CM49" s="568"/>
      <c r="CN49" s="568"/>
      <c r="CO49" s="568"/>
    </row>
    <row r="50" spans="1:1029" s="569" customFormat="1" ht="27" customHeight="1">
      <c r="A50" s="560"/>
      <c r="B50" s="571"/>
      <c r="C50" s="560"/>
      <c r="D50" s="560"/>
      <c r="E50" s="562"/>
      <c r="F50" s="562"/>
      <c r="G50" s="562"/>
      <c r="H50" s="562"/>
      <c r="I50" s="562"/>
      <c r="J50" s="562"/>
      <c r="K50" s="562"/>
      <c r="L50" s="562"/>
      <c r="M50" s="562"/>
      <c r="N50" s="562"/>
      <c r="O50" s="562"/>
      <c r="P50" s="562"/>
      <c r="Q50" s="562"/>
      <c r="R50" s="562"/>
      <c r="S50" s="562"/>
      <c r="T50" s="562"/>
      <c r="U50" s="562"/>
      <c r="V50" s="562"/>
      <c r="W50" s="562"/>
      <c r="X50" s="562"/>
      <c r="Y50" s="562"/>
      <c r="Z50" s="562"/>
      <c r="AA50" s="563"/>
      <c r="AB50" s="562"/>
      <c r="AC50" s="562"/>
      <c r="AD50" s="562"/>
      <c r="AE50" s="563"/>
      <c r="AF50" s="563"/>
      <c r="AG50" s="574"/>
      <c r="AH50" s="575"/>
      <c r="AI50" s="575"/>
      <c r="AJ50" s="566"/>
      <c r="AK50" s="576"/>
      <c r="AL50" s="576"/>
      <c r="AM50" s="577"/>
      <c r="AN50" s="551"/>
      <c r="AO50" s="551"/>
      <c r="AP50" s="551"/>
      <c r="AQ50" s="551"/>
      <c r="AR50" s="551"/>
      <c r="AS50" s="551"/>
      <c r="AT50" s="551"/>
      <c r="AU50" s="551"/>
      <c r="AV50" s="551"/>
      <c r="AW50" s="551"/>
      <c r="AX50" s="551"/>
      <c r="AY50" s="551"/>
      <c r="AZ50" s="551"/>
      <c r="BA50" s="551"/>
      <c r="BB50" s="551"/>
      <c r="BC50" s="551"/>
      <c r="BD50" s="551"/>
      <c r="BE50" s="551"/>
      <c r="BF50" s="551"/>
      <c r="BG50" s="551"/>
      <c r="BH50" s="551"/>
      <c r="BI50" s="551"/>
      <c r="BJ50" s="551"/>
      <c r="BK50" s="578"/>
      <c r="BL50" s="578"/>
      <c r="BM50" s="578"/>
      <c r="BN50" s="578"/>
      <c r="BO50" s="578"/>
      <c r="BP50" s="551"/>
      <c r="BQ50" s="552"/>
      <c r="BR50" s="550"/>
      <c r="BS50" s="550"/>
      <c r="BT50" s="550"/>
      <c r="BU50" s="550"/>
      <c r="BV50" s="550"/>
      <c r="BW50" s="550"/>
      <c r="BX50" s="550"/>
      <c r="BY50" s="550"/>
      <c r="BZ50" s="550"/>
      <c r="CA50" s="550"/>
      <c r="CB50" s="550"/>
      <c r="CC50" s="550"/>
      <c r="CD50" s="550"/>
      <c r="CE50" s="550"/>
      <c r="CF50" s="550"/>
      <c r="CG50" s="550"/>
      <c r="CH50" s="550"/>
      <c r="CI50" s="550"/>
      <c r="CJ50" s="550"/>
      <c r="CK50" s="550"/>
      <c r="CL50" s="550"/>
      <c r="CM50" s="568"/>
      <c r="CN50" s="568"/>
      <c r="CO50" s="568"/>
    </row>
    <row r="51" spans="1:1029" s="569" customFormat="1" ht="27" customHeight="1">
      <c r="A51" s="560"/>
      <c r="B51" s="560"/>
      <c r="C51" s="560"/>
      <c r="D51" s="560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3"/>
      <c r="AB51" s="563"/>
      <c r="AC51" s="563"/>
      <c r="AD51" s="563"/>
      <c r="AE51" s="563"/>
      <c r="AF51" s="563"/>
      <c r="AG51" s="574"/>
      <c r="AH51" s="575"/>
      <c r="AI51" s="575"/>
      <c r="AJ51" s="566"/>
      <c r="AK51" s="576"/>
      <c r="AL51" s="576"/>
      <c r="AM51" s="577"/>
      <c r="AN51" s="551"/>
      <c r="AO51" s="551"/>
      <c r="AP51" s="551"/>
      <c r="AQ51" s="551"/>
      <c r="AR51" s="551"/>
      <c r="AS51" s="551"/>
      <c r="AT51" s="551"/>
      <c r="AU51" s="551"/>
      <c r="AV51" s="551"/>
      <c r="AW51" s="551"/>
      <c r="AX51" s="551"/>
      <c r="AY51" s="551"/>
      <c r="AZ51" s="551"/>
      <c r="BA51" s="551"/>
      <c r="BB51" s="551"/>
      <c r="BC51" s="551"/>
      <c r="BD51" s="551"/>
      <c r="BE51" s="551"/>
      <c r="BF51" s="551"/>
      <c r="BG51" s="551"/>
      <c r="BH51" s="551"/>
      <c r="BI51" s="551"/>
      <c r="BJ51" s="551"/>
      <c r="BK51" s="578"/>
      <c r="BL51" s="578"/>
      <c r="BM51" s="578"/>
      <c r="BN51" s="578"/>
      <c r="BO51" s="578"/>
      <c r="BP51" s="551"/>
      <c r="BQ51" s="552"/>
      <c r="BR51" s="550"/>
      <c r="BS51" s="550"/>
      <c r="BT51" s="550"/>
      <c r="BU51" s="550"/>
      <c r="BV51" s="550"/>
      <c r="BW51" s="550"/>
      <c r="BX51" s="550"/>
      <c r="BY51" s="550"/>
      <c r="BZ51" s="550"/>
      <c r="CA51" s="550"/>
      <c r="CB51" s="550"/>
      <c r="CC51" s="550"/>
      <c r="CD51" s="550"/>
      <c r="CE51" s="550"/>
      <c r="CF51" s="550"/>
      <c r="CG51" s="550"/>
      <c r="CH51" s="550"/>
      <c r="CI51" s="550"/>
      <c r="CJ51" s="550"/>
      <c r="CK51" s="550"/>
      <c r="CL51" s="550"/>
      <c r="CM51" s="568"/>
      <c r="CN51" s="568"/>
      <c r="CO51" s="568"/>
    </row>
    <row r="52" spans="1:1029" s="582" customFormat="1" ht="27" customHeight="1">
      <c r="A52" s="560"/>
      <c r="B52" s="560"/>
      <c r="C52" s="560"/>
      <c r="D52" s="561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3"/>
      <c r="AB52" s="563"/>
      <c r="AC52" s="563"/>
      <c r="AD52" s="563"/>
      <c r="AE52" s="563"/>
      <c r="AF52" s="563"/>
      <c r="AG52" s="564"/>
      <c r="AH52" s="565"/>
      <c r="AI52" s="565"/>
      <c r="AJ52" s="579"/>
      <c r="AK52" s="567"/>
      <c r="AL52" s="567"/>
      <c r="AM52" s="567"/>
      <c r="AN52" s="567"/>
      <c r="AO52" s="567"/>
      <c r="AP52" s="551"/>
      <c r="AQ52" s="551"/>
      <c r="AR52" s="551"/>
      <c r="AS52" s="551"/>
      <c r="AT52" s="551"/>
      <c r="AU52" s="551"/>
      <c r="AV52" s="551"/>
      <c r="AW52" s="551"/>
      <c r="AX52" s="551"/>
      <c r="AY52" s="551"/>
      <c r="AZ52" s="551"/>
      <c r="BA52" s="551"/>
      <c r="BB52" s="551"/>
      <c r="BC52" s="551"/>
      <c r="BD52" s="551"/>
      <c r="BE52" s="551"/>
      <c r="BF52" s="551"/>
      <c r="BG52" s="551"/>
      <c r="BH52" s="551"/>
      <c r="BI52" s="551"/>
      <c r="BJ52" s="551"/>
      <c r="BK52" s="567"/>
      <c r="BL52" s="567"/>
      <c r="BM52" s="567"/>
      <c r="BN52" s="567"/>
      <c r="BO52" s="567"/>
      <c r="BP52" s="551"/>
      <c r="BQ52" s="552"/>
      <c r="BR52" s="567"/>
      <c r="BS52" s="567"/>
      <c r="BT52" s="567"/>
      <c r="BU52" s="567"/>
      <c r="BV52" s="567"/>
      <c r="BW52" s="567"/>
      <c r="BX52" s="567"/>
      <c r="BY52" s="567"/>
      <c r="BZ52" s="567"/>
      <c r="CA52" s="567"/>
      <c r="CB52" s="567"/>
      <c r="CC52" s="567"/>
      <c r="CD52" s="567"/>
      <c r="CE52" s="567"/>
      <c r="CF52" s="567"/>
      <c r="CG52" s="567"/>
      <c r="CH52" s="567"/>
      <c r="CI52" s="567"/>
      <c r="CJ52" s="567"/>
      <c r="CK52" s="567"/>
      <c r="CL52" s="567"/>
      <c r="CM52" s="580"/>
      <c r="CN52" s="580"/>
      <c r="CO52" s="580"/>
      <c r="CP52" s="581"/>
      <c r="CQ52" s="581"/>
      <c r="CR52" s="581"/>
      <c r="CS52" s="581"/>
      <c r="CT52" s="581"/>
      <c r="CU52" s="581"/>
      <c r="CV52" s="581"/>
      <c r="CW52" s="581"/>
      <c r="CX52" s="581"/>
      <c r="CY52" s="581"/>
      <c r="CZ52" s="581"/>
      <c r="DA52" s="581"/>
      <c r="DB52" s="581"/>
      <c r="DC52" s="581"/>
      <c r="DD52" s="581"/>
      <c r="DE52" s="581"/>
      <c r="DF52" s="581"/>
      <c r="DG52" s="581"/>
      <c r="DH52" s="581"/>
      <c r="DI52" s="581"/>
      <c r="DJ52" s="581"/>
      <c r="DK52" s="581"/>
      <c r="DL52" s="581"/>
      <c r="DM52" s="581"/>
      <c r="DN52" s="581"/>
      <c r="DO52" s="581"/>
      <c r="DP52" s="581"/>
      <c r="DQ52" s="581"/>
      <c r="DR52" s="581"/>
      <c r="DS52" s="581"/>
      <c r="DT52" s="581"/>
      <c r="DU52" s="581"/>
      <c r="DV52" s="581"/>
      <c r="DW52" s="581"/>
      <c r="DX52" s="581"/>
      <c r="DY52" s="581"/>
      <c r="DZ52" s="581"/>
      <c r="EA52" s="581"/>
      <c r="EB52" s="581"/>
      <c r="EC52" s="581"/>
      <c r="ED52" s="581"/>
      <c r="EE52" s="581"/>
      <c r="EF52" s="581"/>
      <c r="EG52" s="581"/>
      <c r="EH52" s="581"/>
      <c r="EI52" s="581"/>
      <c r="EJ52" s="581"/>
      <c r="EK52" s="581"/>
      <c r="EL52" s="581"/>
      <c r="EM52" s="581"/>
      <c r="EN52" s="581"/>
      <c r="EO52" s="581"/>
      <c r="EP52" s="581"/>
      <c r="EQ52" s="581"/>
      <c r="ER52" s="581"/>
      <c r="ES52" s="581"/>
      <c r="ET52" s="581"/>
      <c r="EU52" s="581"/>
      <c r="EV52" s="581"/>
      <c r="EW52" s="581"/>
      <c r="EX52" s="581"/>
      <c r="EY52" s="581"/>
      <c r="EZ52" s="581"/>
      <c r="FA52" s="581"/>
      <c r="FB52" s="581"/>
      <c r="FC52" s="581"/>
      <c r="FD52" s="581"/>
      <c r="FE52" s="581"/>
      <c r="FF52" s="581"/>
      <c r="FG52" s="581"/>
      <c r="FH52" s="581"/>
      <c r="FI52" s="581"/>
      <c r="FJ52" s="581"/>
      <c r="FK52" s="581"/>
      <c r="FL52" s="581"/>
      <c r="FM52" s="581"/>
      <c r="FN52" s="581"/>
      <c r="FO52" s="581"/>
      <c r="FP52" s="581"/>
      <c r="FQ52" s="581"/>
      <c r="FR52" s="581"/>
      <c r="FS52" s="581"/>
      <c r="FT52" s="581"/>
      <c r="FU52" s="581"/>
      <c r="FV52" s="581"/>
      <c r="FW52" s="581"/>
      <c r="FX52" s="581"/>
      <c r="FY52" s="581"/>
      <c r="FZ52" s="581"/>
      <c r="GA52" s="581"/>
      <c r="GB52" s="581"/>
      <c r="GC52" s="581"/>
      <c r="GD52" s="581"/>
      <c r="GE52" s="581"/>
      <c r="GF52" s="581"/>
      <c r="GG52" s="581"/>
      <c r="GH52" s="581"/>
      <c r="GI52" s="581"/>
      <c r="GJ52" s="581"/>
      <c r="GK52" s="581"/>
      <c r="GL52" s="581"/>
      <c r="GM52" s="581"/>
      <c r="GN52" s="581"/>
      <c r="GO52" s="581"/>
      <c r="GP52" s="581"/>
      <c r="GQ52" s="581"/>
      <c r="GR52" s="581"/>
      <c r="GS52" s="581"/>
      <c r="GT52" s="581"/>
      <c r="GU52" s="581"/>
      <c r="GV52" s="581"/>
      <c r="GW52" s="581"/>
      <c r="GX52" s="581"/>
      <c r="GY52" s="581"/>
      <c r="GZ52" s="581"/>
      <c r="HA52" s="581"/>
      <c r="HB52" s="581"/>
      <c r="HC52" s="581"/>
      <c r="HD52" s="581"/>
      <c r="HE52" s="581"/>
      <c r="HF52" s="581"/>
      <c r="HG52" s="581"/>
      <c r="HH52" s="581"/>
      <c r="HI52" s="581"/>
      <c r="HJ52" s="581"/>
      <c r="HK52" s="581"/>
      <c r="HL52" s="581"/>
      <c r="HM52" s="581"/>
      <c r="HN52" s="581"/>
      <c r="HO52" s="581"/>
      <c r="HP52" s="581"/>
      <c r="HQ52" s="581"/>
      <c r="HR52" s="581"/>
      <c r="HS52" s="581"/>
      <c r="HT52" s="581"/>
      <c r="HU52" s="581"/>
      <c r="HV52" s="581"/>
      <c r="HW52" s="581"/>
      <c r="HX52" s="581"/>
      <c r="HY52" s="581"/>
      <c r="HZ52" s="581"/>
      <c r="IA52" s="581"/>
      <c r="IB52" s="581"/>
      <c r="IC52" s="581"/>
      <c r="ID52" s="581"/>
      <c r="IE52" s="581"/>
      <c r="IF52" s="581"/>
      <c r="IG52" s="581"/>
      <c r="IH52" s="581"/>
      <c r="II52" s="581"/>
      <c r="IJ52" s="581"/>
      <c r="IK52" s="581"/>
      <c r="IL52" s="581"/>
    </row>
    <row r="53" spans="1:1029" s="582" customFormat="1" ht="27" customHeight="1">
      <c r="A53" s="560"/>
      <c r="B53" s="560"/>
      <c r="C53" s="560"/>
      <c r="D53" s="561"/>
      <c r="E53" s="570"/>
      <c r="F53" s="570"/>
      <c r="G53" s="570"/>
      <c r="H53" s="570"/>
      <c r="I53" s="570"/>
      <c r="J53" s="570"/>
      <c r="K53" s="570"/>
      <c r="L53" s="570"/>
      <c r="M53" s="570"/>
      <c r="N53" s="570"/>
      <c r="O53" s="570"/>
      <c r="P53" s="570"/>
      <c r="Q53" s="570"/>
      <c r="R53" s="570"/>
      <c r="S53" s="570"/>
      <c r="T53" s="570"/>
      <c r="U53" s="570"/>
      <c r="V53" s="570"/>
      <c r="W53" s="570"/>
      <c r="X53" s="570"/>
      <c r="Y53" s="570"/>
      <c r="Z53" s="570"/>
      <c r="AA53" s="570"/>
      <c r="AB53" s="570"/>
      <c r="AC53" s="570"/>
      <c r="AD53" s="570"/>
      <c r="AE53" s="570"/>
      <c r="AF53" s="570"/>
      <c r="AG53" s="564"/>
      <c r="AH53" s="565"/>
      <c r="AI53" s="565"/>
      <c r="AJ53" s="579"/>
      <c r="AK53" s="567"/>
      <c r="AL53" s="567"/>
      <c r="AM53" s="567"/>
      <c r="AN53" s="567"/>
      <c r="AO53" s="567"/>
      <c r="AP53" s="551"/>
      <c r="AQ53" s="551"/>
      <c r="AR53" s="551"/>
      <c r="AS53" s="551"/>
      <c r="AT53" s="551"/>
      <c r="AU53" s="551"/>
      <c r="AV53" s="551"/>
      <c r="AW53" s="551"/>
      <c r="AX53" s="551"/>
      <c r="AY53" s="551"/>
      <c r="AZ53" s="551"/>
      <c r="BA53" s="551"/>
      <c r="BB53" s="551"/>
      <c r="BC53" s="551"/>
      <c r="BD53" s="551"/>
      <c r="BE53" s="551"/>
      <c r="BF53" s="551"/>
      <c r="BG53" s="551"/>
      <c r="BH53" s="551"/>
      <c r="BI53" s="551"/>
      <c r="BJ53" s="551"/>
      <c r="BK53" s="567"/>
      <c r="BL53" s="567"/>
      <c r="BM53" s="567"/>
      <c r="BN53" s="567"/>
      <c r="BO53" s="567"/>
      <c r="BP53" s="551"/>
      <c r="BQ53" s="552"/>
      <c r="BR53" s="567"/>
      <c r="BS53" s="567"/>
      <c r="BT53" s="567"/>
      <c r="BU53" s="567"/>
      <c r="BV53" s="567"/>
      <c r="BW53" s="567"/>
      <c r="BX53" s="567"/>
      <c r="BY53" s="567"/>
      <c r="BZ53" s="567"/>
      <c r="CA53" s="567"/>
      <c r="CB53" s="567"/>
      <c r="CC53" s="567"/>
      <c r="CD53" s="567"/>
      <c r="CE53" s="567"/>
      <c r="CF53" s="567"/>
      <c r="CG53" s="567"/>
      <c r="CH53" s="567"/>
      <c r="CI53" s="567"/>
      <c r="CJ53" s="567"/>
      <c r="CK53" s="567"/>
      <c r="CL53" s="567"/>
      <c r="CM53" s="580"/>
      <c r="CN53" s="580"/>
      <c r="CO53" s="580"/>
      <c r="CP53" s="581"/>
      <c r="CQ53" s="581"/>
      <c r="CR53" s="581"/>
      <c r="CS53" s="581"/>
      <c r="CT53" s="581"/>
      <c r="CU53" s="581"/>
      <c r="CV53" s="581"/>
      <c r="CW53" s="581"/>
      <c r="CX53" s="581"/>
      <c r="CY53" s="581"/>
      <c r="CZ53" s="581"/>
      <c r="DA53" s="581"/>
      <c r="DB53" s="581"/>
      <c r="DC53" s="581"/>
      <c r="DD53" s="581"/>
      <c r="DE53" s="581"/>
      <c r="DF53" s="581"/>
      <c r="DG53" s="581"/>
      <c r="DH53" s="581"/>
      <c r="DI53" s="581"/>
      <c r="DJ53" s="581"/>
      <c r="DK53" s="581"/>
      <c r="DL53" s="581"/>
      <c r="DM53" s="581"/>
      <c r="DN53" s="581"/>
      <c r="DO53" s="581"/>
      <c r="DP53" s="581"/>
      <c r="DQ53" s="581"/>
      <c r="DR53" s="581"/>
      <c r="DS53" s="581"/>
      <c r="DT53" s="581"/>
      <c r="DU53" s="581"/>
      <c r="DV53" s="581"/>
      <c r="DW53" s="581"/>
      <c r="DX53" s="581"/>
      <c r="DY53" s="581"/>
      <c r="DZ53" s="581"/>
      <c r="EA53" s="581"/>
      <c r="EB53" s="581"/>
      <c r="EC53" s="581"/>
      <c r="ED53" s="581"/>
      <c r="EE53" s="581"/>
      <c r="EF53" s="581"/>
      <c r="EG53" s="581"/>
      <c r="EH53" s="581"/>
      <c r="EI53" s="581"/>
      <c r="EJ53" s="581"/>
      <c r="EK53" s="581"/>
      <c r="EL53" s="581"/>
      <c r="EM53" s="581"/>
      <c r="EN53" s="581"/>
      <c r="EO53" s="581"/>
      <c r="EP53" s="581"/>
      <c r="EQ53" s="581"/>
      <c r="ER53" s="581"/>
      <c r="ES53" s="581"/>
      <c r="ET53" s="581"/>
      <c r="EU53" s="581"/>
      <c r="EV53" s="581"/>
      <c r="EW53" s="581"/>
      <c r="EX53" s="581"/>
      <c r="EY53" s="581"/>
      <c r="EZ53" s="581"/>
      <c r="FA53" s="581"/>
      <c r="FB53" s="581"/>
      <c r="FC53" s="581"/>
      <c r="FD53" s="581"/>
      <c r="FE53" s="581"/>
      <c r="FF53" s="581"/>
      <c r="FG53" s="581"/>
      <c r="FH53" s="581"/>
      <c r="FI53" s="581"/>
      <c r="FJ53" s="581"/>
      <c r="FK53" s="581"/>
      <c r="FL53" s="581"/>
      <c r="FM53" s="581"/>
      <c r="FN53" s="581"/>
      <c r="FO53" s="581"/>
      <c r="FP53" s="581"/>
      <c r="FQ53" s="581"/>
      <c r="FR53" s="581"/>
      <c r="FS53" s="581"/>
      <c r="FT53" s="581"/>
      <c r="FU53" s="581"/>
      <c r="FV53" s="581"/>
      <c r="FW53" s="581"/>
      <c r="FX53" s="581"/>
      <c r="FY53" s="581"/>
      <c r="FZ53" s="581"/>
      <c r="GA53" s="581"/>
      <c r="GB53" s="581"/>
      <c r="GC53" s="581"/>
      <c r="GD53" s="581"/>
      <c r="GE53" s="581"/>
      <c r="GF53" s="581"/>
      <c r="GG53" s="581"/>
      <c r="GH53" s="581"/>
      <c r="GI53" s="581"/>
      <c r="GJ53" s="581"/>
      <c r="GK53" s="581"/>
      <c r="GL53" s="581"/>
      <c r="GM53" s="581"/>
      <c r="GN53" s="581"/>
      <c r="GO53" s="581"/>
      <c r="GP53" s="581"/>
      <c r="GQ53" s="581"/>
      <c r="GR53" s="581"/>
      <c r="GS53" s="581"/>
      <c r="GT53" s="581"/>
      <c r="GU53" s="581"/>
      <c r="GV53" s="581"/>
      <c r="GW53" s="581"/>
      <c r="GX53" s="581"/>
      <c r="GY53" s="581"/>
      <c r="GZ53" s="581"/>
      <c r="HA53" s="581"/>
      <c r="HB53" s="581"/>
      <c r="HC53" s="581"/>
      <c r="HD53" s="581"/>
      <c r="HE53" s="581"/>
      <c r="HF53" s="581"/>
      <c r="HG53" s="581"/>
      <c r="HH53" s="581"/>
      <c r="HI53" s="581"/>
      <c r="HJ53" s="581"/>
      <c r="HK53" s="581"/>
      <c r="HL53" s="581"/>
      <c r="HM53" s="581"/>
      <c r="HN53" s="581"/>
      <c r="HO53" s="581"/>
      <c r="HP53" s="581"/>
      <c r="HQ53" s="581"/>
      <c r="HR53" s="581"/>
      <c r="HS53" s="581"/>
      <c r="HT53" s="581"/>
      <c r="HU53" s="581"/>
      <c r="HV53" s="581"/>
      <c r="HW53" s="581"/>
      <c r="HX53" s="581"/>
      <c r="HY53" s="581"/>
      <c r="HZ53" s="581"/>
      <c r="IA53" s="581"/>
      <c r="IB53" s="581"/>
      <c r="IC53" s="581"/>
      <c r="ID53" s="581"/>
      <c r="IE53" s="581"/>
      <c r="IF53" s="581"/>
      <c r="IG53" s="581"/>
      <c r="IH53" s="581"/>
      <c r="II53" s="581"/>
      <c r="IJ53" s="581"/>
      <c r="IK53" s="581"/>
      <c r="IL53" s="581"/>
    </row>
    <row r="54" spans="1:1029" s="582" customFormat="1" ht="27" customHeight="1">
      <c r="A54" s="583"/>
      <c r="B54" s="584"/>
      <c r="C54" s="583"/>
      <c r="D54" s="560"/>
      <c r="E54" s="562"/>
      <c r="F54" s="562"/>
      <c r="G54" s="585"/>
      <c r="H54" s="562"/>
      <c r="I54" s="562"/>
      <c r="J54" s="586"/>
      <c r="K54" s="562"/>
      <c r="L54" s="562"/>
      <c r="M54" s="573"/>
      <c r="N54" s="585"/>
      <c r="O54" s="562"/>
      <c r="P54" s="562"/>
      <c r="Q54" s="585"/>
      <c r="R54" s="562"/>
      <c r="S54" s="562"/>
      <c r="T54" s="562"/>
      <c r="U54" s="585"/>
      <c r="V54" s="562"/>
      <c r="W54" s="562"/>
      <c r="X54" s="585"/>
      <c r="Y54" s="562"/>
      <c r="Z54" s="562"/>
      <c r="AA54" s="563"/>
      <c r="AB54" s="585"/>
      <c r="AC54" s="562"/>
      <c r="AD54" s="562"/>
      <c r="AE54" s="587"/>
      <c r="AF54" s="587"/>
      <c r="AG54" s="574"/>
      <c r="AH54" s="575"/>
      <c r="AI54" s="575"/>
      <c r="AJ54" s="566"/>
      <c r="AK54" s="576"/>
      <c r="AL54" s="576"/>
      <c r="AM54" s="577"/>
      <c r="AN54" s="551"/>
      <c r="AO54" s="551"/>
      <c r="AP54" s="551"/>
      <c r="AQ54" s="551"/>
      <c r="AR54" s="551"/>
      <c r="AS54" s="551"/>
      <c r="AT54" s="551"/>
      <c r="AU54" s="551"/>
      <c r="AV54" s="551"/>
      <c r="AW54" s="551"/>
      <c r="AX54" s="551"/>
      <c r="AY54" s="551"/>
      <c r="AZ54" s="551"/>
      <c r="BA54" s="551"/>
      <c r="BB54" s="551"/>
      <c r="BC54" s="551"/>
      <c r="BD54" s="551"/>
      <c r="BE54" s="551"/>
      <c r="BF54" s="551"/>
      <c r="BG54" s="551"/>
      <c r="BH54" s="551"/>
      <c r="BI54" s="551"/>
      <c r="BJ54" s="551"/>
      <c r="BK54" s="578"/>
      <c r="BL54" s="578"/>
      <c r="BM54" s="578"/>
      <c r="BN54" s="578"/>
      <c r="BO54" s="578"/>
      <c r="BP54" s="551"/>
      <c r="BQ54" s="552"/>
      <c r="BR54" s="567"/>
      <c r="BS54" s="567"/>
      <c r="BT54" s="567"/>
      <c r="BU54" s="567"/>
      <c r="BV54" s="567"/>
      <c r="BW54" s="567"/>
      <c r="BX54" s="567"/>
      <c r="BY54" s="567"/>
      <c r="BZ54" s="567"/>
      <c r="CA54" s="567"/>
      <c r="CB54" s="567"/>
      <c r="CC54" s="567"/>
      <c r="CD54" s="567"/>
      <c r="CE54" s="567"/>
      <c r="CF54" s="567"/>
      <c r="CG54" s="567"/>
      <c r="CH54" s="567"/>
      <c r="CI54" s="567"/>
      <c r="CJ54" s="567"/>
      <c r="CK54" s="567"/>
      <c r="CL54" s="567"/>
      <c r="CM54" s="580"/>
      <c r="CN54" s="580"/>
      <c r="CO54" s="580"/>
      <c r="CP54" s="581"/>
      <c r="CQ54" s="581"/>
      <c r="CR54" s="581"/>
      <c r="CS54" s="581"/>
      <c r="CT54" s="581"/>
      <c r="CU54" s="581"/>
      <c r="CV54" s="581"/>
      <c r="CW54" s="581"/>
      <c r="CX54" s="581"/>
      <c r="CY54" s="581"/>
      <c r="CZ54" s="581"/>
      <c r="DA54" s="581"/>
      <c r="DB54" s="581"/>
      <c r="DC54" s="581"/>
      <c r="DD54" s="581"/>
      <c r="DE54" s="581"/>
      <c r="DF54" s="581"/>
      <c r="DG54" s="581"/>
      <c r="DH54" s="581"/>
      <c r="DI54" s="581"/>
      <c r="DJ54" s="581"/>
      <c r="DK54" s="581"/>
      <c r="DL54" s="581"/>
      <c r="DM54" s="581"/>
      <c r="DN54" s="581"/>
      <c r="DO54" s="581"/>
      <c r="DP54" s="581"/>
      <c r="DQ54" s="581"/>
      <c r="DR54" s="581"/>
      <c r="DS54" s="581"/>
      <c r="DT54" s="581"/>
      <c r="DU54" s="581"/>
      <c r="DV54" s="581"/>
      <c r="DW54" s="581"/>
      <c r="DX54" s="581"/>
      <c r="DY54" s="581"/>
      <c r="DZ54" s="581"/>
      <c r="EA54" s="581"/>
      <c r="EB54" s="581"/>
      <c r="EC54" s="581"/>
      <c r="ED54" s="581"/>
      <c r="EE54" s="581"/>
      <c r="EF54" s="581"/>
      <c r="EG54" s="581"/>
      <c r="EH54" s="581"/>
      <c r="EI54" s="581"/>
      <c r="EJ54" s="581"/>
      <c r="EK54" s="581"/>
      <c r="EL54" s="581"/>
      <c r="EM54" s="581"/>
      <c r="EN54" s="581"/>
      <c r="EO54" s="581"/>
      <c r="EP54" s="581"/>
      <c r="EQ54" s="581"/>
      <c r="ER54" s="581"/>
      <c r="ES54" s="581"/>
      <c r="ET54" s="581"/>
      <c r="EU54" s="581"/>
      <c r="EV54" s="581"/>
      <c r="EW54" s="581"/>
      <c r="EX54" s="581"/>
      <c r="EY54" s="581"/>
      <c r="EZ54" s="581"/>
      <c r="FA54" s="581"/>
      <c r="FB54" s="581"/>
      <c r="FC54" s="581"/>
      <c r="FD54" s="581"/>
      <c r="FE54" s="581"/>
      <c r="FF54" s="581"/>
      <c r="FG54" s="581"/>
      <c r="FH54" s="581"/>
      <c r="FI54" s="581"/>
      <c r="FJ54" s="581"/>
      <c r="FK54" s="581"/>
      <c r="FL54" s="581"/>
      <c r="FM54" s="581"/>
      <c r="FN54" s="581"/>
      <c r="FO54" s="581"/>
      <c r="FP54" s="581"/>
      <c r="FQ54" s="581"/>
      <c r="FR54" s="581"/>
      <c r="FS54" s="581"/>
      <c r="FT54" s="581"/>
      <c r="FU54" s="581"/>
      <c r="FV54" s="581"/>
      <c r="FW54" s="581"/>
      <c r="FX54" s="581"/>
      <c r="FY54" s="581"/>
      <c r="FZ54" s="581"/>
      <c r="GA54" s="581"/>
      <c r="GB54" s="581"/>
      <c r="GC54" s="581"/>
      <c r="GD54" s="581"/>
      <c r="GE54" s="581"/>
      <c r="GF54" s="581"/>
      <c r="GG54" s="581"/>
      <c r="GH54" s="581"/>
      <c r="GI54" s="581"/>
      <c r="GJ54" s="581"/>
      <c r="GK54" s="581"/>
      <c r="GL54" s="581"/>
      <c r="GM54" s="581"/>
      <c r="GN54" s="581"/>
      <c r="GO54" s="581"/>
      <c r="GP54" s="581"/>
      <c r="GQ54" s="581"/>
      <c r="GR54" s="581"/>
      <c r="GS54" s="581"/>
      <c r="GT54" s="581"/>
      <c r="GU54" s="581"/>
      <c r="GV54" s="581"/>
      <c r="GW54" s="581"/>
      <c r="GX54" s="581"/>
      <c r="GY54" s="581"/>
      <c r="GZ54" s="581"/>
      <c r="HA54" s="581"/>
      <c r="HB54" s="581"/>
      <c r="HC54" s="581"/>
      <c r="HD54" s="581"/>
      <c r="HE54" s="581"/>
      <c r="HF54" s="581"/>
      <c r="HG54" s="581"/>
      <c r="HH54" s="581"/>
      <c r="HI54" s="581"/>
      <c r="HJ54" s="581"/>
      <c r="HK54" s="581"/>
      <c r="HL54" s="581"/>
      <c r="HM54" s="581"/>
      <c r="HN54" s="581"/>
      <c r="HO54" s="581"/>
      <c r="HP54" s="581"/>
      <c r="HQ54" s="581"/>
      <c r="HR54" s="581"/>
      <c r="HS54" s="581"/>
      <c r="HT54" s="581"/>
      <c r="HU54" s="581"/>
      <c r="HV54" s="581"/>
      <c r="HW54" s="581"/>
      <c r="HX54" s="581"/>
      <c r="HY54" s="581"/>
      <c r="HZ54" s="581"/>
      <c r="IA54" s="581"/>
      <c r="IB54" s="581"/>
      <c r="IC54" s="581"/>
      <c r="ID54" s="581"/>
      <c r="IE54" s="581"/>
      <c r="IF54" s="581"/>
      <c r="IG54" s="581"/>
      <c r="IH54" s="581"/>
      <c r="II54" s="581"/>
      <c r="IJ54" s="581"/>
      <c r="IK54" s="581"/>
      <c r="IL54" s="581"/>
    </row>
    <row r="55" spans="1:1029" s="582" customFormat="1" ht="27" customHeight="1">
      <c r="A55" s="583"/>
      <c r="B55" s="584"/>
      <c r="C55" s="583"/>
      <c r="D55" s="560"/>
      <c r="E55" s="562"/>
      <c r="F55" s="562"/>
      <c r="G55" s="562"/>
      <c r="H55" s="562"/>
      <c r="I55" s="562"/>
      <c r="J55" s="573"/>
      <c r="K55" s="562"/>
      <c r="L55" s="562"/>
      <c r="M55" s="562"/>
      <c r="N55" s="562"/>
      <c r="O55" s="562"/>
      <c r="P55" s="562"/>
      <c r="Q55" s="585"/>
      <c r="R55" s="562"/>
      <c r="S55" s="562"/>
      <c r="T55" s="562"/>
      <c r="U55" s="562"/>
      <c r="V55" s="562"/>
      <c r="W55" s="562"/>
      <c r="X55" s="585"/>
      <c r="Y55" s="562"/>
      <c r="Z55" s="562"/>
      <c r="AA55" s="563"/>
      <c r="AB55" s="562"/>
      <c r="AC55" s="562"/>
      <c r="AD55" s="562"/>
      <c r="AE55" s="587"/>
      <c r="AF55" s="587"/>
      <c r="AG55" s="574"/>
      <c r="AH55" s="575"/>
      <c r="AI55" s="575"/>
      <c r="AJ55" s="566"/>
      <c r="AK55" s="576"/>
      <c r="AL55" s="576"/>
      <c r="AM55" s="577"/>
      <c r="AN55" s="551"/>
      <c r="AO55" s="551"/>
      <c r="AP55" s="551"/>
      <c r="AQ55" s="551"/>
      <c r="AR55" s="551"/>
      <c r="AS55" s="551"/>
      <c r="AT55" s="551"/>
      <c r="AU55" s="551"/>
      <c r="AV55" s="551"/>
      <c r="AW55" s="551"/>
      <c r="AX55" s="551"/>
      <c r="AY55" s="551"/>
      <c r="AZ55" s="551"/>
      <c r="BA55" s="551"/>
      <c r="BB55" s="551"/>
      <c r="BC55" s="551"/>
      <c r="BD55" s="551"/>
      <c r="BE55" s="551"/>
      <c r="BF55" s="551"/>
      <c r="BG55" s="551"/>
      <c r="BH55" s="551"/>
      <c r="BI55" s="551"/>
      <c r="BJ55" s="551"/>
      <c r="BK55" s="578"/>
      <c r="BL55" s="578"/>
      <c r="BM55" s="578"/>
      <c r="BN55" s="578"/>
      <c r="BO55" s="578"/>
      <c r="BP55" s="551"/>
      <c r="BQ55" s="552"/>
      <c r="BR55" s="567"/>
      <c r="BS55" s="567"/>
      <c r="BT55" s="567"/>
      <c r="BU55" s="567"/>
      <c r="BV55" s="567"/>
      <c r="BW55" s="567"/>
      <c r="BX55" s="567"/>
      <c r="BY55" s="567"/>
      <c r="BZ55" s="567"/>
      <c r="CA55" s="567"/>
      <c r="CB55" s="567"/>
      <c r="CC55" s="567"/>
      <c r="CD55" s="567"/>
      <c r="CE55" s="567"/>
      <c r="CF55" s="567"/>
      <c r="CG55" s="567"/>
      <c r="CH55" s="567"/>
      <c r="CI55" s="567"/>
      <c r="CJ55" s="567"/>
      <c r="CK55" s="567"/>
      <c r="CL55" s="567"/>
      <c r="CM55" s="580"/>
      <c r="CN55" s="580"/>
      <c r="CO55" s="580"/>
      <c r="CP55" s="581"/>
      <c r="CQ55" s="581"/>
      <c r="CR55" s="581"/>
      <c r="CS55" s="581"/>
      <c r="CT55" s="581"/>
      <c r="CU55" s="581"/>
      <c r="CV55" s="581"/>
      <c r="CW55" s="581"/>
      <c r="CX55" s="581"/>
      <c r="CY55" s="581"/>
      <c r="CZ55" s="581"/>
      <c r="DA55" s="581"/>
      <c r="DB55" s="581"/>
      <c r="DC55" s="581"/>
      <c r="DD55" s="581"/>
      <c r="DE55" s="581"/>
      <c r="DF55" s="581"/>
      <c r="DG55" s="581"/>
      <c r="DH55" s="581"/>
      <c r="DI55" s="581"/>
      <c r="DJ55" s="581"/>
      <c r="DK55" s="581"/>
      <c r="DL55" s="581"/>
      <c r="DM55" s="581"/>
      <c r="DN55" s="581"/>
      <c r="DO55" s="581"/>
      <c r="DP55" s="581"/>
      <c r="DQ55" s="581"/>
      <c r="DR55" s="581"/>
      <c r="DS55" s="581"/>
      <c r="DT55" s="581"/>
      <c r="DU55" s="581"/>
      <c r="DV55" s="581"/>
      <c r="DW55" s="581"/>
      <c r="DX55" s="581"/>
      <c r="DY55" s="581"/>
      <c r="DZ55" s="581"/>
      <c r="EA55" s="581"/>
      <c r="EB55" s="581"/>
      <c r="EC55" s="581"/>
      <c r="ED55" s="581"/>
      <c r="EE55" s="581"/>
      <c r="EF55" s="581"/>
      <c r="EG55" s="581"/>
      <c r="EH55" s="581"/>
      <c r="EI55" s="581"/>
      <c r="EJ55" s="581"/>
      <c r="EK55" s="581"/>
      <c r="EL55" s="581"/>
      <c r="EM55" s="581"/>
      <c r="EN55" s="581"/>
      <c r="EO55" s="581"/>
      <c r="EP55" s="581"/>
      <c r="EQ55" s="581"/>
      <c r="ER55" s="581"/>
      <c r="ES55" s="581"/>
      <c r="ET55" s="581"/>
      <c r="EU55" s="581"/>
      <c r="EV55" s="581"/>
      <c r="EW55" s="581"/>
      <c r="EX55" s="581"/>
      <c r="EY55" s="581"/>
      <c r="EZ55" s="581"/>
      <c r="FA55" s="581"/>
      <c r="FB55" s="581"/>
      <c r="FC55" s="581"/>
      <c r="FD55" s="581"/>
      <c r="FE55" s="581"/>
      <c r="FF55" s="581"/>
      <c r="FG55" s="581"/>
      <c r="FH55" s="581"/>
      <c r="FI55" s="581"/>
      <c r="FJ55" s="581"/>
      <c r="FK55" s="581"/>
      <c r="FL55" s="581"/>
      <c r="FM55" s="581"/>
      <c r="FN55" s="581"/>
      <c r="FO55" s="581"/>
      <c r="FP55" s="581"/>
      <c r="FQ55" s="581"/>
      <c r="FR55" s="581"/>
      <c r="FS55" s="581"/>
      <c r="FT55" s="581"/>
      <c r="FU55" s="581"/>
      <c r="FV55" s="581"/>
      <c r="FW55" s="581"/>
      <c r="FX55" s="581"/>
      <c r="FY55" s="581"/>
      <c r="FZ55" s="581"/>
      <c r="GA55" s="581"/>
      <c r="GB55" s="581"/>
      <c r="GC55" s="581"/>
      <c r="GD55" s="581"/>
      <c r="GE55" s="581"/>
      <c r="GF55" s="581"/>
      <c r="GG55" s="581"/>
      <c r="GH55" s="581"/>
      <c r="GI55" s="581"/>
      <c r="GJ55" s="581"/>
      <c r="GK55" s="581"/>
      <c r="GL55" s="581"/>
      <c r="GM55" s="581"/>
      <c r="GN55" s="581"/>
      <c r="GO55" s="581"/>
      <c r="GP55" s="581"/>
      <c r="GQ55" s="581"/>
      <c r="GR55" s="581"/>
      <c r="GS55" s="581"/>
      <c r="GT55" s="581"/>
      <c r="GU55" s="581"/>
      <c r="GV55" s="581"/>
      <c r="GW55" s="581"/>
      <c r="GX55" s="581"/>
      <c r="GY55" s="581"/>
      <c r="GZ55" s="581"/>
      <c r="HA55" s="581"/>
      <c r="HB55" s="581"/>
      <c r="HC55" s="581"/>
      <c r="HD55" s="588"/>
      <c r="HE55" s="588"/>
      <c r="HF55" s="588"/>
      <c r="HG55" s="588"/>
      <c r="HH55" s="588"/>
      <c r="HI55" s="588"/>
      <c r="HJ55" s="588"/>
      <c r="HK55" s="588"/>
      <c r="HL55" s="588"/>
      <c r="HM55" s="588"/>
      <c r="HN55" s="588"/>
      <c r="HO55" s="588"/>
      <c r="HP55" s="588"/>
      <c r="HQ55" s="588"/>
      <c r="HR55" s="588"/>
      <c r="HS55" s="588"/>
      <c r="HT55" s="588"/>
      <c r="HU55" s="588"/>
      <c r="HV55" s="588"/>
      <c r="HW55" s="588"/>
      <c r="HX55" s="588"/>
      <c r="HY55" s="588"/>
      <c r="HZ55" s="588"/>
      <c r="IA55" s="588"/>
      <c r="IB55" s="588"/>
      <c r="IC55" s="588"/>
      <c r="ID55" s="588"/>
      <c r="IE55" s="588"/>
      <c r="IF55" s="588"/>
      <c r="IG55" s="588"/>
      <c r="IH55" s="588"/>
      <c r="II55" s="588"/>
      <c r="IJ55" s="588"/>
      <c r="IK55" s="588"/>
      <c r="IL55" s="588"/>
    </row>
    <row r="56" spans="1:1029" s="582" customFormat="1" ht="27" customHeight="1">
      <c r="A56" s="589"/>
      <c r="B56" s="590"/>
      <c r="C56" s="591"/>
      <c r="D56" s="560"/>
      <c r="E56" s="562"/>
      <c r="F56" s="573"/>
      <c r="G56" s="585"/>
      <c r="H56" s="562"/>
      <c r="I56" s="562"/>
      <c r="J56" s="585"/>
      <c r="K56" s="562"/>
      <c r="L56" s="562"/>
      <c r="M56" s="562"/>
      <c r="N56" s="585"/>
      <c r="O56" s="562"/>
      <c r="P56" s="562"/>
      <c r="Q56" s="585"/>
      <c r="R56" s="562"/>
      <c r="S56" s="562"/>
      <c r="T56" s="562"/>
      <c r="U56" s="585"/>
      <c r="V56" s="562"/>
      <c r="W56" s="562"/>
      <c r="X56" s="586"/>
      <c r="Y56" s="562"/>
      <c r="Z56" s="562"/>
      <c r="AA56" s="563"/>
      <c r="AB56" s="585"/>
      <c r="AC56" s="562"/>
      <c r="AD56" s="562"/>
      <c r="AE56" s="587"/>
      <c r="AF56" s="587"/>
      <c r="AG56" s="574"/>
      <c r="AH56" s="575"/>
      <c r="AI56" s="575"/>
      <c r="AJ56" s="566"/>
      <c r="AK56" s="576"/>
      <c r="AL56" s="576"/>
      <c r="AM56" s="577"/>
      <c r="AN56" s="551"/>
      <c r="AO56" s="551"/>
      <c r="AP56" s="551"/>
      <c r="AQ56" s="551"/>
      <c r="AR56" s="551"/>
      <c r="AS56" s="551"/>
      <c r="AT56" s="551"/>
      <c r="AU56" s="551"/>
      <c r="AV56" s="551"/>
      <c r="AW56" s="551"/>
      <c r="AX56" s="551"/>
      <c r="AY56" s="551"/>
      <c r="AZ56" s="551"/>
      <c r="BA56" s="551"/>
      <c r="BB56" s="551"/>
      <c r="BC56" s="551"/>
      <c r="BD56" s="551"/>
      <c r="BE56" s="551"/>
      <c r="BF56" s="551"/>
      <c r="BG56" s="551"/>
      <c r="BH56" s="551"/>
      <c r="BI56" s="551"/>
      <c r="BJ56" s="551"/>
      <c r="BK56" s="578"/>
      <c r="BL56" s="578"/>
      <c r="BM56" s="578"/>
      <c r="BN56" s="578"/>
      <c r="BO56" s="578"/>
      <c r="BP56" s="551"/>
      <c r="BQ56" s="552"/>
      <c r="BR56" s="567"/>
      <c r="BS56" s="567"/>
      <c r="BT56" s="567"/>
      <c r="BU56" s="567"/>
      <c r="BV56" s="567"/>
      <c r="BW56" s="567"/>
      <c r="BX56" s="567"/>
      <c r="BY56" s="567"/>
      <c r="BZ56" s="567"/>
      <c r="CA56" s="567"/>
      <c r="CB56" s="567"/>
      <c r="CC56" s="567"/>
      <c r="CD56" s="567"/>
      <c r="CE56" s="567"/>
      <c r="CF56" s="567"/>
      <c r="CG56" s="567"/>
      <c r="CH56" s="567"/>
      <c r="CI56" s="567"/>
      <c r="CJ56" s="567"/>
      <c r="CK56" s="567"/>
      <c r="CL56" s="567"/>
      <c r="CM56" s="580"/>
      <c r="CN56" s="580"/>
      <c r="CO56" s="580"/>
      <c r="CP56" s="581"/>
      <c r="CQ56" s="581"/>
      <c r="CR56" s="581"/>
      <c r="CS56" s="581"/>
      <c r="CT56" s="581"/>
      <c r="CU56" s="581"/>
      <c r="CV56" s="581"/>
      <c r="CW56" s="581"/>
      <c r="CX56" s="581"/>
      <c r="CY56" s="581"/>
      <c r="CZ56" s="581"/>
      <c r="DA56" s="581"/>
      <c r="DB56" s="581"/>
      <c r="DC56" s="581"/>
      <c r="DD56" s="581"/>
      <c r="DE56" s="581"/>
      <c r="DF56" s="581"/>
      <c r="DG56" s="581"/>
      <c r="DH56" s="581"/>
      <c r="DI56" s="581"/>
      <c r="DJ56" s="581"/>
      <c r="DK56" s="581"/>
      <c r="DL56" s="581"/>
      <c r="DM56" s="581"/>
      <c r="DN56" s="581"/>
      <c r="DO56" s="581"/>
      <c r="DP56" s="581"/>
      <c r="DQ56" s="581"/>
      <c r="DR56" s="581"/>
      <c r="DS56" s="581"/>
      <c r="DT56" s="581"/>
      <c r="DU56" s="581"/>
      <c r="DV56" s="581"/>
      <c r="DW56" s="581"/>
      <c r="DX56" s="581"/>
      <c r="DY56" s="581"/>
      <c r="DZ56" s="581"/>
      <c r="EA56" s="581"/>
      <c r="EB56" s="581"/>
      <c r="EC56" s="581"/>
      <c r="ED56" s="581"/>
      <c r="EE56" s="581"/>
      <c r="EF56" s="581"/>
      <c r="EG56" s="581"/>
      <c r="EH56" s="581"/>
      <c r="EI56" s="581"/>
      <c r="EJ56" s="581"/>
      <c r="EK56" s="581"/>
      <c r="EL56" s="581"/>
      <c r="EM56" s="581"/>
      <c r="EN56" s="581"/>
      <c r="EO56" s="581"/>
      <c r="EP56" s="581"/>
      <c r="EQ56" s="581"/>
      <c r="ER56" s="581"/>
      <c r="ES56" s="581"/>
      <c r="ET56" s="581"/>
      <c r="EU56" s="581"/>
      <c r="EV56" s="581"/>
      <c r="EW56" s="581"/>
      <c r="EX56" s="581"/>
      <c r="EY56" s="581"/>
      <c r="EZ56" s="581"/>
      <c r="FA56" s="581"/>
      <c r="FB56" s="581"/>
      <c r="FC56" s="581"/>
      <c r="FD56" s="581"/>
      <c r="FE56" s="581"/>
      <c r="FF56" s="581"/>
      <c r="FG56" s="581"/>
      <c r="FH56" s="581"/>
      <c r="FI56" s="581"/>
      <c r="FJ56" s="581"/>
      <c r="FK56" s="581"/>
      <c r="FL56" s="581"/>
      <c r="FM56" s="581"/>
      <c r="FN56" s="581"/>
      <c r="FO56" s="581"/>
      <c r="FP56" s="581"/>
      <c r="FQ56" s="581"/>
      <c r="FR56" s="581"/>
      <c r="FS56" s="581"/>
      <c r="FT56" s="581"/>
      <c r="FU56" s="581"/>
      <c r="FV56" s="581"/>
      <c r="FW56" s="581"/>
      <c r="FX56" s="581"/>
      <c r="FY56" s="581"/>
      <c r="FZ56" s="581"/>
      <c r="GA56" s="581"/>
      <c r="GB56" s="581"/>
      <c r="GC56" s="581"/>
      <c r="GD56" s="581"/>
      <c r="GE56" s="581"/>
      <c r="GF56" s="581"/>
      <c r="GG56" s="581"/>
      <c r="GH56" s="581"/>
      <c r="GI56" s="581"/>
      <c r="GJ56" s="581"/>
      <c r="GK56" s="581"/>
      <c r="GL56" s="581"/>
      <c r="GM56" s="581"/>
      <c r="GN56" s="581"/>
      <c r="GO56" s="581"/>
      <c r="GP56" s="581"/>
      <c r="GQ56" s="581"/>
      <c r="GR56" s="581"/>
      <c r="GS56" s="581"/>
      <c r="GT56" s="581"/>
      <c r="GU56" s="581"/>
      <c r="GV56" s="581"/>
      <c r="GW56" s="581"/>
      <c r="GX56" s="581"/>
      <c r="GY56" s="581"/>
      <c r="GZ56" s="581"/>
      <c r="HA56" s="581"/>
      <c r="HB56" s="581"/>
      <c r="HC56" s="581"/>
      <c r="HD56" s="588"/>
      <c r="HE56" s="588"/>
      <c r="HF56" s="588"/>
      <c r="HG56" s="588"/>
      <c r="HH56" s="588"/>
      <c r="HI56" s="588"/>
      <c r="HJ56" s="588"/>
      <c r="HK56" s="588"/>
      <c r="HL56" s="588"/>
      <c r="HM56" s="588"/>
      <c r="HN56" s="588"/>
      <c r="HO56" s="588"/>
      <c r="HP56" s="588"/>
      <c r="HQ56" s="588"/>
      <c r="HR56" s="588"/>
      <c r="HS56" s="588"/>
      <c r="HT56" s="588"/>
      <c r="HU56" s="588"/>
      <c r="HV56" s="588"/>
      <c r="HW56" s="588"/>
      <c r="HX56" s="588"/>
      <c r="HY56" s="588"/>
      <c r="HZ56" s="588"/>
      <c r="IA56" s="588"/>
      <c r="IB56" s="588"/>
      <c r="IC56" s="588"/>
      <c r="ID56" s="588"/>
      <c r="IE56" s="588"/>
      <c r="IF56" s="588"/>
      <c r="IG56" s="588"/>
      <c r="IH56" s="588"/>
      <c r="II56" s="588"/>
      <c r="IJ56" s="588"/>
      <c r="IK56" s="588"/>
      <c r="IL56" s="588"/>
    </row>
    <row r="57" spans="1:1029" s="582" customFormat="1" ht="24.75" customHeight="1">
      <c r="A57" s="589"/>
      <c r="B57" s="590"/>
      <c r="C57" s="591"/>
      <c r="D57" s="560"/>
      <c r="E57" s="562"/>
      <c r="F57" s="562"/>
      <c r="G57" s="585"/>
      <c r="H57" s="562"/>
      <c r="I57" s="562"/>
      <c r="J57" s="585"/>
      <c r="K57" s="562"/>
      <c r="L57" s="562"/>
      <c r="M57" s="562"/>
      <c r="N57" s="585"/>
      <c r="O57" s="562"/>
      <c r="P57" s="562"/>
      <c r="Q57" s="585"/>
      <c r="R57" s="562"/>
      <c r="S57" s="562"/>
      <c r="T57" s="573"/>
      <c r="U57" s="585"/>
      <c r="V57" s="562"/>
      <c r="W57" s="562"/>
      <c r="X57" s="586"/>
      <c r="Y57" s="562"/>
      <c r="Z57" s="562"/>
      <c r="AA57" s="563"/>
      <c r="AB57" s="585"/>
      <c r="AC57" s="562"/>
      <c r="AD57" s="562"/>
      <c r="AE57" s="587"/>
      <c r="AF57" s="587"/>
      <c r="AG57" s="574"/>
      <c r="AH57" s="575"/>
      <c r="AI57" s="575"/>
      <c r="AJ57" s="566"/>
      <c r="AK57" s="576"/>
      <c r="AL57" s="576"/>
      <c r="AM57" s="577"/>
      <c r="AN57" s="551"/>
      <c r="AO57" s="551"/>
      <c r="AP57" s="551"/>
      <c r="AQ57" s="551"/>
      <c r="AR57" s="551"/>
      <c r="AS57" s="551"/>
      <c r="AT57" s="551"/>
      <c r="AU57" s="551"/>
      <c r="AV57" s="551"/>
      <c r="AW57" s="551"/>
      <c r="AX57" s="551"/>
      <c r="AY57" s="551"/>
      <c r="AZ57" s="551"/>
      <c r="BA57" s="551"/>
      <c r="BB57" s="551"/>
      <c r="BC57" s="551"/>
      <c r="BD57" s="551"/>
      <c r="BE57" s="551"/>
      <c r="BF57" s="551"/>
      <c r="BG57" s="551"/>
      <c r="BH57" s="551"/>
      <c r="BI57" s="551"/>
      <c r="BJ57" s="551"/>
      <c r="BK57" s="578"/>
      <c r="BL57" s="578"/>
      <c r="BM57" s="578"/>
      <c r="BN57" s="578"/>
      <c r="BO57" s="578"/>
      <c r="BP57" s="551"/>
      <c r="BQ57" s="552"/>
      <c r="BR57" s="580"/>
      <c r="BS57" s="580"/>
      <c r="BT57" s="580"/>
      <c r="BU57" s="580"/>
      <c r="BV57" s="580"/>
      <c r="BW57" s="580"/>
      <c r="BX57" s="580"/>
      <c r="BY57" s="580"/>
      <c r="BZ57" s="580"/>
      <c r="CA57" s="580"/>
      <c r="CB57" s="580"/>
      <c r="CC57" s="580"/>
      <c r="CD57" s="580"/>
      <c r="CE57" s="580"/>
      <c r="CF57" s="580"/>
      <c r="CG57" s="580"/>
      <c r="CH57" s="580"/>
      <c r="CI57" s="580"/>
      <c r="CJ57" s="580"/>
      <c r="CK57" s="580"/>
      <c r="CL57" s="580"/>
      <c r="CM57" s="580"/>
      <c r="CN57" s="580"/>
      <c r="CO57" s="580"/>
      <c r="CP57" s="581"/>
      <c r="CQ57" s="581"/>
      <c r="CR57" s="581"/>
      <c r="CS57" s="581"/>
      <c r="CT57" s="581"/>
      <c r="CU57" s="581"/>
      <c r="CV57" s="581"/>
      <c r="CW57" s="581"/>
      <c r="CX57" s="581"/>
      <c r="CY57" s="581"/>
      <c r="CZ57" s="581"/>
      <c r="DA57" s="581"/>
      <c r="DB57" s="581"/>
      <c r="DC57" s="581"/>
      <c r="DD57" s="581"/>
      <c r="DE57" s="581"/>
      <c r="DF57" s="581"/>
      <c r="DG57" s="581"/>
      <c r="DH57" s="581"/>
      <c r="DI57" s="581"/>
      <c r="DJ57" s="581"/>
      <c r="DK57" s="581"/>
      <c r="DL57" s="581"/>
      <c r="DM57" s="581"/>
      <c r="DN57" s="581"/>
      <c r="DO57" s="581"/>
      <c r="DP57" s="581"/>
      <c r="DQ57" s="581"/>
      <c r="DR57" s="581"/>
      <c r="DS57" s="581"/>
      <c r="DT57" s="581"/>
      <c r="DU57" s="581"/>
      <c r="DV57" s="581"/>
      <c r="DW57" s="581"/>
      <c r="DX57" s="581"/>
      <c r="DY57" s="581"/>
      <c r="DZ57" s="581"/>
      <c r="EA57" s="581"/>
      <c r="EB57" s="581"/>
      <c r="EC57" s="581"/>
      <c r="ED57" s="581"/>
      <c r="EE57" s="581"/>
      <c r="EF57" s="581"/>
      <c r="EG57" s="581"/>
      <c r="EH57" s="581"/>
      <c r="EI57" s="581"/>
      <c r="EJ57" s="581"/>
      <c r="EK57" s="581"/>
      <c r="EL57" s="581"/>
      <c r="EM57" s="581"/>
      <c r="EN57" s="581"/>
      <c r="EO57" s="581"/>
      <c r="EP57" s="581"/>
      <c r="EQ57" s="581"/>
      <c r="ER57" s="581"/>
      <c r="ES57" s="581"/>
      <c r="ET57" s="581"/>
      <c r="EU57" s="581"/>
      <c r="EV57" s="581"/>
      <c r="EW57" s="581"/>
      <c r="EX57" s="581"/>
      <c r="EY57" s="581"/>
      <c r="EZ57" s="581"/>
      <c r="FA57" s="581"/>
      <c r="FB57" s="581"/>
      <c r="FC57" s="581"/>
      <c r="FD57" s="581"/>
      <c r="FE57" s="581"/>
      <c r="FF57" s="581"/>
      <c r="FG57" s="581"/>
      <c r="FH57" s="581"/>
      <c r="FI57" s="581"/>
      <c r="FJ57" s="581"/>
      <c r="FK57" s="581"/>
      <c r="FL57" s="581"/>
      <c r="FM57" s="581"/>
      <c r="FN57" s="581"/>
      <c r="FO57" s="581"/>
      <c r="FP57" s="581"/>
      <c r="FQ57" s="581"/>
      <c r="FR57" s="581"/>
      <c r="FS57" s="581"/>
      <c r="FT57" s="581"/>
      <c r="FU57" s="581"/>
      <c r="FV57" s="581"/>
      <c r="FW57" s="581"/>
      <c r="FX57" s="581"/>
      <c r="FY57" s="581"/>
      <c r="FZ57" s="581"/>
      <c r="GA57" s="581"/>
      <c r="GB57" s="581"/>
      <c r="GC57" s="581"/>
      <c r="GD57" s="581"/>
      <c r="GE57" s="581"/>
      <c r="GF57" s="581"/>
      <c r="GG57" s="581"/>
      <c r="GH57" s="581"/>
      <c r="GI57" s="581"/>
      <c r="GJ57" s="581"/>
      <c r="GK57" s="581"/>
      <c r="GL57" s="581"/>
      <c r="GM57" s="581"/>
      <c r="GN57" s="581"/>
      <c r="GO57" s="581"/>
      <c r="GP57" s="581"/>
      <c r="GQ57" s="581"/>
      <c r="GR57" s="581"/>
      <c r="GS57" s="581"/>
      <c r="GT57" s="581"/>
      <c r="GU57" s="581"/>
      <c r="GV57" s="581"/>
      <c r="GW57" s="581"/>
      <c r="GX57" s="581"/>
      <c r="GY57" s="581"/>
      <c r="GZ57" s="581"/>
      <c r="HA57" s="581"/>
      <c r="HB57" s="581"/>
      <c r="HC57" s="581"/>
      <c r="HD57" s="581"/>
      <c r="HE57" s="581"/>
      <c r="HF57" s="581"/>
      <c r="HG57" s="581"/>
      <c r="HH57" s="581"/>
      <c r="HI57" s="581"/>
      <c r="HJ57" s="581"/>
      <c r="HK57" s="581"/>
      <c r="HL57" s="581"/>
      <c r="HM57" s="581"/>
      <c r="HN57" s="581"/>
      <c r="HO57" s="581"/>
      <c r="HP57" s="581"/>
      <c r="HQ57" s="581"/>
      <c r="HR57" s="581"/>
      <c r="HS57" s="581"/>
      <c r="HT57" s="581"/>
      <c r="HU57" s="581"/>
      <c r="HV57" s="581"/>
      <c r="HW57" s="581"/>
      <c r="HX57" s="581"/>
      <c r="HY57" s="581"/>
      <c r="HZ57" s="581"/>
      <c r="IA57" s="581"/>
      <c r="IB57" s="581"/>
      <c r="IC57" s="581"/>
      <c r="ID57" s="581"/>
      <c r="IE57" s="581"/>
      <c r="IF57" s="581"/>
      <c r="IG57" s="581"/>
      <c r="IH57" s="581"/>
      <c r="II57" s="581"/>
      <c r="IJ57" s="581"/>
      <c r="IK57" s="581"/>
      <c r="IL57" s="581"/>
    </row>
    <row r="58" spans="1:1029" s="582" customFormat="1" ht="21.75" customHeight="1">
      <c r="A58" s="589"/>
      <c r="B58" s="590"/>
      <c r="C58" s="591"/>
      <c r="D58" s="560"/>
      <c r="E58" s="562"/>
      <c r="F58" s="562"/>
      <c r="G58" s="585"/>
      <c r="H58" s="585"/>
      <c r="I58" s="587"/>
      <c r="J58" s="562"/>
      <c r="K58" s="562"/>
      <c r="L58" s="562"/>
      <c r="M58" s="562"/>
      <c r="N58" s="562"/>
      <c r="O58" s="585"/>
      <c r="P58" s="587"/>
      <c r="Q58" s="562"/>
      <c r="R58" s="562"/>
      <c r="S58" s="562"/>
      <c r="T58" s="562"/>
      <c r="U58" s="562"/>
      <c r="V58" s="585"/>
      <c r="W58" s="587"/>
      <c r="X58" s="585"/>
      <c r="Y58" s="562"/>
      <c r="Z58" s="562"/>
      <c r="AA58" s="563"/>
      <c r="AB58" s="585"/>
      <c r="AC58" s="585"/>
      <c r="AD58" s="587"/>
      <c r="AE58" s="587"/>
      <c r="AF58" s="587"/>
      <c r="AG58" s="574"/>
      <c r="AH58" s="575"/>
      <c r="AI58" s="575"/>
      <c r="AJ58" s="566"/>
      <c r="AK58" s="576"/>
      <c r="AL58" s="576"/>
      <c r="AM58" s="577"/>
      <c r="AN58" s="551"/>
      <c r="AO58" s="551"/>
      <c r="AP58" s="551"/>
      <c r="AQ58" s="551"/>
      <c r="AR58" s="551"/>
      <c r="AS58" s="551"/>
      <c r="AT58" s="551"/>
      <c r="AU58" s="551"/>
      <c r="AV58" s="551"/>
      <c r="AW58" s="551"/>
      <c r="AX58" s="551"/>
      <c r="AY58" s="551"/>
      <c r="AZ58" s="551"/>
      <c r="BA58" s="551"/>
      <c r="BB58" s="551"/>
      <c r="BC58" s="551"/>
      <c r="BD58" s="551"/>
      <c r="BE58" s="551"/>
      <c r="BF58" s="551"/>
      <c r="BG58" s="551"/>
      <c r="BH58" s="551"/>
      <c r="BI58" s="551"/>
      <c r="BJ58" s="551"/>
      <c r="BK58" s="578"/>
      <c r="BL58" s="578"/>
      <c r="BM58" s="578"/>
      <c r="BN58" s="578"/>
      <c r="BO58" s="578"/>
      <c r="BP58" s="551"/>
      <c r="BQ58" s="552"/>
      <c r="BR58" s="580"/>
      <c r="BS58" s="580"/>
      <c r="BT58" s="580"/>
      <c r="BU58" s="580"/>
      <c r="BV58" s="580"/>
      <c r="BW58" s="580"/>
      <c r="BX58" s="580"/>
      <c r="BY58" s="580"/>
      <c r="BZ58" s="580"/>
      <c r="CA58" s="580"/>
      <c r="CB58" s="580"/>
      <c r="CC58" s="580"/>
      <c r="CD58" s="580"/>
      <c r="CE58" s="580"/>
      <c r="CF58" s="580"/>
      <c r="CG58" s="580"/>
      <c r="CH58" s="580"/>
      <c r="CI58" s="580"/>
      <c r="CJ58" s="580"/>
      <c r="CK58" s="580"/>
      <c r="CL58" s="580"/>
      <c r="CM58" s="580"/>
      <c r="CN58" s="580"/>
      <c r="CO58" s="580"/>
      <c r="CP58" s="581"/>
      <c r="CQ58" s="581"/>
      <c r="CR58" s="581"/>
      <c r="CS58" s="581"/>
      <c r="CT58" s="581"/>
      <c r="CU58" s="581"/>
      <c r="CV58" s="581"/>
      <c r="CW58" s="581"/>
      <c r="CX58" s="581"/>
      <c r="CY58" s="581"/>
      <c r="CZ58" s="581"/>
      <c r="DA58" s="581"/>
      <c r="DB58" s="581"/>
      <c r="DC58" s="581"/>
      <c r="DD58" s="581"/>
      <c r="DE58" s="581"/>
      <c r="DF58" s="581"/>
      <c r="DG58" s="581"/>
      <c r="DH58" s="581"/>
      <c r="DI58" s="581"/>
      <c r="DJ58" s="581"/>
      <c r="DK58" s="581"/>
      <c r="DL58" s="581"/>
      <c r="DM58" s="581"/>
      <c r="DN58" s="581"/>
      <c r="DO58" s="581"/>
      <c r="DP58" s="581"/>
      <c r="DQ58" s="581"/>
      <c r="DR58" s="581"/>
      <c r="DS58" s="581"/>
      <c r="DT58" s="581"/>
      <c r="DU58" s="581"/>
      <c r="DV58" s="581"/>
      <c r="DW58" s="581"/>
      <c r="DX58" s="581"/>
      <c r="DY58" s="581"/>
      <c r="DZ58" s="581"/>
      <c r="EA58" s="581"/>
      <c r="EB58" s="581"/>
      <c r="EC58" s="581"/>
      <c r="ED58" s="581"/>
      <c r="EE58" s="581"/>
      <c r="EF58" s="581"/>
      <c r="EG58" s="581"/>
      <c r="EH58" s="581"/>
      <c r="EI58" s="581"/>
      <c r="EJ58" s="581"/>
      <c r="EK58" s="581"/>
      <c r="EL58" s="581"/>
      <c r="EM58" s="581"/>
      <c r="EN58" s="581"/>
      <c r="EO58" s="581"/>
      <c r="EP58" s="581"/>
      <c r="EQ58" s="581"/>
      <c r="ER58" s="581"/>
      <c r="ES58" s="581"/>
      <c r="ET58" s="581"/>
      <c r="EU58" s="581"/>
      <c r="EV58" s="581"/>
      <c r="EW58" s="581"/>
      <c r="EX58" s="581"/>
      <c r="EY58" s="581"/>
      <c r="EZ58" s="581"/>
      <c r="FA58" s="581"/>
      <c r="FB58" s="581"/>
      <c r="FC58" s="581"/>
      <c r="FD58" s="581"/>
      <c r="FE58" s="581"/>
      <c r="FF58" s="581"/>
      <c r="FG58" s="581"/>
      <c r="FH58" s="581"/>
      <c r="FI58" s="581"/>
      <c r="FJ58" s="581"/>
      <c r="FK58" s="581"/>
      <c r="FL58" s="581"/>
      <c r="FM58" s="581"/>
      <c r="FN58" s="581"/>
      <c r="FO58" s="581"/>
      <c r="FP58" s="581"/>
      <c r="FQ58" s="581"/>
      <c r="FR58" s="581"/>
      <c r="FS58" s="581"/>
      <c r="FT58" s="581"/>
      <c r="FU58" s="581"/>
      <c r="FV58" s="581"/>
      <c r="FW58" s="581"/>
      <c r="FX58" s="581"/>
      <c r="FY58" s="581"/>
      <c r="FZ58" s="581"/>
      <c r="GA58" s="581"/>
      <c r="GB58" s="581"/>
      <c r="GC58" s="581"/>
      <c r="GD58" s="581"/>
      <c r="GE58" s="581"/>
      <c r="GF58" s="581"/>
      <c r="GG58" s="581"/>
      <c r="GH58" s="581"/>
      <c r="GI58" s="581"/>
      <c r="GJ58" s="581"/>
      <c r="GK58" s="581"/>
      <c r="GL58" s="581"/>
      <c r="GM58" s="581"/>
      <c r="GN58" s="581"/>
      <c r="GO58" s="581"/>
      <c r="GP58" s="581"/>
      <c r="GQ58" s="581"/>
      <c r="GR58" s="581"/>
      <c r="GS58" s="581"/>
      <c r="GT58" s="581"/>
      <c r="GU58" s="581"/>
      <c r="GV58" s="581"/>
      <c r="GW58" s="581"/>
      <c r="GX58" s="581"/>
      <c r="GY58" s="581"/>
      <c r="GZ58" s="581"/>
      <c r="HA58" s="581"/>
      <c r="HB58" s="581"/>
      <c r="HC58" s="581"/>
      <c r="HD58" s="581"/>
      <c r="HE58" s="581"/>
      <c r="HF58" s="581"/>
      <c r="HG58" s="581"/>
      <c r="HH58" s="581"/>
      <c r="HI58" s="581"/>
      <c r="HJ58" s="581"/>
      <c r="HK58" s="581"/>
      <c r="HL58" s="581"/>
      <c r="HM58" s="581"/>
      <c r="HN58" s="581"/>
      <c r="HO58" s="581"/>
      <c r="HP58" s="581"/>
      <c r="HQ58" s="581"/>
      <c r="HR58" s="581"/>
      <c r="HS58" s="581"/>
      <c r="HT58" s="581"/>
      <c r="HU58" s="581"/>
      <c r="HV58" s="581"/>
      <c r="HW58" s="581"/>
      <c r="HX58" s="581"/>
      <c r="HY58" s="581"/>
      <c r="HZ58" s="581"/>
      <c r="IA58" s="581"/>
      <c r="IB58" s="581"/>
      <c r="IC58" s="581"/>
      <c r="ID58" s="581"/>
      <c r="IE58" s="581"/>
      <c r="IF58" s="581"/>
      <c r="IG58" s="581"/>
      <c r="IH58" s="581"/>
      <c r="II58" s="581"/>
      <c r="IJ58" s="581"/>
      <c r="IK58" s="581"/>
      <c r="IL58" s="581"/>
    </row>
    <row r="59" spans="1:1029" s="582" customFormat="1">
      <c r="A59" s="581"/>
      <c r="B59" s="581"/>
      <c r="C59" s="583"/>
      <c r="D59" s="581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  <c r="BE59" s="581"/>
      <c r="BF59" s="581"/>
      <c r="BG59" s="581"/>
      <c r="BH59" s="581"/>
      <c r="BI59" s="581"/>
      <c r="BJ59" s="581"/>
      <c r="BK59" s="581"/>
      <c r="BL59" s="581"/>
      <c r="BM59" s="581"/>
      <c r="BN59" s="581"/>
      <c r="BO59" s="581"/>
      <c r="BP59" s="581"/>
      <c r="BQ59" s="581"/>
      <c r="BR59" s="581"/>
      <c r="BS59" s="581"/>
      <c r="BT59" s="581"/>
      <c r="BU59" s="581"/>
      <c r="BV59" s="581"/>
      <c r="BW59" s="581"/>
      <c r="BX59" s="581"/>
      <c r="BY59" s="581"/>
      <c r="BZ59" s="581"/>
      <c r="CA59" s="581"/>
      <c r="CB59" s="581"/>
      <c r="CC59" s="581"/>
      <c r="CD59" s="581"/>
      <c r="CE59" s="581"/>
      <c r="CF59" s="581"/>
      <c r="CG59" s="581"/>
      <c r="CH59" s="581"/>
      <c r="CI59" s="581"/>
      <c r="CJ59" s="581"/>
      <c r="CK59" s="581"/>
      <c r="CL59" s="581"/>
      <c r="CM59" s="581"/>
      <c r="CN59" s="581"/>
      <c r="CO59" s="581"/>
      <c r="CP59" s="581"/>
      <c r="CQ59" s="581"/>
      <c r="CR59" s="581"/>
      <c r="CS59" s="581"/>
      <c r="CT59" s="581"/>
      <c r="CU59" s="581"/>
      <c r="CV59" s="581"/>
      <c r="CW59" s="581"/>
      <c r="CX59" s="581"/>
      <c r="CY59" s="581"/>
      <c r="CZ59" s="581"/>
      <c r="DA59" s="581"/>
      <c r="DB59" s="581"/>
      <c r="DC59" s="581"/>
      <c r="DD59" s="581"/>
      <c r="DE59" s="581"/>
      <c r="DF59" s="581"/>
      <c r="DG59" s="581"/>
      <c r="DH59" s="581"/>
      <c r="DI59" s="581"/>
      <c r="DJ59" s="581"/>
      <c r="DK59" s="581"/>
      <c r="DL59" s="581"/>
      <c r="DM59" s="581"/>
      <c r="DN59" s="581"/>
      <c r="DO59" s="581"/>
      <c r="DP59" s="581"/>
      <c r="DQ59" s="581"/>
      <c r="DR59" s="581"/>
      <c r="DS59" s="581"/>
      <c r="DT59" s="581"/>
      <c r="DU59" s="581"/>
      <c r="DV59" s="581"/>
      <c r="DW59" s="581"/>
      <c r="DX59" s="581"/>
      <c r="DY59" s="581"/>
      <c r="DZ59" s="581"/>
      <c r="EA59" s="581"/>
      <c r="EB59" s="581"/>
      <c r="EC59" s="581"/>
      <c r="ED59" s="581"/>
      <c r="EE59" s="581"/>
      <c r="EF59" s="581"/>
      <c r="EG59" s="581"/>
      <c r="EH59" s="581"/>
      <c r="EI59" s="581"/>
      <c r="EJ59" s="581"/>
      <c r="EK59" s="581"/>
      <c r="EL59" s="581"/>
      <c r="EM59" s="581"/>
      <c r="EN59" s="581"/>
      <c r="EO59" s="581"/>
      <c r="EP59" s="581"/>
      <c r="EQ59" s="581"/>
      <c r="ER59" s="581"/>
      <c r="ES59" s="581"/>
      <c r="ET59" s="581"/>
      <c r="EU59" s="581"/>
      <c r="EV59" s="581"/>
      <c r="EW59" s="581"/>
      <c r="EX59" s="581"/>
      <c r="EY59" s="581"/>
      <c r="EZ59" s="581"/>
      <c r="FA59" s="581"/>
      <c r="FB59" s="581"/>
      <c r="FC59" s="581"/>
      <c r="FD59" s="581"/>
      <c r="FE59" s="581"/>
      <c r="FF59" s="581"/>
      <c r="FG59" s="581"/>
      <c r="FH59" s="581"/>
      <c r="FI59" s="581"/>
      <c r="FJ59" s="581"/>
      <c r="FK59" s="581"/>
      <c r="FL59" s="581"/>
      <c r="FM59" s="581"/>
      <c r="FN59" s="581"/>
      <c r="FO59" s="581"/>
      <c r="FP59" s="581"/>
      <c r="FQ59" s="581"/>
      <c r="FR59" s="581"/>
      <c r="FS59" s="581"/>
      <c r="FT59" s="581"/>
      <c r="FU59" s="581"/>
      <c r="FV59" s="581"/>
      <c r="FW59" s="581"/>
      <c r="FX59" s="581"/>
      <c r="FY59" s="581"/>
      <c r="FZ59" s="581"/>
      <c r="GA59" s="581"/>
      <c r="GB59" s="581"/>
      <c r="GC59" s="581"/>
      <c r="GD59" s="581"/>
      <c r="GE59" s="581"/>
      <c r="GF59" s="581"/>
      <c r="GG59" s="581"/>
      <c r="GH59" s="581"/>
      <c r="GI59" s="581"/>
      <c r="GJ59" s="581"/>
      <c r="GK59" s="581"/>
      <c r="GL59" s="581"/>
      <c r="GM59" s="581"/>
      <c r="GN59" s="581"/>
      <c r="GO59" s="581"/>
      <c r="GP59" s="581"/>
      <c r="GQ59" s="581"/>
      <c r="GR59" s="581"/>
      <c r="GS59" s="581"/>
      <c r="GT59" s="581"/>
      <c r="GU59" s="581"/>
      <c r="GV59" s="581"/>
      <c r="GW59" s="581"/>
      <c r="GX59" s="581"/>
      <c r="GY59" s="581"/>
      <c r="GZ59" s="581"/>
      <c r="HA59" s="581"/>
      <c r="HB59" s="581"/>
      <c r="HC59" s="581"/>
      <c r="HD59" s="581"/>
      <c r="HE59" s="581"/>
      <c r="HF59" s="581"/>
      <c r="HG59" s="581"/>
      <c r="HH59" s="581"/>
      <c r="HI59" s="581"/>
      <c r="HJ59" s="581"/>
      <c r="HK59" s="581"/>
      <c r="HL59" s="581"/>
      <c r="HM59" s="581"/>
      <c r="HN59" s="581"/>
      <c r="HO59" s="581"/>
      <c r="HP59" s="581"/>
      <c r="HQ59" s="581"/>
      <c r="HR59" s="581"/>
      <c r="HS59" s="581"/>
      <c r="HT59" s="581"/>
      <c r="HU59" s="581"/>
      <c r="HV59" s="581"/>
      <c r="HW59" s="581"/>
      <c r="HX59" s="581"/>
      <c r="HY59" s="581"/>
      <c r="HZ59" s="581"/>
      <c r="IA59" s="581"/>
      <c r="IB59" s="581"/>
      <c r="IC59" s="581"/>
      <c r="ID59" s="581"/>
      <c r="IE59" s="581"/>
      <c r="IF59" s="581"/>
      <c r="IG59" s="581"/>
      <c r="IH59" s="581"/>
      <c r="II59" s="581"/>
      <c r="IJ59" s="581"/>
      <c r="IK59" s="581"/>
      <c r="IL59" s="581"/>
      <c r="IM59" s="588"/>
      <c r="IN59" s="588"/>
      <c r="IO59" s="588"/>
      <c r="IP59" s="588"/>
      <c r="IQ59" s="588"/>
      <c r="IR59" s="588"/>
      <c r="IS59" s="588"/>
      <c r="IT59" s="588"/>
      <c r="IU59" s="588"/>
      <c r="IV59" s="588"/>
      <c r="IW59" s="588"/>
      <c r="IX59" s="588"/>
      <c r="IY59" s="588"/>
      <c r="IZ59" s="588"/>
      <c r="JA59" s="588"/>
      <c r="JB59" s="588"/>
      <c r="JC59" s="588"/>
      <c r="JD59" s="588"/>
      <c r="JE59" s="588"/>
      <c r="JF59" s="588"/>
      <c r="JG59" s="588"/>
      <c r="JH59" s="588"/>
      <c r="JI59" s="588"/>
      <c r="JJ59" s="588"/>
      <c r="JK59" s="588"/>
      <c r="JL59" s="588"/>
      <c r="JM59" s="588"/>
      <c r="JN59" s="588"/>
      <c r="JO59" s="588"/>
      <c r="JP59" s="588"/>
      <c r="JQ59" s="588"/>
      <c r="JR59" s="588"/>
      <c r="JS59" s="588"/>
      <c r="JT59" s="588"/>
      <c r="JU59" s="588"/>
      <c r="JV59" s="588"/>
      <c r="JW59" s="588"/>
      <c r="JX59" s="588"/>
      <c r="JY59" s="588"/>
      <c r="JZ59" s="588"/>
      <c r="KA59" s="588"/>
      <c r="KB59" s="588"/>
      <c r="KC59" s="588"/>
      <c r="KD59" s="588"/>
      <c r="KE59" s="588"/>
      <c r="KF59" s="588"/>
      <c r="KG59" s="588"/>
      <c r="KH59" s="588"/>
      <c r="KI59" s="588"/>
      <c r="KJ59" s="588"/>
      <c r="KK59" s="588"/>
      <c r="KL59" s="588"/>
      <c r="KM59" s="588"/>
      <c r="KN59" s="588"/>
      <c r="KO59" s="588"/>
      <c r="KP59" s="588"/>
      <c r="KQ59" s="588"/>
      <c r="KR59" s="588"/>
      <c r="KS59" s="588"/>
      <c r="KT59" s="588"/>
      <c r="KU59" s="588"/>
      <c r="KV59" s="588"/>
      <c r="KW59" s="588"/>
      <c r="KX59" s="588"/>
      <c r="KY59" s="588"/>
      <c r="KZ59" s="588"/>
      <c r="LA59" s="588"/>
      <c r="LB59" s="588"/>
      <c r="LC59" s="588"/>
      <c r="LD59" s="588"/>
      <c r="LE59" s="588"/>
      <c r="LF59" s="588"/>
      <c r="LG59" s="588"/>
      <c r="LH59" s="588"/>
      <c r="LI59" s="588"/>
      <c r="LJ59" s="588"/>
      <c r="LK59" s="588"/>
      <c r="LL59" s="588"/>
      <c r="LM59" s="588"/>
      <c r="LN59" s="588"/>
      <c r="LO59" s="588"/>
      <c r="LP59" s="588"/>
      <c r="LQ59" s="588"/>
      <c r="LR59" s="588"/>
      <c r="LS59" s="588"/>
      <c r="LT59" s="588"/>
      <c r="LU59" s="588"/>
      <c r="LV59" s="588"/>
      <c r="LW59" s="588"/>
      <c r="LX59" s="588"/>
      <c r="LY59" s="588"/>
      <c r="LZ59" s="588"/>
      <c r="MA59" s="588"/>
      <c r="MB59" s="588"/>
      <c r="MC59" s="588"/>
      <c r="MD59" s="588"/>
      <c r="ME59" s="588"/>
      <c r="MF59" s="588"/>
      <c r="MG59" s="588"/>
      <c r="MH59" s="588"/>
      <c r="MI59" s="588"/>
      <c r="MJ59" s="588"/>
      <c r="MK59" s="588"/>
      <c r="ML59" s="588"/>
      <c r="MM59" s="588"/>
      <c r="MN59" s="588"/>
      <c r="MO59" s="588"/>
      <c r="MP59" s="588"/>
      <c r="MQ59" s="588"/>
      <c r="MR59" s="588"/>
      <c r="MS59" s="588"/>
      <c r="MT59" s="588"/>
      <c r="MU59" s="588"/>
      <c r="MV59" s="588"/>
      <c r="MW59" s="588"/>
      <c r="MX59" s="588"/>
      <c r="MY59" s="588"/>
      <c r="MZ59" s="588"/>
      <c r="NA59" s="588"/>
      <c r="NB59" s="588"/>
      <c r="NC59" s="588"/>
      <c r="ND59" s="588"/>
      <c r="NE59" s="588"/>
      <c r="NF59" s="588"/>
      <c r="NG59" s="588"/>
      <c r="NH59" s="588"/>
      <c r="NI59" s="588"/>
      <c r="NJ59" s="588"/>
      <c r="NK59" s="588"/>
      <c r="NL59" s="588"/>
      <c r="NM59" s="588"/>
      <c r="NN59" s="588"/>
      <c r="NO59" s="588"/>
      <c r="NP59" s="588"/>
      <c r="NQ59" s="588"/>
      <c r="NR59" s="588"/>
      <c r="NS59" s="588"/>
      <c r="NT59" s="588"/>
      <c r="NU59" s="588"/>
      <c r="NV59" s="588"/>
      <c r="NW59" s="588"/>
      <c r="NX59" s="588"/>
      <c r="NY59" s="588"/>
      <c r="NZ59" s="588"/>
      <c r="OA59" s="588"/>
      <c r="OB59" s="588"/>
      <c r="OC59" s="588"/>
      <c r="OD59" s="588"/>
      <c r="OE59" s="588"/>
      <c r="OF59" s="588"/>
      <c r="OG59" s="588"/>
      <c r="OH59" s="588"/>
      <c r="OI59" s="588"/>
      <c r="OJ59" s="588"/>
      <c r="OK59" s="588"/>
      <c r="OL59" s="588"/>
      <c r="OM59" s="588"/>
      <c r="ON59" s="588"/>
      <c r="OO59" s="588"/>
      <c r="OP59" s="588"/>
      <c r="OQ59" s="588"/>
      <c r="OR59" s="588"/>
      <c r="OS59" s="588"/>
      <c r="OT59" s="588"/>
      <c r="OU59" s="588"/>
      <c r="OV59" s="588"/>
      <c r="OW59" s="588"/>
      <c r="OX59" s="588"/>
      <c r="OY59" s="588"/>
      <c r="OZ59" s="588"/>
      <c r="PA59" s="588"/>
      <c r="PB59" s="588"/>
      <c r="PC59" s="588"/>
      <c r="PD59" s="588"/>
      <c r="PE59" s="588"/>
      <c r="PF59" s="588"/>
      <c r="PG59" s="588"/>
      <c r="PH59" s="588"/>
      <c r="PI59" s="588"/>
      <c r="PJ59" s="588"/>
      <c r="PK59" s="588"/>
      <c r="PL59" s="588"/>
      <c r="PM59" s="588"/>
      <c r="PN59" s="588"/>
      <c r="PO59" s="588"/>
      <c r="PP59" s="588"/>
      <c r="PQ59" s="588"/>
      <c r="PR59" s="588"/>
      <c r="PS59" s="588"/>
      <c r="PT59" s="588"/>
      <c r="PU59" s="588"/>
      <c r="PV59" s="588"/>
      <c r="PW59" s="588"/>
      <c r="PX59" s="588"/>
      <c r="PY59" s="588"/>
      <c r="PZ59" s="588"/>
      <c r="QA59" s="588"/>
      <c r="QB59" s="588"/>
      <c r="QC59" s="588"/>
      <c r="QD59" s="588"/>
      <c r="QE59" s="588"/>
      <c r="QF59" s="588"/>
      <c r="QG59" s="588"/>
      <c r="QH59" s="588"/>
      <c r="QI59" s="588"/>
      <c r="QJ59" s="588"/>
      <c r="QK59" s="588"/>
      <c r="QL59" s="588"/>
      <c r="QM59" s="588"/>
      <c r="QN59" s="588"/>
      <c r="QO59" s="588"/>
      <c r="QP59" s="588"/>
      <c r="QQ59" s="588"/>
      <c r="QR59" s="588"/>
      <c r="QS59" s="588"/>
      <c r="QT59" s="588"/>
      <c r="QU59" s="588"/>
      <c r="QV59" s="588"/>
      <c r="QW59" s="588"/>
      <c r="QX59" s="588"/>
      <c r="QY59" s="588"/>
      <c r="QZ59" s="588"/>
      <c r="RA59" s="588"/>
      <c r="RB59" s="588"/>
      <c r="RC59" s="588"/>
      <c r="RD59" s="588"/>
      <c r="RE59" s="588"/>
      <c r="RF59" s="588"/>
      <c r="RG59" s="588"/>
      <c r="RH59" s="588"/>
      <c r="RI59" s="588"/>
      <c r="RJ59" s="588"/>
      <c r="RK59" s="588"/>
      <c r="RL59" s="588"/>
      <c r="RM59" s="588"/>
      <c r="RN59" s="588"/>
      <c r="RO59" s="588"/>
      <c r="RP59" s="588"/>
      <c r="RQ59" s="588"/>
      <c r="RR59" s="588"/>
      <c r="RS59" s="588"/>
      <c r="RT59" s="588"/>
      <c r="RU59" s="588"/>
      <c r="RV59" s="588"/>
      <c r="RW59" s="588"/>
      <c r="RX59" s="588"/>
      <c r="RY59" s="588"/>
      <c r="RZ59" s="588"/>
      <c r="SA59" s="588"/>
      <c r="SB59" s="588"/>
      <c r="SC59" s="588"/>
      <c r="SD59" s="588"/>
      <c r="SE59" s="588"/>
      <c r="SF59" s="588"/>
      <c r="SG59" s="588"/>
      <c r="SH59" s="588"/>
      <c r="SI59" s="588"/>
      <c r="SJ59" s="588"/>
      <c r="SK59" s="588"/>
      <c r="SL59" s="588"/>
      <c r="SM59" s="588"/>
      <c r="SN59" s="588"/>
      <c r="SO59" s="588"/>
      <c r="SP59" s="588"/>
      <c r="SQ59" s="588"/>
      <c r="SR59" s="588"/>
      <c r="SS59" s="588"/>
      <c r="ST59" s="588"/>
      <c r="SU59" s="588"/>
      <c r="SV59" s="588"/>
      <c r="SW59" s="588"/>
      <c r="SX59" s="588"/>
      <c r="SY59" s="588"/>
      <c r="SZ59" s="588"/>
      <c r="TA59" s="588"/>
      <c r="TB59" s="588"/>
      <c r="TC59" s="588"/>
      <c r="TD59" s="588"/>
      <c r="TE59" s="588"/>
      <c r="TF59" s="588"/>
      <c r="TG59" s="588"/>
      <c r="TH59" s="588"/>
      <c r="TI59" s="588"/>
      <c r="TJ59" s="588"/>
      <c r="TK59" s="588"/>
      <c r="TL59" s="588"/>
      <c r="TM59" s="588"/>
      <c r="TN59" s="588"/>
      <c r="TO59" s="588"/>
      <c r="TP59" s="588"/>
      <c r="TQ59" s="588"/>
      <c r="TR59" s="588"/>
      <c r="TS59" s="588"/>
      <c r="TT59" s="588"/>
      <c r="TU59" s="588"/>
      <c r="TV59" s="588"/>
      <c r="TW59" s="588"/>
      <c r="TX59" s="588"/>
      <c r="TY59" s="588"/>
      <c r="TZ59" s="588"/>
      <c r="UA59" s="588"/>
      <c r="UB59" s="588"/>
      <c r="UC59" s="588"/>
      <c r="UD59" s="588"/>
      <c r="UE59" s="588"/>
      <c r="UF59" s="588"/>
      <c r="UG59" s="588"/>
      <c r="UH59" s="588"/>
      <c r="UI59" s="588"/>
      <c r="UJ59" s="588"/>
      <c r="UK59" s="588"/>
      <c r="UL59" s="588"/>
      <c r="UM59" s="588"/>
      <c r="UN59" s="588"/>
      <c r="UO59" s="588"/>
      <c r="UP59" s="588"/>
      <c r="UQ59" s="588"/>
      <c r="UR59" s="588"/>
      <c r="US59" s="588"/>
      <c r="UT59" s="588"/>
      <c r="UU59" s="588"/>
      <c r="UV59" s="588"/>
      <c r="UW59" s="588"/>
      <c r="UX59" s="588"/>
      <c r="UY59" s="588"/>
      <c r="UZ59" s="588"/>
      <c r="VA59" s="588"/>
      <c r="VB59" s="588"/>
      <c r="VC59" s="588"/>
      <c r="VD59" s="588"/>
      <c r="VE59" s="588"/>
      <c r="VF59" s="588"/>
      <c r="VG59" s="588"/>
      <c r="VH59" s="588"/>
      <c r="VI59" s="588"/>
      <c r="VJ59" s="588"/>
      <c r="VK59" s="588"/>
      <c r="VL59" s="588"/>
      <c r="VM59" s="588"/>
      <c r="VN59" s="588"/>
      <c r="VO59" s="588"/>
      <c r="VP59" s="588"/>
      <c r="VQ59" s="588"/>
      <c r="VR59" s="588"/>
      <c r="VS59" s="588"/>
      <c r="VT59" s="588"/>
      <c r="VU59" s="588"/>
      <c r="VV59" s="588"/>
      <c r="VW59" s="588"/>
      <c r="VX59" s="588"/>
      <c r="VY59" s="588"/>
      <c r="VZ59" s="588"/>
      <c r="WA59" s="588"/>
      <c r="WB59" s="588"/>
      <c r="WC59" s="588"/>
      <c r="WD59" s="588"/>
      <c r="WE59" s="588"/>
      <c r="WF59" s="588"/>
      <c r="WG59" s="588"/>
      <c r="WH59" s="588"/>
      <c r="WI59" s="588"/>
      <c r="WJ59" s="588"/>
      <c r="WK59" s="588"/>
      <c r="WL59" s="588"/>
      <c r="WM59" s="588"/>
      <c r="WN59" s="588"/>
      <c r="WO59" s="588"/>
      <c r="WP59" s="588"/>
      <c r="WQ59" s="588"/>
      <c r="WR59" s="588"/>
      <c r="WS59" s="588"/>
      <c r="WT59" s="588"/>
      <c r="WU59" s="588"/>
      <c r="WV59" s="588"/>
      <c r="WW59" s="588"/>
      <c r="WX59" s="588"/>
      <c r="WY59" s="588"/>
      <c r="WZ59" s="588"/>
      <c r="XA59" s="588"/>
      <c r="XB59" s="588"/>
      <c r="XC59" s="588"/>
      <c r="XD59" s="588"/>
      <c r="XE59" s="588"/>
      <c r="XF59" s="588"/>
      <c r="XG59" s="588"/>
      <c r="XH59" s="588"/>
      <c r="XI59" s="588"/>
      <c r="XJ59" s="588"/>
      <c r="XK59" s="588"/>
      <c r="XL59" s="588"/>
      <c r="XM59" s="588"/>
      <c r="XN59" s="588"/>
      <c r="XO59" s="588"/>
      <c r="XP59" s="588"/>
      <c r="XQ59" s="588"/>
      <c r="XR59" s="588"/>
      <c r="XS59" s="588"/>
      <c r="XT59" s="588"/>
      <c r="XU59" s="588"/>
      <c r="XV59" s="588"/>
      <c r="XW59" s="588"/>
      <c r="XX59" s="588"/>
      <c r="XY59" s="588"/>
      <c r="XZ59" s="588"/>
      <c r="YA59" s="588"/>
      <c r="YB59" s="588"/>
      <c r="YC59" s="588"/>
      <c r="YD59" s="588"/>
      <c r="YE59" s="588"/>
      <c r="YF59" s="588"/>
      <c r="YG59" s="588"/>
      <c r="YH59" s="588"/>
      <c r="YI59" s="588"/>
      <c r="YJ59" s="588"/>
      <c r="YK59" s="588"/>
      <c r="YL59" s="588"/>
      <c r="YM59" s="588"/>
      <c r="YN59" s="588"/>
      <c r="YO59" s="588"/>
      <c r="YP59" s="588"/>
      <c r="YQ59" s="588"/>
      <c r="YR59" s="588"/>
      <c r="YS59" s="588"/>
      <c r="YT59" s="588"/>
      <c r="YU59" s="588"/>
      <c r="YV59" s="588"/>
      <c r="YW59" s="588"/>
      <c r="YX59" s="588"/>
      <c r="YY59" s="588"/>
      <c r="YZ59" s="588"/>
      <c r="ZA59" s="588"/>
      <c r="ZB59" s="588"/>
      <c r="ZC59" s="588"/>
      <c r="ZD59" s="588"/>
      <c r="ZE59" s="588"/>
      <c r="ZF59" s="588"/>
      <c r="ZG59" s="588"/>
      <c r="ZH59" s="588"/>
      <c r="ZI59" s="588"/>
      <c r="ZJ59" s="588"/>
      <c r="ZK59" s="588"/>
      <c r="ZL59" s="588"/>
      <c r="ZM59" s="588"/>
      <c r="ZN59" s="588"/>
      <c r="ZO59" s="588"/>
      <c r="ZP59" s="588"/>
      <c r="ZQ59" s="588"/>
      <c r="ZR59" s="588"/>
      <c r="ZS59" s="588"/>
      <c r="ZT59" s="588"/>
      <c r="ZU59" s="588"/>
      <c r="ZV59" s="588"/>
      <c r="ZW59" s="588"/>
      <c r="ZX59" s="588"/>
      <c r="ZY59" s="588"/>
      <c r="ZZ59" s="588"/>
      <c r="AAA59" s="588"/>
      <c r="AAB59" s="588"/>
      <c r="AAC59" s="588"/>
      <c r="AAD59" s="588"/>
      <c r="AAE59" s="588"/>
      <c r="AAF59" s="588"/>
      <c r="AAG59" s="588"/>
      <c r="AAH59" s="588"/>
      <c r="AAI59" s="588"/>
      <c r="AAJ59" s="588"/>
      <c r="AAK59" s="588"/>
      <c r="AAL59" s="588"/>
      <c r="AAM59" s="588"/>
      <c r="AAN59" s="588"/>
      <c r="AAO59" s="588"/>
      <c r="AAP59" s="588"/>
      <c r="AAQ59" s="588"/>
      <c r="AAR59" s="588"/>
      <c r="AAS59" s="588"/>
      <c r="AAT59" s="588"/>
      <c r="AAU59" s="588"/>
      <c r="AAV59" s="588"/>
      <c r="AAW59" s="588"/>
      <c r="AAX59" s="588"/>
      <c r="AAY59" s="588"/>
      <c r="AAZ59" s="588"/>
      <c r="ABA59" s="588"/>
      <c r="ABB59" s="588"/>
      <c r="ABC59" s="588"/>
      <c r="ABD59" s="588"/>
      <c r="ABE59" s="588"/>
      <c r="ABF59" s="588"/>
      <c r="ABG59" s="588"/>
      <c r="ABH59" s="588"/>
      <c r="ABI59" s="588"/>
      <c r="ABJ59" s="588"/>
      <c r="ABK59" s="588"/>
      <c r="ABL59" s="588"/>
      <c r="ABM59" s="588"/>
      <c r="ABN59" s="588"/>
      <c r="ABO59" s="588"/>
      <c r="ABP59" s="588"/>
      <c r="ABQ59" s="588"/>
      <c r="ABR59" s="588"/>
      <c r="ABS59" s="588"/>
      <c r="ABT59" s="588"/>
      <c r="ABU59" s="588"/>
      <c r="ABV59" s="588"/>
      <c r="ABW59" s="588"/>
      <c r="ABX59" s="588"/>
      <c r="ABY59" s="588"/>
      <c r="ABZ59" s="588"/>
      <c r="ACA59" s="588"/>
      <c r="ACB59" s="588"/>
      <c r="ACC59" s="588"/>
      <c r="ACD59" s="588"/>
      <c r="ACE59" s="588"/>
      <c r="ACF59" s="588"/>
      <c r="ACG59" s="588"/>
      <c r="ACH59" s="588"/>
      <c r="ACI59" s="588"/>
      <c r="ACJ59" s="588"/>
      <c r="ACK59" s="588"/>
      <c r="ACL59" s="588"/>
      <c r="ACM59" s="588"/>
      <c r="ACN59" s="588"/>
      <c r="ACO59" s="588"/>
      <c r="ACP59" s="588"/>
      <c r="ACQ59" s="588"/>
      <c r="ACR59" s="588"/>
      <c r="ACS59" s="588"/>
      <c r="ACT59" s="588"/>
      <c r="ACU59" s="588"/>
      <c r="ACV59" s="588"/>
      <c r="ACW59" s="588"/>
      <c r="ACX59" s="588"/>
      <c r="ACY59" s="588"/>
      <c r="ACZ59" s="588"/>
      <c r="ADA59" s="588"/>
      <c r="ADB59" s="588"/>
      <c r="ADC59" s="588"/>
      <c r="ADD59" s="588"/>
      <c r="ADE59" s="588"/>
      <c r="ADF59" s="588"/>
      <c r="ADG59" s="588"/>
      <c r="ADH59" s="588"/>
      <c r="ADI59" s="588"/>
      <c r="ADJ59" s="588"/>
      <c r="ADK59" s="588"/>
      <c r="ADL59" s="588"/>
      <c r="ADM59" s="588"/>
      <c r="ADN59" s="588"/>
      <c r="ADO59" s="588"/>
      <c r="ADP59" s="588"/>
      <c r="ADQ59" s="588"/>
      <c r="ADR59" s="588"/>
      <c r="ADS59" s="588"/>
      <c r="ADT59" s="588"/>
      <c r="ADU59" s="588"/>
      <c r="ADV59" s="588"/>
      <c r="ADW59" s="588"/>
      <c r="ADX59" s="588"/>
      <c r="ADY59" s="588"/>
      <c r="ADZ59" s="588"/>
      <c r="AEA59" s="588"/>
      <c r="AEB59" s="588"/>
      <c r="AEC59" s="588"/>
      <c r="AED59" s="588"/>
      <c r="AEE59" s="588"/>
      <c r="AEF59" s="588"/>
      <c r="AEG59" s="588"/>
      <c r="AEH59" s="588"/>
      <c r="AEI59" s="588"/>
      <c r="AEJ59" s="588"/>
      <c r="AEK59" s="588"/>
      <c r="AEL59" s="588"/>
      <c r="AEM59" s="588"/>
      <c r="AEN59" s="588"/>
      <c r="AEO59" s="588"/>
      <c r="AEP59" s="588"/>
      <c r="AEQ59" s="588"/>
      <c r="AER59" s="588"/>
      <c r="AES59" s="588"/>
      <c r="AET59" s="588"/>
      <c r="AEU59" s="588"/>
      <c r="AEV59" s="588"/>
      <c r="AEW59" s="588"/>
      <c r="AEX59" s="588"/>
      <c r="AEY59" s="588"/>
      <c r="AEZ59" s="588"/>
      <c r="AFA59" s="588"/>
      <c r="AFB59" s="588"/>
      <c r="AFC59" s="588"/>
      <c r="AFD59" s="588"/>
      <c r="AFE59" s="588"/>
      <c r="AFF59" s="588"/>
      <c r="AFG59" s="588"/>
      <c r="AFH59" s="588"/>
      <c r="AFI59" s="588"/>
      <c r="AFJ59" s="588"/>
      <c r="AFK59" s="588"/>
      <c r="AFL59" s="588"/>
      <c r="AFM59" s="588"/>
      <c r="AFN59" s="588"/>
      <c r="AFO59" s="588"/>
      <c r="AFP59" s="588"/>
      <c r="AFQ59" s="588"/>
      <c r="AFR59" s="588"/>
      <c r="AFS59" s="588"/>
      <c r="AFT59" s="588"/>
      <c r="AFU59" s="588"/>
      <c r="AFV59" s="588"/>
      <c r="AFW59" s="588"/>
      <c r="AFX59" s="588"/>
      <c r="AFY59" s="588"/>
      <c r="AFZ59" s="588"/>
      <c r="AGA59" s="588"/>
      <c r="AGB59" s="588"/>
      <c r="AGC59" s="588"/>
      <c r="AGD59" s="588"/>
      <c r="AGE59" s="588"/>
      <c r="AGF59" s="588"/>
      <c r="AGG59" s="588"/>
      <c r="AGH59" s="588"/>
      <c r="AGI59" s="588"/>
      <c r="AGJ59" s="588"/>
      <c r="AGK59" s="588"/>
      <c r="AGL59" s="588"/>
      <c r="AGM59" s="588"/>
      <c r="AGN59" s="588"/>
      <c r="AGO59" s="588"/>
      <c r="AGP59" s="588"/>
      <c r="AGQ59" s="588"/>
      <c r="AGR59" s="588"/>
      <c r="AGS59" s="588"/>
      <c r="AGT59" s="588"/>
      <c r="AGU59" s="588"/>
      <c r="AGV59" s="588"/>
      <c r="AGW59" s="588"/>
      <c r="AGX59" s="588"/>
      <c r="AGY59" s="588"/>
      <c r="AGZ59" s="588"/>
      <c r="AHA59" s="588"/>
      <c r="AHB59" s="588"/>
      <c r="AHC59" s="588"/>
      <c r="AHD59" s="588"/>
      <c r="AHE59" s="588"/>
      <c r="AHF59" s="588"/>
      <c r="AHG59" s="588"/>
      <c r="AHH59" s="588"/>
      <c r="AHI59" s="588"/>
      <c r="AHJ59" s="588"/>
      <c r="AHK59" s="588"/>
      <c r="AHL59" s="588"/>
      <c r="AHM59" s="588"/>
      <c r="AHN59" s="588"/>
      <c r="AHO59" s="588"/>
      <c r="AHP59" s="588"/>
      <c r="AHQ59" s="588"/>
      <c r="AHR59" s="588"/>
      <c r="AHS59" s="588"/>
      <c r="AHT59" s="588"/>
      <c r="AHU59" s="588"/>
      <c r="AHV59" s="588"/>
      <c r="AHW59" s="588"/>
      <c r="AHX59" s="588"/>
      <c r="AHY59" s="588"/>
      <c r="AHZ59" s="588"/>
      <c r="AIA59" s="588"/>
      <c r="AIB59" s="588"/>
      <c r="AIC59" s="588"/>
      <c r="AID59" s="588"/>
      <c r="AIE59" s="588"/>
      <c r="AIF59" s="588"/>
      <c r="AIG59" s="588"/>
      <c r="AIH59" s="588"/>
      <c r="AII59" s="588"/>
      <c r="AIJ59" s="588"/>
      <c r="AIK59" s="588"/>
      <c r="AIL59" s="588"/>
      <c r="AIM59" s="588"/>
      <c r="AIN59" s="588"/>
      <c r="AIO59" s="588"/>
      <c r="AIP59" s="588"/>
      <c r="AIQ59" s="588"/>
      <c r="AIR59" s="588"/>
      <c r="AIS59" s="588"/>
      <c r="AIT59" s="588"/>
      <c r="AIU59" s="588"/>
      <c r="AIV59" s="588"/>
      <c r="AIW59" s="588"/>
      <c r="AIX59" s="588"/>
      <c r="AIY59" s="588"/>
      <c r="AIZ59" s="588"/>
      <c r="AJA59" s="588"/>
      <c r="AJB59" s="588"/>
      <c r="AJC59" s="588"/>
      <c r="AJD59" s="588"/>
      <c r="AJE59" s="588"/>
      <c r="AJF59" s="588"/>
      <c r="AJG59" s="588"/>
      <c r="AJH59" s="588"/>
      <c r="AJI59" s="588"/>
      <c r="AJJ59" s="588"/>
      <c r="AJK59" s="588"/>
      <c r="AJL59" s="588"/>
      <c r="AJM59" s="588"/>
      <c r="AJN59" s="588"/>
      <c r="AJO59" s="588"/>
      <c r="AJP59" s="588"/>
      <c r="AJQ59" s="588"/>
      <c r="AJR59" s="588"/>
      <c r="AJS59" s="588"/>
      <c r="AJT59" s="588"/>
      <c r="AJU59" s="588"/>
      <c r="AJV59" s="588"/>
      <c r="AJW59" s="588"/>
      <c r="AJX59" s="588"/>
      <c r="AJY59" s="588"/>
      <c r="AJZ59" s="588"/>
      <c r="AKA59" s="588"/>
      <c r="AKB59" s="588"/>
      <c r="AKC59" s="588"/>
      <c r="AKD59" s="588"/>
      <c r="AKE59" s="588"/>
      <c r="AKF59" s="588"/>
      <c r="AKG59" s="588"/>
      <c r="AKH59" s="588"/>
      <c r="AKI59" s="588"/>
      <c r="AKJ59" s="588"/>
      <c r="AKK59" s="588"/>
      <c r="AKL59" s="588"/>
      <c r="AKM59" s="588"/>
      <c r="AKN59" s="588"/>
      <c r="AKO59" s="588"/>
      <c r="AKP59" s="588"/>
      <c r="AKQ59" s="588"/>
      <c r="AKR59" s="588"/>
      <c r="AKS59" s="588"/>
      <c r="AKT59" s="588"/>
      <c r="AKU59" s="588"/>
      <c r="AKV59" s="588"/>
      <c r="AKW59" s="588"/>
      <c r="AKX59" s="588"/>
      <c r="AKY59" s="588"/>
      <c r="AKZ59" s="588"/>
      <c r="ALA59" s="588"/>
      <c r="ALB59" s="588"/>
      <c r="ALC59" s="588"/>
      <c r="ALD59" s="588"/>
      <c r="ALE59" s="588"/>
      <c r="ALF59" s="588"/>
      <c r="ALG59" s="588"/>
      <c r="ALH59" s="588"/>
      <c r="ALI59" s="588"/>
      <c r="ALJ59" s="588"/>
      <c r="ALK59" s="588"/>
      <c r="ALL59" s="588"/>
      <c r="ALM59" s="588"/>
      <c r="ALN59" s="588"/>
      <c r="ALO59" s="588"/>
      <c r="ALP59" s="588"/>
      <c r="ALQ59" s="588"/>
      <c r="ALR59" s="588"/>
      <c r="ALS59" s="588"/>
      <c r="ALT59" s="588"/>
      <c r="ALU59" s="588"/>
      <c r="ALV59" s="588"/>
      <c r="ALW59" s="588"/>
      <c r="ALX59" s="588"/>
      <c r="ALY59" s="588"/>
      <c r="ALZ59" s="588"/>
      <c r="AMA59" s="588"/>
      <c r="AMB59" s="588"/>
      <c r="AMC59" s="588"/>
      <c r="AMD59" s="588"/>
      <c r="AME59" s="588"/>
      <c r="AMF59" s="588"/>
      <c r="AMG59" s="588"/>
      <c r="AMH59" s="588"/>
      <c r="AMI59" s="588"/>
      <c r="AMJ59" s="588"/>
      <c r="AMK59" s="588"/>
      <c r="AML59" s="588"/>
      <c r="AMM59" s="588"/>
      <c r="AMN59" s="588"/>
      <c r="AMO59" s="588"/>
    </row>
    <row r="60" spans="1:1029" s="582" customFormat="1">
      <c r="A60" s="581"/>
      <c r="B60" s="581"/>
      <c r="C60" s="583"/>
      <c r="D60" s="581"/>
      <c r="E60" s="581"/>
      <c r="F60" s="581"/>
      <c r="G60" s="581"/>
      <c r="H60" s="581"/>
      <c r="I60" s="581"/>
      <c r="J60" s="581"/>
      <c r="K60" s="581"/>
      <c r="L60" s="581"/>
      <c r="M60" s="581"/>
      <c r="N60" s="581"/>
      <c r="O60" s="581"/>
      <c r="P60" s="581"/>
      <c r="Q60" s="581"/>
      <c r="R60" s="581"/>
      <c r="S60" s="581"/>
      <c r="T60" s="581"/>
      <c r="U60" s="581"/>
      <c r="V60" s="581"/>
      <c r="W60" s="581"/>
      <c r="X60" s="581"/>
      <c r="Y60" s="581"/>
      <c r="Z60" s="581"/>
      <c r="AA60" s="581"/>
      <c r="AB60" s="581"/>
      <c r="AC60" s="581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  <c r="AP60" s="581"/>
      <c r="AQ60" s="581"/>
      <c r="AR60" s="581"/>
      <c r="AS60" s="581"/>
      <c r="AT60" s="581"/>
      <c r="AU60" s="581"/>
      <c r="AV60" s="581"/>
      <c r="AW60" s="581"/>
      <c r="AX60" s="581"/>
      <c r="AY60" s="581"/>
      <c r="AZ60" s="581"/>
      <c r="BA60" s="581"/>
      <c r="BB60" s="581"/>
      <c r="BC60" s="581"/>
      <c r="BD60" s="581"/>
      <c r="BE60" s="581"/>
      <c r="BF60" s="581"/>
      <c r="BG60" s="581"/>
      <c r="BH60" s="581"/>
      <c r="BI60" s="581"/>
      <c r="BJ60" s="581"/>
      <c r="BK60" s="581"/>
      <c r="BL60" s="581"/>
      <c r="BM60" s="581"/>
      <c r="BN60" s="581"/>
      <c r="BO60" s="581"/>
      <c r="BP60" s="581"/>
      <c r="BQ60" s="581"/>
      <c r="BR60" s="581"/>
      <c r="BS60" s="581"/>
      <c r="BT60" s="581"/>
      <c r="BU60" s="581"/>
      <c r="BV60" s="581"/>
      <c r="BW60" s="581"/>
      <c r="BX60" s="581"/>
      <c r="BY60" s="581"/>
      <c r="BZ60" s="581"/>
      <c r="CA60" s="581"/>
      <c r="CB60" s="581"/>
      <c r="CC60" s="581"/>
      <c r="CD60" s="581"/>
      <c r="CE60" s="581"/>
      <c r="CF60" s="581"/>
      <c r="CG60" s="581"/>
      <c r="CH60" s="581"/>
      <c r="CI60" s="581"/>
      <c r="CJ60" s="581"/>
      <c r="CK60" s="581"/>
      <c r="CL60" s="581"/>
      <c r="CM60" s="581"/>
      <c r="CN60" s="581"/>
      <c r="CO60" s="581"/>
      <c r="CP60" s="581"/>
      <c r="CQ60" s="581"/>
      <c r="CR60" s="581"/>
      <c r="CS60" s="581"/>
      <c r="CT60" s="581"/>
      <c r="CU60" s="581"/>
      <c r="CV60" s="581"/>
      <c r="CW60" s="581"/>
      <c r="CX60" s="581"/>
      <c r="CY60" s="581"/>
      <c r="CZ60" s="581"/>
      <c r="DA60" s="581"/>
      <c r="DB60" s="581"/>
      <c r="DC60" s="581"/>
      <c r="DD60" s="581"/>
      <c r="DE60" s="581"/>
      <c r="DF60" s="581"/>
      <c r="DG60" s="581"/>
      <c r="DH60" s="581"/>
      <c r="DI60" s="581"/>
      <c r="DJ60" s="581"/>
      <c r="DK60" s="581"/>
      <c r="DL60" s="581"/>
      <c r="DM60" s="581"/>
      <c r="DN60" s="581"/>
      <c r="DO60" s="581"/>
      <c r="DP60" s="581"/>
      <c r="DQ60" s="581"/>
      <c r="DR60" s="581"/>
      <c r="DS60" s="581"/>
      <c r="DT60" s="581"/>
      <c r="DU60" s="581"/>
      <c r="DV60" s="581"/>
      <c r="DW60" s="581"/>
      <c r="DX60" s="581"/>
      <c r="DY60" s="581"/>
      <c r="DZ60" s="581"/>
      <c r="EA60" s="581"/>
      <c r="EB60" s="581"/>
      <c r="EC60" s="581"/>
      <c r="ED60" s="581"/>
      <c r="EE60" s="581"/>
      <c r="EF60" s="581"/>
      <c r="EG60" s="581"/>
      <c r="EH60" s="581"/>
      <c r="EI60" s="581"/>
      <c r="EJ60" s="581"/>
      <c r="EK60" s="581"/>
      <c r="EL60" s="581"/>
      <c r="EM60" s="581"/>
      <c r="EN60" s="581"/>
      <c r="EO60" s="581"/>
      <c r="EP60" s="581"/>
      <c r="EQ60" s="581"/>
      <c r="ER60" s="581"/>
      <c r="ES60" s="581"/>
      <c r="ET60" s="581"/>
      <c r="EU60" s="581"/>
      <c r="EV60" s="581"/>
      <c r="EW60" s="581"/>
      <c r="EX60" s="581"/>
      <c r="EY60" s="581"/>
      <c r="EZ60" s="581"/>
      <c r="FA60" s="581"/>
      <c r="FB60" s="581"/>
      <c r="FC60" s="581"/>
      <c r="FD60" s="581"/>
      <c r="FE60" s="581"/>
      <c r="FF60" s="581"/>
      <c r="FG60" s="581"/>
      <c r="FH60" s="581"/>
      <c r="FI60" s="581"/>
      <c r="FJ60" s="581"/>
      <c r="FK60" s="581"/>
      <c r="FL60" s="581"/>
      <c r="FM60" s="581"/>
      <c r="FN60" s="581"/>
      <c r="FO60" s="581"/>
      <c r="FP60" s="581"/>
      <c r="FQ60" s="581"/>
      <c r="FR60" s="581"/>
      <c r="FS60" s="581"/>
      <c r="FT60" s="581"/>
      <c r="FU60" s="581"/>
      <c r="FV60" s="581"/>
      <c r="FW60" s="581"/>
      <c r="FX60" s="581"/>
      <c r="FY60" s="581"/>
      <c r="FZ60" s="581"/>
      <c r="GA60" s="581"/>
      <c r="GB60" s="581"/>
      <c r="GC60" s="581"/>
      <c r="GD60" s="581"/>
      <c r="GE60" s="581"/>
      <c r="GF60" s="581"/>
      <c r="GG60" s="581"/>
      <c r="GH60" s="581"/>
      <c r="GI60" s="581"/>
      <c r="GJ60" s="581"/>
      <c r="GK60" s="581"/>
      <c r="GL60" s="581"/>
      <c r="GM60" s="581"/>
      <c r="GN60" s="581"/>
      <c r="GO60" s="581"/>
      <c r="GP60" s="581"/>
      <c r="GQ60" s="581"/>
      <c r="GR60" s="581"/>
      <c r="GS60" s="581"/>
      <c r="GT60" s="581"/>
      <c r="GU60" s="581"/>
      <c r="GV60" s="581"/>
      <c r="GW60" s="581"/>
      <c r="GX60" s="581"/>
      <c r="GY60" s="581"/>
      <c r="GZ60" s="581"/>
      <c r="HA60" s="581"/>
      <c r="HB60" s="581"/>
      <c r="HC60" s="581"/>
      <c r="HD60" s="581"/>
      <c r="HE60" s="581"/>
      <c r="HF60" s="581"/>
      <c r="HG60" s="581"/>
      <c r="HH60" s="581"/>
      <c r="HI60" s="581"/>
      <c r="HJ60" s="581"/>
      <c r="HK60" s="581"/>
      <c r="HL60" s="581"/>
      <c r="HM60" s="581"/>
      <c r="HN60" s="581"/>
      <c r="HO60" s="581"/>
      <c r="HP60" s="581"/>
      <c r="HQ60" s="581"/>
      <c r="HR60" s="581"/>
      <c r="HS60" s="581"/>
      <c r="HT60" s="581"/>
      <c r="HU60" s="581"/>
      <c r="HV60" s="581"/>
      <c r="HW60" s="581"/>
      <c r="HX60" s="581"/>
      <c r="HY60" s="581"/>
      <c r="HZ60" s="581"/>
      <c r="IA60" s="581"/>
      <c r="IB60" s="581"/>
      <c r="IC60" s="581"/>
      <c r="ID60" s="581"/>
      <c r="IE60" s="581"/>
      <c r="IF60" s="581"/>
      <c r="IG60" s="581"/>
      <c r="IH60" s="581"/>
      <c r="II60" s="581"/>
      <c r="IJ60" s="581"/>
      <c r="IK60" s="581"/>
      <c r="IL60" s="581"/>
      <c r="IM60" s="588"/>
      <c r="IN60" s="588"/>
      <c r="IO60" s="588"/>
      <c r="IP60" s="588"/>
      <c r="IQ60" s="588"/>
      <c r="IR60" s="588"/>
      <c r="IS60" s="588"/>
      <c r="IT60" s="588"/>
      <c r="IU60" s="588"/>
      <c r="IV60" s="588"/>
      <c r="IW60" s="588"/>
      <c r="IX60" s="588"/>
      <c r="IY60" s="588"/>
      <c r="IZ60" s="588"/>
      <c r="JA60" s="588"/>
      <c r="JB60" s="588"/>
      <c r="JC60" s="588"/>
      <c r="JD60" s="588"/>
      <c r="JE60" s="588"/>
      <c r="JF60" s="588"/>
      <c r="JG60" s="588"/>
      <c r="JH60" s="588"/>
      <c r="JI60" s="588"/>
      <c r="JJ60" s="588"/>
      <c r="JK60" s="588"/>
      <c r="JL60" s="588"/>
      <c r="JM60" s="588"/>
      <c r="JN60" s="588"/>
      <c r="JO60" s="588"/>
      <c r="JP60" s="588"/>
      <c r="JQ60" s="588"/>
      <c r="JR60" s="588"/>
      <c r="JS60" s="588"/>
      <c r="JT60" s="588"/>
      <c r="JU60" s="588"/>
      <c r="JV60" s="588"/>
      <c r="JW60" s="588"/>
      <c r="JX60" s="588"/>
      <c r="JY60" s="588"/>
      <c r="JZ60" s="588"/>
      <c r="KA60" s="588"/>
      <c r="KB60" s="588"/>
      <c r="KC60" s="588"/>
      <c r="KD60" s="588"/>
      <c r="KE60" s="588"/>
      <c r="KF60" s="588"/>
      <c r="KG60" s="588"/>
      <c r="KH60" s="588"/>
      <c r="KI60" s="588"/>
      <c r="KJ60" s="588"/>
      <c r="KK60" s="588"/>
      <c r="KL60" s="588"/>
      <c r="KM60" s="588"/>
      <c r="KN60" s="588"/>
      <c r="KO60" s="588"/>
      <c r="KP60" s="588"/>
      <c r="KQ60" s="588"/>
      <c r="KR60" s="588"/>
      <c r="KS60" s="588"/>
      <c r="KT60" s="588"/>
      <c r="KU60" s="588"/>
      <c r="KV60" s="588"/>
      <c r="KW60" s="588"/>
      <c r="KX60" s="588"/>
      <c r="KY60" s="588"/>
      <c r="KZ60" s="588"/>
      <c r="LA60" s="588"/>
      <c r="LB60" s="588"/>
      <c r="LC60" s="588"/>
      <c r="LD60" s="588"/>
      <c r="LE60" s="588"/>
      <c r="LF60" s="588"/>
      <c r="LG60" s="588"/>
      <c r="LH60" s="588"/>
      <c r="LI60" s="588"/>
      <c r="LJ60" s="588"/>
      <c r="LK60" s="588"/>
      <c r="LL60" s="588"/>
      <c r="LM60" s="588"/>
      <c r="LN60" s="588"/>
      <c r="LO60" s="588"/>
      <c r="LP60" s="588"/>
      <c r="LQ60" s="588"/>
      <c r="LR60" s="588"/>
      <c r="LS60" s="588"/>
      <c r="LT60" s="588"/>
      <c r="LU60" s="588"/>
      <c r="LV60" s="588"/>
      <c r="LW60" s="588"/>
      <c r="LX60" s="588"/>
      <c r="LY60" s="588"/>
      <c r="LZ60" s="588"/>
      <c r="MA60" s="588"/>
      <c r="MB60" s="588"/>
      <c r="MC60" s="588"/>
      <c r="MD60" s="588"/>
      <c r="ME60" s="588"/>
      <c r="MF60" s="588"/>
      <c r="MG60" s="588"/>
      <c r="MH60" s="588"/>
      <c r="MI60" s="588"/>
      <c r="MJ60" s="588"/>
      <c r="MK60" s="588"/>
      <c r="ML60" s="588"/>
      <c r="MM60" s="588"/>
      <c r="MN60" s="588"/>
      <c r="MO60" s="588"/>
      <c r="MP60" s="588"/>
      <c r="MQ60" s="588"/>
      <c r="MR60" s="588"/>
      <c r="MS60" s="588"/>
      <c r="MT60" s="588"/>
      <c r="MU60" s="588"/>
      <c r="MV60" s="588"/>
      <c r="MW60" s="588"/>
      <c r="MX60" s="588"/>
      <c r="MY60" s="588"/>
      <c r="MZ60" s="588"/>
      <c r="NA60" s="588"/>
      <c r="NB60" s="588"/>
      <c r="NC60" s="588"/>
      <c r="ND60" s="588"/>
      <c r="NE60" s="588"/>
      <c r="NF60" s="588"/>
      <c r="NG60" s="588"/>
      <c r="NH60" s="588"/>
      <c r="NI60" s="588"/>
      <c r="NJ60" s="588"/>
      <c r="NK60" s="588"/>
      <c r="NL60" s="588"/>
      <c r="NM60" s="588"/>
      <c r="NN60" s="588"/>
      <c r="NO60" s="588"/>
      <c r="NP60" s="588"/>
      <c r="NQ60" s="588"/>
      <c r="NR60" s="588"/>
      <c r="NS60" s="588"/>
      <c r="NT60" s="588"/>
      <c r="NU60" s="588"/>
      <c r="NV60" s="588"/>
      <c r="NW60" s="588"/>
      <c r="NX60" s="588"/>
      <c r="NY60" s="588"/>
      <c r="NZ60" s="588"/>
      <c r="OA60" s="588"/>
      <c r="OB60" s="588"/>
      <c r="OC60" s="588"/>
      <c r="OD60" s="588"/>
      <c r="OE60" s="588"/>
      <c r="OF60" s="588"/>
      <c r="OG60" s="588"/>
      <c r="OH60" s="588"/>
      <c r="OI60" s="588"/>
      <c r="OJ60" s="588"/>
      <c r="OK60" s="588"/>
      <c r="OL60" s="588"/>
      <c r="OM60" s="588"/>
      <c r="ON60" s="588"/>
      <c r="OO60" s="588"/>
      <c r="OP60" s="588"/>
      <c r="OQ60" s="588"/>
      <c r="OR60" s="588"/>
      <c r="OS60" s="588"/>
      <c r="OT60" s="588"/>
      <c r="OU60" s="588"/>
      <c r="OV60" s="588"/>
      <c r="OW60" s="588"/>
      <c r="OX60" s="588"/>
      <c r="OY60" s="588"/>
      <c r="OZ60" s="588"/>
      <c r="PA60" s="588"/>
      <c r="PB60" s="588"/>
      <c r="PC60" s="588"/>
      <c r="PD60" s="588"/>
      <c r="PE60" s="588"/>
      <c r="PF60" s="588"/>
      <c r="PG60" s="588"/>
      <c r="PH60" s="588"/>
      <c r="PI60" s="588"/>
      <c r="PJ60" s="588"/>
      <c r="PK60" s="588"/>
      <c r="PL60" s="588"/>
      <c r="PM60" s="588"/>
      <c r="PN60" s="588"/>
      <c r="PO60" s="588"/>
      <c r="PP60" s="588"/>
      <c r="PQ60" s="588"/>
      <c r="PR60" s="588"/>
      <c r="PS60" s="588"/>
      <c r="PT60" s="588"/>
      <c r="PU60" s="588"/>
      <c r="PV60" s="588"/>
      <c r="PW60" s="588"/>
      <c r="PX60" s="588"/>
      <c r="PY60" s="588"/>
      <c r="PZ60" s="588"/>
      <c r="QA60" s="588"/>
      <c r="QB60" s="588"/>
      <c r="QC60" s="588"/>
      <c r="QD60" s="588"/>
      <c r="QE60" s="588"/>
      <c r="QF60" s="588"/>
      <c r="QG60" s="588"/>
      <c r="QH60" s="588"/>
      <c r="QI60" s="588"/>
      <c r="QJ60" s="588"/>
      <c r="QK60" s="588"/>
      <c r="QL60" s="588"/>
      <c r="QM60" s="588"/>
      <c r="QN60" s="588"/>
      <c r="QO60" s="588"/>
      <c r="QP60" s="588"/>
      <c r="QQ60" s="588"/>
      <c r="QR60" s="588"/>
      <c r="QS60" s="588"/>
      <c r="QT60" s="588"/>
      <c r="QU60" s="588"/>
      <c r="QV60" s="588"/>
      <c r="QW60" s="588"/>
      <c r="QX60" s="588"/>
      <c r="QY60" s="588"/>
      <c r="QZ60" s="588"/>
      <c r="RA60" s="588"/>
      <c r="RB60" s="588"/>
      <c r="RC60" s="588"/>
      <c r="RD60" s="588"/>
      <c r="RE60" s="588"/>
      <c r="RF60" s="588"/>
      <c r="RG60" s="588"/>
      <c r="RH60" s="588"/>
      <c r="RI60" s="588"/>
      <c r="RJ60" s="588"/>
      <c r="RK60" s="588"/>
      <c r="RL60" s="588"/>
      <c r="RM60" s="588"/>
      <c r="RN60" s="588"/>
      <c r="RO60" s="588"/>
      <c r="RP60" s="588"/>
      <c r="RQ60" s="588"/>
      <c r="RR60" s="588"/>
      <c r="RS60" s="588"/>
      <c r="RT60" s="588"/>
      <c r="RU60" s="588"/>
      <c r="RV60" s="588"/>
      <c r="RW60" s="588"/>
      <c r="RX60" s="588"/>
      <c r="RY60" s="588"/>
      <c r="RZ60" s="588"/>
      <c r="SA60" s="588"/>
      <c r="SB60" s="588"/>
      <c r="SC60" s="588"/>
      <c r="SD60" s="588"/>
      <c r="SE60" s="588"/>
      <c r="SF60" s="588"/>
      <c r="SG60" s="588"/>
      <c r="SH60" s="588"/>
      <c r="SI60" s="588"/>
      <c r="SJ60" s="588"/>
      <c r="SK60" s="588"/>
      <c r="SL60" s="588"/>
      <c r="SM60" s="588"/>
      <c r="SN60" s="588"/>
      <c r="SO60" s="588"/>
      <c r="SP60" s="588"/>
      <c r="SQ60" s="588"/>
      <c r="SR60" s="588"/>
      <c r="SS60" s="588"/>
      <c r="ST60" s="588"/>
      <c r="SU60" s="588"/>
      <c r="SV60" s="588"/>
      <c r="SW60" s="588"/>
      <c r="SX60" s="588"/>
      <c r="SY60" s="588"/>
      <c r="SZ60" s="588"/>
      <c r="TA60" s="588"/>
      <c r="TB60" s="588"/>
      <c r="TC60" s="588"/>
      <c r="TD60" s="588"/>
      <c r="TE60" s="588"/>
      <c r="TF60" s="588"/>
      <c r="TG60" s="588"/>
      <c r="TH60" s="588"/>
      <c r="TI60" s="588"/>
      <c r="TJ60" s="588"/>
      <c r="TK60" s="588"/>
      <c r="TL60" s="588"/>
      <c r="TM60" s="588"/>
      <c r="TN60" s="588"/>
      <c r="TO60" s="588"/>
      <c r="TP60" s="588"/>
      <c r="TQ60" s="588"/>
      <c r="TR60" s="588"/>
      <c r="TS60" s="588"/>
      <c r="TT60" s="588"/>
      <c r="TU60" s="588"/>
      <c r="TV60" s="588"/>
      <c r="TW60" s="588"/>
      <c r="TX60" s="588"/>
      <c r="TY60" s="588"/>
      <c r="TZ60" s="588"/>
      <c r="UA60" s="588"/>
      <c r="UB60" s="588"/>
      <c r="UC60" s="588"/>
      <c r="UD60" s="588"/>
      <c r="UE60" s="588"/>
      <c r="UF60" s="588"/>
      <c r="UG60" s="588"/>
      <c r="UH60" s="588"/>
      <c r="UI60" s="588"/>
      <c r="UJ60" s="588"/>
      <c r="UK60" s="588"/>
      <c r="UL60" s="588"/>
      <c r="UM60" s="588"/>
      <c r="UN60" s="588"/>
      <c r="UO60" s="588"/>
      <c r="UP60" s="588"/>
      <c r="UQ60" s="588"/>
      <c r="UR60" s="588"/>
      <c r="US60" s="588"/>
      <c r="UT60" s="588"/>
      <c r="UU60" s="588"/>
      <c r="UV60" s="588"/>
      <c r="UW60" s="588"/>
      <c r="UX60" s="588"/>
      <c r="UY60" s="588"/>
      <c r="UZ60" s="588"/>
      <c r="VA60" s="588"/>
      <c r="VB60" s="588"/>
      <c r="VC60" s="588"/>
      <c r="VD60" s="588"/>
      <c r="VE60" s="588"/>
      <c r="VF60" s="588"/>
      <c r="VG60" s="588"/>
      <c r="VH60" s="588"/>
      <c r="VI60" s="588"/>
      <c r="VJ60" s="588"/>
      <c r="VK60" s="588"/>
      <c r="VL60" s="588"/>
      <c r="VM60" s="588"/>
      <c r="VN60" s="588"/>
      <c r="VO60" s="588"/>
      <c r="VP60" s="588"/>
      <c r="VQ60" s="588"/>
      <c r="VR60" s="588"/>
      <c r="VS60" s="588"/>
      <c r="VT60" s="588"/>
      <c r="VU60" s="588"/>
      <c r="VV60" s="588"/>
      <c r="VW60" s="588"/>
      <c r="VX60" s="588"/>
      <c r="VY60" s="588"/>
      <c r="VZ60" s="588"/>
      <c r="WA60" s="588"/>
      <c r="WB60" s="588"/>
      <c r="WC60" s="588"/>
      <c r="WD60" s="588"/>
      <c r="WE60" s="588"/>
      <c r="WF60" s="588"/>
      <c r="WG60" s="588"/>
      <c r="WH60" s="588"/>
      <c r="WI60" s="588"/>
      <c r="WJ60" s="588"/>
      <c r="WK60" s="588"/>
      <c r="WL60" s="588"/>
      <c r="WM60" s="588"/>
      <c r="WN60" s="588"/>
      <c r="WO60" s="588"/>
      <c r="WP60" s="588"/>
      <c r="WQ60" s="588"/>
      <c r="WR60" s="588"/>
      <c r="WS60" s="588"/>
      <c r="WT60" s="588"/>
      <c r="WU60" s="588"/>
      <c r="WV60" s="588"/>
      <c r="WW60" s="588"/>
      <c r="WX60" s="588"/>
      <c r="WY60" s="588"/>
      <c r="WZ60" s="588"/>
      <c r="XA60" s="588"/>
      <c r="XB60" s="588"/>
      <c r="XC60" s="588"/>
      <c r="XD60" s="588"/>
      <c r="XE60" s="588"/>
      <c r="XF60" s="588"/>
      <c r="XG60" s="588"/>
      <c r="XH60" s="588"/>
      <c r="XI60" s="588"/>
      <c r="XJ60" s="588"/>
      <c r="XK60" s="588"/>
      <c r="XL60" s="588"/>
      <c r="XM60" s="588"/>
      <c r="XN60" s="588"/>
      <c r="XO60" s="588"/>
      <c r="XP60" s="588"/>
      <c r="XQ60" s="588"/>
      <c r="XR60" s="588"/>
      <c r="XS60" s="588"/>
      <c r="XT60" s="588"/>
      <c r="XU60" s="588"/>
      <c r="XV60" s="588"/>
      <c r="XW60" s="588"/>
      <c r="XX60" s="588"/>
      <c r="XY60" s="588"/>
      <c r="XZ60" s="588"/>
      <c r="YA60" s="588"/>
      <c r="YB60" s="588"/>
      <c r="YC60" s="588"/>
      <c r="YD60" s="588"/>
      <c r="YE60" s="588"/>
      <c r="YF60" s="588"/>
      <c r="YG60" s="588"/>
      <c r="YH60" s="588"/>
      <c r="YI60" s="588"/>
      <c r="YJ60" s="588"/>
      <c r="YK60" s="588"/>
      <c r="YL60" s="588"/>
      <c r="YM60" s="588"/>
      <c r="YN60" s="588"/>
      <c r="YO60" s="588"/>
      <c r="YP60" s="588"/>
      <c r="YQ60" s="588"/>
      <c r="YR60" s="588"/>
      <c r="YS60" s="588"/>
      <c r="YT60" s="588"/>
      <c r="YU60" s="588"/>
      <c r="YV60" s="588"/>
      <c r="YW60" s="588"/>
      <c r="YX60" s="588"/>
      <c r="YY60" s="588"/>
      <c r="YZ60" s="588"/>
      <c r="ZA60" s="588"/>
      <c r="ZB60" s="588"/>
      <c r="ZC60" s="588"/>
      <c r="ZD60" s="588"/>
      <c r="ZE60" s="588"/>
      <c r="ZF60" s="588"/>
      <c r="ZG60" s="588"/>
      <c r="ZH60" s="588"/>
      <c r="ZI60" s="588"/>
      <c r="ZJ60" s="588"/>
      <c r="ZK60" s="588"/>
      <c r="ZL60" s="588"/>
      <c r="ZM60" s="588"/>
      <c r="ZN60" s="588"/>
      <c r="ZO60" s="588"/>
      <c r="ZP60" s="588"/>
      <c r="ZQ60" s="588"/>
      <c r="ZR60" s="588"/>
      <c r="ZS60" s="588"/>
      <c r="ZT60" s="588"/>
      <c r="ZU60" s="588"/>
      <c r="ZV60" s="588"/>
      <c r="ZW60" s="588"/>
      <c r="ZX60" s="588"/>
      <c r="ZY60" s="588"/>
      <c r="ZZ60" s="588"/>
      <c r="AAA60" s="588"/>
      <c r="AAB60" s="588"/>
      <c r="AAC60" s="588"/>
      <c r="AAD60" s="588"/>
      <c r="AAE60" s="588"/>
      <c r="AAF60" s="588"/>
      <c r="AAG60" s="588"/>
      <c r="AAH60" s="588"/>
      <c r="AAI60" s="588"/>
      <c r="AAJ60" s="588"/>
      <c r="AAK60" s="588"/>
      <c r="AAL60" s="588"/>
      <c r="AAM60" s="588"/>
      <c r="AAN60" s="588"/>
      <c r="AAO60" s="588"/>
      <c r="AAP60" s="588"/>
      <c r="AAQ60" s="588"/>
      <c r="AAR60" s="588"/>
      <c r="AAS60" s="588"/>
      <c r="AAT60" s="588"/>
      <c r="AAU60" s="588"/>
      <c r="AAV60" s="588"/>
      <c r="AAW60" s="588"/>
      <c r="AAX60" s="588"/>
      <c r="AAY60" s="588"/>
      <c r="AAZ60" s="588"/>
      <c r="ABA60" s="588"/>
      <c r="ABB60" s="588"/>
      <c r="ABC60" s="588"/>
      <c r="ABD60" s="588"/>
      <c r="ABE60" s="588"/>
      <c r="ABF60" s="588"/>
      <c r="ABG60" s="588"/>
      <c r="ABH60" s="588"/>
      <c r="ABI60" s="588"/>
      <c r="ABJ60" s="588"/>
      <c r="ABK60" s="588"/>
      <c r="ABL60" s="588"/>
      <c r="ABM60" s="588"/>
      <c r="ABN60" s="588"/>
      <c r="ABO60" s="588"/>
      <c r="ABP60" s="588"/>
      <c r="ABQ60" s="588"/>
      <c r="ABR60" s="588"/>
      <c r="ABS60" s="588"/>
      <c r="ABT60" s="588"/>
      <c r="ABU60" s="588"/>
      <c r="ABV60" s="588"/>
      <c r="ABW60" s="588"/>
      <c r="ABX60" s="588"/>
      <c r="ABY60" s="588"/>
      <c r="ABZ60" s="588"/>
      <c r="ACA60" s="588"/>
      <c r="ACB60" s="588"/>
      <c r="ACC60" s="588"/>
      <c r="ACD60" s="588"/>
      <c r="ACE60" s="588"/>
      <c r="ACF60" s="588"/>
      <c r="ACG60" s="588"/>
      <c r="ACH60" s="588"/>
      <c r="ACI60" s="588"/>
      <c r="ACJ60" s="588"/>
      <c r="ACK60" s="588"/>
      <c r="ACL60" s="588"/>
      <c r="ACM60" s="588"/>
      <c r="ACN60" s="588"/>
      <c r="ACO60" s="588"/>
      <c r="ACP60" s="588"/>
      <c r="ACQ60" s="588"/>
      <c r="ACR60" s="588"/>
      <c r="ACS60" s="588"/>
      <c r="ACT60" s="588"/>
      <c r="ACU60" s="588"/>
      <c r="ACV60" s="588"/>
      <c r="ACW60" s="588"/>
      <c r="ACX60" s="588"/>
      <c r="ACY60" s="588"/>
      <c r="ACZ60" s="588"/>
      <c r="ADA60" s="588"/>
      <c r="ADB60" s="588"/>
      <c r="ADC60" s="588"/>
      <c r="ADD60" s="588"/>
      <c r="ADE60" s="588"/>
      <c r="ADF60" s="588"/>
      <c r="ADG60" s="588"/>
      <c r="ADH60" s="588"/>
      <c r="ADI60" s="588"/>
      <c r="ADJ60" s="588"/>
      <c r="ADK60" s="588"/>
      <c r="ADL60" s="588"/>
      <c r="ADM60" s="588"/>
      <c r="ADN60" s="588"/>
      <c r="ADO60" s="588"/>
      <c r="ADP60" s="588"/>
      <c r="ADQ60" s="588"/>
      <c r="ADR60" s="588"/>
      <c r="ADS60" s="588"/>
      <c r="ADT60" s="588"/>
      <c r="ADU60" s="588"/>
      <c r="ADV60" s="588"/>
      <c r="ADW60" s="588"/>
      <c r="ADX60" s="588"/>
      <c r="ADY60" s="588"/>
      <c r="ADZ60" s="588"/>
      <c r="AEA60" s="588"/>
      <c r="AEB60" s="588"/>
      <c r="AEC60" s="588"/>
      <c r="AED60" s="588"/>
      <c r="AEE60" s="588"/>
      <c r="AEF60" s="588"/>
      <c r="AEG60" s="588"/>
      <c r="AEH60" s="588"/>
      <c r="AEI60" s="588"/>
      <c r="AEJ60" s="588"/>
      <c r="AEK60" s="588"/>
      <c r="AEL60" s="588"/>
      <c r="AEM60" s="588"/>
      <c r="AEN60" s="588"/>
      <c r="AEO60" s="588"/>
      <c r="AEP60" s="588"/>
      <c r="AEQ60" s="588"/>
      <c r="AER60" s="588"/>
      <c r="AES60" s="588"/>
      <c r="AET60" s="588"/>
      <c r="AEU60" s="588"/>
      <c r="AEV60" s="588"/>
      <c r="AEW60" s="588"/>
      <c r="AEX60" s="588"/>
      <c r="AEY60" s="588"/>
      <c r="AEZ60" s="588"/>
      <c r="AFA60" s="588"/>
      <c r="AFB60" s="588"/>
      <c r="AFC60" s="588"/>
      <c r="AFD60" s="588"/>
      <c r="AFE60" s="588"/>
      <c r="AFF60" s="588"/>
      <c r="AFG60" s="588"/>
      <c r="AFH60" s="588"/>
      <c r="AFI60" s="588"/>
      <c r="AFJ60" s="588"/>
      <c r="AFK60" s="588"/>
      <c r="AFL60" s="588"/>
      <c r="AFM60" s="588"/>
      <c r="AFN60" s="588"/>
      <c r="AFO60" s="588"/>
      <c r="AFP60" s="588"/>
      <c r="AFQ60" s="588"/>
      <c r="AFR60" s="588"/>
      <c r="AFS60" s="588"/>
      <c r="AFT60" s="588"/>
      <c r="AFU60" s="588"/>
      <c r="AFV60" s="588"/>
      <c r="AFW60" s="588"/>
      <c r="AFX60" s="588"/>
      <c r="AFY60" s="588"/>
      <c r="AFZ60" s="588"/>
      <c r="AGA60" s="588"/>
      <c r="AGB60" s="588"/>
      <c r="AGC60" s="588"/>
      <c r="AGD60" s="588"/>
      <c r="AGE60" s="588"/>
      <c r="AGF60" s="588"/>
      <c r="AGG60" s="588"/>
      <c r="AGH60" s="588"/>
      <c r="AGI60" s="588"/>
      <c r="AGJ60" s="588"/>
      <c r="AGK60" s="588"/>
      <c r="AGL60" s="588"/>
      <c r="AGM60" s="588"/>
      <c r="AGN60" s="588"/>
      <c r="AGO60" s="588"/>
      <c r="AGP60" s="588"/>
      <c r="AGQ60" s="588"/>
      <c r="AGR60" s="588"/>
      <c r="AGS60" s="588"/>
      <c r="AGT60" s="588"/>
      <c r="AGU60" s="588"/>
      <c r="AGV60" s="588"/>
      <c r="AGW60" s="588"/>
      <c r="AGX60" s="588"/>
      <c r="AGY60" s="588"/>
      <c r="AGZ60" s="588"/>
      <c r="AHA60" s="588"/>
      <c r="AHB60" s="588"/>
      <c r="AHC60" s="588"/>
      <c r="AHD60" s="588"/>
      <c r="AHE60" s="588"/>
      <c r="AHF60" s="588"/>
      <c r="AHG60" s="588"/>
      <c r="AHH60" s="588"/>
      <c r="AHI60" s="588"/>
      <c r="AHJ60" s="588"/>
      <c r="AHK60" s="588"/>
      <c r="AHL60" s="588"/>
      <c r="AHM60" s="588"/>
      <c r="AHN60" s="588"/>
      <c r="AHO60" s="588"/>
      <c r="AHP60" s="588"/>
      <c r="AHQ60" s="588"/>
      <c r="AHR60" s="588"/>
      <c r="AHS60" s="588"/>
      <c r="AHT60" s="588"/>
      <c r="AHU60" s="588"/>
      <c r="AHV60" s="588"/>
      <c r="AHW60" s="588"/>
      <c r="AHX60" s="588"/>
      <c r="AHY60" s="588"/>
      <c r="AHZ60" s="588"/>
      <c r="AIA60" s="588"/>
      <c r="AIB60" s="588"/>
      <c r="AIC60" s="588"/>
      <c r="AID60" s="588"/>
      <c r="AIE60" s="588"/>
      <c r="AIF60" s="588"/>
      <c r="AIG60" s="588"/>
      <c r="AIH60" s="588"/>
      <c r="AII60" s="588"/>
      <c r="AIJ60" s="588"/>
      <c r="AIK60" s="588"/>
      <c r="AIL60" s="588"/>
      <c r="AIM60" s="588"/>
      <c r="AIN60" s="588"/>
      <c r="AIO60" s="588"/>
      <c r="AIP60" s="588"/>
      <c r="AIQ60" s="588"/>
      <c r="AIR60" s="588"/>
      <c r="AIS60" s="588"/>
      <c r="AIT60" s="588"/>
      <c r="AIU60" s="588"/>
      <c r="AIV60" s="588"/>
      <c r="AIW60" s="588"/>
      <c r="AIX60" s="588"/>
      <c r="AIY60" s="588"/>
      <c r="AIZ60" s="588"/>
      <c r="AJA60" s="588"/>
      <c r="AJB60" s="588"/>
      <c r="AJC60" s="588"/>
      <c r="AJD60" s="588"/>
      <c r="AJE60" s="588"/>
      <c r="AJF60" s="588"/>
      <c r="AJG60" s="588"/>
      <c r="AJH60" s="588"/>
      <c r="AJI60" s="588"/>
      <c r="AJJ60" s="588"/>
      <c r="AJK60" s="588"/>
      <c r="AJL60" s="588"/>
      <c r="AJM60" s="588"/>
      <c r="AJN60" s="588"/>
      <c r="AJO60" s="588"/>
      <c r="AJP60" s="588"/>
      <c r="AJQ60" s="588"/>
      <c r="AJR60" s="588"/>
      <c r="AJS60" s="588"/>
      <c r="AJT60" s="588"/>
      <c r="AJU60" s="588"/>
      <c r="AJV60" s="588"/>
      <c r="AJW60" s="588"/>
      <c r="AJX60" s="588"/>
      <c r="AJY60" s="588"/>
      <c r="AJZ60" s="588"/>
      <c r="AKA60" s="588"/>
      <c r="AKB60" s="588"/>
      <c r="AKC60" s="588"/>
      <c r="AKD60" s="588"/>
      <c r="AKE60" s="588"/>
      <c r="AKF60" s="588"/>
      <c r="AKG60" s="588"/>
      <c r="AKH60" s="588"/>
      <c r="AKI60" s="588"/>
      <c r="AKJ60" s="588"/>
      <c r="AKK60" s="588"/>
      <c r="AKL60" s="588"/>
      <c r="AKM60" s="588"/>
      <c r="AKN60" s="588"/>
      <c r="AKO60" s="588"/>
      <c r="AKP60" s="588"/>
      <c r="AKQ60" s="588"/>
      <c r="AKR60" s="588"/>
      <c r="AKS60" s="588"/>
      <c r="AKT60" s="588"/>
      <c r="AKU60" s="588"/>
      <c r="AKV60" s="588"/>
      <c r="AKW60" s="588"/>
      <c r="AKX60" s="588"/>
      <c r="AKY60" s="588"/>
      <c r="AKZ60" s="588"/>
      <c r="ALA60" s="588"/>
      <c r="ALB60" s="588"/>
      <c r="ALC60" s="588"/>
      <c r="ALD60" s="588"/>
      <c r="ALE60" s="588"/>
      <c r="ALF60" s="588"/>
      <c r="ALG60" s="588"/>
      <c r="ALH60" s="588"/>
      <c r="ALI60" s="588"/>
      <c r="ALJ60" s="588"/>
      <c r="ALK60" s="588"/>
      <c r="ALL60" s="588"/>
      <c r="ALM60" s="588"/>
      <c r="ALN60" s="588"/>
      <c r="ALO60" s="588"/>
      <c r="ALP60" s="588"/>
      <c r="ALQ60" s="588"/>
      <c r="ALR60" s="588"/>
      <c r="ALS60" s="588"/>
      <c r="ALT60" s="588"/>
      <c r="ALU60" s="588"/>
      <c r="ALV60" s="588"/>
      <c r="ALW60" s="588"/>
      <c r="ALX60" s="588"/>
      <c r="ALY60" s="588"/>
      <c r="ALZ60" s="588"/>
      <c r="AMA60" s="588"/>
      <c r="AMB60" s="588"/>
      <c r="AMC60" s="588"/>
      <c r="AMD60" s="588"/>
      <c r="AME60" s="588"/>
      <c r="AMF60" s="588"/>
      <c r="AMG60" s="588"/>
      <c r="AMH60" s="588"/>
      <c r="AMI60" s="588"/>
      <c r="AMJ60" s="588"/>
      <c r="AMK60" s="588"/>
      <c r="AML60" s="588"/>
      <c r="AMM60" s="588"/>
      <c r="AMN60" s="588"/>
      <c r="AMO60" s="588"/>
    </row>
    <row r="61" spans="1:1029" s="582" customFormat="1">
      <c r="A61" s="581"/>
      <c r="B61" s="581"/>
      <c r="C61" s="583"/>
      <c r="D61" s="581"/>
      <c r="E61" s="581"/>
      <c r="F61" s="581"/>
      <c r="G61" s="581"/>
      <c r="H61" s="581"/>
      <c r="I61" s="581"/>
      <c r="J61" s="581"/>
      <c r="K61" s="581"/>
      <c r="L61" s="581"/>
      <c r="M61" s="581"/>
      <c r="N61" s="581"/>
      <c r="O61" s="581"/>
      <c r="P61" s="581"/>
      <c r="Q61" s="581"/>
      <c r="R61" s="581"/>
      <c r="S61" s="581"/>
      <c r="T61" s="581"/>
      <c r="U61" s="581"/>
      <c r="V61" s="581"/>
      <c r="W61" s="581"/>
      <c r="X61" s="581"/>
      <c r="Y61" s="581"/>
      <c r="Z61" s="581"/>
      <c r="AA61" s="581"/>
      <c r="AB61" s="581"/>
      <c r="AC61" s="581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  <c r="AP61" s="581"/>
      <c r="AQ61" s="581"/>
      <c r="AR61" s="581"/>
      <c r="AS61" s="581"/>
      <c r="AT61" s="581"/>
      <c r="AU61" s="581"/>
      <c r="AV61" s="581"/>
      <c r="AW61" s="581"/>
      <c r="AX61" s="581"/>
      <c r="AY61" s="581"/>
      <c r="AZ61" s="581"/>
      <c r="BA61" s="581"/>
      <c r="BB61" s="581"/>
      <c r="BC61" s="581"/>
      <c r="BD61" s="581"/>
      <c r="BE61" s="581"/>
      <c r="BF61" s="581"/>
      <c r="BG61" s="581"/>
      <c r="BH61" s="581"/>
      <c r="BI61" s="581"/>
      <c r="BJ61" s="581"/>
      <c r="BK61" s="581"/>
      <c r="BL61" s="581"/>
      <c r="BM61" s="581"/>
      <c r="BN61" s="581"/>
      <c r="BO61" s="581"/>
      <c r="BP61" s="581"/>
      <c r="BQ61" s="581"/>
      <c r="BR61" s="581"/>
      <c r="BS61" s="581"/>
      <c r="BT61" s="581"/>
      <c r="BU61" s="581"/>
      <c r="BV61" s="581"/>
      <c r="BW61" s="581"/>
      <c r="BX61" s="581"/>
      <c r="BY61" s="581"/>
      <c r="BZ61" s="581"/>
      <c r="CA61" s="581"/>
      <c r="CB61" s="581"/>
      <c r="CC61" s="581"/>
      <c r="CD61" s="581"/>
      <c r="CE61" s="581"/>
      <c r="CF61" s="581"/>
      <c r="CG61" s="581"/>
      <c r="CH61" s="581"/>
      <c r="CI61" s="581"/>
      <c r="CJ61" s="581"/>
      <c r="CK61" s="581"/>
      <c r="CL61" s="581"/>
      <c r="CM61" s="581"/>
      <c r="CN61" s="581"/>
      <c r="CO61" s="581"/>
      <c r="CP61" s="581"/>
      <c r="CQ61" s="581"/>
      <c r="CR61" s="581"/>
      <c r="CS61" s="581"/>
      <c r="CT61" s="581"/>
      <c r="CU61" s="581"/>
      <c r="CV61" s="581"/>
      <c r="CW61" s="581"/>
      <c r="CX61" s="581"/>
      <c r="CY61" s="581"/>
      <c r="CZ61" s="581"/>
      <c r="DA61" s="581"/>
      <c r="DB61" s="581"/>
      <c r="DC61" s="581"/>
      <c r="DD61" s="581"/>
      <c r="DE61" s="581"/>
      <c r="DF61" s="581"/>
      <c r="DG61" s="581"/>
      <c r="DH61" s="581"/>
      <c r="DI61" s="581"/>
      <c r="DJ61" s="581"/>
      <c r="DK61" s="581"/>
      <c r="DL61" s="581"/>
      <c r="DM61" s="581"/>
      <c r="DN61" s="581"/>
      <c r="DO61" s="581"/>
      <c r="DP61" s="581"/>
      <c r="DQ61" s="581"/>
      <c r="DR61" s="581"/>
      <c r="DS61" s="581"/>
      <c r="DT61" s="581"/>
      <c r="DU61" s="581"/>
      <c r="DV61" s="581"/>
      <c r="DW61" s="581"/>
      <c r="DX61" s="581"/>
      <c r="DY61" s="581"/>
      <c r="DZ61" s="581"/>
      <c r="EA61" s="581"/>
      <c r="EB61" s="581"/>
      <c r="EC61" s="581"/>
      <c r="ED61" s="581"/>
      <c r="EE61" s="581"/>
      <c r="EF61" s="581"/>
      <c r="EG61" s="581"/>
      <c r="EH61" s="581"/>
      <c r="EI61" s="581"/>
      <c r="EJ61" s="581"/>
      <c r="EK61" s="581"/>
      <c r="EL61" s="581"/>
      <c r="EM61" s="581"/>
      <c r="EN61" s="581"/>
      <c r="EO61" s="581"/>
      <c r="EP61" s="581"/>
      <c r="EQ61" s="581"/>
      <c r="ER61" s="581"/>
      <c r="ES61" s="581"/>
      <c r="ET61" s="581"/>
      <c r="EU61" s="581"/>
      <c r="EV61" s="581"/>
      <c r="EW61" s="581"/>
      <c r="EX61" s="581"/>
      <c r="EY61" s="581"/>
      <c r="EZ61" s="581"/>
      <c r="FA61" s="581"/>
      <c r="FB61" s="581"/>
      <c r="FC61" s="581"/>
      <c r="FD61" s="581"/>
      <c r="FE61" s="581"/>
      <c r="FF61" s="581"/>
      <c r="FG61" s="581"/>
      <c r="FH61" s="581"/>
      <c r="FI61" s="581"/>
      <c r="FJ61" s="581"/>
      <c r="FK61" s="581"/>
      <c r="FL61" s="581"/>
      <c r="FM61" s="581"/>
      <c r="FN61" s="581"/>
      <c r="FO61" s="581"/>
      <c r="FP61" s="581"/>
      <c r="FQ61" s="581"/>
      <c r="FR61" s="581"/>
      <c r="FS61" s="581"/>
      <c r="FT61" s="581"/>
      <c r="FU61" s="581"/>
      <c r="FV61" s="581"/>
      <c r="FW61" s="581"/>
      <c r="FX61" s="581"/>
      <c r="FY61" s="581"/>
      <c r="FZ61" s="581"/>
      <c r="GA61" s="581"/>
      <c r="GB61" s="581"/>
      <c r="GC61" s="581"/>
      <c r="GD61" s="581"/>
      <c r="GE61" s="581"/>
      <c r="GF61" s="581"/>
      <c r="GG61" s="581"/>
      <c r="GH61" s="581"/>
      <c r="GI61" s="581"/>
      <c r="GJ61" s="581"/>
      <c r="GK61" s="581"/>
      <c r="GL61" s="581"/>
      <c r="GM61" s="581"/>
      <c r="GN61" s="581"/>
      <c r="GO61" s="581"/>
      <c r="GP61" s="581"/>
      <c r="GQ61" s="581"/>
      <c r="GR61" s="581"/>
      <c r="GS61" s="581"/>
      <c r="GT61" s="581"/>
      <c r="GU61" s="581"/>
      <c r="GV61" s="581"/>
      <c r="GW61" s="581"/>
      <c r="GX61" s="581"/>
      <c r="GY61" s="581"/>
      <c r="GZ61" s="581"/>
      <c r="HA61" s="581"/>
      <c r="HB61" s="581"/>
      <c r="HC61" s="581"/>
      <c r="HD61" s="581"/>
      <c r="HE61" s="581"/>
      <c r="HF61" s="581"/>
      <c r="HG61" s="581"/>
      <c r="HH61" s="581"/>
      <c r="HI61" s="581"/>
      <c r="HJ61" s="581"/>
      <c r="HK61" s="581"/>
      <c r="HL61" s="581"/>
      <c r="HM61" s="581"/>
      <c r="HN61" s="581"/>
      <c r="HO61" s="581"/>
      <c r="HP61" s="581"/>
      <c r="HQ61" s="581"/>
      <c r="HR61" s="581"/>
      <c r="HS61" s="581"/>
      <c r="HT61" s="581"/>
      <c r="HU61" s="581"/>
      <c r="HV61" s="581"/>
      <c r="HW61" s="581"/>
      <c r="HX61" s="581"/>
      <c r="HY61" s="581"/>
      <c r="HZ61" s="581"/>
      <c r="IA61" s="581"/>
      <c r="IB61" s="581"/>
      <c r="IC61" s="581"/>
      <c r="ID61" s="581"/>
      <c r="IE61" s="581"/>
      <c r="IF61" s="581"/>
      <c r="IG61" s="581"/>
      <c r="IH61" s="581"/>
      <c r="II61" s="581"/>
      <c r="IJ61" s="581"/>
      <c r="IK61" s="581"/>
      <c r="IL61" s="581"/>
      <c r="IM61" s="588"/>
      <c r="IN61" s="588"/>
      <c r="IO61" s="588"/>
      <c r="IP61" s="588"/>
      <c r="IQ61" s="588"/>
      <c r="IR61" s="588"/>
      <c r="IS61" s="588"/>
      <c r="IT61" s="588"/>
      <c r="IU61" s="588"/>
      <c r="IV61" s="588"/>
      <c r="IW61" s="588"/>
      <c r="IX61" s="588"/>
      <c r="IY61" s="588"/>
      <c r="IZ61" s="588"/>
      <c r="JA61" s="588"/>
      <c r="JB61" s="588"/>
      <c r="JC61" s="588"/>
      <c r="JD61" s="588"/>
      <c r="JE61" s="588"/>
      <c r="JF61" s="588"/>
      <c r="JG61" s="588"/>
      <c r="JH61" s="588"/>
      <c r="JI61" s="588"/>
      <c r="JJ61" s="588"/>
      <c r="JK61" s="588"/>
      <c r="JL61" s="588"/>
      <c r="JM61" s="588"/>
      <c r="JN61" s="588"/>
      <c r="JO61" s="588"/>
      <c r="JP61" s="588"/>
      <c r="JQ61" s="588"/>
      <c r="JR61" s="588"/>
      <c r="JS61" s="588"/>
      <c r="JT61" s="588"/>
      <c r="JU61" s="588"/>
      <c r="JV61" s="588"/>
      <c r="JW61" s="588"/>
      <c r="JX61" s="588"/>
      <c r="JY61" s="588"/>
      <c r="JZ61" s="588"/>
      <c r="KA61" s="588"/>
      <c r="KB61" s="588"/>
      <c r="KC61" s="588"/>
      <c r="KD61" s="588"/>
      <c r="KE61" s="588"/>
      <c r="KF61" s="588"/>
      <c r="KG61" s="588"/>
      <c r="KH61" s="588"/>
      <c r="KI61" s="588"/>
      <c r="KJ61" s="588"/>
      <c r="KK61" s="588"/>
      <c r="KL61" s="588"/>
      <c r="KM61" s="588"/>
      <c r="KN61" s="588"/>
      <c r="KO61" s="588"/>
      <c r="KP61" s="588"/>
      <c r="KQ61" s="588"/>
      <c r="KR61" s="588"/>
      <c r="KS61" s="588"/>
      <c r="KT61" s="588"/>
      <c r="KU61" s="588"/>
      <c r="KV61" s="588"/>
      <c r="KW61" s="588"/>
      <c r="KX61" s="588"/>
      <c r="KY61" s="588"/>
      <c r="KZ61" s="588"/>
      <c r="LA61" s="588"/>
      <c r="LB61" s="588"/>
      <c r="LC61" s="588"/>
      <c r="LD61" s="588"/>
      <c r="LE61" s="588"/>
      <c r="LF61" s="588"/>
      <c r="LG61" s="588"/>
      <c r="LH61" s="588"/>
      <c r="LI61" s="588"/>
      <c r="LJ61" s="588"/>
      <c r="LK61" s="588"/>
      <c r="LL61" s="588"/>
      <c r="LM61" s="588"/>
      <c r="LN61" s="588"/>
      <c r="LO61" s="588"/>
      <c r="LP61" s="588"/>
      <c r="LQ61" s="588"/>
      <c r="LR61" s="588"/>
      <c r="LS61" s="588"/>
      <c r="LT61" s="588"/>
      <c r="LU61" s="588"/>
      <c r="LV61" s="588"/>
      <c r="LW61" s="588"/>
      <c r="LX61" s="588"/>
      <c r="LY61" s="588"/>
      <c r="LZ61" s="588"/>
      <c r="MA61" s="588"/>
      <c r="MB61" s="588"/>
      <c r="MC61" s="588"/>
      <c r="MD61" s="588"/>
      <c r="ME61" s="588"/>
      <c r="MF61" s="588"/>
      <c r="MG61" s="588"/>
      <c r="MH61" s="588"/>
      <c r="MI61" s="588"/>
      <c r="MJ61" s="588"/>
      <c r="MK61" s="588"/>
      <c r="ML61" s="588"/>
      <c r="MM61" s="588"/>
      <c r="MN61" s="588"/>
      <c r="MO61" s="588"/>
      <c r="MP61" s="588"/>
      <c r="MQ61" s="588"/>
      <c r="MR61" s="588"/>
      <c r="MS61" s="588"/>
      <c r="MT61" s="588"/>
      <c r="MU61" s="588"/>
      <c r="MV61" s="588"/>
      <c r="MW61" s="588"/>
      <c r="MX61" s="588"/>
      <c r="MY61" s="588"/>
      <c r="MZ61" s="588"/>
      <c r="NA61" s="588"/>
      <c r="NB61" s="588"/>
      <c r="NC61" s="588"/>
      <c r="ND61" s="588"/>
      <c r="NE61" s="588"/>
      <c r="NF61" s="588"/>
      <c r="NG61" s="588"/>
      <c r="NH61" s="588"/>
      <c r="NI61" s="588"/>
      <c r="NJ61" s="588"/>
      <c r="NK61" s="588"/>
      <c r="NL61" s="588"/>
      <c r="NM61" s="588"/>
      <c r="NN61" s="588"/>
      <c r="NO61" s="588"/>
      <c r="NP61" s="588"/>
      <c r="NQ61" s="588"/>
      <c r="NR61" s="588"/>
      <c r="NS61" s="588"/>
      <c r="NT61" s="588"/>
      <c r="NU61" s="588"/>
      <c r="NV61" s="588"/>
      <c r="NW61" s="588"/>
      <c r="NX61" s="588"/>
      <c r="NY61" s="588"/>
      <c r="NZ61" s="588"/>
      <c r="OA61" s="588"/>
      <c r="OB61" s="588"/>
      <c r="OC61" s="588"/>
      <c r="OD61" s="588"/>
      <c r="OE61" s="588"/>
      <c r="OF61" s="588"/>
      <c r="OG61" s="588"/>
      <c r="OH61" s="588"/>
      <c r="OI61" s="588"/>
      <c r="OJ61" s="588"/>
      <c r="OK61" s="588"/>
      <c r="OL61" s="588"/>
      <c r="OM61" s="588"/>
      <c r="ON61" s="588"/>
      <c r="OO61" s="588"/>
      <c r="OP61" s="588"/>
      <c r="OQ61" s="588"/>
      <c r="OR61" s="588"/>
      <c r="OS61" s="588"/>
      <c r="OT61" s="588"/>
      <c r="OU61" s="588"/>
      <c r="OV61" s="588"/>
      <c r="OW61" s="588"/>
      <c r="OX61" s="588"/>
      <c r="OY61" s="588"/>
      <c r="OZ61" s="588"/>
      <c r="PA61" s="588"/>
      <c r="PB61" s="588"/>
      <c r="PC61" s="588"/>
      <c r="PD61" s="588"/>
      <c r="PE61" s="588"/>
      <c r="PF61" s="588"/>
      <c r="PG61" s="588"/>
      <c r="PH61" s="588"/>
      <c r="PI61" s="588"/>
      <c r="PJ61" s="588"/>
      <c r="PK61" s="588"/>
      <c r="PL61" s="588"/>
      <c r="PM61" s="588"/>
      <c r="PN61" s="588"/>
      <c r="PO61" s="588"/>
      <c r="PP61" s="588"/>
      <c r="PQ61" s="588"/>
      <c r="PR61" s="588"/>
      <c r="PS61" s="588"/>
      <c r="PT61" s="588"/>
      <c r="PU61" s="588"/>
      <c r="PV61" s="588"/>
      <c r="PW61" s="588"/>
      <c r="PX61" s="588"/>
      <c r="PY61" s="588"/>
      <c r="PZ61" s="588"/>
      <c r="QA61" s="588"/>
      <c r="QB61" s="588"/>
      <c r="QC61" s="588"/>
      <c r="QD61" s="588"/>
      <c r="QE61" s="588"/>
      <c r="QF61" s="588"/>
      <c r="QG61" s="588"/>
      <c r="QH61" s="588"/>
      <c r="QI61" s="588"/>
      <c r="QJ61" s="588"/>
      <c r="QK61" s="588"/>
      <c r="QL61" s="588"/>
      <c r="QM61" s="588"/>
      <c r="QN61" s="588"/>
      <c r="QO61" s="588"/>
      <c r="QP61" s="588"/>
      <c r="QQ61" s="588"/>
      <c r="QR61" s="588"/>
      <c r="QS61" s="588"/>
      <c r="QT61" s="588"/>
      <c r="QU61" s="588"/>
      <c r="QV61" s="588"/>
      <c r="QW61" s="588"/>
      <c r="QX61" s="588"/>
      <c r="QY61" s="588"/>
      <c r="QZ61" s="588"/>
      <c r="RA61" s="588"/>
      <c r="RB61" s="588"/>
      <c r="RC61" s="588"/>
      <c r="RD61" s="588"/>
      <c r="RE61" s="588"/>
      <c r="RF61" s="588"/>
      <c r="RG61" s="588"/>
      <c r="RH61" s="588"/>
      <c r="RI61" s="588"/>
      <c r="RJ61" s="588"/>
      <c r="RK61" s="588"/>
      <c r="RL61" s="588"/>
      <c r="RM61" s="588"/>
      <c r="RN61" s="588"/>
      <c r="RO61" s="588"/>
      <c r="RP61" s="588"/>
      <c r="RQ61" s="588"/>
      <c r="RR61" s="588"/>
      <c r="RS61" s="588"/>
      <c r="RT61" s="588"/>
      <c r="RU61" s="588"/>
      <c r="RV61" s="588"/>
      <c r="RW61" s="588"/>
      <c r="RX61" s="588"/>
      <c r="RY61" s="588"/>
      <c r="RZ61" s="588"/>
      <c r="SA61" s="588"/>
      <c r="SB61" s="588"/>
      <c r="SC61" s="588"/>
      <c r="SD61" s="588"/>
      <c r="SE61" s="588"/>
      <c r="SF61" s="588"/>
      <c r="SG61" s="588"/>
      <c r="SH61" s="588"/>
      <c r="SI61" s="588"/>
      <c r="SJ61" s="588"/>
      <c r="SK61" s="588"/>
      <c r="SL61" s="588"/>
      <c r="SM61" s="588"/>
      <c r="SN61" s="588"/>
      <c r="SO61" s="588"/>
      <c r="SP61" s="588"/>
      <c r="SQ61" s="588"/>
      <c r="SR61" s="588"/>
      <c r="SS61" s="588"/>
      <c r="ST61" s="588"/>
      <c r="SU61" s="588"/>
      <c r="SV61" s="588"/>
      <c r="SW61" s="588"/>
      <c r="SX61" s="588"/>
      <c r="SY61" s="588"/>
      <c r="SZ61" s="588"/>
      <c r="TA61" s="588"/>
      <c r="TB61" s="588"/>
      <c r="TC61" s="588"/>
      <c r="TD61" s="588"/>
      <c r="TE61" s="588"/>
      <c r="TF61" s="588"/>
      <c r="TG61" s="588"/>
      <c r="TH61" s="588"/>
      <c r="TI61" s="588"/>
      <c r="TJ61" s="588"/>
      <c r="TK61" s="588"/>
      <c r="TL61" s="588"/>
      <c r="TM61" s="588"/>
      <c r="TN61" s="588"/>
      <c r="TO61" s="588"/>
      <c r="TP61" s="588"/>
      <c r="TQ61" s="588"/>
      <c r="TR61" s="588"/>
      <c r="TS61" s="588"/>
      <c r="TT61" s="588"/>
      <c r="TU61" s="588"/>
      <c r="TV61" s="588"/>
      <c r="TW61" s="588"/>
      <c r="TX61" s="588"/>
      <c r="TY61" s="588"/>
      <c r="TZ61" s="588"/>
      <c r="UA61" s="588"/>
      <c r="UB61" s="588"/>
      <c r="UC61" s="588"/>
      <c r="UD61" s="588"/>
      <c r="UE61" s="588"/>
      <c r="UF61" s="588"/>
      <c r="UG61" s="588"/>
      <c r="UH61" s="588"/>
      <c r="UI61" s="588"/>
      <c r="UJ61" s="588"/>
      <c r="UK61" s="588"/>
      <c r="UL61" s="588"/>
      <c r="UM61" s="588"/>
      <c r="UN61" s="588"/>
      <c r="UO61" s="588"/>
      <c r="UP61" s="588"/>
      <c r="UQ61" s="588"/>
      <c r="UR61" s="588"/>
      <c r="US61" s="588"/>
      <c r="UT61" s="588"/>
      <c r="UU61" s="588"/>
      <c r="UV61" s="588"/>
      <c r="UW61" s="588"/>
      <c r="UX61" s="588"/>
      <c r="UY61" s="588"/>
      <c r="UZ61" s="588"/>
      <c r="VA61" s="588"/>
      <c r="VB61" s="588"/>
      <c r="VC61" s="588"/>
      <c r="VD61" s="588"/>
      <c r="VE61" s="588"/>
      <c r="VF61" s="588"/>
      <c r="VG61" s="588"/>
      <c r="VH61" s="588"/>
      <c r="VI61" s="588"/>
      <c r="VJ61" s="588"/>
      <c r="VK61" s="588"/>
      <c r="VL61" s="588"/>
      <c r="VM61" s="588"/>
      <c r="VN61" s="588"/>
      <c r="VO61" s="588"/>
      <c r="VP61" s="588"/>
      <c r="VQ61" s="588"/>
      <c r="VR61" s="588"/>
      <c r="VS61" s="588"/>
      <c r="VT61" s="588"/>
      <c r="VU61" s="588"/>
      <c r="VV61" s="588"/>
      <c r="VW61" s="588"/>
      <c r="VX61" s="588"/>
      <c r="VY61" s="588"/>
      <c r="VZ61" s="588"/>
      <c r="WA61" s="588"/>
      <c r="WB61" s="588"/>
      <c r="WC61" s="588"/>
      <c r="WD61" s="588"/>
      <c r="WE61" s="588"/>
      <c r="WF61" s="588"/>
      <c r="WG61" s="588"/>
      <c r="WH61" s="588"/>
      <c r="WI61" s="588"/>
      <c r="WJ61" s="588"/>
      <c r="WK61" s="588"/>
      <c r="WL61" s="588"/>
      <c r="WM61" s="588"/>
      <c r="WN61" s="588"/>
      <c r="WO61" s="588"/>
      <c r="WP61" s="588"/>
      <c r="WQ61" s="588"/>
      <c r="WR61" s="588"/>
      <c r="WS61" s="588"/>
      <c r="WT61" s="588"/>
      <c r="WU61" s="588"/>
      <c r="WV61" s="588"/>
      <c r="WW61" s="588"/>
      <c r="WX61" s="588"/>
      <c r="WY61" s="588"/>
      <c r="WZ61" s="588"/>
      <c r="XA61" s="588"/>
      <c r="XB61" s="588"/>
      <c r="XC61" s="588"/>
      <c r="XD61" s="588"/>
      <c r="XE61" s="588"/>
      <c r="XF61" s="588"/>
      <c r="XG61" s="588"/>
      <c r="XH61" s="588"/>
      <c r="XI61" s="588"/>
      <c r="XJ61" s="588"/>
      <c r="XK61" s="588"/>
      <c r="XL61" s="588"/>
      <c r="XM61" s="588"/>
      <c r="XN61" s="588"/>
      <c r="XO61" s="588"/>
      <c r="XP61" s="588"/>
      <c r="XQ61" s="588"/>
      <c r="XR61" s="588"/>
      <c r="XS61" s="588"/>
      <c r="XT61" s="588"/>
      <c r="XU61" s="588"/>
      <c r="XV61" s="588"/>
      <c r="XW61" s="588"/>
      <c r="XX61" s="588"/>
      <c r="XY61" s="588"/>
      <c r="XZ61" s="588"/>
      <c r="YA61" s="588"/>
      <c r="YB61" s="588"/>
      <c r="YC61" s="588"/>
      <c r="YD61" s="588"/>
      <c r="YE61" s="588"/>
      <c r="YF61" s="588"/>
      <c r="YG61" s="588"/>
      <c r="YH61" s="588"/>
      <c r="YI61" s="588"/>
      <c r="YJ61" s="588"/>
      <c r="YK61" s="588"/>
      <c r="YL61" s="588"/>
      <c r="YM61" s="588"/>
      <c r="YN61" s="588"/>
      <c r="YO61" s="588"/>
      <c r="YP61" s="588"/>
      <c r="YQ61" s="588"/>
      <c r="YR61" s="588"/>
      <c r="YS61" s="588"/>
      <c r="YT61" s="588"/>
      <c r="YU61" s="588"/>
      <c r="YV61" s="588"/>
      <c r="YW61" s="588"/>
      <c r="YX61" s="588"/>
      <c r="YY61" s="588"/>
      <c r="YZ61" s="588"/>
      <c r="ZA61" s="588"/>
      <c r="ZB61" s="588"/>
      <c r="ZC61" s="588"/>
      <c r="ZD61" s="588"/>
      <c r="ZE61" s="588"/>
      <c r="ZF61" s="588"/>
      <c r="ZG61" s="588"/>
      <c r="ZH61" s="588"/>
      <c r="ZI61" s="588"/>
      <c r="ZJ61" s="588"/>
      <c r="ZK61" s="588"/>
      <c r="ZL61" s="588"/>
      <c r="ZM61" s="588"/>
      <c r="ZN61" s="588"/>
      <c r="ZO61" s="588"/>
      <c r="ZP61" s="588"/>
      <c r="ZQ61" s="588"/>
      <c r="ZR61" s="588"/>
      <c r="ZS61" s="588"/>
      <c r="ZT61" s="588"/>
      <c r="ZU61" s="588"/>
      <c r="ZV61" s="588"/>
      <c r="ZW61" s="588"/>
      <c r="ZX61" s="588"/>
      <c r="ZY61" s="588"/>
      <c r="ZZ61" s="588"/>
      <c r="AAA61" s="588"/>
      <c r="AAB61" s="588"/>
      <c r="AAC61" s="588"/>
      <c r="AAD61" s="588"/>
      <c r="AAE61" s="588"/>
      <c r="AAF61" s="588"/>
      <c r="AAG61" s="588"/>
      <c r="AAH61" s="588"/>
      <c r="AAI61" s="588"/>
      <c r="AAJ61" s="588"/>
      <c r="AAK61" s="588"/>
      <c r="AAL61" s="588"/>
      <c r="AAM61" s="588"/>
      <c r="AAN61" s="588"/>
      <c r="AAO61" s="588"/>
      <c r="AAP61" s="588"/>
      <c r="AAQ61" s="588"/>
      <c r="AAR61" s="588"/>
      <c r="AAS61" s="588"/>
      <c r="AAT61" s="588"/>
      <c r="AAU61" s="588"/>
      <c r="AAV61" s="588"/>
      <c r="AAW61" s="588"/>
      <c r="AAX61" s="588"/>
      <c r="AAY61" s="588"/>
      <c r="AAZ61" s="588"/>
      <c r="ABA61" s="588"/>
      <c r="ABB61" s="588"/>
      <c r="ABC61" s="588"/>
      <c r="ABD61" s="588"/>
      <c r="ABE61" s="588"/>
      <c r="ABF61" s="588"/>
      <c r="ABG61" s="588"/>
      <c r="ABH61" s="588"/>
      <c r="ABI61" s="588"/>
      <c r="ABJ61" s="588"/>
      <c r="ABK61" s="588"/>
      <c r="ABL61" s="588"/>
      <c r="ABM61" s="588"/>
      <c r="ABN61" s="588"/>
      <c r="ABO61" s="588"/>
      <c r="ABP61" s="588"/>
      <c r="ABQ61" s="588"/>
      <c r="ABR61" s="588"/>
      <c r="ABS61" s="588"/>
      <c r="ABT61" s="588"/>
      <c r="ABU61" s="588"/>
      <c r="ABV61" s="588"/>
      <c r="ABW61" s="588"/>
      <c r="ABX61" s="588"/>
      <c r="ABY61" s="588"/>
      <c r="ABZ61" s="588"/>
      <c r="ACA61" s="588"/>
      <c r="ACB61" s="588"/>
      <c r="ACC61" s="588"/>
      <c r="ACD61" s="588"/>
      <c r="ACE61" s="588"/>
      <c r="ACF61" s="588"/>
      <c r="ACG61" s="588"/>
      <c r="ACH61" s="588"/>
      <c r="ACI61" s="588"/>
      <c r="ACJ61" s="588"/>
      <c r="ACK61" s="588"/>
      <c r="ACL61" s="588"/>
      <c r="ACM61" s="588"/>
      <c r="ACN61" s="588"/>
      <c r="ACO61" s="588"/>
      <c r="ACP61" s="588"/>
      <c r="ACQ61" s="588"/>
      <c r="ACR61" s="588"/>
      <c r="ACS61" s="588"/>
      <c r="ACT61" s="588"/>
      <c r="ACU61" s="588"/>
      <c r="ACV61" s="588"/>
      <c r="ACW61" s="588"/>
      <c r="ACX61" s="588"/>
      <c r="ACY61" s="588"/>
      <c r="ACZ61" s="588"/>
      <c r="ADA61" s="588"/>
      <c r="ADB61" s="588"/>
      <c r="ADC61" s="588"/>
      <c r="ADD61" s="588"/>
      <c r="ADE61" s="588"/>
      <c r="ADF61" s="588"/>
      <c r="ADG61" s="588"/>
      <c r="ADH61" s="588"/>
      <c r="ADI61" s="588"/>
      <c r="ADJ61" s="588"/>
      <c r="ADK61" s="588"/>
      <c r="ADL61" s="588"/>
      <c r="ADM61" s="588"/>
      <c r="ADN61" s="588"/>
      <c r="ADO61" s="588"/>
      <c r="ADP61" s="588"/>
      <c r="ADQ61" s="588"/>
      <c r="ADR61" s="588"/>
      <c r="ADS61" s="588"/>
      <c r="ADT61" s="588"/>
      <c r="ADU61" s="588"/>
      <c r="ADV61" s="588"/>
      <c r="ADW61" s="588"/>
      <c r="ADX61" s="588"/>
      <c r="ADY61" s="588"/>
      <c r="ADZ61" s="588"/>
      <c r="AEA61" s="588"/>
      <c r="AEB61" s="588"/>
      <c r="AEC61" s="588"/>
      <c r="AED61" s="588"/>
      <c r="AEE61" s="588"/>
      <c r="AEF61" s="588"/>
      <c r="AEG61" s="588"/>
      <c r="AEH61" s="588"/>
      <c r="AEI61" s="588"/>
      <c r="AEJ61" s="588"/>
      <c r="AEK61" s="588"/>
      <c r="AEL61" s="588"/>
      <c r="AEM61" s="588"/>
      <c r="AEN61" s="588"/>
      <c r="AEO61" s="588"/>
      <c r="AEP61" s="588"/>
      <c r="AEQ61" s="588"/>
      <c r="AER61" s="588"/>
      <c r="AES61" s="588"/>
      <c r="AET61" s="588"/>
      <c r="AEU61" s="588"/>
      <c r="AEV61" s="588"/>
      <c r="AEW61" s="588"/>
      <c r="AEX61" s="588"/>
      <c r="AEY61" s="588"/>
      <c r="AEZ61" s="588"/>
      <c r="AFA61" s="588"/>
      <c r="AFB61" s="588"/>
      <c r="AFC61" s="588"/>
      <c r="AFD61" s="588"/>
      <c r="AFE61" s="588"/>
      <c r="AFF61" s="588"/>
      <c r="AFG61" s="588"/>
      <c r="AFH61" s="588"/>
      <c r="AFI61" s="588"/>
      <c r="AFJ61" s="588"/>
      <c r="AFK61" s="588"/>
      <c r="AFL61" s="588"/>
      <c r="AFM61" s="588"/>
      <c r="AFN61" s="588"/>
      <c r="AFO61" s="588"/>
      <c r="AFP61" s="588"/>
      <c r="AFQ61" s="588"/>
      <c r="AFR61" s="588"/>
      <c r="AFS61" s="588"/>
      <c r="AFT61" s="588"/>
      <c r="AFU61" s="588"/>
      <c r="AFV61" s="588"/>
      <c r="AFW61" s="588"/>
      <c r="AFX61" s="588"/>
      <c r="AFY61" s="588"/>
      <c r="AFZ61" s="588"/>
      <c r="AGA61" s="588"/>
      <c r="AGB61" s="588"/>
      <c r="AGC61" s="588"/>
      <c r="AGD61" s="588"/>
      <c r="AGE61" s="588"/>
      <c r="AGF61" s="588"/>
      <c r="AGG61" s="588"/>
      <c r="AGH61" s="588"/>
      <c r="AGI61" s="588"/>
      <c r="AGJ61" s="588"/>
      <c r="AGK61" s="588"/>
      <c r="AGL61" s="588"/>
      <c r="AGM61" s="588"/>
      <c r="AGN61" s="588"/>
      <c r="AGO61" s="588"/>
      <c r="AGP61" s="588"/>
      <c r="AGQ61" s="588"/>
      <c r="AGR61" s="588"/>
      <c r="AGS61" s="588"/>
      <c r="AGT61" s="588"/>
      <c r="AGU61" s="588"/>
      <c r="AGV61" s="588"/>
      <c r="AGW61" s="588"/>
      <c r="AGX61" s="588"/>
      <c r="AGY61" s="588"/>
      <c r="AGZ61" s="588"/>
      <c r="AHA61" s="588"/>
      <c r="AHB61" s="588"/>
      <c r="AHC61" s="588"/>
      <c r="AHD61" s="588"/>
      <c r="AHE61" s="588"/>
      <c r="AHF61" s="588"/>
      <c r="AHG61" s="588"/>
      <c r="AHH61" s="588"/>
      <c r="AHI61" s="588"/>
      <c r="AHJ61" s="588"/>
      <c r="AHK61" s="588"/>
      <c r="AHL61" s="588"/>
      <c r="AHM61" s="588"/>
      <c r="AHN61" s="588"/>
      <c r="AHO61" s="588"/>
      <c r="AHP61" s="588"/>
      <c r="AHQ61" s="588"/>
      <c r="AHR61" s="588"/>
      <c r="AHS61" s="588"/>
      <c r="AHT61" s="588"/>
      <c r="AHU61" s="588"/>
      <c r="AHV61" s="588"/>
      <c r="AHW61" s="588"/>
      <c r="AHX61" s="588"/>
      <c r="AHY61" s="588"/>
      <c r="AHZ61" s="588"/>
      <c r="AIA61" s="588"/>
      <c r="AIB61" s="588"/>
      <c r="AIC61" s="588"/>
      <c r="AID61" s="588"/>
      <c r="AIE61" s="588"/>
      <c r="AIF61" s="588"/>
      <c r="AIG61" s="588"/>
      <c r="AIH61" s="588"/>
      <c r="AII61" s="588"/>
      <c r="AIJ61" s="588"/>
      <c r="AIK61" s="588"/>
      <c r="AIL61" s="588"/>
      <c r="AIM61" s="588"/>
      <c r="AIN61" s="588"/>
      <c r="AIO61" s="588"/>
      <c r="AIP61" s="588"/>
      <c r="AIQ61" s="588"/>
      <c r="AIR61" s="588"/>
      <c r="AIS61" s="588"/>
      <c r="AIT61" s="588"/>
      <c r="AIU61" s="588"/>
      <c r="AIV61" s="588"/>
      <c r="AIW61" s="588"/>
      <c r="AIX61" s="588"/>
      <c r="AIY61" s="588"/>
      <c r="AIZ61" s="588"/>
      <c r="AJA61" s="588"/>
      <c r="AJB61" s="588"/>
      <c r="AJC61" s="588"/>
      <c r="AJD61" s="588"/>
      <c r="AJE61" s="588"/>
      <c r="AJF61" s="588"/>
      <c r="AJG61" s="588"/>
      <c r="AJH61" s="588"/>
      <c r="AJI61" s="588"/>
      <c r="AJJ61" s="588"/>
      <c r="AJK61" s="588"/>
      <c r="AJL61" s="588"/>
      <c r="AJM61" s="588"/>
      <c r="AJN61" s="588"/>
      <c r="AJO61" s="588"/>
      <c r="AJP61" s="588"/>
      <c r="AJQ61" s="588"/>
      <c r="AJR61" s="588"/>
      <c r="AJS61" s="588"/>
      <c r="AJT61" s="588"/>
      <c r="AJU61" s="588"/>
      <c r="AJV61" s="588"/>
      <c r="AJW61" s="588"/>
      <c r="AJX61" s="588"/>
      <c r="AJY61" s="588"/>
      <c r="AJZ61" s="588"/>
      <c r="AKA61" s="588"/>
      <c r="AKB61" s="588"/>
      <c r="AKC61" s="588"/>
      <c r="AKD61" s="588"/>
      <c r="AKE61" s="588"/>
      <c r="AKF61" s="588"/>
      <c r="AKG61" s="588"/>
      <c r="AKH61" s="588"/>
      <c r="AKI61" s="588"/>
      <c r="AKJ61" s="588"/>
      <c r="AKK61" s="588"/>
      <c r="AKL61" s="588"/>
      <c r="AKM61" s="588"/>
      <c r="AKN61" s="588"/>
      <c r="AKO61" s="588"/>
      <c r="AKP61" s="588"/>
      <c r="AKQ61" s="588"/>
      <c r="AKR61" s="588"/>
      <c r="AKS61" s="588"/>
      <c r="AKT61" s="588"/>
      <c r="AKU61" s="588"/>
      <c r="AKV61" s="588"/>
      <c r="AKW61" s="588"/>
      <c r="AKX61" s="588"/>
      <c r="AKY61" s="588"/>
      <c r="AKZ61" s="588"/>
      <c r="ALA61" s="588"/>
      <c r="ALB61" s="588"/>
      <c r="ALC61" s="588"/>
      <c r="ALD61" s="588"/>
      <c r="ALE61" s="588"/>
      <c r="ALF61" s="588"/>
      <c r="ALG61" s="588"/>
      <c r="ALH61" s="588"/>
      <c r="ALI61" s="588"/>
      <c r="ALJ61" s="588"/>
      <c r="ALK61" s="588"/>
      <c r="ALL61" s="588"/>
      <c r="ALM61" s="588"/>
      <c r="ALN61" s="588"/>
      <c r="ALO61" s="588"/>
      <c r="ALP61" s="588"/>
      <c r="ALQ61" s="588"/>
      <c r="ALR61" s="588"/>
      <c r="ALS61" s="588"/>
      <c r="ALT61" s="588"/>
      <c r="ALU61" s="588"/>
      <c r="ALV61" s="588"/>
      <c r="ALW61" s="588"/>
      <c r="ALX61" s="588"/>
      <c r="ALY61" s="588"/>
      <c r="ALZ61" s="588"/>
      <c r="AMA61" s="588"/>
      <c r="AMB61" s="588"/>
      <c r="AMC61" s="588"/>
      <c r="AMD61" s="588"/>
      <c r="AME61" s="588"/>
      <c r="AMF61" s="588"/>
      <c r="AMG61" s="588"/>
      <c r="AMH61" s="588"/>
      <c r="AMI61" s="588"/>
      <c r="AMJ61" s="588"/>
      <c r="AMK61" s="588"/>
      <c r="AML61" s="588"/>
      <c r="AMM61" s="588"/>
      <c r="AMN61" s="588"/>
      <c r="AMO61" s="588"/>
    </row>
    <row r="62" spans="1:1029" s="582" customFormat="1">
      <c r="A62" s="581"/>
      <c r="B62" s="581"/>
      <c r="C62" s="583"/>
      <c r="D62" s="581"/>
      <c r="E62" s="581"/>
      <c r="F62" s="581"/>
      <c r="G62" s="581"/>
      <c r="H62" s="581"/>
      <c r="I62" s="581"/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  <c r="AP62" s="581"/>
      <c r="AQ62" s="581"/>
      <c r="AR62" s="581"/>
      <c r="AS62" s="581"/>
      <c r="AT62" s="581"/>
      <c r="AU62" s="581"/>
      <c r="AV62" s="581"/>
      <c r="AW62" s="581"/>
      <c r="AX62" s="581"/>
      <c r="AY62" s="581"/>
      <c r="AZ62" s="581"/>
      <c r="BA62" s="581"/>
      <c r="BB62" s="581"/>
      <c r="BC62" s="581"/>
      <c r="BD62" s="581"/>
      <c r="BE62" s="581"/>
      <c r="BF62" s="581"/>
      <c r="BG62" s="581"/>
      <c r="BH62" s="581"/>
      <c r="BI62" s="581"/>
      <c r="BJ62" s="581"/>
      <c r="BK62" s="581"/>
      <c r="BL62" s="581"/>
      <c r="BM62" s="581"/>
      <c r="BN62" s="581"/>
      <c r="BO62" s="581"/>
      <c r="BP62" s="581"/>
      <c r="BQ62" s="581"/>
      <c r="BR62" s="581"/>
      <c r="BS62" s="581"/>
      <c r="BT62" s="581"/>
      <c r="BU62" s="581"/>
      <c r="BV62" s="581"/>
      <c r="BW62" s="581"/>
      <c r="BX62" s="581"/>
      <c r="BY62" s="581"/>
      <c r="BZ62" s="581"/>
      <c r="CA62" s="581"/>
      <c r="CB62" s="581"/>
      <c r="CC62" s="581"/>
      <c r="CD62" s="581"/>
      <c r="CE62" s="581"/>
      <c r="CF62" s="581"/>
      <c r="CG62" s="581"/>
      <c r="CH62" s="581"/>
      <c r="CI62" s="581"/>
      <c r="CJ62" s="581"/>
      <c r="CK62" s="581"/>
      <c r="CL62" s="581"/>
      <c r="CM62" s="581"/>
      <c r="CN62" s="581"/>
      <c r="CO62" s="581"/>
      <c r="CP62" s="581"/>
      <c r="CQ62" s="581"/>
      <c r="CR62" s="581"/>
      <c r="CS62" s="581"/>
      <c r="CT62" s="581"/>
      <c r="CU62" s="581"/>
      <c r="CV62" s="581"/>
      <c r="CW62" s="581"/>
      <c r="CX62" s="581"/>
      <c r="CY62" s="581"/>
      <c r="CZ62" s="581"/>
      <c r="DA62" s="581"/>
      <c r="DB62" s="581"/>
      <c r="DC62" s="581"/>
      <c r="DD62" s="581"/>
      <c r="DE62" s="581"/>
      <c r="DF62" s="581"/>
      <c r="DG62" s="581"/>
      <c r="DH62" s="581"/>
      <c r="DI62" s="581"/>
      <c r="DJ62" s="581"/>
      <c r="DK62" s="581"/>
      <c r="DL62" s="581"/>
      <c r="DM62" s="581"/>
      <c r="DN62" s="581"/>
      <c r="DO62" s="581"/>
      <c r="DP62" s="581"/>
      <c r="DQ62" s="581"/>
      <c r="DR62" s="581"/>
      <c r="DS62" s="581"/>
      <c r="DT62" s="581"/>
      <c r="DU62" s="581"/>
      <c r="DV62" s="581"/>
      <c r="DW62" s="581"/>
      <c r="DX62" s="581"/>
      <c r="DY62" s="581"/>
      <c r="DZ62" s="581"/>
      <c r="EA62" s="581"/>
      <c r="EB62" s="581"/>
      <c r="EC62" s="581"/>
      <c r="ED62" s="581"/>
      <c r="EE62" s="581"/>
      <c r="EF62" s="581"/>
      <c r="EG62" s="581"/>
      <c r="EH62" s="581"/>
      <c r="EI62" s="581"/>
      <c r="EJ62" s="581"/>
      <c r="EK62" s="581"/>
      <c r="EL62" s="581"/>
      <c r="EM62" s="581"/>
      <c r="EN62" s="581"/>
      <c r="EO62" s="581"/>
      <c r="EP62" s="581"/>
      <c r="EQ62" s="581"/>
      <c r="ER62" s="581"/>
      <c r="ES62" s="581"/>
      <c r="ET62" s="581"/>
      <c r="EU62" s="581"/>
      <c r="EV62" s="581"/>
      <c r="EW62" s="581"/>
      <c r="EX62" s="581"/>
      <c r="EY62" s="581"/>
      <c r="EZ62" s="581"/>
      <c r="FA62" s="581"/>
      <c r="FB62" s="581"/>
      <c r="FC62" s="581"/>
      <c r="FD62" s="581"/>
      <c r="FE62" s="581"/>
      <c r="FF62" s="581"/>
      <c r="FG62" s="581"/>
      <c r="FH62" s="581"/>
      <c r="FI62" s="581"/>
      <c r="FJ62" s="581"/>
      <c r="FK62" s="581"/>
      <c r="FL62" s="581"/>
      <c r="FM62" s="581"/>
      <c r="FN62" s="581"/>
      <c r="FO62" s="581"/>
      <c r="FP62" s="581"/>
      <c r="FQ62" s="581"/>
      <c r="FR62" s="581"/>
      <c r="FS62" s="581"/>
      <c r="FT62" s="581"/>
      <c r="FU62" s="581"/>
      <c r="FV62" s="581"/>
      <c r="FW62" s="581"/>
      <c r="FX62" s="581"/>
      <c r="FY62" s="581"/>
      <c r="FZ62" s="581"/>
      <c r="GA62" s="581"/>
      <c r="GB62" s="581"/>
      <c r="GC62" s="581"/>
      <c r="GD62" s="581"/>
      <c r="GE62" s="581"/>
      <c r="GF62" s="581"/>
      <c r="GG62" s="581"/>
      <c r="GH62" s="581"/>
      <c r="GI62" s="581"/>
      <c r="GJ62" s="581"/>
      <c r="GK62" s="581"/>
      <c r="GL62" s="581"/>
      <c r="GM62" s="581"/>
      <c r="GN62" s="581"/>
      <c r="GO62" s="581"/>
      <c r="GP62" s="581"/>
      <c r="GQ62" s="581"/>
      <c r="GR62" s="581"/>
      <c r="GS62" s="581"/>
      <c r="GT62" s="581"/>
      <c r="GU62" s="581"/>
      <c r="GV62" s="581"/>
      <c r="GW62" s="581"/>
      <c r="GX62" s="581"/>
      <c r="GY62" s="581"/>
      <c r="GZ62" s="581"/>
      <c r="HA62" s="581"/>
      <c r="HB62" s="581"/>
      <c r="HC62" s="581"/>
      <c r="HD62" s="581"/>
      <c r="HE62" s="581"/>
      <c r="HF62" s="581"/>
      <c r="HG62" s="581"/>
      <c r="HH62" s="581"/>
      <c r="HI62" s="581"/>
      <c r="HJ62" s="581"/>
      <c r="HK62" s="581"/>
      <c r="HL62" s="581"/>
      <c r="HM62" s="581"/>
      <c r="HN62" s="581"/>
      <c r="HO62" s="581"/>
      <c r="HP62" s="581"/>
      <c r="HQ62" s="581"/>
      <c r="HR62" s="581"/>
      <c r="HS62" s="581"/>
      <c r="HT62" s="581"/>
      <c r="HU62" s="581"/>
      <c r="HV62" s="581"/>
      <c r="HW62" s="581"/>
      <c r="HX62" s="581"/>
      <c r="HY62" s="581"/>
      <c r="HZ62" s="581"/>
      <c r="IA62" s="581"/>
      <c r="IB62" s="581"/>
      <c r="IC62" s="581"/>
      <c r="ID62" s="581"/>
      <c r="IE62" s="581"/>
      <c r="IF62" s="581"/>
      <c r="IG62" s="581"/>
      <c r="IH62" s="581"/>
      <c r="II62" s="581"/>
      <c r="IJ62" s="581"/>
      <c r="IK62" s="581"/>
      <c r="IL62" s="581"/>
      <c r="IM62" s="588"/>
      <c r="IN62" s="588"/>
      <c r="IO62" s="588"/>
      <c r="IP62" s="588"/>
      <c r="IQ62" s="588"/>
      <c r="IR62" s="588"/>
      <c r="IS62" s="588"/>
      <c r="IT62" s="588"/>
      <c r="IU62" s="588"/>
      <c r="IV62" s="588"/>
      <c r="IW62" s="588"/>
      <c r="IX62" s="588"/>
      <c r="IY62" s="588"/>
      <c r="IZ62" s="588"/>
      <c r="JA62" s="588"/>
      <c r="JB62" s="588"/>
      <c r="JC62" s="588"/>
      <c r="JD62" s="588"/>
      <c r="JE62" s="588"/>
      <c r="JF62" s="588"/>
      <c r="JG62" s="588"/>
      <c r="JH62" s="588"/>
      <c r="JI62" s="588"/>
      <c r="JJ62" s="588"/>
      <c r="JK62" s="588"/>
      <c r="JL62" s="588"/>
      <c r="JM62" s="588"/>
      <c r="JN62" s="588"/>
      <c r="JO62" s="588"/>
      <c r="JP62" s="588"/>
      <c r="JQ62" s="588"/>
      <c r="JR62" s="588"/>
      <c r="JS62" s="588"/>
      <c r="JT62" s="588"/>
      <c r="JU62" s="588"/>
      <c r="JV62" s="588"/>
      <c r="JW62" s="588"/>
      <c r="JX62" s="588"/>
      <c r="JY62" s="588"/>
      <c r="JZ62" s="588"/>
      <c r="KA62" s="588"/>
      <c r="KB62" s="588"/>
      <c r="KC62" s="588"/>
      <c r="KD62" s="588"/>
      <c r="KE62" s="588"/>
      <c r="KF62" s="588"/>
      <c r="KG62" s="588"/>
      <c r="KH62" s="588"/>
      <c r="KI62" s="588"/>
      <c r="KJ62" s="588"/>
      <c r="KK62" s="588"/>
      <c r="KL62" s="588"/>
      <c r="KM62" s="588"/>
      <c r="KN62" s="588"/>
      <c r="KO62" s="588"/>
      <c r="KP62" s="588"/>
      <c r="KQ62" s="588"/>
      <c r="KR62" s="588"/>
      <c r="KS62" s="588"/>
      <c r="KT62" s="588"/>
      <c r="KU62" s="588"/>
      <c r="KV62" s="588"/>
      <c r="KW62" s="588"/>
      <c r="KX62" s="588"/>
      <c r="KY62" s="588"/>
      <c r="KZ62" s="588"/>
      <c r="LA62" s="588"/>
      <c r="LB62" s="588"/>
      <c r="LC62" s="588"/>
      <c r="LD62" s="588"/>
      <c r="LE62" s="588"/>
      <c r="LF62" s="588"/>
      <c r="LG62" s="588"/>
      <c r="LH62" s="588"/>
      <c r="LI62" s="588"/>
      <c r="LJ62" s="588"/>
      <c r="LK62" s="588"/>
      <c r="LL62" s="588"/>
      <c r="LM62" s="588"/>
      <c r="LN62" s="588"/>
      <c r="LO62" s="588"/>
      <c r="LP62" s="588"/>
      <c r="LQ62" s="588"/>
      <c r="LR62" s="588"/>
      <c r="LS62" s="588"/>
      <c r="LT62" s="588"/>
      <c r="LU62" s="588"/>
      <c r="LV62" s="588"/>
      <c r="LW62" s="588"/>
      <c r="LX62" s="588"/>
      <c r="LY62" s="588"/>
      <c r="LZ62" s="588"/>
      <c r="MA62" s="588"/>
      <c r="MB62" s="588"/>
      <c r="MC62" s="588"/>
      <c r="MD62" s="588"/>
      <c r="ME62" s="588"/>
      <c r="MF62" s="588"/>
      <c r="MG62" s="588"/>
      <c r="MH62" s="588"/>
      <c r="MI62" s="588"/>
      <c r="MJ62" s="588"/>
      <c r="MK62" s="588"/>
      <c r="ML62" s="588"/>
      <c r="MM62" s="588"/>
      <c r="MN62" s="588"/>
      <c r="MO62" s="588"/>
      <c r="MP62" s="588"/>
      <c r="MQ62" s="588"/>
      <c r="MR62" s="588"/>
      <c r="MS62" s="588"/>
      <c r="MT62" s="588"/>
      <c r="MU62" s="588"/>
      <c r="MV62" s="588"/>
      <c r="MW62" s="588"/>
      <c r="MX62" s="588"/>
      <c r="MY62" s="588"/>
      <c r="MZ62" s="588"/>
      <c r="NA62" s="588"/>
      <c r="NB62" s="588"/>
      <c r="NC62" s="588"/>
      <c r="ND62" s="588"/>
      <c r="NE62" s="588"/>
      <c r="NF62" s="588"/>
      <c r="NG62" s="588"/>
      <c r="NH62" s="588"/>
      <c r="NI62" s="588"/>
      <c r="NJ62" s="588"/>
      <c r="NK62" s="588"/>
      <c r="NL62" s="588"/>
      <c r="NM62" s="588"/>
      <c r="NN62" s="588"/>
      <c r="NO62" s="588"/>
      <c r="NP62" s="588"/>
      <c r="NQ62" s="588"/>
      <c r="NR62" s="588"/>
      <c r="NS62" s="588"/>
      <c r="NT62" s="588"/>
      <c r="NU62" s="588"/>
      <c r="NV62" s="588"/>
      <c r="NW62" s="588"/>
      <c r="NX62" s="588"/>
      <c r="NY62" s="588"/>
      <c r="NZ62" s="588"/>
      <c r="OA62" s="588"/>
      <c r="OB62" s="588"/>
      <c r="OC62" s="588"/>
      <c r="OD62" s="588"/>
      <c r="OE62" s="588"/>
      <c r="OF62" s="588"/>
      <c r="OG62" s="588"/>
      <c r="OH62" s="588"/>
      <c r="OI62" s="588"/>
      <c r="OJ62" s="588"/>
      <c r="OK62" s="588"/>
      <c r="OL62" s="588"/>
      <c r="OM62" s="588"/>
      <c r="ON62" s="588"/>
      <c r="OO62" s="588"/>
      <c r="OP62" s="588"/>
      <c r="OQ62" s="588"/>
      <c r="OR62" s="588"/>
      <c r="OS62" s="588"/>
      <c r="OT62" s="588"/>
      <c r="OU62" s="588"/>
      <c r="OV62" s="588"/>
      <c r="OW62" s="588"/>
      <c r="OX62" s="588"/>
      <c r="OY62" s="588"/>
      <c r="OZ62" s="588"/>
      <c r="PA62" s="588"/>
      <c r="PB62" s="588"/>
      <c r="PC62" s="588"/>
      <c r="PD62" s="588"/>
      <c r="PE62" s="588"/>
      <c r="PF62" s="588"/>
      <c r="PG62" s="588"/>
      <c r="PH62" s="588"/>
      <c r="PI62" s="588"/>
      <c r="PJ62" s="588"/>
      <c r="PK62" s="588"/>
      <c r="PL62" s="588"/>
      <c r="PM62" s="588"/>
      <c r="PN62" s="588"/>
      <c r="PO62" s="588"/>
      <c r="PP62" s="588"/>
      <c r="PQ62" s="588"/>
      <c r="PR62" s="588"/>
      <c r="PS62" s="588"/>
      <c r="PT62" s="588"/>
      <c r="PU62" s="588"/>
      <c r="PV62" s="588"/>
      <c r="PW62" s="588"/>
      <c r="PX62" s="588"/>
      <c r="PY62" s="588"/>
      <c r="PZ62" s="588"/>
      <c r="QA62" s="588"/>
      <c r="QB62" s="588"/>
      <c r="QC62" s="588"/>
      <c r="QD62" s="588"/>
      <c r="QE62" s="588"/>
      <c r="QF62" s="588"/>
      <c r="QG62" s="588"/>
      <c r="QH62" s="588"/>
      <c r="QI62" s="588"/>
      <c r="QJ62" s="588"/>
      <c r="QK62" s="588"/>
      <c r="QL62" s="588"/>
      <c r="QM62" s="588"/>
      <c r="QN62" s="588"/>
      <c r="QO62" s="588"/>
      <c r="QP62" s="588"/>
      <c r="QQ62" s="588"/>
      <c r="QR62" s="588"/>
      <c r="QS62" s="588"/>
      <c r="QT62" s="588"/>
      <c r="QU62" s="588"/>
      <c r="QV62" s="588"/>
      <c r="QW62" s="588"/>
      <c r="QX62" s="588"/>
      <c r="QY62" s="588"/>
      <c r="QZ62" s="588"/>
      <c r="RA62" s="588"/>
      <c r="RB62" s="588"/>
      <c r="RC62" s="588"/>
      <c r="RD62" s="588"/>
      <c r="RE62" s="588"/>
      <c r="RF62" s="588"/>
      <c r="RG62" s="588"/>
      <c r="RH62" s="588"/>
      <c r="RI62" s="588"/>
      <c r="RJ62" s="588"/>
      <c r="RK62" s="588"/>
      <c r="RL62" s="588"/>
      <c r="RM62" s="588"/>
      <c r="RN62" s="588"/>
      <c r="RO62" s="588"/>
      <c r="RP62" s="588"/>
      <c r="RQ62" s="588"/>
      <c r="RR62" s="588"/>
      <c r="RS62" s="588"/>
      <c r="RT62" s="588"/>
      <c r="RU62" s="588"/>
      <c r="RV62" s="588"/>
      <c r="RW62" s="588"/>
      <c r="RX62" s="588"/>
      <c r="RY62" s="588"/>
      <c r="RZ62" s="588"/>
      <c r="SA62" s="588"/>
      <c r="SB62" s="588"/>
      <c r="SC62" s="588"/>
      <c r="SD62" s="588"/>
      <c r="SE62" s="588"/>
      <c r="SF62" s="588"/>
      <c r="SG62" s="588"/>
      <c r="SH62" s="588"/>
      <c r="SI62" s="588"/>
      <c r="SJ62" s="588"/>
      <c r="SK62" s="588"/>
      <c r="SL62" s="588"/>
      <c r="SM62" s="588"/>
      <c r="SN62" s="588"/>
      <c r="SO62" s="588"/>
      <c r="SP62" s="588"/>
      <c r="SQ62" s="588"/>
      <c r="SR62" s="588"/>
      <c r="SS62" s="588"/>
      <c r="ST62" s="588"/>
      <c r="SU62" s="588"/>
      <c r="SV62" s="588"/>
      <c r="SW62" s="588"/>
      <c r="SX62" s="588"/>
      <c r="SY62" s="588"/>
      <c r="SZ62" s="588"/>
      <c r="TA62" s="588"/>
      <c r="TB62" s="588"/>
      <c r="TC62" s="588"/>
      <c r="TD62" s="588"/>
      <c r="TE62" s="588"/>
      <c r="TF62" s="588"/>
      <c r="TG62" s="588"/>
      <c r="TH62" s="588"/>
      <c r="TI62" s="588"/>
      <c r="TJ62" s="588"/>
      <c r="TK62" s="588"/>
      <c r="TL62" s="588"/>
      <c r="TM62" s="588"/>
      <c r="TN62" s="588"/>
      <c r="TO62" s="588"/>
      <c r="TP62" s="588"/>
      <c r="TQ62" s="588"/>
      <c r="TR62" s="588"/>
      <c r="TS62" s="588"/>
      <c r="TT62" s="588"/>
      <c r="TU62" s="588"/>
      <c r="TV62" s="588"/>
      <c r="TW62" s="588"/>
      <c r="TX62" s="588"/>
      <c r="TY62" s="588"/>
      <c r="TZ62" s="588"/>
      <c r="UA62" s="588"/>
      <c r="UB62" s="588"/>
      <c r="UC62" s="588"/>
      <c r="UD62" s="588"/>
      <c r="UE62" s="588"/>
      <c r="UF62" s="588"/>
      <c r="UG62" s="588"/>
      <c r="UH62" s="588"/>
      <c r="UI62" s="588"/>
      <c r="UJ62" s="588"/>
      <c r="UK62" s="588"/>
      <c r="UL62" s="588"/>
      <c r="UM62" s="588"/>
      <c r="UN62" s="588"/>
      <c r="UO62" s="588"/>
      <c r="UP62" s="588"/>
      <c r="UQ62" s="588"/>
      <c r="UR62" s="588"/>
      <c r="US62" s="588"/>
      <c r="UT62" s="588"/>
      <c r="UU62" s="588"/>
      <c r="UV62" s="588"/>
      <c r="UW62" s="588"/>
      <c r="UX62" s="588"/>
      <c r="UY62" s="588"/>
      <c r="UZ62" s="588"/>
      <c r="VA62" s="588"/>
      <c r="VB62" s="588"/>
      <c r="VC62" s="588"/>
      <c r="VD62" s="588"/>
      <c r="VE62" s="588"/>
      <c r="VF62" s="588"/>
      <c r="VG62" s="588"/>
      <c r="VH62" s="588"/>
      <c r="VI62" s="588"/>
      <c r="VJ62" s="588"/>
      <c r="VK62" s="588"/>
      <c r="VL62" s="588"/>
      <c r="VM62" s="588"/>
      <c r="VN62" s="588"/>
      <c r="VO62" s="588"/>
      <c r="VP62" s="588"/>
      <c r="VQ62" s="588"/>
      <c r="VR62" s="588"/>
      <c r="VS62" s="588"/>
      <c r="VT62" s="588"/>
      <c r="VU62" s="588"/>
      <c r="VV62" s="588"/>
      <c r="VW62" s="588"/>
      <c r="VX62" s="588"/>
      <c r="VY62" s="588"/>
      <c r="VZ62" s="588"/>
      <c r="WA62" s="588"/>
      <c r="WB62" s="588"/>
      <c r="WC62" s="588"/>
      <c r="WD62" s="588"/>
      <c r="WE62" s="588"/>
      <c r="WF62" s="588"/>
      <c r="WG62" s="588"/>
      <c r="WH62" s="588"/>
      <c r="WI62" s="588"/>
      <c r="WJ62" s="588"/>
      <c r="WK62" s="588"/>
      <c r="WL62" s="588"/>
      <c r="WM62" s="588"/>
      <c r="WN62" s="588"/>
      <c r="WO62" s="588"/>
      <c r="WP62" s="588"/>
      <c r="WQ62" s="588"/>
      <c r="WR62" s="588"/>
      <c r="WS62" s="588"/>
      <c r="WT62" s="588"/>
      <c r="WU62" s="588"/>
      <c r="WV62" s="588"/>
      <c r="WW62" s="588"/>
      <c r="WX62" s="588"/>
      <c r="WY62" s="588"/>
      <c r="WZ62" s="588"/>
      <c r="XA62" s="588"/>
      <c r="XB62" s="588"/>
      <c r="XC62" s="588"/>
      <c r="XD62" s="588"/>
      <c r="XE62" s="588"/>
      <c r="XF62" s="588"/>
      <c r="XG62" s="588"/>
      <c r="XH62" s="588"/>
      <c r="XI62" s="588"/>
      <c r="XJ62" s="588"/>
      <c r="XK62" s="588"/>
      <c r="XL62" s="588"/>
      <c r="XM62" s="588"/>
      <c r="XN62" s="588"/>
      <c r="XO62" s="588"/>
      <c r="XP62" s="588"/>
      <c r="XQ62" s="588"/>
      <c r="XR62" s="588"/>
      <c r="XS62" s="588"/>
      <c r="XT62" s="588"/>
      <c r="XU62" s="588"/>
      <c r="XV62" s="588"/>
      <c r="XW62" s="588"/>
      <c r="XX62" s="588"/>
      <c r="XY62" s="588"/>
      <c r="XZ62" s="588"/>
      <c r="YA62" s="588"/>
      <c r="YB62" s="588"/>
      <c r="YC62" s="588"/>
      <c r="YD62" s="588"/>
      <c r="YE62" s="588"/>
      <c r="YF62" s="588"/>
      <c r="YG62" s="588"/>
      <c r="YH62" s="588"/>
      <c r="YI62" s="588"/>
      <c r="YJ62" s="588"/>
      <c r="YK62" s="588"/>
      <c r="YL62" s="588"/>
      <c r="YM62" s="588"/>
      <c r="YN62" s="588"/>
      <c r="YO62" s="588"/>
      <c r="YP62" s="588"/>
      <c r="YQ62" s="588"/>
      <c r="YR62" s="588"/>
      <c r="YS62" s="588"/>
      <c r="YT62" s="588"/>
      <c r="YU62" s="588"/>
      <c r="YV62" s="588"/>
      <c r="YW62" s="588"/>
      <c r="YX62" s="588"/>
      <c r="YY62" s="588"/>
      <c r="YZ62" s="588"/>
      <c r="ZA62" s="588"/>
      <c r="ZB62" s="588"/>
      <c r="ZC62" s="588"/>
      <c r="ZD62" s="588"/>
      <c r="ZE62" s="588"/>
      <c r="ZF62" s="588"/>
      <c r="ZG62" s="588"/>
      <c r="ZH62" s="588"/>
      <c r="ZI62" s="588"/>
      <c r="ZJ62" s="588"/>
      <c r="ZK62" s="588"/>
      <c r="ZL62" s="588"/>
      <c r="ZM62" s="588"/>
      <c r="ZN62" s="588"/>
      <c r="ZO62" s="588"/>
      <c r="ZP62" s="588"/>
      <c r="ZQ62" s="588"/>
      <c r="ZR62" s="588"/>
      <c r="ZS62" s="588"/>
      <c r="ZT62" s="588"/>
      <c r="ZU62" s="588"/>
      <c r="ZV62" s="588"/>
      <c r="ZW62" s="588"/>
      <c r="ZX62" s="588"/>
      <c r="ZY62" s="588"/>
      <c r="ZZ62" s="588"/>
      <c r="AAA62" s="588"/>
      <c r="AAB62" s="588"/>
      <c r="AAC62" s="588"/>
      <c r="AAD62" s="588"/>
      <c r="AAE62" s="588"/>
      <c r="AAF62" s="588"/>
      <c r="AAG62" s="588"/>
      <c r="AAH62" s="588"/>
      <c r="AAI62" s="588"/>
      <c r="AAJ62" s="588"/>
      <c r="AAK62" s="588"/>
      <c r="AAL62" s="588"/>
      <c r="AAM62" s="588"/>
      <c r="AAN62" s="588"/>
      <c r="AAO62" s="588"/>
      <c r="AAP62" s="588"/>
      <c r="AAQ62" s="588"/>
      <c r="AAR62" s="588"/>
      <c r="AAS62" s="588"/>
      <c r="AAT62" s="588"/>
      <c r="AAU62" s="588"/>
      <c r="AAV62" s="588"/>
      <c r="AAW62" s="588"/>
      <c r="AAX62" s="588"/>
      <c r="AAY62" s="588"/>
      <c r="AAZ62" s="588"/>
      <c r="ABA62" s="588"/>
      <c r="ABB62" s="588"/>
      <c r="ABC62" s="588"/>
      <c r="ABD62" s="588"/>
      <c r="ABE62" s="588"/>
      <c r="ABF62" s="588"/>
      <c r="ABG62" s="588"/>
      <c r="ABH62" s="588"/>
      <c r="ABI62" s="588"/>
      <c r="ABJ62" s="588"/>
      <c r="ABK62" s="588"/>
      <c r="ABL62" s="588"/>
      <c r="ABM62" s="588"/>
      <c r="ABN62" s="588"/>
      <c r="ABO62" s="588"/>
      <c r="ABP62" s="588"/>
      <c r="ABQ62" s="588"/>
      <c r="ABR62" s="588"/>
      <c r="ABS62" s="588"/>
      <c r="ABT62" s="588"/>
      <c r="ABU62" s="588"/>
      <c r="ABV62" s="588"/>
      <c r="ABW62" s="588"/>
      <c r="ABX62" s="588"/>
      <c r="ABY62" s="588"/>
      <c r="ABZ62" s="588"/>
      <c r="ACA62" s="588"/>
      <c r="ACB62" s="588"/>
      <c r="ACC62" s="588"/>
      <c r="ACD62" s="588"/>
      <c r="ACE62" s="588"/>
      <c r="ACF62" s="588"/>
      <c r="ACG62" s="588"/>
      <c r="ACH62" s="588"/>
      <c r="ACI62" s="588"/>
      <c r="ACJ62" s="588"/>
      <c r="ACK62" s="588"/>
      <c r="ACL62" s="588"/>
      <c r="ACM62" s="588"/>
      <c r="ACN62" s="588"/>
      <c r="ACO62" s="588"/>
      <c r="ACP62" s="588"/>
      <c r="ACQ62" s="588"/>
      <c r="ACR62" s="588"/>
      <c r="ACS62" s="588"/>
      <c r="ACT62" s="588"/>
      <c r="ACU62" s="588"/>
      <c r="ACV62" s="588"/>
      <c r="ACW62" s="588"/>
      <c r="ACX62" s="588"/>
      <c r="ACY62" s="588"/>
      <c r="ACZ62" s="588"/>
      <c r="ADA62" s="588"/>
      <c r="ADB62" s="588"/>
      <c r="ADC62" s="588"/>
      <c r="ADD62" s="588"/>
      <c r="ADE62" s="588"/>
      <c r="ADF62" s="588"/>
      <c r="ADG62" s="588"/>
      <c r="ADH62" s="588"/>
      <c r="ADI62" s="588"/>
      <c r="ADJ62" s="588"/>
      <c r="ADK62" s="588"/>
      <c r="ADL62" s="588"/>
      <c r="ADM62" s="588"/>
      <c r="ADN62" s="588"/>
      <c r="ADO62" s="588"/>
      <c r="ADP62" s="588"/>
      <c r="ADQ62" s="588"/>
      <c r="ADR62" s="588"/>
      <c r="ADS62" s="588"/>
      <c r="ADT62" s="588"/>
      <c r="ADU62" s="588"/>
      <c r="ADV62" s="588"/>
      <c r="ADW62" s="588"/>
      <c r="ADX62" s="588"/>
      <c r="ADY62" s="588"/>
      <c r="ADZ62" s="588"/>
      <c r="AEA62" s="588"/>
      <c r="AEB62" s="588"/>
      <c r="AEC62" s="588"/>
      <c r="AED62" s="588"/>
      <c r="AEE62" s="588"/>
      <c r="AEF62" s="588"/>
      <c r="AEG62" s="588"/>
      <c r="AEH62" s="588"/>
      <c r="AEI62" s="588"/>
      <c r="AEJ62" s="588"/>
      <c r="AEK62" s="588"/>
      <c r="AEL62" s="588"/>
      <c r="AEM62" s="588"/>
      <c r="AEN62" s="588"/>
      <c r="AEO62" s="588"/>
      <c r="AEP62" s="588"/>
      <c r="AEQ62" s="588"/>
      <c r="AER62" s="588"/>
      <c r="AES62" s="588"/>
      <c r="AET62" s="588"/>
      <c r="AEU62" s="588"/>
      <c r="AEV62" s="588"/>
      <c r="AEW62" s="588"/>
      <c r="AEX62" s="588"/>
      <c r="AEY62" s="588"/>
      <c r="AEZ62" s="588"/>
      <c r="AFA62" s="588"/>
      <c r="AFB62" s="588"/>
      <c r="AFC62" s="588"/>
      <c r="AFD62" s="588"/>
      <c r="AFE62" s="588"/>
      <c r="AFF62" s="588"/>
      <c r="AFG62" s="588"/>
      <c r="AFH62" s="588"/>
      <c r="AFI62" s="588"/>
      <c r="AFJ62" s="588"/>
      <c r="AFK62" s="588"/>
      <c r="AFL62" s="588"/>
      <c r="AFM62" s="588"/>
      <c r="AFN62" s="588"/>
      <c r="AFO62" s="588"/>
      <c r="AFP62" s="588"/>
      <c r="AFQ62" s="588"/>
      <c r="AFR62" s="588"/>
      <c r="AFS62" s="588"/>
      <c r="AFT62" s="588"/>
      <c r="AFU62" s="588"/>
      <c r="AFV62" s="588"/>
      <c r="AFW62" s="588"/>
      <c r="AFX62" s="588"/>
      <c r="AFY62" s="588"/>
      <c r="AFZ62" s="588"/>
      <c r="AGA62" s="588"/>
      <c r="AGB62" s="588"/>
      <c r="AGC62" s="588"/>
      <c r="AGD62" s="588"/>
      <c r="AGE62" s="588"/>
      <c r="AGF62" s="588"/>
      <c r="AGG62" s="588"/>
      <c r="AGH62" s="588"/>
      <c r="AGI62" s="588"/>
      <c r="AGJ62" s="588"/>
      <c r="AGK62" s="588"/>
      <c r="AGL62" s="588"/>
      <c r="AGM62" s="588"/>
      <c r="AGN62" s="588"/>
      <c r="AGO62" s="588"/>
      <c r="AGP62" s="588"/>
      <c r="AGQ62" s="588"/>
      <c r="AGR62" s="588"/>
      <c r="AGS62" s="588"/>
      <c r="AGT62" s="588"/>
      <c r="AGU62" s="588"/>
      <c r="AGV62" s="588"/>
      <c r="AGW62" s="588"/>
      <c r="AGX62" s="588"/>
      <c r="AGY62" s="588"/>
      <c r="AGZ62" s="588"/>
      <c r="AHA62" s="588"/>
      <c r="AHB62" s="588"/>
      <c r="AHC62" s="588"/>
      <c r="AHD62" s="588"/>
      <c r="AHE62" s="588"/>
      <c r="AHF62" s="588"/>
      <c r="AHG62" s="588"/>
      <c r="AHH62" s="588"/>
      <c r="AHI62" s="588"/>
      <c r="AHJ62" s="588"/>
      <c r="AHK62" s="588"/>
      <c r="AHL62" s="588"/>
      <c r="AHM62" s="588"/>
      <c r="AHN62" s="588"/>
      <c r="AHO62" s="588"/>
      <c r="AHP62" s="588"/>
      <c r="AHQ62" s="588"/>
      <c r="AHR62" s="588"/>
      <c r="AHS62" s="588"/>
      <c r="AHT62" s="588"/>
      <c r="AHU62" s="588"/>
      <c r="AHV62" s="588"/>
      <c r="AHW62" s="588"/>
      <c r="AHX62" s="588"/>
      <c r="AHY62" s="588"/>
      <c r="AHZ62" s="588"/>
      <c r="AIA62" s="588"/>
      <c r="AIB62" s="588"/>
      <c r="AIC62" s="588"/>
      <c r="AID62" s="588"/>
      <c r="AIE62" s="588"/>
      <c r="AIF62" s="588"/>
      <c r="AIG62" s="588"/>
      <c r="AIH62" s="588"/>
      <c r="AII62" s="588"/>
      <c r="AIJ62" s="588"/>
      <c r="AIK62" s="588"/>
      <c r="AIL62" s="588"/>
      <c r="AIM62" s="588"/>
      <c r="AIN62" s="588"/>
      <c r="AIO62" s="588"/>
      <c r="AIP62" s="588"/>
      <c r="AIQ62" s="588"/>
      <c r="AIR62" s="588"/>
      <c r="AIS62" s="588"/>
      <c r="AIT62" s="588"/>
      <c r="AIU62" s="588"/>
      <c r="AIV62" s="588"/>
      <c r="AIW62" s="588"/>
      <c r="AIX62" s="588"/>
      <c r="AIY62" s="588"/>
      <c r="AIZ62" s="588"/>
      <c r="AJA62" s="588"/>
      <c r="AJB62" s="588"/>
      <c r="AJC62" s="588"/>
      <c r="AJD62" s="588"/>
      <c r="AJE62" s="588"/>
      <c r="AJF62" s="588"/>
      <c r="AJG62" s="588"/>
      <c r="AJH62" s="588"/>
      <c r="AJI62" s="588"/>
      <c r="AJJ62" s="588"/>
      <c r="AJK62" s="588"/>
      <c r="AJL62" s="588"/>
      <c r="AJM62" s="588"/>
      <c r="AJN62" s="588"/>
      <c r="AJO62" s="588"/>
      <c r="AJP62" s="588"/>
      <c r="AJQ62" s="588"/>
      <c r="AJR62" s="588"/>
      <c r="AJS62" s="588"/>
      <c r="AJT62" s="588"/>
      <c r="AJU62" s="588"/>
      <c r="AJV62" s="588"/>
      <c r="AJW62" s="588"/>
      <c r="AJX62" s="588"/>
      <c r="AJY62" s="588"/>
      <c r="AJZ62" s="588"/>
      <c r="AKA62" s="588"/>
      <c r="AKB62" s="588"/>
      <c r="AKC62" s="588"/>
      <c r="AKD62" s="588"/>
      <c r="AKE62" s="588"/>
      <c r="AKF62" s="588"/>
      <c r="AKG62" s="588"/>
      <c r="AKH62" s="588"/>
      <c r="AKI62" s="588"/>
      <c r="AKJ62" s="588"/>
      <c r="AKK62" s="588"/>
      <c r="AKL62" s="588"/>
      <c r="AKM62" s="588"/>
      <c r="AKN62" s="588"/>
      <c r="AKO62" s="588"/>
      <c r="AKP62" s="588"/>
      <c r="AKQ62" s="588"/>
      <c r="AKR62" s="588"/>
      <c r="AKS62" s="588"/>
      <c r="AKT62" s="588"/>
      <c r="AKU62" s="588"/>
      <c r="AKV62" s="588"/>
      <c r="AKW62" s="588"/>
      <c r="AKX62" s="588"/>
      <c r="AKY62" s="588"/>
      <c r="AKZ62" s="588"/>
      <c r="ALA62" s="588"/>
      <c r="ALB62" s="588"/>
      <c r="ALC62" s="588"/>
      <c r="ALD62" s="588"/>
      <c r="ALE62" s="588"/>
      <c r="ALF62" s="588"/>
      <c r="ALG62" s="588"/>
      <c r="ALH62" s="588"/>
      <c r="ALI62" s="588"/>
      <c r="ALJ62" s="588"/>
      <c r="ALK62" s="588"/>
      <c r="ALL62" s="588"/>
      <c r="ALM62" s="588"/>
      <c r="ALN62" s="588"/>
      <c r="ALO62" s="588"/>
      <c r="ALP62" s="588"/>
      <c r="ALQ62" s="588"/>
      <c r="ALR62" s="588"/>
      <c r="ALS62" s="588"/>
      <c r="ALT62" s="588"/>
      <c r="ALU62" s="588"/>
      <c r="ALV62" s="588"/>
      <c r="ALW62" s="588"/>
      <c r="ALX62" s="588"/>
      <c r="ALY62" s="588"/>
      <c r="ALZ62" s="588"/>
      <c r="AMA62" s="588"/>
      <c r="AMB62" s="588"/>
      <c r="AMC62" s="588"/>
      <c r="AMD62" s="588"/>
      <c r="AME62" s="588"/>
      <c r="AMF62" s="588"/>
      <c r="AMG62" s="588"/>
      <c r="AMH62" s="588"/>
      <c r="AMI62" s="588"/>
      <c r="AMJ62" s="588"/>
      <c r="AMK62" s="588"/>
      <c r="AML62" s="588"/>
      <c r="AMM62" s="588"/>
      <c r="AMN62" s="588"/>
      <c r="AMO62" s="588"/>
    </row>
    <row r="63" spans="1:1029" s="582" customFormat="1">
      <c r="A63" s="581"/>
      <c r="B63" s="581"/>
      <c r="C63" s="583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1"/>
      <c r="AQ63" s="581"/>
      <c r="AR63" s="581"/>
      <c r="AS63" s="581"/>
      <c r="AT63" s="581"/>
      <c r="AU63" s="581"/>
      <c r="AV63" s="581"/>
      <c r="AW63" s="581"/>
      <c r="AX63" s="581"/>
      <c r="AY63" s="581"/>
      <c r="AZ63" s="581"/>
      <c r="BA63" s="581"/>
      <c r="BB63" s="581"/>
      <c r="BC63" s="581"/>
      <c r="BD63" s="581"/>
      <c r="BE63" s="581"/>
      <c r="BF63" s="581"/>
      <c r="BG63" s="581"/>
      <c r="BH63" s="581"/>
      <c r="BI63" s="581"/>
      <c r="BJ63" s="581"/>
      <c r="BK63" s="581"/>
      <c r="BL63" s="581"/>
      <c r="BM63" s="581"/>
      <c r="BN63" s="581"/>
      <c r="BO63" s="581"/>
      <c r="BP63" s="581"/>
      <c r="BQ63" s="581"/>
      <c r="BR63" s="581"/>
      <c r="BS63" s="581"/>
      <c r="BT63" s="581"/>
      <c r="BU63" s="581"/>
      <c r="BV63" s="581"/>
      <c r="BW63" s="581"/>
      <c r="BX63" s="581"/>
      <c r="BY63" s="581"/>
      <c r="BZ63" s="581"/>
      <c r="CA63" s="581"/>
      <c r="CB63" s="581"/>
      <c r="CC63" s="581"/>
      <c r="CD63" s="581"/>
      <c r="CE63" s="581"/>
      <c r="CF63" s="581"/>
      <c r="CG63" s="581"/>
      <c r="CH63" s="581"/>
      <c r="CI63" s="581"/>
      <c r="CJ63" s="581"/>
      <c r="CK63" s="581"/>
      <c r="CL63" s="581"/>
      <c r="CM63" s="581"/>
      <c r="CN63" s="581"/>
      <c r="CO63" s="581"/>
      <c r="CP63" s="581"/>
      <c r="CQ63" s="581"/>
      <c r="CR63" s="581"/>
      <c r="CS63" s="581"/>
      <c r="CT63" s="581"/>
      <c r="CU63" s="581"/>
      <c r="CV63" s="581"/>
      <c r="CW63" s="581"/>
      <c r="CX63" s="581"/>
      <c r="CY63" s="581"/>
      <c r="CZ63" s="581"/>
      <c r="DA63" s="581"/>
      <c r="DB63" s="581"/>
      <c r="DC63" s="581"/>
      <c r="DD63" s="581"/>
      <c r="DE63" s="581"/>
      <c r="DF63" s="581"/>
      <c r="DG63" s="581"/>
      <c r="DH63" s="581"/>
      <c r="DI63" s="581"/>
      <c r="DJ63" s="581"/>
      <c r="DK63" s="581"/>
      <c r="DL63" s="581"/>
      <c r="DM63" s="581"/>
      <c r="DN63" s="581"/>
      <c r="DO63" s="581"/>
      <c r="DP63" s="581"/>
      <c r="DQ63" s="581"/>
      <c r="DR63" s="581"/>
      <c r="DS63" s="581"/>
      <c r="DT63" s="581"/>
      <c r="DU63" s="581"/>
      <c r="DV63" s="581"/>
      <c r="DW63" s="581"/>
      <c r="DX63" s="581"/>
      <c r="DY63" s="581"/>
      <c r="DZ63" s="581"/>
      <c r="EA63" s="581"/>
      <c r="EB63" s="581"/>
      <c r="EC63" s="581"/>
      <c r="ED63" s="581"/>
      <c r="EE63" s="581"/>
      <c r="EF63" s="581"/>
      <c r="EG63" s="581"/>
      <c r="EH63" s="581"/>
      <c r="EI63" s="581"/>
      <c r="EJ63" s="581"/>
      <c r="EK63" s="581"/>
      <c r="EL63" s="581"/>
      <c r="EM63" s="581"/>
      <c r="EN63" s="581"/>
      <c r="EO63" s="581"/>
      <c r="EP63" s="581"/>
      <c r="EQ63" s="581"/>
      <c r="ER63" s="581"/>
      <c r="ES63" s="581"/>
      <c r="ET63" s="581"/>
      <c r="EU63" s="581"/>
      <c r="EV63" s="581"/>
      <c r="EW63" s="581"/>
      <c r="EX63" s="581"/>
      <c r="EY63" s="581"/>
      <c r="EZ63" s="581"/>
      <c r="FA63" s="581"/>
      <c r="FB63" s="581"/>
      <c r="FC63" s="581"/>
      <c r="FD63" s="581"/>
      <c r="FE63" s="581"/>
      <c r="FF63" s="581"/>
      <c r="FG63" s="581"/>
      <c r="FH63" s="581"/>
      <c r="FI63" s="581"/>
      <c r="FJ63" s="581"/>
      <c r="FK63" s="581"/>
      <c r="FL63" s="581"/>
      <c r="FM63" s="581"/>
      <c r="FN63" s="581"/>
      <c r="FO63" s="581"/>
      <c r="FP63" s="581"/>
      <c r="FQ63" s="581"/>
      <c r="FR63" s="581"/>
      <c r="FS63" s="581"/>
      <c r="FT63" s="581"/>
      <c r="FU63" s="581"/>
      <c r="FV63" s="581"/>
      <c r="FW63" s="581"/>
      <c r="FX63" s="581"/>
      <c r="FY63" s="581"/>
      <c r="FZ63" s="581"/>
      <c r="GA63" s="581"/>
      <c r="GB63" s="581"/>
      <c r="GC63" s="581"/>
      <c r="GD63" s="581"/>
      <c r="GE63" s="581"/>
      <c r="GF63" s="581"/>
      <c r="GG63" s="581"/>
      <c r="GH63" s="581"/>
      <c r="GI63" s="581"/>
      <c r="GJ63" s="581"/>
      <c r="GK63" s="581"/>
      <c r="GL63" s="581"/>
      <c r="GM63" s="581"/>
      <c r="GN63" s="581"/>
      <c r="GO63" s="581"/>
      <c r="GP63" s="581"/>
      <c r="GQ63" s="581"/>
      <c r="GR63" s="581"/>
      <c r="GS63" s="581"/>
      <c r="GT63" s="581"/>
      <c r="GU63" s="581"/>
      <c r="GV63" s="581"/>
      <c r="GW63" s="581"/>
      <c r="GX63" s="581"/>
      <c r="GY63" s="581"/>
      <c r="GZ63" s="581"/>
      <c r="HA63" s="581"/>
      <c r="HB63" s="581"/>
      <c r="HC63" s="581"/>
      <c r="HD63" s="581"/>
      <c r="HE63" s="581"/>
      <c r="HF63" s="581"/>
      <c r="HG63" s="581"/>
      <c r="HH63" s="581"/>
      <c r="HI63" s="581"/>
      <c r="HJ63" s="581"/>
      <c r="HK63" s="581"/>
      <c r="HL63" s="581"/>
      <c r="HM63" s="581"/>
      <c r="HN63" s="581"/>
      <c r="HO63" s="581"/>
      <c r="HP63" s="581"/>
      <c r="HQ63" s="581"/>
      <c r="HR63" s="581"/>
      <c r="HS63" s="581"/>
      <c r="HT63" s="581"/>
      <c r="HU63" s="581"/>
      <c r="HV63" s="581"/>
      <c r="HW63" s="581"/>
      <c r="HX63" s="581"/>
      <c r="HY63" s="581"/>
      <c r="HZ63" s="581"/>
      <c r="IA63" s="581"/>
      <c r="IB63" s="581"/>
      <c r="IC63" s="581"/>
      <c r="ID63" s="581"/>
      <c r="IE63" s="581"/>
      <c r="IF63" s="581"/>
      <c r="IG63" s="581"/>
      <c r="IH63" s="581"/>
      <c r="II63" s="581"/>
      <c r="IJ63" s="581"/>
      <c r="IK63" s="581"/>
      <c r="IL63" s="581"/>
      <c r="IM63" s="588"/>
      <c r="IN63" s="588"/>
      <c r="IO63" s="588"/>
      <c r="IP63" s="588"/>
      <c r="IQ63" s="588"/>
      <c r="IR63" s="588"/>
      <c r="IS63" s="588"/>
      <c r="IT63" s="588"/>
      <c r="IU63" s="588"/>
      <c r="IV63" s="588"/>
      <c r="IW63" s="588"/>
      <c r="IX63" s="588"/>
      <c r="IY63" s="588"/>
      <c r="IZ63" s="588"/>
      <c r="JA63" s="588"/>
      <c r="JB63" s="588"/>
      <c r="JC63" s="588"/>
      <c r="JD63" s="588"/>
      <c r="JE63" s="588"/>
      <c r="JF63" s="588"/>
      <c r="JG63" s="588"/>
      <c r="JH63" s="588"/>
      <c r="JI63" s="588"/>
      <c r="JJ63" s="588"/>
      <c r="JK63" s="588"/>
      <c r="JL63" s="588"/>
      <c r="JM63" s="588"/>
      <c r="JN63" s="588"/>
      <c r="JO63" s="588"/>
      <c r="JP63" s="588"/>
      <c r="JQ63" s="588"/>
      <c r="JR63" s="588"/>
      <c r="JS63" s="588"/>
      <c r="JT63" s="588"/>
      <c r="JU63" s="588"/>
      <c r="JV63" s="588"/>
      <c r="JW63" s="588"/>
      <c r="JX63" s="588"/>
      <c r="JY63" s="588"/>
      <c r="JZ63" s="588"/>
      <c r="KA63" s="588"/>
      <c r="KB63" s="588"/>
      <c r="KC63" s="588"/>
      <c r="KD63" s="588"/>
      <c r="KE63" s="588"/>
      <c r="KF63" s="588"/>
      <c r="KG63" s="588"/>
      <c r="KH63" s="588"/>
      <c r="KI63" s="588"/>
      <c r="KJ63" s="588"/>
      <c r="KK63" s="588"/>
      <c r="KL63" s="588"/>
      <c r="KM63" s="588"/>
      <c r="KN63" s="588"/>
      <c r="KO63" s="588"/>
      <c r="KP63" s="588"/>
      <c r="KQ63" s="588"/>
      <c r="KR63" s="588"/>
      <c r="KS63" s="588"/>
      <c r="KT63" s="588"/>
      <c r="KU63" s="588"/>
      <c r="KV63" s="588"/>
      <c r="KW63" s="588"/>
      <c r="KX63" s="588"/>
      <c r="KY63" s="588"/>
      <c r="KZ63" s="588"/>
      <c r="LA63" s="588"/>
      <c r="LB63" s="588"/>
      <c r="LC63" s="588"/>
      <c r="LD63" s="588"/>
      <c r="LE63" s="588"/>
      <c r="LF63" s="588"/>
      <c r="LG63" s="588"/>
      <c r="LH63" s="588"/>
      <c r="LI63" s="588"/>
      <c r="LJ63" s="588"/>
      <c r="LK63" s="588"/>
      <c r="LL63" s="588"/>
      <c r="LM63" s="588"/>
      <c r="LN63" s="588"/>
      <c r="LO63" s="588"/>
      <c r="LP63" s="588"/>
      <c r="LQ63" s="588"/>
      <c r="LR63" s="588"/>
      <c r="LS63" s="588"/>
      <c r="LT63" s="588"/>
      <c r="LU63" s="588"/>
      <c r="LV63" s="588"/>
      <c r="LW63" s="588"/>
      <c r="LX63" s="588"/>
      <c r="LY63" s="588"/>
      <c r="LZ63" s="588"/>
      <c r="MA63" s="588"/>
      <c r="MB63" s="588"/>
      <c r="MC63" s="588"/>
      <c r="MD63" s="588"/>
      <c r="ME63" s="588"/>
      <c r="MF63" s="588"/>
      <c r="MG63" s="588"/>
      <c r="MH63" s="588"/>
      <c r="MI63" s="588"/>
      <c r="MJ63" s="588"/>
      <c r="MK63" s="588"/>
      <c r="ML63" s="588"/>
      <c r="MM63" s="588"/>
      <c r="MN63" s="588"/>
      <c r="MO63" s="588"/>
      <c r="MP63" s="588"/>
      <c r="MQ63" s="588"/>
      <c r="MR63" s="588"/>
      <c r="MS63" s="588"/>
      <c r="MT63" s="588"/>
      <c r="MU63" s="588"/>
      <c r="MV63" s="588"/>
      <c r="MW63" s="588"/>
      <c r="MX63" s="588"/>
      <c r="MY63" s="588"/>
      <c r="MZ63" s="588"/>
      <c r="NA63" s="588"/>
      <c r="NB63" s="588"/>
      <c r="NC63" s="588"/>
      <c r="ND63" s="588"/>
      <c r="NE63" s="588"/>
      <c r="NF63" s="588"/>
      <c r="NG63" s="588"/>
      <c r="NH63" s="588"/>
      <c r="NI63" s="588"/>
      <c r="NJ63" s="588"/>
      <c r="NK63" s="588"/>
      <c r="NL63" s="588"/>
      <c r="NM63" s="588"/>
      <c r="NN63" s="588"/>
      <c r="NO63" s="588"/>
      <c r="NP63" s="588"/>
      <c r="NQ63" s="588"/>
      <c r="NR63" s="588"/>
      <c r="NS63" s="588"/>
      <c r="NT63" s="588"/>
      <c r="NU63" s="588"/>
      <c r="NV63" s="588"/>
      <c r="NW63" s="588"/>
      <c r="NX63" s="588"/>
      <c r="NY63" s="588"/>
      <c r="NZ63" s="588"/>
      <c r="OA63" s="588"/>
      <c r="OB63" s="588"/>
      <c r="OC63" s="588"/>
      <c r="OD63" s="588"/>
      <c r="OE63" s="588"/>
      <c r="OF63" s="588"/>
      <c r="OG63" s="588"/>
      <c r="OH63" s="588"/>
      <c r="OI63" s="588"/>
      <c r="OJ63" s="588"/>
      <c r="OK63" s="588"/>
      <c r="OL63" s="588"/>
      <c r="OM63" s="588"/>
      <c r="ON63" s="588"/>
      <c r="OO63" s="588"/>
      <c r="OP63" s="588"/>
      <c r="OQ63" s="588"/>
      <c r="OR63" s="588"/>
      <c r="OS63" s="588"/>
      <c r="OT63" s="588"/>
      <c r="OU63" s="588"/>
      <c r="OV63" s="588"/>
      <c r="OW63" s="588"/>
      <c r="OX63" s="588"/>
      <c r="OY63" s="588"/>
      <c r="OZ63" s="588"/>
      <c r="PA63" s="588"/>
      <c r="PB63" s="588"/>
      <c r="PC63" s="588"/>
      <c r="PD63" s="588"/>
      <c r="PE63" s="588"/>
      <c r="PF63" s="588"/>
      <c r="PG63" s="588"/>
      <c r="PH63" s="588"/>
      <c r="PI63" s="588"/>
      <c r="PJ63" s="588"/>
      <c r="PK63" s="588"/>
      <c r="PL63" s="588"/>
      <c r="PM63" s="588"/>
      <c r="PN63" s="588"/>
      <c r="PO63" s="588"/>
      <c r="PP63" s="588"/>
      <c r="PQ63" s="588"/>
      <c r="PR63" s="588"/>
      <c r="PS63" s="588"/>
      <c r="PT63" s="588"/>
      <c r="PU63" s="588"/>
      <c r="PV63" s="588"/>
      <c r="PW63" s="588"/>
      <c r="PX63" s="588"/>
      <c r="PY63" s="588"/>
      <c r="PZ63" s="588"/>
      <c r="QA63" s="588"/>
      <c r="QB63" s="588"/>
      <c r="QC63" s="588"/>
      <c r="QD63" s="588"/>
      <c r="QE63" s="588"/>
      <c r="QF63" s="588"/>
      <c r="QG63" s="588"/>
      <c r="QH63" s="588"/>
      <c r="QI63" s="588"/>
      <c r="QJ63" s="588"/>
      <c r="QK63" s="588"/>
      <c r="QL63" s="588"/>
      <c r="QM63" s="588"/>
      <c r="QN63" s="588"/>
      <c r="QO63" s="588"/>
      <c r="QP63" s="588"/>
      <c r="QQ63" s="588"/>
      <c r="QR63" s="588"/>
      <c r="QS63" s="588"/>
      <c r="QT63" s="588"/>
      <c r="QU63" s="588"/>
      <c r="QV63" s="588"/>
      <c r="QW63" s="588"/>
      <c r="QX63" s="588"/>
      <c r="QY63" s="588"/>
      <c r="QZ63" s="588"/>
      <c r="RA63" s="588"/>
      <c r="RB63" s="588"/>
      <c r="RC63" s="588"/>
      <c r="RD63" s="588"/>
      <c r="RE63" s="588"/>
      <c r="RF63" s="588"/>
      <c r="RG63" s="588"/>
      <c r="RH63" s="588"/>
      <c r="RI63" s="588"/>
      <c r="RJ63" s="588"/>
      <c r="RK63" s="588"/>
      <c r="RL63" s="588"/>
      <c r="RM63" s="588"/>
      <c r="RN63" s="588"/>
      <c r="RO63" s="588"/>
      <c r="RP63" s="588"/>
      <c r="RQ63" s="588"/>
      <c r="RR63" s="588"/>
      <c r="RS63" s="588"/>
      <c r="RT63" s="588"/>
      <c r="RU63" s="588"/>
      <c r="RV63" s="588"/>
      <c r="RW63" s="588"/>
      <c r="RX63" s="588"/>
      <c r="RY63" s="588"/>
      <c r="RZ63" s="588"/>
      <c r="SA63" s="588"/>
      <c r="SB63" s="588"/>
      <c r="SC63" s="588"/>
      <c r="SD63" s="588"/>
      <c r="SE63" s="588"/>
      <c r="SF63" s="588"/>
      <c r="SG63" s="588"/>
      <c r="SH63" s="588"/>
      <c r="SI63" s="588"/>
      <c r="SJ63" s="588"/>
      <c r="SK63" s="588"/>
      <c r="SL63" s="588"/>
      <c r="SM63" s="588"/>
      <c r="SN63" s="588"/>
      <c r="SO63" s="588"/>
      <c r="SP63" s="588"/>
      <c r="SQ63" s="588"/>
      <c r="SR63" s="588"/>
      <c r="SS63" s="588"/>
      <c r="ST63" s="588"/>
      <c r="SU63" s="588"/>
      <c r="SV63" s="588"/>
      <c r="SW63" s="588"/>
      <c r="SX63" s="588"/>
      <c r="SY63" s="588"/>
      <c r="SZ63" s="588"/>
      <c r="TA63" s="588"/>
      <c r="TB63" s="588"/>
      <c r="TC63" s="588"/>
      <c r="TD63" s="588"/>
      <c r="TE63" s="588"/>
      <c r="TF63" s="588"/>
      <c r="TG63" s="588"/>
      <c r="TH63" s="588"/>
      <c r="TI63" s="588"/>
      <c r="TJ63" s="588"/>
      <c r="TK63" s="588"/>
      <c r="TL63" s="588"/>
      <c r="TM63" s="588"/>
      <c r="TN63" s="588"/>
      <c r="TO63" s="588"/>
      <c r="TP63" s="588"/>
      <c r="TQ63" s="588"/>
      <c r="TR63" s="588"/>
      <c r="TS63" s="588"/>
      <c r="TT63" s="588"/>
      <c r="TU63" s="588"/>
      <c r="TV63" s="588"/>
      <c r="TW63" s="588"/>
      <c r="TX63" s="588"/>
      <c r="TY63" s="588"/>
      <c r="TZ63" s="588"/>
      <c r="UA63" s="588"/>
      <c r="UB63" s="588"/>
      <c r="UC63" s="588"/>
      <c r="UD63" s="588"/>
      <c r="UE63" s="588"/>
      <c r="UF63" s="588"/>
      <c r="UG63" s="588"/>
      <c r="UH63" s="588"/>
      <c r="UI63" s="588"/>
      <c r="UJ63" s="588"/>
      <c r="UK63" s="588"/>
      <c r="UL63" s="588"/>
      <c r="UM63" s="588"/>
      <c r="UN63" s="588"/>
      <c r="UO63" s="588"/>
      <c r="UP63" s="588"/>
      <c r="UQ63" s="588"/>
      <c r="UR63" s="588"/>
      <c r="US63" s="588"/>
      <c r="UT63" s="588"/>
      <c r="UU63" s="588"/>
      <c r="UV63" s="588"/>
      <c r="UW63" s="588"/>
      <c r="UX63" s="588"/>
      <c r="UY63" s="588"/>
      <c r="UZ63" s="588"/>
      <c r="VA63" s="588"/>
      <c r="VB63" s="588"/>
      <c r="VC63" s="588"/>
      <c r="VD63" s="588"/>
      <c r="VE63" s="588"/>
      <c r="VF63" s="588"/>
      <c r="VG63" s="588"/>
      <c r="VH63" s="588"/>
      <c r="VI63" s="588"/>
      <c r="VJ63" s="588"/>
      <c r="VK63" s="588"/>
      <c r="VL63" s="588"/>
      <c r="VM63" s="588"/>
      <c r="VN63" s="588"/>
      <c r="VO63" s="588"/>
      <c r="VP63" s="588"/>
      <c r="VQ63" s="588"/>
      <c r="VR63" s="588"/>
      <c r="VS63" s="588"/>
      <c r="VT63" s="588"/>
      <c r="VU63" s="588"/>
      <c r="VV63" s="588"/>
      <c r="VW63" s="588"/>
      <c r="VX63" s="588"/>
      <c r="VY63" s="588"/>
      <c r="VZ63" s="588"/>
      <c r="WA63" s="588"/>
      <c r="WB63" s="588"/>
      <c r="WC63" s="588"/>
      <c r="WD63" s="588"/>
      <c r="WE63" s="588"/>
      <c r="WF63" s="588"/>
      <c r="WG63" s="588"/>
      <c r="WH63" s="588"/>
      <c r="WI63" s="588"/>
      <c r="WJ63" s="588"/>
      <c r="WK63" s="588"/>
      <c r="WL63" s="588"/>
      <c r="WM63" s="588"/>
      <c r="WN63" s="588"/>
      <c r="WO63" s="588"/>
      <c r="WP63" s="588"/>
      <c r="WQ63" s="588"/>
      <c r="WR63" s="588"/>
      <c r="WS63" s="588"/>
      <c r="WT63" s="588"/>
      <c r="WU63" s="588"/>
      <c r="WV63" s="588"/>
      <c r="WW63" s="588"/>
      <c r="WX63" s="588"/>
      <c r="WY63" s="588"/>
      <c r="WZ63" s="588"/>
      <c r="XA63" s="588"/>
      <c r="XB63" s="588"/>
      <c r="XC63" s="588"/>
      <c r="XD63" s="588"/>
      <c r="XE63" s="588"/>
      <c r="XF63" s="588"/>
      <c r="XG63" s="588"/>
      <c r="XH63" s="588"/>
      <c r="XI63" s="588"/>
      <c r="XJ63" s="588"/>
      <c r="XK63" s="588"/>
      <c r="XL63" s="588"/>
      <c r="XM63" s="588"/>
      <c r="XN63" s="588"/>
      <c r="XO63" s="588"/>
      <c r="XP63" s="588"/>
      <c r="XQ63" s="588"/>
      <c r="XR63" s="588"/>
      <c r="XS63" s="588"/>
      <c r="XT63" s="588"/>
      <c r="XU63" s="588"/>
      <c r="XV63" s="588"/>
      <c r="XW63" s="588"/>
      <c r="XX63" s="588"/>
      <c r="XY63" s="588"/>
      <c r="XZ63" s="588"/>
      <c r="YA63" s="588"/>
      <c r="YB63" s="588"/>
      <c r="YC63" s="588"/>
      <c r="YD63" s="588"/>
      <c r="YE63" s="588"/>
      <c r="YF63" s="588"/>
      <c r="YG63" s="588"/>
      <c r="YH63" s="588"/>
      <c r="YI63" s="588"/>
      <c r="YJ63" s="588"/>
      <c r="YK63" s="588"/>
      <c r="YL63" s="588"/>
      <c r="YM63" s="588"/>
      <c r="YN63" s="588"/>
      <c r="YO63" s="588"/>
      <c r="YP63" s="588"/>
      <c r="YQ63" s="588"/>
      <c r="YR63" s="588"/>
      <c r="YS63" s="588"/>
      <c r="YT63" s="588"/>
      <c r="YU63" s="588"/>
      <c r="YV63" s="588"/>
      <c r="YW63" s="588"/>
      <c r="YX63" s="588"/>
      <c r="YY63" s="588"/>
      <c r="YZ63" s="588"/>
      <c r="ZA63" s="588"/>
      <c r="ZB63" s="588"/>
      <c r="ZC63" s="588"/>
      <c r="ZD63" s="588"/>
      <c r="ZE63" s="588"/>
      <c r="ZF63" s="588"/>
      <c r="ZG63" s="588"/>
      <c r="ZH63" s="588"/>
      <c r="ZI63" s="588"/>
      <c r="ZJ63" s="588"/>
      <c r="ZK63" s="588"/>
      <c r="ZL63" s="588"/>
      <c r="ZM63" s="588"/>
      <c r="ZN63" s="588"/>
      <c r="ZO63" s="588"/>
      <c r="ZP63" s="588"/>
      <c r="ZQ63" s="588"/>
      <c r="ZR63" s="588"/>
      <c r="ZS63" s="588"/>
      <c r="ZT63" s="588"/>
      <c r="ZU63" s="588"/>
      <c r="ZV63" s="588"/>
      <c r="ZW63" s="588"/>
      <c r="ZX63" s="588"/>
      <c r="ZY63" s="588"/>
      <c r="ZZ63" s="588"/>
      <c r="AAA63" s="588"/>
      <c r="AAB63" s="588"/>
      <c r="AAC63" s="588"/>
      <c r="AAD63" s="588"/>
      <c r="AAE63" s="588"/>
      <c r="AAF63" s="588"/>
      <c r="AAG63" s="588"/>
      <c r="AAH63" s="588"/>
      <c r="AAI63" s="588"/>
      <c r="AAJ63" s="588"/>
      <c r="AAK63" s="588"/>
      <c r="AAL63" s="588"/>
      <c r="AAM63" s="588"/>
      <c r="AAN63" s="588"/>
      <c r="AAO63" s="588"/>
      <c r="AAP63" s="588"/>
      <c r="AAQ63" s="588"/>
      <c r="AAR63" s="588"/>
      <c r="AAS63" s="588"/>
      <c r="AAT63" s="588"/>
      <c r="AAU63" s="588"/>
      <c r="AAV63" s="588"/>
      <c r="AAW63" s="588"/>
      <c r="AAX63" s="588"/>
      <c r="AAY63" s="588"/>
      <c r="AAZ63" s="588"/>
      <c r="ABA63" s="588"/>
      <c r="ABB63" s="588"/>
      <c r="ABC63" s="588"/>
      <c r="ABD63" s="588"/>
      <c r="ABE63" s="588"/>
      <c r="ABF63" s="588"/>
      <c r="ABG63" s="588"/>
      <c r="ABH63" s="588"/>
      <c r="ABI63" s="588"/>
      <c r="ABJ63" s="588"/>
      <c r="ABK63" s="588"/>
      <c r="ABL63" s="588"/>
      <c r="ABM63" s="588"/>
      <c r="ABN63" s="588"/>
      <c r="ABO63" s="588"/>
      <c r="ABP63" s="588"/>
      <c r="ABQ63" s="588"/>
      <c r="ABR63" s="588"/>
      <c r="ABS63" s="588"/>
      <c r="ABT63" s="588"/>
      <c r="ABU63" s="588"/>
      <c r="ABV63" s="588"/>
      <c r="ABW63" s="588"/>
      <c r="ABX63" s="588"/>
      <c r="ABY63" s="588"/>
      <c r="ABZ63" s="588"/>
      <c r="ACA63" s="588"/>
      <c r="ACB63" s="588"/>
      <c r="ACC63" s="588"/>
      <c r="ACD63" s="588"/>
      <c r="ACE63" s="588"/>
      <c r="ACF63" s="588"/>
      <c r="ACG63" s="588"/>
      <c r="ACH63" s="588"/>
      <c r="ACI63" s="588"/>
      <c r="ACJ63" s="588"/>
      <c r="ACK63" s="588"/>
      <c r="ACL63" s="588"/>
      <c r="ACM63" s="588"/>
      <c r="ACN63" s="588"/>
      <c r="ACO63" s="588"/>
      <c r="ACP63" s="588"/>
      <c r="ACQ63" s="588"/>
      <c r="ACR63" s="588"/>
      <c r="ACS63" s="588"/>
      <c r="ACT63" s="588"/>
      <c r="ACU63" s="588"/>
      <c r="ACV63" s="588"/>
      <c r="ACW63" s="588"/>
      <c r="ACX63" s="588"/>
      <c r="ACY63" s="588"/>
      <c r="ACZ63" s="588"/>
      <c r="ADA63" s="588"/>
      <c r="ADB63" s="588"/>
      <c r="ADC63" s="588"/>
      <c r="ADD63" s="588"/>
      <c r="ADE63" s="588"/>
      <c r="ADF63" s="588"/>
      <c r="ADG63" s="588"/>
      <c r="ADH63" s="588"/>
      <c r="ADI63" s="588"/>
      <c r="ADJ63" s="588"/>
      <c r="ADK63" s="588"/>
      <c r="ADL63" s="588"/>
      <c r="ADM63" s="588"/>
      <c r="ADN63" s="588"/>
      <c r="ADO63" s="588"/>
      <c r="ADP63" s="588"/>
      <c r="ADQ63" s="588"/>
      <c r="ADR63" s="588"/>
      <c r="ADS63" s="588"/>
      <c r="ADT63" s="588"/>
      <c r="ADU63" s="588"/>
      <c r="ADV63" s="588"/>
      <c r="ADW63" s="588"/>
      <c r="ADX63" s="588"/>
      <c r="ADY63" s="588"/>
      <c r="ADZ63" s="588"/>
      <c r="AEA63" s="588"/>
      <c r="AEB63" s="588"/>
      <c r="AEC63" s="588"/>
      <c r="AED63" s="588"/>
      <c r="AEE63" s="588"/>
      <c r="AEF63" s="588"/>
      <c r="AEG63" s="588"/>
      <c r="AEH63" s="588"/>
      <c r="AEI63" s="588"/>
      <c r="AEJ63" s="588"/>
      <c r="AEK63" s="588"/>
      <c r="AEL63" s="588"/>
      <c r="AEM63" s="588"/>
      <c r="AEN63" s="588"/>
      <c r="AEO63" s="588"/>
      <c r="AEP63" s="588"/>
      <c r="AEQ63" s="588"/>
      <c r="AER63" s="588"/>
      <c r="AES63" s="588"/>
      <c r="AET63" s="588"/>
      <c r="AEU63" s="588"/>
      <c r="AEV63" s="588"/>
      <c r="AEW63" s="588"/>
      <c r="AEX63" s="588"/>
      <c r="AEY63" s="588"/>
      <c r="AEZ63" s="588"/>
      <c r="AFA63" s="588"/>
      <c r="AFB63" s="588"/>
      <c r="AFC63" s="588"/>
      <c r="AFD63" s="588"/>
      <c r="AFE63" s="588"/>
      <c r="AFF63" s="588"/>
      <c r="AFG63" s="588"/>
      <c r="AFH63" s="588"/>
      <c r="AFI63" s="588"/>
      <c r="AFJ63" s="588"/>
      <c r="AFK63" s="588"/>
      <c r="AFL63" s="588"/>
      <c r="AFM63" s="588"/>
      <c r="AFN63" s="588"/>
      <c r="AFO63" s="588"/>
      <c r="AFP63" s="588"/>
      <c r="AFQ63" s="588"/>
      <c r="AFR63" s="588"/>
      <c r="AFS63" s="588"/>
      <c r="AFT63" s="588"/>
      <c r="AFU63" s="588"/>
      <c r="AFV63" s="588"/>
      <c r="AFW63" s="588"/>
      <c r="AFX63" s="588"/>
      <c r="AFY63" s="588"/>
      <c r="AFZ63" s="588"/>
      <c r="AGA63" s="588"/>
      <c r="AGB63" s="588"/>
      <c r="AGC63" s="588"/>
      <c r="AGD63" s="588"/>
      <c r="AGE63" s="588"/>
      <c r="AGF63" s="588"/>
      <c r="AGG63" s="588"/>
      <c r="AGH63" s="588"/>
      <c r="AGI63" s="588"/>
      <c r="AGJ63" s="588"/>
      <c r="AGK63" s="588"/>
      <c r="AGL63" s="588"/>
      <c r="AGM63" s="588"/>
      <c r="AGN63" s="588"/>
      <c r="AGO63" s="588"/>
      <c r="AGP63" s="588"/>
      <c r="AGQ63" s="588"/>
      <c r="AGR63" s="588"/>
      <c r="AGS63" s="588"/>
      <c r="AGT63" s="588"/>
      <c r="AGU63" s="588"/>
      <c r="AGV63" s="588"/>
      <c r="AGW63" s="588"/>
      <c r="AGX63" s="588"/>
      <c r="AGY63" s="588"/>
      <c r="AGZ63" s="588"/>
      <c r="AHA63" s="588"/>
      <c r="AHB63" s="588"/>
      <c r="AHC63" s="588"/>
      <c r="AHD63" s="588"/>
      <c r="AHE63" s="588"/>
      <c r="AHF63" s="588"/>
      <c r="AHG63" s="588"/>
      <c r="AHH63" s="588"/>
      <c r="AHI63" s="588"/>
      <c r="AHJ63" s="588"/>
      <c r="AHK63" s="588"/>
      <c r="AHL63" s="588"/>
      <c r="AHM63" s="588"/>
      <c r="AHN63" s="588"/>
      <c r="AHO63" s="588"/>
      <c r="AHP63" s="588"/>
      <c r="AHQ63" s="588"/>
      <c r="AHR63" s="588"/>
      <c r="AHS63" s="588"/>
      <c r="AHT63" s="588"/>
      <c r="AHU63" s="588"/>
      <c r="AHV63" s="588"/>
      <c r="AHW63" s="588"/>
      <c r="AHX63" s="588"/>
      <c r="AHY63" s="588"/>
      <c r="AHZ63" s="588"/>
      <c r="AIA63" s="588"/>
      <c r="AIB63" s="588"/>
      <c r="AIC63" s="588"/>
      <c r="AID63" s="588"/>
      <c r="AIE63" s="588"/>
      <c r="AIF63" s="588"/>
      <c r="AIG63" s="588"/>
      <c r="AIH63" s="588"/>
      <c r="AII63" s="588"/>
      <c r="AIJ63" s="588"/>
      <c r="AIK63" s="588"/>
      <c r="AIL63" s="588"/>
      <c r="AIM63" s="588"/>
      <c r="AIN63" s="588"/>
      <c r="AIO63" s="588"/>
      <c r="AIP63" s="588"/>
      <c r="AIQ63" s="588"/>
      <c r="AIR63" s="588"/>
      <c r="AIS63" s="588"/>
      <c r="AIT63" s="588"/>
      <c r="AIU63" s="588"/>
      <c r="AIV63" s="588"/>
      <c r="AIW63" s="588"/>
      <c r="AIX63" s="588"/>
      <c r="AIY63" s="588"/>
      <c r="AIZ63" s="588"/>
      <c r="AJA63" s="588"/>
      <c r="AJB63" s="588"/>
      <c r="AJC63" s="588"/>
      <c r="AJD63" s="588"/>
      <c r="AJE63" s="588"/>
      <c r="AJF63" s="588"/>
      <c r="AJG63" s="588"/>
      <c r="AJH63" s="588"/>
      <c r="AJI63" s="588"/>
      <c r="AJJ63" s="588"/>
      <c r="AJK63" s="588"/>
      <c r="AJL63" s="588"/>
      <c r="AJM63" s="588"/>
      <c r="AJN63" s="588"/>
      <c r="AJO63" s="588"/>
      <c r="AJP63" s="588"/>
      <c r="AJQ63" s="588"/>
      <c r="AJR63" s="588"/>
      <c r="AJS63" s="588"/>
      <c r="AJT63" s="588"/>
      <c r="AJU63" s="588"/>
      <c r="AJV63" s="588"/>
      <c r="AJW63" s="588"/>
      <c r="AJX63" s="588"/>
      <c r="AJY63" s="588"/>
      <c r="AJZ63" s="588"/>
      <c r="AKA63" s="588"/>
      <c r="AKB63" s="588"/>
      <c r="AKC63" s="588"/>
      <c r="AKD63" s="588"/>
      <c r="AKE63" s="588"/>
      <c r="AKF63" s="588"/>
      <c r="AKG63" s="588"/>
      <c r="AKH63" s="588"/>
      <c r="AKI63" s="588"/>
      <c r="AKJ63" s="588"/>
      <c r="AKK63" s="588"/>
      <c r="AKL63" s="588"/>
      <c r="AKM63" s="588"/>
      <c r="AKN63" s="588"/>
      <c r="AKO63" s="588"/>
      <c r="AKP63" s="588"/>
      <c r="AKQ63" s="588"/>
      <c r="AKR63" s="588"/>
      <c r="AKS63" s="588"/>
      <c r="AKT63" s="588"/>
      <c r="AKU63" s="588"/>
      <c r="AKV63" s="588"/>
      <c r="AKW63" s="588"/>
      <c r="AKX63" s="588"/>
      <c r="AKY63" s="588"/>
      <c r="AKZ63" s="588"/>
      <c r="ALA63" s="588"/>
      <c r="ALB63" s="588"/>
      <c r="ALC63" s="588"/>
      <c r="ALD63" s="588"/>
      <c r="ALE63" s="588"/>
      <c r="ALF63" s="588"/>
      <c r="ALG63" s="588"/>
      <c r="ALH63" s="588"/>
      <c r="ALI63" s="588"/>
      <c r="ALJ63" s="588"/>
      <c r="ALK63" s="588"/>
      <c r="ALL63" s="588"/>
      <c r="ALM63" s="588"/>
      <c r="ALN63" s="588"/>
      <c r="ALO63" s="588"/>
      <c r="ALP63" s="588"/>
      <c r="ALQ63" s="588"/>
      <c r="ALR63" s="588"/>
      <c r="ALS63" s="588"/>
      <c r="ALT63" s="588"/>
      <c r="ALU63" s="588"/>
      <c r="ALV63" s="588"/>
      <c r="ALW63" s="588"/>
      <c r="ALX63" s="588"/>
      <c r="ALY63" s="588"/>
      <c r="ALZ63" s="588"/>
      <c r="AMA63" s="588"/>
      <c r="AMB63" s="588"/>
      <c r="AMC63" s="588"/>
      <c r="AMD63" s="588"/>
      <c r="AME63" s="588"/>
      <c r="AMF63" s="588"/>
      <c r="AMG63" s="588"/>
      <c r="AMH63" s="588"/>
      <c r="AMI63" s="588"/>
      <c r="AMJ63" s="588"/>
      <c r="AMK63" s="588"/>
      <c r="AML63" s="588"/>
      <c r="AMM63" s="588"/>
      <c r="AMN63" s="588"/>
      <c r="AMO63" s="588"/>
    </row>
    <row r="64" spans="1:1029" s="582" customFormat="1">
      <c r="A64" s="581"/>
      <c r="B64" s="581"/>
      <c r="C64" s="583"/>
      <c r="D64" s="581"/>
      <c r="E64" s="581"/>
      <c r="F64" s="581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  <c r="AP64" s="581"/>
      <c r="AQ64" s="581"/>
      <c r="AR64" s="581"/>
      <c r="AS64" s="581"/>
      <c r="AT64" s="581"/>
      <c r="AU64" s="581"/>
      <c r="AV64" s="581"/>
      <c r="AW64" s="581"/>
      <c r="AX64" s="581"/>
      <c r="AY64" s="581"/>
      <c r="AZ64" s="581"/>
      <c r="BA64" s="581"/>
      <c r="BB64" s="581"/>
      <c r="BC64" s="581"/>
      <c r="BD64" s="581"/>
      <c r="BE64" s="581"/>
      <c r="BF64" s="581"/>
      <c r="BG64" s="581"/>
      <c r="BH64" s="581"/>
      <c r="BI64" s="581"/>
      <c r="BJ64" s="581"/>
      <c r="BK64" s="581"/>
      <c r="BL64" s="581"/>
      <c r="BM64" s="581"/>
      <c r="BN64" s="581"/>
      <c r="BO64" s="581"/>
      <c r="BP64" s="581"/>
      <c r="BQ64" s="581"/>
      <c r="BR64" s="581"/>
      <c r="BS64" s="581"/>
      <c r="BT64" s="581"/>
      <c r="BU64" s="581"/>
      <c r="BV64" s="581"/>
      <c r="BW64" s="581"/>
      <c r="BX64" s="581"/>
      <c r="BY64" s="581"/>
      <c r="BZ64" s="581"/>
      <c r="CA64" s="581"/>
      <c r="CB64" s="581"/>
      <c r="CC64" s="581"/>
      <c r="CD64" s="581"/>
      <c r="CE64" s="581"/>
      <c r="CF64" s="581"/>
      <c r="CG64" s="581"/>
      <c r="CH64" s="581"/>
      <c r="CI64" s="581"/>
      <c r="CJ64" s="581"/>
      <c r="CK64" s="581"/>
      <c r="CL64" s="581"/>
      <c r="CM64" s="581"/>
      <c r="CN64" s="581"/>
      <c r="CO64" s="581"/>
      <c r="CP64" s="581"/>
      <c r="CQ64" s="581"/>
      <c r="CR64" s="581"/>
      <c r="CS64" s="581"/>
      <c r="CT64" s="581"/>
      <c r="CU64" s="581"/>
      <c r="CV64" s="581"/>
      <c r="CW64" s="581"/>
      <c r="CX64" s="581"/>
      <c r="CY64" s="581"/>
      <c r="CZ64" s="581"/>
      <c r="DA64" s="581"/>
      <c r="DB64" s="581"/>
      <c r="DC64" s="581"/>
      <c r="DD64" s="581"/>
      <c r="DE64" s="581"/>
      <c r="DF64" s="581"/>
      <c r="DG64" s="581"/>
      <c r="DH64" s="581"/>
      <c r="DI64" s="581"/>
      <c r="DJ64" s="581"/>
      <c r="DK64" s="581"/>
      <c r="DL64" s="581"/>
      <c r="DM64" s="581"/>
      <c r="DN64" s="581"/>
      <c r="DO64" s="581"/>
      <c r="DP64" s="581"/>
      <c r="DQ64" s="581"/>
      <c r="DR64" s="581"/>
      <c r="DS64" s="581"/>
      <c r="DT64" s="581"/>
      <c r="DU64" s="581"/>
      <c r="DV64" s="581"/>
      <c r="DW64" s="581"/>
      <c r="DX64" s="581"/>
      <c r="DY64" s="581"/>
      <c r="DZ64" s="581"/>
      <c r="EA64" s="581"/>
      <c r="EB64" s="581"/>
      <c r="EC64" s="581"/>
      <c r="ED64" s="581"/>
      <c r="EE64" s="581"/>
      <c r="EF64" s="581"/>
      <c r="EG64" s="581"/>
      <c r="EH64" s="581"/>
      <c r="EI64" s="581"/>
      <c r="EJ64" s="581"/>
      <c r="EK64" s="581"/>
      <c r="EL64" s="581"/>
      <c r="EM64" s="581"/>
      <c r="EN64" s="581"/>
      <c r="EO64" s="581"/>
      <c r="EP64" s="581"/>
      <c r="EQ64" s="581"/>
      <c r="ER64" s="581"/>
      <c r="ES64" s="581"/>
      <c r="ET64" s="581"/>
      <c r="EU64" s="581"/>
      <c r="EV64" s="581"/>
      <c r="EW64" s="581"/>
      <c r="EX64" s="581"/>
      <c r="EY64" s="581"/>
      <c r="EZ64" s="581"/>
      <c r="FA64" s="581"/>
      <c r="FB64" s="581"/>
      <c r="FC64" s="581"/>
      <c r="FD64" s="581"/>
      <c r="FE64" s="581"/>
      <c r="FF64" s="581"/>
      <c r="FG64" s="581"/>
      <c r="FH64" s="581"/>
      <c r="FI64" s="581"/>
      <c r="FJ64" s="581"/>
      <c r="FK64" s="581"/>
      <c r="FL64" s="581"/>
      <c r="FM64" s="581"/>
      <c r="FN64" s="581"/>
      <c r="FO64" s="581"/>
      <c r="FP64" s="581"/>
      <c r="FQ64" s="581"/>
      <c r="FR64" s="581"/>
      <c r="FS64" s="581"/>
      <c r="FT64" s="581"/>
      <c r="FU64" s="581"/>
      <c r="FV64" s="581"/>
      <c r="FW64" s="581"/>
      <c r="FX64" s="581"/>
      <c r="FY64" s="581"/>
      <c r="FZ64" s="581"/>
      <c r="GA64" s="581"/>
      <c r="GB64" s="581"/>
      <c r="GC64" s="581"/>
      <c r="GD64" s="581"/>
      <c r="GE64" s="581"/>
      <c r="GF64" s="581"/>
      <c r="GG64" s="581"/>
      <c r="GH64" s="581"/>
      <c r="GI64" s="581"/>
      <c r="GJ64" s="581"/>
      <c r="GK64" s="581"/>
      <c r="GL64" s="581"/>
      <c r="GM64" s="581"/>
      <c r="GN64" s="581"/>
      <c r="GO64" s="581"/>
      <c r="GP64" s="581"/>
      <c r="GQ64" s="581"/>
      <c r="GR64" s="581"/>
      <c r="GS64" s="581"/>
      <c r="GT64" s="581"/>
      <c r="GU64" s="581"/>
      <c r="GV64" s="581"/>
      <c r="GW64" s="581"/>
      <c r="GX64" s="581"/>
      <c r="GY64" s="581"/>
      <c r="GZ64" s="581"/>
      <c r="HA64" s="581"/>
      <c r="HB64" s="581"/>
      <c r="HC64" s="581"/>
      <c r="HD64" s="581"/>
      <c r="HE64" s="581"/>
      <c r="HF64" s="581"/>
      <c r="HG64" s="581"/>
      <c r="HH64" s="581"/>
      <c r="HI64" s="581"/>
      <c r="HJ64" s="581"/>
      <c r="HK64" s="581"/>
      <c r="HL64" s="581"/>
      <c r="HM64" s="581"/>
      <c r="HN64" s="581"/>
      <c r="HO64" s="581"/>
      <c r="HP64" s="581"/>
      <c r="HQ64" s="581"/>
      <c r="HR64" s="581"/>
      <c r="HS64" s="581"/>
      <c r="HT64" s="581"/>
      <c r="HU64" s="581"/>
      <c r="HV64" s="581"/>
      <c r="HW64" s="581"/>
      <c r="HX64" s="581"/>
      <c r="HY64" s="581"/>
      <c r="HZ64" s="581"/>
      <c r="IA64" s="581"/>
      <c r="IB64" s="581"/>
      <c r="IC64" s="581"/>
      <c r="ID64" s="581"/>
      <c r="IE64" s="581"/>
      <c r="IF64" s="581"/>
      <c r="IG64" s="581"/>
      <c r="IH64" s="581"/>
      <c r="II64" s="581"/>
      <c r="IJ64" s="581"/>
      <c r="IK64" s="581"/>
      <c r="IL64" s="581"/>
      <c r="IM64" s="588"/>
      <c r="IN64" s="588"/>
      <c r="IO64" s="588"/>
      <c r="IP64" s="588"/>
      <c r="IQ64" s="588"/>
      <c r="IR64" s="588"/>
      <c r="IS64" s="588"/>
      <c r="IT64" s="588"/>
      <c r="IU64" s="588"/>
      <c r="IV64" s="588"/>
      <c r="IW64" s="588"/>
      <c r="IX64" s="588"/>
      <c r="IY64" s="588"/>
      <c r="IZ64" s="588"/>
      <c r="JA64" s="588"/>
      <c r="JB64" s="588"/>
      <c r="JC64" s="588"/>
      <c r="JD64" s="588"/>
      <c r="JE64" s="588"/>
      <c r="JF64" s="588"/>
      <c r="JG64" s="588"/>
      <c r="JH64" s="588"/>
      <c r="JI64" s="588"/>
      <c r="JJ64" s="588"/>
      <c r="JK64" s="588"/>
      <c r="JL64" s="588"/>
      <c r="JM64" s="588"/>
      <c r="JN64" s="588"/>
      <c r="JO64" s="588"/>
      <c r="JP64" s="588"/>
      <c r="JQ64" s="588"/>
      <c r="JR64" s="588"/>
      <c r="JS64" s="588"/>
      <c r="JT64" s="588"/>
      <c r="JU64" s="588"/>
      <c r="JV64" s="588"/>
      <c r="JW64" s="588"/>
      <c r="JX64" s="588"/>
      <c r="JY64" s="588"/>
      <c r="JZ64" s="588"/>
      <c r="KA64" s="588"/>
      <c r="KB64" s="588"/>
      <c r="KC64" s="588"/>
      <c r="KD64" s="588"/>
      <c r="KE64" s="588"/>
      <c r="KF64" s="588"/>
      <c r="KG64" s="588"/>
      <c r="KH64" s="588"/>
      <c r="KI64" s="588"/>
      <c r="KJ64" s="588"/>
      <c r="KK64" s="588"/>
      <c r="KL64" s="588"/>
      <c r="KM64" s="588"/>
      <c r="KN64" s="588"/>
      <c r="KO64" s="588"/>
      <c r="KP64" s="588"/>
      <c r="KQ64" s="588"/>
      <c r="KR64" s="588"/>
      <c r="KS64" s="588"/>
      <c r="KT64" s="588"/>
      <c r="KU64" s="588"/>
      <c r="KV64" s="588"/>
      <c r="KW64" s="588"/>
      <c r="KX64" s="588"/>
      <c r="KY64" s="588"/>
      <c r="KZ64" s="588"/>
      <c r="LA64" s="588"/>
      <c r="LB64" s="588"/>
      <c r="LC64" s="588"/>
      <c r="LD64" s="588"/>
      <c r="LE64" s="588"/>
      <c r="LF64" s="588"/>
      <c r="LG64" s="588"/>
      <c r="LH64" s="588"/>
      <c r="LI64" s="588"/>
      <c r="LJ64" s="588"/>
      <c r="LK64" s="588"/>
      <c r="LL64" s="588"/>
      <c r="LM64" s="588"/>
      <c r="LN64" s="588"/>
      <c r="LO64" s="588"/>
      <c r="LP64" s="588"/>
      <c r="LQ64" s="588"/>
      <c r="LR64" s="588"/>
      <c r="LS64" s="588"/>
      <c r="LT64" s="588"/>
      <c r="LU64" s="588"/>
      <c r="LV64" s="588"/>
      <c r="LW64" s="588"/>
      <c r="LX64" s="588"/>
      <c r="LY64" s="588"/>
      <c r="LZ64" s="588"/>
      <c r="MA64" s="588"/>
      <c r="MB64" s="588"/>
      <c r="MC64" s="588"/>
      <c r="MD64" s="588"/>
      <c r="ME64" s="588"/>
      <c r="MF64" s="588"/>
      <c r="MG64" s="588"/>
      <c r="MH64" s="588"/>
      <c r="MI64" s="588"/>
      <c r="MJ64" s="588"/>
      <c r="MK64" s="588"/>
      <c r="ML64" s="588"/>
      <c r="MM64" s="588"/>
      <c r="MN64" s="588"/>
      <c r="MO64" s="588"/>
      <c r="MP64" s="588"/>
      <c r="MQ64" s="588"/>
      <c r="MR64" s="588"/>
      <c r="MS64" s="588"/>
      <c r="MT64" s="588"/>
      <c r="MU64" s="588"/>
      <c r="MV64" s="588"/>
      <c r="MW64" s="588"/>
      <c r="MX64" s="588"/>
      <c r="MY64" s="588"/>
      <c r="MZ64" s="588"/>
      <c r="NA64" s="588"/>
      <c r="NB64" s="588"/>
      <c r="NC64" s="588"/>
      <c r="ND64" s="588"/>
      <c r="NE64" s="588"/>
      <c r="NF64" s="588"/>
      <c r="NG64" s="588"/>
      <c r="NH64" s="588"/>
      <c r="NI64" s="588"/>
      <c r="NJ64" s="588"/>
      <c r="NK64" s="588"/>
      <c r="NL64" s="588"/>
      <c r="NM64" s="588"/>
      <c r="NN64" s="588"/>
      <c r="NO64" s="588"/>
      <c r="NP64" s="588"/>
      <c r="NQ64" s="588"/>
      <c r="NR64" s="588"/>
      <c r="NS64" s="588"/>
      <c r="NT64" s="588"/>
      <c r="NU64" s="588"/>
      <c r="NV64" s="588"/>
      <c r="NW64" s="588"/>
      <c r="NX64" s="588"/>
      <c r="NY64" s="588"/>
      <c r="NZ64" s="588"/>
      <c r="OA64" s="588"/>
      <c r="OB64" s="588"/>
      <c r="OC64" s="588"/>
      <c r="OD64" s="588"/>
      <c r="OE64" s="588"/>
      <c r="OF64" s="588"/>
      <c r="OG64" s="588"/>
      <c r="OH64" s="588"/>
      <c r="OI64" s="588"/>
      <c r="OJ64" s="588"/>
      <c r="OK64" s="588"/>
      <c r="OL64" s="588"/>
      <c r="OM64" s="588"/>
      <c r="ON64" s="588"/>
      <c r="OO64" s="588"/>
      <c r="OP64" s="588"/>
      <c r="OQ64" s="588"/>
      <c r="OR64" s="588"/>
      <c r="OS64" s="588"/>
      <c r="OT64" s="588"/>
      <c r="OU64" s="588"/>
      <c r="OV64" s="588"/>
      <c r="OW64" s="588"/>
      <c r="OX64" s="588"/>
      <c r="OY64" s="588"/>
      <c r="OZ64" s="588"/>
      <c r="PA64" s="588"/>
      <c r="PB64" s="588"/>
      <c r="PC64" s="588"/>
      <c r="PD64" s="588"/>
      <c r="PE64" s="588"/>
      <c r="PF64" s="588"/>
      <c r="PG64" s="588"/>
      <c r="PH64" s="588"/>
      <c r="PI64" s="588"/>
      <c r="PJ64" s="588"/>
      <c r="PK64" s="588"/>
      <c r="PL64" s="588"/>
      <c r="PM64" s="588"/>
      <c r="PN64" s="588"/>
      <c r="PO64" s="588"/>
      <c r="PP64" s="588"/>
      <c r="PQ64" s="588"/>
      <c r="PR64" s="588"/>
      <c r="PS64" s="588"/>
      <c r="PT64" s="588"/>
      <c r="PU64" s="588"/>
      <c r="PV64" s="588"/>
      <c r="PW64" s="588"/>
      <c r="PX64" s="588"/>
      <c r="PY64" s="588"/>
      <c r="PZ64" s="588"/>
      <c r="QA64" s="588"/>
      <c r="QB64" s="588"/>
      <c r="QC64" s="588"/>
      <c r="QD64" s="588"/>
      <c r="QE64" s="588"/>
      <c r="QF64" s="588"/>
      <c r="QG64" s="588"/>
      <c r="QH64" s="588"/>
      <c r="QI64" s="588"/>
      <c r="QJ64" s="588"/>
      <c r="QK64" s="588"/>
      <c r="QL64" s="588"/>
      <c r="QM64" s="588"/>
      <c r="QN64" s="588"/>
      <c r="QO64" s="588"/>
      <c r="QP64" s="588"/>
      <c r="QQ64" s="588"/>
      <c r="QR64" s="588"/>
      <c r="QS64" s="588"/>
      <c r="QT64" s="588"/>
      <c r="QU64" s="588"/>
      <c r="QV64" s="588"/>
      <c r="QW64" s="588"/>
      <c r="QX64" s="588"/>
      <c r="QY64" s="588"/>
      <c r="QZ64" s="588"/>
      <c r="RA64" s="588"/>
      <c r="RB64" s="588"/>
      <c r="RC64" s="588"/>
      <c r="RD64" s="588"/>
      <c r="RE64" s="588"/>
      <c r="RF64" s="588"/>
      <c r="RG64" s="588"/>
      <c r="RH64" s="588"/>
      <c r="RI64" s="588"/>
      <c r="RJ64" s="588"/>
      <c r="RK64" s="588"/>
      <c r="RL64" s="588"/>
      <c r="RM64" s="588"/>
      <c r="RN64" s="588"/>
      <c r="RO64" s="588"/>
      <c r="RP64" s="588"/>
      <c r="RQ64" s="588"/>
      <c r="RR64" s="588"/>
      <c r="RS64" s="588"/>
      <c r="RT64" s="588"/>
      <c r="RU64" s="588"/>
      <c r="RV64" s="588"/>
      <c r="RW64" s="588"/>
      <c r="RX64" s="588"/>
      <c r="RY64" s="588"/>
      <c r="RZ64" s="588"/>
      <c r="SA64" s="588"/>
      <c r="SB64" s="588"/>
      <c r="SC64" s="588"/>
      <c r="SD64" s="588"/>
      <c r="SE64" s="588"/>
      <c r="SF64" s="588"/>
      <c r="SG64" s="588"/>
      <c r="SH64" s="588"/>
      <c r="SI64" s="588"/>
      <c r="SJ64" s="588"/>
      <c r="SK64" s="588"/>
      <c r="SL64" s="588"/>
      <c r="SM64" s="588"/>
      <c r="SN64" s="588"/>
      <c r="SO64" s="588"/>
      <c r="SP64" s="588"/>
      <c r="SQ64" s="588"/>
      <c r="SR64" s="588"/>
      <c r="SS64" s="588"/>
      <c r="ST64" s="588"/>
      <c r="SU64" s="588"/>
      <c r="SV64" s="588"/>
      <c r="SW64" s="588"/>
      <c r="SX64" s="588"/>
      <c r="SY64" s="588"/>
      <c r="SZ64" s="588"/>
      <c r="TA64" s="588"/>
      <c r="TB64" s="588"/>
      <c r="TC64" s="588"/>
      <c r="TD64" s="588"/>
      <c r="TE64" s="588"/>
      <c r="TF64" s="588"/>
      <c r="TG64" s="588"/>
      <c r="TH64" s="588"/>
      <c r="TI64" s="588"/>
      <c r="TJ64" s="588"/>
      <c r="TK64" s="588"/>
      <c r="TL64" s="588"/>
      <c r="TM64" s="588"/>
      <c r="TN64" s="588"/>
      <c r="TO64" s="588"/>
      <c r="TP64" s="588"/>
      <c r="TQ64" s="588"/>
      <c r="TR64" s="588"/>
      <c r="TS64" s="588"/>
      <c r="TT64" s="588"/>
      <c r="TU64" s="588"/>
      <c r="TV64" s="588"/>
      <c r="TW64" s="588"/>
      <c r="TX64" s="588"/>
      <c r="TY64" s="588"/>
      <c r="TZ64" s="588"/>
      <c r="UA64" s="588"/>
      <c r="UB64" s="588"/>
      <c r="UC64" s="588"/>
      <c r="UD64" s="588"/>
      <c r="UE64" s="588"/>
      <c r="UF64" s="588"/>
      <c r="UG64" s="588"/>
      <c r="UH64" s="588"/>
      <c r="UI64" s="588"/>
      <c r="UJ64" s="588"/>
      <c r="UK64" s="588"/>
      <c r="UL64" s="588"/>
      <c r="UM64" s="588"/>
      <c r="UN64" s="588"/>
      <c r="UO64" s="588"/>
      <c r="UP64" s="588"/>
      <c r="UQ64" s="588"/>
      <c r="UR64" s="588"/>
      <c r="US64" s="588"/>
      <c r="UT64" s="588"/>
      <c r="UU64" s="588"/>
      <c r="UV64" s="588"/>
      <c r="UW64" s="588"/>
      <c r="UX64" s="588"/>
      <c r="UY64" s="588"/>
      <c r="UZ64" s="588"/>
      <c r="VA64" s="588"/>
      <c r="VB64" s="588"/>
      <c r="VC64" s="588"/>
      <c r="VD64" s="588"/>
      <c r="VE64" s="588"/>
      <c r="VF64" s="588"/>
      <c r="VG64" s="588"/>
      <c r="VH64" s="588"/>
      <c r="VI64" s="588"/>
      <c r="VJ64" s="588"/>
      <c r="VK64" s="588"/>
      <c r="VL64" s="588"/>
      <c r="VM64" s="588"/>
      <c r="VN64" s="588"/>
      <c r="VO64" s="588"/>
      <c r="VP64" s="588"/>
      <c r="VQ64" s="588"/>
      <c r="VR64" s="588"/>
      <c r="VS64" s="588"/>
      <c r="VT64" s="588"/>
      <c r="VU64" s="588"/>
      <c r="VV64" s="588"/>
      <c r="VW64" s="588"/>
      <c r="VX64" s="588"/>
      <c r="VY64" s="588"/>
      <c r="VZ64" s="588"/>
      <c r="WA64" s="588"/>
      <c r="WB64" s="588"/>
      <c r="WC64" s="588"/>
      <c r="WD64" s="588"/>
      <c r="WE64" s="588"/>
      <c r="WF64" s="588"/>
      <c r="WG64" s="588"/>
      <c r="WH64" s="588"/>
      <c r="WI64" s="588"/>
      <c r="WJ64" s="588"/>
      <c r="WK64" s="588"/>
      <c r="WL64" s="588"/>
      <c r="WM64" s="588"/>
      <c r="WN64" s="588"/>
      <c r="WO64" s="588"/>
      <c r="WP64" s="588"/>
      <c r="WQ64" s="588"/>
      <c r="WR64" s="588"/>
      <c r="WS64" s="588"/>
      <c r="WT64" s="588"/>
      <c r="WU64" s="588"/>
      <c r="WV64" s="588"/>
      <c r="WW64" s="588"/>
      <c r="WX64" s="588"/>
      <c r="WY64" s="588"/>
      <c r="WZ64" s="588"/>
      <c r="XA64" s="588"/>
      <c r="XB64" s="588"/>
      <c r="XC64" s="588"/>
      <c r="XD64" s="588"/>
      <c r="XE64" s="588"/>
      <c r="XF64" s="588"/>
      <c r="XG64" s="588"/>
      <c r="XH64" s="588"/>
      <c r="XI64" s="588"/>
      <c r="XJ64" s="588"/>
      <c r="XK64" s="588"/>
      <c r="XL64" s="588"/>
      <c r="XM64" s="588"/>
      <c r="XN64" s="588"/>
      <c r="XO64" s="588"/>
      <c r="XP64" s="588"/>
      <c r="XQ64" s="588"/>
      <c r="XR64" s="588"/>
      <c r="XS64" s="588"/>
      <c r="XT64" s="588"/>
      <c r="XU64" s="588"/>
      <c r="XV64" s="588"/>
      <c r="XW64" s="588"/>
      <c r="XX64" s="588"/>
      <c r="XY64" s="588"/>
      <c r="XZ64" s="588"/>
      <c r="YA64" s="588"/>
      <c r="YB64" s="588"/>
      <c r="YC64" s="588"/>
      <c r="YD64" s="588"/>
      <c r="YE64" s="588"/>
      <c r="YF64" s="588"/>
      <c r="YG64" s="588"/>
      <c r="YH64" s="588"/>
      <c r="YI64" s="588"/>
      <c r="YJ64" s="588"/>
      <c r="YK64" s="588"/>
      <c r="YL64" s="588"/>
      <c r="YM64" s="588"/>
      <c r="YN64" s="588"/>
      <c r="YO64" s="588"/>
      <c r="YP64" s="588"/>
      <c r="YQ64" s="588"/>
      <c r="YR64" s="588"/>
      <c r="YS64" s="588"/>
      <c r="YT64" s="588"/>
      <c r="YU64" s="588"/>
      <c r="YV64" s="588"/>
      <c r="YW64" s="588"/>
      <c r="YX64" s="588"/>
      <c r="YY64" s="588"/>
      <c r="YZ64" s="588"/>
      <c r="ZA64" s="588"/>
      <c r="ZB64" s="588"/>
      <c r="ZC64" s="588"/>
      <c r="ZD64" s="588"/>
      <c r="ZE64" s="588"/>
      <c r="ZF64" s="588"/>
      <c r="ZG64" s="588"/>
      <c r="ZH64" s="588"/>
      <c r="ZI64" s="588"/>
      <c r="ZJ64" s="588"/>
      <c r="ZK64" s="588"/>
      <c r="ZL64" s="588"/>
      <c r="ZM64" s="588"/>
      <c r="ZN64" s="588"/>
      <c r="ZO64" s="588"/>
      <c r="ZP64" s="588"/>
      <c r="ZQ64" s="588"/>
      <c r="ZR64" s="588"/>
      <c r="ZS64" s="588"/>
      <c r="ZT64" s="588"/>
      <c r="ZU64" s="588"/>
      <c r="ZV64" s="588"/>
      <c r="ZW64" s="588"/>
      <c r="ZX64" s="588"/>
      <c r="ZY64" s="588"/>
      <c r="ZZ64" s="588"/>
      <c r="AAA64" s="588"/>
      <c r="AAB64" s="588"/>
      <c r="AAC64" s="588"/>
      <c r="AAD64" s="588"/>
      <c r="AAE64" s="588"/>
      <c r="AAF64" s="588"/>
      <c r="AAG64" s="588"/>
      <c r="AAH64" s="588"/>
      <c r="AAI64" s="588"/>
      <c r="AAJ64" s="588"/>
      <c r="AAK64" s="588"/>
      <c r="AAL64" s="588"/>
      <c r="AAM64" s="588"/>
      <c r="AAN64" s="588"/>
      <c r="AAO64" s="588"/>
      <c r="AAP64" s="588"/>
      <c r="AAQ64" s="588"/>
      <c r="AAR64" s="588"/>
      <c r="AAS64" s="588"/>
      <c r="AAT64" s="588"/>
      <c r="AAU64" s="588"/>
      <c r="AAV64" s="588"/>
      <c r="AAW64" s="588"/>
      <c r="AAX64" s="588"/>
      <c r="AAY64" s="588"/>
      <c r="AAZ64" s="588"/>
      <c r="ABA64" s="588"/>
      <c r="ABB64" s="588"/>
      <c r="ABC64" s="588"/>
      <c r="ABD64" s="588"/>
      <c r="ABE64" s="588"/>
      <c r="ABF64" s="588"/>
      <c r="ABG64" s="588"/>
      <c r="ABH64" s="588"/>
      <c r="ABI64" s="588"/>
      <c r="ABJ64" s="588"/>
      <c r="ABK64" s="588"/>
      <c r="ABL64" s="588"/>
      <c r="ABM64" s="588"/>
      <c r="ABN64" s="588"/>
      <c r="ABO64" s="588"/>
      <c r="ABP64" s="588"/>
      <c r="ABQ64" s="588"/>
      <c r="ABR64" s="588"/>
      <c r="ABS64" s="588"/>
      <c r="ABT64" s="588"/>
      <c r="ABU64" s="588"/>
      <c r="ABV64" s="588"/>
      <c r="ABW64" s="588"/>
      <c r="ABX64" s="588"/>
      <c r="ABY64" s="588"/>
      <c r="ABZ64" s="588"/>
      <c r="ACA64" s="588"/>
      <c r="ACB64" s="588"/>
      <c r="ACC64" s="588"/>
      <c r="ACD64" s="588"/>
      <c r="ACE64" s="588"/>
      <c r="ACF64" s="588"/>
      <c r="ACG64" s="588"/>
      <c r="ACH64" s="588"/>
      <c r="ACI64" s="588"/>
      <c r="ACJ64" s="588"/>
      <c r="ACK64" s="588"/>
      <c r="ACL64" s="588"/>
      <c r="ACM64" s="588"/>
      <c r="ACN64" s="588"/>
      <c r="ACO64" s="588"/>
      <c r="ACP64" s="588"/>
      <c r="ACQ64" s="588"/>
      <c r="ACR64" s="588"/>
      <c r="ACS64" s="588"/>
      <c r="ACT64" s="588"/>
      <c r="ACU64" s="588"/>
      <c r="ACV64" s="588"/>
      <c r="ACW64" s="588"/>
      <c r="ACX64" s="588"/>
      <c r="ACY64" s="588"/>
      <c r="ACZ64" s="588"/>
      <c r="ADA64" s="588"/>
      <c r="ADB64" s="588"/>
      <c r="ADC64" s="588"/>
      <c r="ADD64" s="588"/>
      <c r="ADE64" s="588"/>
      <c r="ADF64" s="588"/>
      <c r="ADG64" s="588"/>
      <c r="ADH64" s="588"/>
      <c r="ADI64" s="588"/>
      <c r="ADJ64" s="588"/>
      <c r="ADK64" s="588"/>
      <c r="ADL64" s="588"/>
      <c r="ADM64" s="588"/>
      <c r="ADN64" s="588"/>
      <c r="ADO64" s="588"/>
      <c r="ADP64" s="588"/>
      <c r="ADQ64" s="588"/>
      <c r="ADR64" s="588"/>
      <c r="ADS64" s="588"/>
      <c r="ADT64" s="588"/>
      <c r="ADU64" s="588"/>
      <c r="ADV64" s="588"/>
      <c r="ADW64" s="588"/>
      <c r="ADX64" s="588"/>
      <c r="ADY64" s="588"/>
      <c r="ADZ64" s="588"/>
      <c r="AEA64" s="588"/>
      <c r="AEB64" s="588"/>
      <c r="AEC64" s="588"/>
      <c r="AED64" s="588"/>
      <c r="AEE64" s="588"/>
      <c r="AEF64" s="588"/>
      <c r="AEG64" s="588"/>
      <c r="AEH64" s="588"/>
      <c r="AEI64" s="588"/>
      <c r="AEJ64" s="588"/>
      <c r="AEK64" s="588"/>
      <c r="AEL64" s="588"/>
      <c r="AEM64" s="588"/>
      <c r="AEN64" s="588"/>
      <c r="AEO64" s="588"/>
      <c r="AEP64" s="588"/>
      <c r="AEQ64" s="588"/>
      <c r="AER64" s="588"/>
      <c r="AES64" s="588"/>
      <c r="AET64" s="588"/>
      <c r="AEU64" s="588"/>
      <c r="AEV64" s="588"/>
      <c r="AEW64" s="588"/>
      <c r="AEX64" s="588"/>
      <c r="AEY64" s="588"/>
      <c r="AEZ64" s="588"/>
      <c r="AFA64" s="588"/>
      <c r="AFB64" s="588"/>
      <c r="AFC64" s="588"/>
      <c r="AFD64" s="588"/>
      <c r="AFE64" s="588"/>
      <c r="AFF64" s="588"/>
      <c r="AFG64" s="588"/>
      <c r="AFH64" s="588"/>
      <c r="AFI64" s="588"/>
      <c r="AFJ64" s="588"/>
      <c r="AFK64" s="588"/>
      <c r="AFL64" s="588"/>
      <c r="AFM64" s="588"/>
      <c r="AFN64" s="588"/>
      <c r="AFO64" s="588"/>
      <c r="AFP64" s="588"/>
      <c r="AFQ64" s="588"/>
      <c r="AFR64" s="588"/>
      <c r="AFS64" s="588"/>
      <c r="AFT64" s="588"/>
      <c r="AFU64" s="588"/>
      <c r="AFV64" s="588"/>
      <c r="AFW64" s="588"/>
      <c r="AFX64" s="588"/>
      <c r="AFY64" s="588"/>
      <c r="AFZ64" s="588"/>
      <c r="AGA64" s="588"/>
      <c r="AGB64" s="588"/>
      <c r="AGC64" s="588"/>
      <c r="AGD64" s="588"/>
      <c r="AGE64" s="588"/>
      <c r="AGF64" s="588"/>
      <c r="AGG64" s="588"/>
      <c r="AGH64" s="588"/>
      <c r="AGI64" s="588"/>
      <c r="AGJ64" s="588"/>
      <c r="AGK64" s="588"/>
      <c r="AGL64" s="588"/>
      <c r="AGM64" s="588"/>
      <c r="AGN64" s="588"/>
      <c r="AGO64" s="588"/>
      <c r="AGP64" s="588"/>
      <c r="AGQ64" s="588"/>
      <c r="AGR64" s="588"/>
      <c r="AGS64" s="588"/>
      <c r="AGT64" s="588"/>
      <c r="AGU64" s="588"/>
      <c r="AGV64" s="588"/>
      <c r="AGW64" s="588"/>
      <c r="AGX64" s="588"/>
      <c r="AGY64" s="588"/>
      <c r="AGZ64" s="588"/>
      <c r="AHA64" s="588"/>
      <c r="AHB64" s="588"/>
      <c r="AHC64" s="588"/>
      <c r="AHD64" s="588"/>
      <c r="AHE64" s="588"/>
      <c r="AHF64" s="588"/>
      <c r="AHG64" s="588"/>
      <c r="AHH64" s="588"/>
      <c r="AHI64" s="588"/>
      <c r="AHJ64" s="588"/>
      <c r="AHK64" s="588"/>
      <c r="AHL64" s="588"/>
      <c r="AHM64" s="588"/>
      <c r="AHN64" s="588"/>
      <c r="AHO64" s="588"/>
      <c r="AHP64" s="588"/>
      <c r="AHQ64" s="588"/>
      <c r="AHR64" s="588"/>
      <c r="AHS64" s="588"/>
      <c r="AHT64" s="588"/>
      <c r="AHU64" s="588"/>
      <c r="AHV64" s="588"/>
      <c r="AHW64" s="588"/>
      <c r="AHX64" s="588"/>
      <c r="AHY64" s="588"/>
      <c r="AHZ64" s="588"/>
      <c r="AIA64" s="588"/>
      <c r="AIB64" s="588"/>
      <c r="AIC64" s="588"/>
      <c r="AID64" s="588"/>
      <c r="AIE64" s="588"/>
      <c r="AIF64" s="588"/>
      <c r="AIG64" s="588"/>
      <c r="AIH64" s="588"/>
      <c r="AII64" s="588"/>
      <c r="AIJ64" s="588"/>
      <c r="AIK64" s="588"/>
      <c r="AIL64" s="588"/>
      <c r="AIM64" s="588"/>
      <c r="AIN64" s="588"/>
      <c r="AIO64" s="588"/>
      <c r="AIP64" s="588"/>
      <c r="AIQ64" s="588"/>
      <c r="AIR64" s="588"/>
      <c r="AIS64" s="588"/>
      <c r="AIT64" s="588"/>
      <c r="AIU64" s="588"/>
      <c r="AIV64" s="588"/>
      <c r="AIW64" s="588"/>
      <c r="AIX64" s="588"/>
      <c r="AIY64" s="588"/>
      <c r="AIZ64" s="588"/>
      <c r="AJA64" s="588"/>
      <c r="AJB64" s="588"/>
      <c r="AJC64" s="588"/>
      <c r="AJD64" s="588"/>
      <c r="AJE64" s="588"/>
      <c r="AJF64" s="588"/>
      <c r="AJG64" s="588"/>
      <c r="AJH64" s="588"/>
      <c r="AJI64" s="588"/>
      <c r="AJJ64" s="588"/>
      <c r="AJK64" s="588"/>
      <c r="AJL64" s="588"/>
      <c r="AJM64" s="588"/>
      <c r="AJN64" s="588"/>
      <c r="AJO64" s="588"/>
      <c r="AJP64" s="588"/>
      <c r="AJQ64" s="588"/>
      <c r="AJR64" s="588"/>
      <c r="AJS64" s="588"/>
      <c r="AJT64" s="588"/>
      <c r="AJU64" s="588"/>
      <c r="AJV64" s="588"/>
      <c r="AJW64" s="588"/>
      <c r="AJX64" s="588"/>
      <c r="AJY64" s="588"/>
      <c r="AJZ64" s="588"/>
      <c r="AKA64" s="588"/>
      <c r="AKB64" s="588"/>
      <c r="AKC64" s="588"/>
      <c r="AKD64" s="588"/>
      <c r="AKE64" s="588"/>
      <c r="AKF64" s="588"/>
      <c r="AKG64" s="588"/>
      <c r="AKH64" s="588"/>
      <c r="AKI64" s="588"/>
      <c r="AKJ64" s="588"/>
      <c r="AKK64" s="588"/>
      <c r="AKL64" s="588"/>
      <c r="AKM64" s="588"/>
      <c r="AKN64" s="588"/>
      <c r="AKO64" s="588"/>
      <c r="AKP64" s="588"/>
      <c r="AKQ64" s="588"/>
      <c r="AKR64" s="588"/>
      <c r="AKS64" s="588"/>
      <c r="AKT64" s="588"/>
      <c r="AKU64" s="588"/>
      <c r="AKV64" s="588"/>
      <c r="AKW64" s="588"/>
      <c r="AKX64" s="588"/>
      <c r="AKY64" s="588"/>
      <c r="AKZ64" s="588"/>
      <c r="ALA64" s="588"/>
      <c r="ALB64" s="588"/>
      <c r="ALC64" s="588"/>
      <c r="ALD64" s="588"/>
      <c r="ALE64" s="588"/>
      <c r="ALF64" s="588"/>
      <c r="ALG64" s="588"/>
      <c r="ALH64" s="588"/>
      <c r="ALI64" s="588"/>
      <c r="ALJ64" s="588"/>
      <c r="ALK64" s="588"/>
      <c r="ALL64" s="588"/>
      <c r="ALM64" s="588"/>
      <c r="ALN64" s="588"/>
      <c r="ALO64" s="588"/>
      <c r="ALP64" s="588"/>
      <c r="ALQ64" s="588"/>
      <c r="ALR64" s="588"/>
      <c r="ALS64" s="588"/>
      <c r="ALT64" s="588"/>
      <c r="ALU64" s="588"/>
      <c r="ALV64" s="588"/>
      <c r="ALW64" s="588"/>
      <c r="ALX64" s="588"/>
      <c r="ALY64" s="588"/>
      <c r="ALZ64" s="588"/>
      <c r="AMA64" s="588"/>
      <c r="AMB64" s="588"/>
      <c r="AMC64" s="588"/>
      <c r="AMD64" s="588"/>
      <c r="AME64" s="588"/>
      <c r="AMF64" s="588"/>
      <c r="AMG64" s="588"/>
      <c r="AMH64" s="588"/>
      <c r="AMI64" s="588"/>
      <c r="AMJ64" s="588"/>
      <c r="AMK64" s="588"/>
      <c r="AML64" s="588"/>
      <c r="AMM64" s="588"/>
      <c r="AMN64" s="588"/>
      <c r="AMO64" s="588"/>
    </row>
    <row r="65" spans="1:1029" s="582" customFormat="1">
      <c r="A65" s="581"/>
      <c r="B65" s="581"/>
      <c r="C65" s="583"/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1"/>
      <c r="AQ65" s="581"/>
      <c r="AR65" s="581"/>
      <c r="AS65" s="581"/>
      <c r="AT65" s="581"/>
      <c r="AU65" s="581"/>
      <c r="AV65" s="581"/>
      <c r="AW65" s="581"/>
      <c r="AX65" s="581"/>
      <c r="AY65" s="581"/>
      <c r="AZ65" s="581"/>
      <c r="BA65" s="581"/>
      <c r="BB65" s="581"/>
      <c r="BC65" s="581"/>
      <c r="BD65" s="581"/>
      <c r="BE65" s="581"/>
      <c r="BF65" s="581"/>
      <c r="BG65" s="581"/>
      <c r="BH65" s="581"/>
      <c r="BI65" s="581"/>
      <c r="BJ65" s="581"/>
      <c r="BK65" s="581"/>
      <c r="BL65" s="581"/>
      <c r="BM65" s="581"/>
      <c r="BN65" s="581"/>
      <c r="BO65" s="581"/>
      <c r="BP65" s="581"/>
      <c r="BQ65" s="581"/>
      <c r="BR65" s="581"/>
      <c r="BS65" s="581"/>
      <c r="BT65" s="581"/>
      <c r="BU65" s="581"/>
      <c r="BV65" s="581"/>
      <c r="BW65" s="581"/>
      <c r="BX65" s="581"/>
      <c r="BY65" s="581"/>
      <c r="BZ65" s="581"/>
      <c r="CA65" s="581"/>
      <c r="CB65" s="581"/>
      <c r="CC65" s="581"/>
      <c r="CD65" s="581"/>
      <c r="CE65" s="581"/>
      <c r="CF65" s="581"/>
      <c r="CG65" s="581"/>
      <c r="CH65" s="581"/>
      <c r="CI65" s="581"/>
      <c r="CJ65" s="581"/>
      <c r="CK65" s="581"/>
      <c r="CL65" s="581"/>
      <c r="CM65" s="581"/>
      <c r="CN65" s="581"/>
      <c r="CO65" s="581"/>
      <c r="CP65" s="581"/>
      <c r="CQ65" s="581"/>
      <c r="CR65" s="581"/>
      <c r="CS65" s="581"/>
      <c r="CT65" s="581"/>
      <c r="CU65" s="581"/>
      <c r="CV65" s="581"/>
      <c r="CW65" s="581"/>
      <c r="CX65" s="581"/>
      <c r="CY65" s="581"/>
      <c r="CZ65" s="581"/>
      <c r="DA65" s="581"/>
      <c r="DB65" s="581"/>
      <c r="DC65" s="581"/>
      <c r="DD65" s="581"/>
      <c r="DE65" s="581"/>
      <c r="DF65" s="581"/>
      <c r="DG65" s="581"/>
      <c r="DH65" s="581"/>
      <c r="DI65" s="581"/>
      <c r="DJ65" s="581"/>
      <c r="DK65" s="581"/>
      <c r="DL65" s="581"/>
      <c r="DM65" s="581"/>
      <c r="DN65" s="581"/>
      <c r="DO65" s="581"/>
      <c r="DP65" s="581"/>
      <c r="DQ65" s="581"/>
      <c r="DR65" s="581"/>
      <c r="DS65" s="581"/>
      <c r="DT65" s="581"/>
      <c r="DU65" s="581"/>
      <c r="DV65" s="581"/>
      <c r="DW65" s="581"/>
      <c r="DX65" s="581"/>
      <c r="DY65" s="581"/>
      <c r="DZ65" s="581"/>
      <c r="EA65" s="581"/>
      <c r="EB65" s="581"/>
      <c r="EC65" s="581"/>
      <c r="ED65" s="581"/>
      <c r="EE65" s="581"/>
      <c r="EF65" s="581"/>
      <c r="EG65" s="581"/>
      <c r="EH65" s="581"/>
      <c r="EI65" s="581"/>
      <c r="EJ65" s="581"/>
      <c r="EK65" s="581"/>
      <c r="EL65" s="581"/>
      <c r="EM65" s="581"/>
      <c r="EN65" s="581"/>
      <c r="EO65" s="581"/>
      <c r="EP65" s="581"/>
      <c r="EQ65" s="581"/>
      <c r="ER65" s="581"/>
      <c r="ES65" s="581"/>
      <c r="ET65" s="581"/>
      <c r="EU65" s="581"/>
      <c r="EV65" s="581"/>
      <c r="EW65" s="581"/>
      <c r="EX65" s="581"/>
      <c r="EY65" s="581"/>
      <c r="EZ65" s="581"/>
      <c r="FA65" s="581"/>
      <c r="FB65" s="581"/>
      <c r="FC65" s="581"/>
      <c r="FD65" s="581"/>
      <c r="FE65" s="581"/>
      <c r="FF65" s="581"/>
      <c r="FG65" s="581"/>
      <c r="FH65" s="581"/>
      <c r="FI65" s="581"/>
      <c r="FJ65" s="581"/>
      <c r="FK65" s="581"/>
      <c r="FL65" s="581"/>
      <c r="FM65" s="581"/>
      <c r="FN65" s="581"/>
      <c r="FO65" s="581"/>
      <c r="FP65" s="581"/>
      <c r="FQ65" s="581"/>
      <c r="FR65" s="581"/>
      <c r="FS65" s="581"/>
      <c r="FT65" s="581"/>
      <c r="FU65" s="581"/>
      <c r="FV65" s="581"/>
      <c r="FW65" s="581"/>
      <c r="FX65" s="581"/>
      <c r="FY65" s="581"/>
      <c r="FZ65" s="581"/>
      <c r="GA65" s="581"/>
      <c r="GB65" s="581"/>
      <c r="GC65" s="581"/>
      <c r="GD65" s="581"/>
      <c r="GE65" s="581"/>
      <c r="GF65" s="581"/>
      <c r="GG65" s="581"/>
      <c r="GH65" s="581"/>
      <c r="GI65" s="581"/>
      <c r="GJ65" s="581"/>
      <c r="GK65" s="581"/>
      <c r="GL65" s="581"/>
      <c r="GM65" s="581"/>
      <c r="GN65" s="581"/>
      <c r="GO65" s="581"/>
      <c r="GP65" s="581"/>
      <c r="GQ65" s="581"/>
      <c r="GR65" s="581"/>
      <c r="GS65" s="581"/>
      <c r="GT65" s="581"/>
      <c r="GU65" s="581"/>
      <c r="GV65" s="581"/>
      <c r="GW65" s="581"/>
      <c r="GX65" s="581"/>
      <c r="GY65" s="581"/>
      <c r="GZ65" s="581"/>
      <c r="HA65" s="581"/>
      <c r="HB65" s="581"/>
      <c r="HC65" s="581"/>
      <c r="HD65" s="581"/>
      <c r="HE65" s="581"/>
      <c r="HF65" s="581"/>
      <c r="HG65" s="581"/>
      <c r="HH65" s="581"/>
      <c r="HI65" s="581"/>
      <c r="HJ65" s="581"/>
      <c r="HK65" s="581"/>
      <c r="HL65" s="581"/>
      <c r="HM65" s="581"/>
      <c r="HN65" s="581"/>
      <c r="HO65" s="581"/>
      <c r="HP65" s="581"/>
      <c r="HQ65" s="581"/>
      <c r="HR65" s="581"/>
      <c r="HS65" s="581"/>
      <c r="HT65" s="581"/>
      <c r="HU65" s="581"/>
      <c r="HV65" s="581"/>
      <c r="HW65" s="581"/>
      <c r="HX65" s="581"/>
      <c r="HY65" s="581"/>
      <c r="HZ65" s="581"/>
      <c r="IA65" s="581"/>
      <c r="IB65" s="581"/>
      <c r="IC65" s="581"/>
      <c r="ID65" s="581"/>
      <c r="IE65" s="581"/>
      <c r="IF65" s="581"/>
      <c r="IG65" s="581"/>
      <c r="IH65" s="581"/>
      <c r="II65" s="581"/>
      <c r="IJ65" s="581"/>
      <c r="IK65" s="581"/>
      <c r="IL65" s="581"/>
      <c r="IM65" s="588"/>
      <c r="IN65" s="588"/>
      <c r="IO65" s="588"/>
      <c r="IP65" s="588"/>
      <c r="IQ65" s="588"/>
      <c r="IR65" s="588"/>
      <c r="IS65" s="588"/>
      <c r="IT65" s="588"/>
      <c r="IU65" s="588"/>
      <c r="IV65" s="588"/>
      <c r="IW65" s="588"/>
      <c r="IX65" s="588"/>
      <c r="IY65" s="588"/>
      <c r="IZ65" s="588"/>
      <c r="JA65" s="588"/>
      <c r="JB65" s="588"/>
      <c r="JC65" s="588"/>
      <c r="JD65" s="588"/>
      <c r="JE65" s="588"/>
      <c r="JF65" s="588"/>
      <c r="JG65" s="588"/>
      <c r="JH65" s="588"/>
      <c r="JI65" s="588"/>
      <c r="JJ65" s="588"/>
      <c r="JK65" s="588"/>
      <c r="JL65" s="588"/>
      <c r="JM65" s="588"/>
      <c r="JN65" s="588"/>
      <c r="JO65" s="588"/>
      <c r="JP65" s="588"/>
      <c r="JQ65" s="588"/>
      <c r="JR65" s="588"/>
      <c r="JS65" s="588"/>
      <c r="JT65" s="588"/>
      <c r="JU65" s="588"/>
      <c r="JV65" s="588"/>
      <c r="JW65" s="588"/>
      <c r="JX65" s="588"/>
      <c r="JY65" s="588"/>
      <c r="JZ65" s="588"/>
      <c r="KA65" s="588"/>
      <c r="KB65" s="588"/>
      <c r="KC65" s="588"/>
      <c r="KD65" s="588"/>
      <c r="KE65" s="588"/>
      <c r="KF65" s="588"/>
      <c r="KG65" s="588"/>
      <c r="KH65" s="588"/>
      <c r="KI65" s="588"/>
      <c r="KJ65" s="588"/>
      <c r="KK65" s="588"/>
      <c r="KL65" s="588"/>
      <c r="KM65" s="588"/>
      <c r="KN65" s="588"/>
      <c r="KO65" s="588"/>
      <c r="KP65" s="588"/>
      <c r="KQ65" s="588"/>
      <c r="KR65" s="588"/>
      <c r="KS65" s="588"/>
      <c r="KT65" s="588"/>
      <c r="KU65" s="588"/>
      <c r="KV65" s="588"/>
      <c r="KW65" s="588"/>
      <c r="KX65" s="588"/>
      <c r="KY65" s="588"/>
      <c r="KZ65" s="588"/>
      <c r="LA65" s="588"/>
      <c r="LB65" s="588"/>
      <c r="LC65" s="588"/>
      <c r="LD65" s="588"/>
      <c r="LE65" s="588"/>
      <c r="LF65" s="588"/>
      <c r="LG65" s="588"/>
      <c r="LH65" s="588"/>
      <c r="LI65" s="588"/>
      <c r="LJ65" s="588"/>
      <c r="LK65" s="588"/>
      <c r="LL65" s="588"/>
      <c r="LM65" s="588"/>
      <c r="LN65" s="588"/>
      <c r="LO65" s="588"/>
      <c r="LP65" s="588"/>
      <c r="LQ65" s="588"/>
      <c r="LR65" s="588"/>
      <c r="LS65" s="588"/>
      <c r="LT65" s="588"/>
      <c r="LU65" s="588"/>
      <c r="LV65" s="588"/>
      <c r="LW65" s="588"/>
      <c r="LX65" s="588"/>
      <c r="LY65" s="588"/>
      <c r="LZ65" s="588"/>
      <c r="MA65" s="588"/>
      <c r="MB65" s="588"/>
      <c r="MC65" s="588"/>
      <c r="MD65" s="588"/>
      <c r="ME65" s="588"/>
      <c r="MF65" s="588"/>
      <c r="MG65" s="588"/>
      <c r="MH65" s="588"/>
      <c r="MI65" s="588"/>
      <c r="MJ65" s="588"/>
      <c r="MK65" s="588"/>
      <c r="ML65" s="588"/>
      <c r="MM65" s="588"/>
      <c r="MN65" s="588"/>
      <c r="MO65" s="588"/>
      <c r="MP65" s="588"/>
      <c r="MQ65" s="588"/>
      <c r="MR65" s="588"/>
      <c r="MS65" s="588"/>
      <c r="MT65" s="588"/>
      <c r="MU65" s="588"/>
      <c r="MV65" s="588"/>
      <c r="MW65" s="588"/>
      <c r="MX65" s="588"/>
      <c r="MY65" s="588"/>
      <c r="MZ65" s="588"/>
      <c r="NA65" s="588"/>
      <c r="NB65" s="588"/>
      <c r="NC65" s="588"/>
      <c r="ND65" s="588"/>
      <c r="NE65" s="588"/>
      <c r="NF65" s="588"/>
      <c r="NG65" s="588"/>
      <c r="NH65" s="588"/>
      <c r="NI65" s="588"/>
      <c r="NJ65" s="588"/>
      <c r="NK65" s="588"/>
      <c r="NL65" s="588"/>
      <c r="NM65" s="588"/>
      <c r="NN65" s="588"/>
      <c r="NO65" s="588"/>
      <c r="NP65" s="588"/>
      <c r="NQ65" s="588"/>
      <c r="NR65" s="588"/>
      <c r="NS65" s="588"/>
      <c r="NT65" s="588"/>
      <c r="NU65" s="588"/>
      <c r="NV65" s="588"/>
      <c r="NW65" s="588"/>
      <c r="NX65" s="588"/>
      <c r="NY65" s="588"/>
      <c r="NZ65" s="588"/>
      <c r="OA65" s="588"/>
      <c r="OB65" s="588"/>
      <c r="OC65" s="588"/>
      <c r="OD65" s="588"/>
      <c r="OE65" s="588"/>
      <c r="OF65" s="588"/>
      <c r="OG65" s="588"/>
      <c r="OH65" s="588"/>
      <c r="OI65" s="588"/>
      <c r="OJ65" s="588"/>
      <c r="OK65" s="588"/>
      <c r="OL65" s="588"/>
      <c r="OM65" s="588"/>
      <c r="ON65" s="588"/>
      <c r="OO65" s="588"/>
      <c r="OP65" s="588"/>
      <c r="OQ65" s="588"/>
      <c r="OR65" s="588"/>
      <c r="OS65" s="588"/>
      <c r="OT65" s="588"/>
      <c r="OU65" s="588"/>
      <c r="OV65" s="588"/>
      <c r="OW65" s="588"/>
      <c r="OX65" s="588"/>
      <c r="OY65" s="588"/>
      <c r="OZ65" s="588"/>
      <c r="PA65" s="588"/>
      <c r="PB65" s="588"/>
      <c r="PC65" s="588"/>
      <c r="PD65" s="588"/>
      <c r="PE65" s="588"/>
      <c r="PF65" s="588"/>
      <c r="PG65" s="588"/>
      <c r="PH65" s="588"/>
      <c r="PI65" s="588"/>
      <c r="PJ65" s="588"/>
      <c r="PK65" s="588"/>
      <c r="PL65" s="588"/>
      <c r="PM65" s="588"/>
      <c r="PN65" s="588"/>
      <c r="PO65" s="588"/>
      <c r="PP65" s="588"/>
      <c r="PQ65" s="588"/>
      <c r="PR65" s="588"/>
      <c r="PS65" s="588"/>
      <c r="PT65" s="588"/>
      <c r="PU65" s="588"/>
      <c r="PV65" s="588"/>
      <c r="PW65" s="588"/>
      <c r="PX65" s="588"/>
      <c r="PY65" s="588"/>
      <c r="PZ65" s="588"/>
      <c r="QA65" s="588"/>
      <c r="QB65" s="588"/>
      <c r="QC65" s="588"/>
      <c r="QD65" s="588"/>
      <c r="QE65" s="588"/>
      <c r="QF65" s="588"/>
      <c r="QG65" s="588"/>
      <c r="QH65" s="588"/>
      <c r="QI65" s="588"/>
      <c r="QJ65" s="588"/>
      <c r="QK65" s="588"/>
      <c r="QL65" s="588"/>
      <c r="QM65" s="588"/>
      <c r="QN65" s="588"/>
      <c r="QO65" s="588"/>
      <c r="QP65" s="588"/>
      <c r="QQ65" s="588"/>
      <c r="QR65" s="588"/>
      <c r="QS65" s="588"/>
      <c r="QT65" s="588"/>
      <c r="QU65" s="588"/>
      <c r="QV65" s="588"/>
      <c r="QW65" s="588"/>
      <c r="QX65" s="588"/>
      <c r="QY65" s="588"/>
      <c r="QZ65" s="588"/>
      <c r="RA65" s="588"/>
      <c r="RB65" s="588"/>
      <c r="RC65" s="588"/>
      <c r="RD65" s="588"/>
      <c r="RE65" s="588"/>
      <c r="RF65" s="588"/>
      <c r="RG65" s="588"/>
      <c r="RH65" s="588"/>
      <c r="RI65" s="588"/>
      <c r="RJ65" s="588"/>
      <c r="RK65" s="588"/>
      <c r="RL65" s="588"/>
      <c r="RM65" s="588"/>
      <c r="RN65" s="588"/>
      <c r="RO65" s="588"/>
      <c r="RP65" s="588"/>
      <c r="RQ65" s="588"/>
      <c r="RR65" s="588"/>
      <c r="RS65" s="588"/>
      <c r="RT65" s="588"/>
      <c r="RU65" s="588"/>
      <c r="RV65" s="588"/>
      <c r="RW65" s="588"/>
      <c r="RX65" s="588"/>
      <c r="RY65" s="588"/>
      <c r="RZ65" s="588"/>
      <c r="SA65" s="588"/>
      <c r="SB65" s="588"/>
      <c r="SC65" s="588"/>
      <c r="SD65" s="588"/>
      <c r="SE65" s="588"/>
      <c r="SF65" s="588"/>
      <c r="SG65" s="588"/>
      <c r="SH65" s="588"/>
      <c r="SI65" s="588"/>
      <c r="SJ65" s="588"/>
      <c r="SK65" s="588"/>
      <c r="SL65" s="588"/>
      <c r="SM65" s="588"/>
      <c r="SN65" s="588"/>
      <c r="SO65" s="588"/>
      <c r="SP65" s="588"/>
      <c r="SQ65" s="588"/>
      <c r="SR65" s="588"/>
      <c r="SS65" s="588"/>
      <c r="ST65" s="588"/>
      <c r="SU65" s="588"/>
      <c r="SV65" s="588"/>
      <c r="SW65" s="588"/>
      <c r="SX65" s="588"/>
      <c r="SY65" s="588"/>
      <c r="SZ65" s="588"/>
      <c r="TA65" s="588"/>
      <c r="TB65" s="588"/>
      <c r="TC65" s="588"/>
      <c r="TD65" s="588"/>
      <c r="TE65" s="588"/>
      <c r="TF65" s="588"/>
      <c r="TG65" s="588"/>
      <c r="TH65" s="588"/>
      <c r="TI65" s="588"/>
      <c r="TJ65" s="588"/>
      <c r="TK65" s="588"/>
      <c r="TL65" s="588"/>
      <c r="TM65" s="588"/>
      <c r="TN65" s="588"/>
      <c r="TO65" s="588"/>
      <c r="TP65" s="588"/>
      <c r="TQ65" s="588"/>
      <c r="TR65" s="588"/>
      <c r="TS65" s="588"/>
      <c r="TT65" s="588"/>
      <c r="TU65" s="588"/>
      <c r="TV65" s="588"/>
      <c r="TW65" s="588"/>
      <c r="TX65" s="588"/>
      <c r="TY65" s="588"/>
      <c r="TZ65" s="588"/>
      <c r="UA65" s="588"/>
      <c r="UB65" s="588"/>
      <c r="UC65" s="588"/>
      <c r="UD65" s="588"/>
      <c r="UE65" s="588"/>
      <c r="UF65" s="588"/>
      <c r="UG65" s="588"/>
      <c r="UH65" s="588"/>
      <c r="UI65" s="588"/>
      <c r="UJ65" s="588"/>
      <c r="UK65" s="588"/>
      <c r="UL65" s="588"/>
      <c r="UM65" s="588"/>
      <c r="UN65" s="588"/>
      <c r="UO65" s="588"/>
      <c r="UP65" s="588"/>
      <c r="UQ65" s="588"/>
      <c r="UR65" s="588"/>
      <c r="US65" s="588"/>
      <c r="UT65" s="588"/>
      <c r="UU65" s="588"/>
      <c r="UV65" s="588"/>
      <c r="UW65" s="588"/>
      <c r="UX65" s="588"/>
      <c r="UY65" s="588"/>
      <c r="UZ65" s="588"/>
      <c r="VA65" s="588"/>
      <c r="VB65" s="588"/>
      <c r="VC65" s="588"/>
      <c r="VD65" s="588"/>
      <c r="VE65" s="588"/>
      <c r="VF65" s="588"/>
      <c r="VG65" s="588"/>
      <c r="VH65" s="588"/>
      <c r="VI65" s="588"/>
      <c r="VJ65" s="588"/>
      <c r="VK65" s="588"/>
      <c r="VL65" s="588"/>
      <c r="VM65" s="588"/>
      <c r="VN65" s="588"/>
      <c r="VO65" s="588"/>
      <c r="VP65" s="588"/>
      <c r="VQ65" s="588"/>
      <c r="VR65" s="588"/>
      <c r="VS65" s="588"/>
      <c r="VT65" s="588"/>
      <c r="VU65" s="588"/>
      <c r="VV65" s="588"/>
      <c r="VW65" s="588"/>
      <c r="VX65" s="588"/>
      <c r="VY65" s="588"/>
      <c r="VZ65" s="588"/>
      <c r="WA65" s="588"/>
      <c r="WB65" s="588"/>
      <c r="WC65" s="588"/>
      <c r="WD65" s="588"/>
      <c r="WE65" s="588"/>
      <c r="WF65" s="588"/>
      <c r="WG65" s="588"/>
      <c r="WH65" s="588"/>
      <c r="WI65" s="588"/>
      <c r="WJ65" s="588"/>
      <c r="WK65" s="588"/>
      <c r="WL65" s="588"/>
      <c r="WM65" s="588"/>
      <c r="WN65" s="588"/>
      <c r="WO65" s="588"/>
      <c r="WP65" s="588"/>
      <c r="WQ65" s="588"/>
      <c r="WR65" s="588"/>
      <c r="WS65" s="588"/>
      <c r="WT65" s="588"/>
      <c r="WU65" s="588"/>
      <c r="WV65" s="588"/>
      <c r="WW65" s="588"/>
      <c r="WX65" s="588"/>
      <c r="WY65" s="588"/>
      <c r="WZ65" s="588"/>
      <c r="XA65" s="588"/>
      <c r="XB65" s="588"/>
      <c r="XC65" s="588"/>
      <c r="XD65" s="588"/>
      <c r="XE65" s="588"/>
      <c r="XF65" s="588"/>
      <c r="XG65" s="588"/>
      <c r="XH65" s="588"/>
      <c r="XI65" s="588"/>
      <c r="XJ65" s="588"/>
      <c r="XK65" s="588"/>
      <c r="XL65" s="588"/>
      <c r="XM65" s="588"/>
      <c r="XN65" s="588"/>
      <c r="XO65" s="588"/>
      <c r="XP65" s="588"/>
      <c r="XQ65" s="588"/>
      <c r="XR65" s="588"/>
      <c r="XS65" s="588"/>
      <c r="XT65" s="588"/>
      <c r="XU65" s="588"/>
      <c r="XV65" s="588"/>
      <c r="XW65" s="588"/>
      <c r="XX65" s="588"/>
      <c r="XY65" s="588"/>
      <c r="XZ65" s="588"/>
      <c r="YA65" s="588"/>
      <c r="YB65" s="588"/>
      <c r="YC65" s="588"/>
      <c r="YD65" s="588"/>
      <c r="YE65" s="588"/>
      <c r="YF65" s="588"/>
      <c r="YG65" s="588"/>
      <c r="YH65" s="588"/>
      <c r="YI65" s="588"/>
      <c r="YJ65" s="588"/>
      <c r="YK65" s="588"/>
      <c r="YL65" s="588"/>
      <c r="YM65" s="588"/>
      <c r="YN65" s="588"/>
      <c r="YO65" s="588"/>
      <c r="YP65" s="588"/>
      <c r="YQ65" s="588"/>
      <c r="YR65" s="588"/>
      <c r="YS65" s="588"/>
      <c r="YT65" s="588"/>
      <c r="YU65" s="588"/>
      <c r="YV65" s="588"/>
      <c r="YW65" s="588"/>
      <c r="YX65" s="588"/>
      <c r="YY65" s="588"/>
      <c r="YZ65" s="588"/>
      <c r="ZA65" s="588"/>
      <c r="ZB65" s="588"/>
      <c r="ZC65" s="588"/>
      <c r="ZD65" s="588"/>
      <c r="ZE65" s="588"/>
      <c r="ZF65" s="588"/>
      <c r="ZG65" s="588"/>
      <c r="ZH65" s="588"/>
      <c r="ZI65" s="588"/>
      <c r="ZJ65" s="588"/>
      <c r="ZK65" s="588"/>
      <c r="ZL65" s="588"/>
      <c r="ZM65" s="588"/>
      <c r="ZN65" s="588"/>
      <c r="ZO65" s="588"/>
      <c r="ZP65" s="588"/>
      <c r="ZQ65" s="588"/>
      <c r="ZR65" s="588"/>
      <c r="ZS65" s="588"/>
      <c r="ZT65" s="588"/>
      <c r="ZU65" s="588"/>
      <c r="ZV65" s="588"/>
      <c r="ZW65" s="588"/>
      <c r="ZX65" s="588"/>
      <c r="ZY65" s="588"/>
      <c r="ZZ65" s="588"/>
      <c r="AAA65" s="588"/>
      <c r="AAB65" s="588"/>
      <c r="AAC65" s="588"/>
      <c r="AAD65" s="588"/>
      <c r="AAE65" s="588"/>
      <c r="AAF65" s="588"/>
      <c r="AAG65" s="588"/>
      <c r="AAH65" s="588"/>
      <c r="AAI65" s="588"/>
      <c r="AAJ65" s="588"/>
      <c r="AAK65" s="588"/>
      <c r="AAL65" s="588"/>
      <c r="AAM65" s="588"/>
      <c r="AAN65" s="588"/>
      <c r="AAO65" s="588"/>
      <c r="AAP65" s="588"/>
      <c r="AAQ65" s="588"/>
      <c r="AAR65" s="588"/>
      <c r="AAS65" s="588"/>
      <c r="AAT65" s="588"/>
      <c r="AAU65" s="588"/>
      <c r="AAV65" s="588"/>
      <c r="AAW65" s="588"/>
      <c r="AAX65" s="588"/>
      <c r="AAY65" s="588"/>
      <c r="AAZ65" s="588"/>
      <c r="ABA65" s="588"/>
      <c r="ABB65" s="588"/>
      <c r="ABC65" s="588"/>
      <c r="ABD65" s="588"/>
      <c r="ABE65" s="588"/>
      <c r="ABF65" s="588"/>
      <c r="ABG65" s="588"/>
      <c r="ABH65" s="588"/>
      <c r="ABI65" s="588"/>
      <c r="ABJ65" s="588"/>
      <c r="ABK65" s="588"/>
      <c r="ABL65" s="588"/>
      <c r="ABM65" s="588"/>
      <c r="ABN65" s="588"/>
      <c r="ABO65" s="588"/>
      <c r="ABP65" s="588"/>
      <c r="ABQ65" s="588"/>
      <c r="ABR65" s="588"/>
      <c r="ABS65" s="588"/>
      <c r="ABT65" s="588"/>
      <c r="ABU65" s="588"/>
      <c r="ABV65" s="588"/>
      <c r="ABW65" s="588"/>
      <c r="ABX65" s="588"/>
      <c r="ABY65" s="588"/>
      <c r="ABZ65" s="588"/>
      <c r="ACA65" s="588"/>
      <c r="ACB65" s="588"/>
      <c r="ACC65" s="588"/>
      <c r="ACD65" s="588"/>
      <c r="ACE65" s="588"/>
      <c r="ACF65" s="588"/>
      <c r="ACG65" s="588"/>
      <c r="ACH65" s="588"/>
      <c r="ACI65" s="588"/>
      <c r="ACJ65" s="588"/>
      <c r="ACK65" s="588"/>
      <c r="ACL65" s="588"/>
      <c r="ACM65" s="588"/>
      <c r="ACN65" s="588"/>
      <c r="ACO65" s="588"/>
      <c r="ACP65" s="588"/>
      <c r="ACQ65" s="588"/>
      <c r="ACR65" s="588"/>
      <c r="ACS65" s="588"/>
      <c r="ACT65" s="588"/>
      <c r="ACU65" s="588"/>
      <c r="ACV65" s="588"/>
      <c r="ACW65" s="588"/>
      <c r="ACX65" s="588"/>
      <c r="ACY65" s="588"/>
      <c r="ACZ65" s="588"/>
      <c r="ADA65" s="588"/>
      <c r="ADB65" s="588"/>
      <c r="ADC65" s="588"/>
      <c r="ADD65" s="588"/>
      <c r="ADE65" s="588"/>
      <c r="ADF65" s="588"/>
      <c r="ADG65" s="588"/>
      <c r="ADH65" s="588"/>
      <c r="ADI65" s="588"/>
      <c r="ADJ65" s="588"/>
      <c r="ADK65" s="588"/>
      <c r="ADL65" s="588"/>
      <c r="ADM65" s="588"/>
      <c r="ADN65" s="588"/>
      <c r="ADO65" s="588"/>
      <c r="ADP65" s="588"/>
      <c r="ADQ65" s="588"/>
      <c r="ADR65" s="588"/>
      <c r="ADS65" s="588"/>
      <c r="ADT65" s="588"/>
      <c r="ADU65" s="588"/>
      <c r="ADV65" s="588"/>
      <c r="ADW65" s="588"/>
      <c r="ADX65" s="588"/>
      <c r="ADY65" s="588"/>
      <c r="ADZ65" s="588"/>
      <c r="AEA65" s="588"/>
      <c r="AEB65" s="588"/>
      <c r="AEC65" s="588"/>
      <c r="AED65" s="588"/>
      <c r="AEE65" s="588"/>
      <c r="AEF65" s="588"/>
      <c r="AEG65" s="588"/>
      <c r="AEH65" s="588"/>
      <c r="AEI65" s="588"/>
      <c r="AEJ65" s="588"/>
      <c r="AEK65" s="588"/>
      <c r="AEL65" s="588"/>
      <c r="AEM65" s="588"/>
      <c r="AEN65" s="588"/>
      <c r="AEO65" s="588"/>
      <c r="AEP65" s="588"/>
      <c r="AEQ65" s="588"/>
      <c r="AER65" s="588"/>
      <c r="AES65" s="588"/>
      <c r="AET65" s="588"/>
      <c r="AEU65" s="588"/>
      <c r="AEV65" s="588"/>
      <c r="AEW65" s="588"/>
      <c r="AEX65" s="588"/>
      <c r="AEY65" s="588"/>
      <c r="AEZ65" s="588"/>
      <c r="AFA65" s="588"/>
      <c r="AFB65" s="588"/>
      <c r="AFC65" s="588"/>
      <c r="AFD65" s="588"/>
      <c r="AFE65" s="588"/>
      <c r="AFF65" s="588"/>
      <c r="AFG65" s="588"/>
      <c r="AFH65" s="588"/>
      <c r="AFI65" s="588"/>
      <c r="AFJ65" s="588"/>
      <c r="AFK65" s="588"/>
      <c r="AFL65" s="588"/>
      <c r="AFM65" s="588"/>
      <c r="AFN65" s="588"/>
      <c r="AFO65" s="588"/>
      <c r="AFP65" s="588"/>
      <c r="AFQ65" s="588"/>
      <c r="AFR65" s="588"/>
      <c r="AFS65" s="588"/>
      <c r="AFT65" s="588"/>
      <c r="AFU65" s="588"/>
      <c r="AFV65" s="588"/>
      <c r="AFW65" s="588"/>
      <c r="AFX65" s="588"/>
      <c r="AFY65" s="588"/>
      <c r="AFZ65" s="588"/>
      <c r="AGA65" s="588"/>
      <c r="AGB65" s="588"/>
      <c r="AGC65" s="588"/>
      <c r="AGD65" s="588"/>
      <c r="AGE65" s="588"/>
      <c r="AGF65" s="588"/>
      <c r="AGG65" s="588"/>
      <c r="AGH65" s="588"/>
      <c r="AGI65" s="588"/>
      <c r="AGJ65" s="588"/>
      <c r="AGK65" s="588"/>
      <c r="AGL65" s="588"/>
      <c r="AGM65" s="588"/>
      <c r="AGN65" s="588"/>
      <c r="AGO65" s="588"/>
      <c r="AGP65" s="588"/>
      <c r="AGQ65" s="588"/>
      <c r="AGR65" s="588"/>
      <c r="AGS65" s="588"/>
      <c r="AGT65" s="588"/>
      <c r="AGU65" s="588"/>
      <c r="AGV65" s="588"/>
      <c r="AGW65" s="588"/>
      <c r="AGX65" s="588"/>
      <c r="AGY65" s="588"/>
      <c r="AGZ65" s="588"/>
      <c r="AHA65" s="588"/>
      <c r="AHB65" s="588"/>
      <c r="AHC65" s="588"/>
      <c r="AHD65" s="588"/>
      <c r="AHE65" s="588"/>
      <c r="AHF65" s="588"/>
      <c r="AHG65" s="588"/>
      <c r="AHH65" s="588"/>
      <c r="AHI65" s="588"/>
      <c r="AHJ65" s="588"/>
      <c r="AHK65" s="588"/>
      <c r="AHL65" s="588"/>
      <c r="AHM65" s="588"/>
      <c r="AHN65" s="588"/>
      <c r="AHO65" s="588"/>
      <c r="AHP65" s="588"/>
      <c r="AHQ65" s="588"/>
      <c r="AHR65" s="588"/>
      <c r="AHS65" s="588"/>
      <c r="AHT65" s="588"/>
      <c r="AHU65" s="588"/>
      <c r="AHV65" s="588"/>
      <c r="AHW65" s="588"/>
      <c r="AHX65" s="588"/>
      <c r="AHY65" s="588"/>
      <c r="AHZ65" s="588"/>
      <c r="AIA65" s="588"/>
      <c r="AIB65" s="588"/>
      <c r="AIC65" s="588"/>
      <c r="AID65" s="588"/>
      <c r="AIE65" s="588"/>
      <c r="AIF65" s="588"/>
      <c r="AIG65" s="588"/>
      <c r="AIH65" s="588"/>
      <c r="AII65" s="588"/>
      <c r="AIJ65" s="588"/>
      <c r="AIK65" s="588"/>
      <c r="AIL65" s="588"/>
      <c r="AIM65" s="588"/>
      <c r="AIN65" s="588"/>
      <c r="AIO65" s="588"/>
      <c r="AIP65" s="588"/>
      <c r="AIQ65" s="588"/>
      <c r="AIR65" s="588"/>
      <c r="AIS65" s="588"/>
      <c r="AIT65" s="588"/>
      <c r="AIU65" s="588"/>
      <c r="AIV65" s="588"/>
      <c r="AIW65" s="588"/>
      <c r="AIX65" s="588"/>
      <c r="AIY65" s="588"/>
      <c r="AIZ65" s="588"/>
      <c r="AJA65" s="588"/>
      <c r="AJB65" s="588"/>
      <c r="AJC65" s="588"/>
      <c r="AJD65" s="588"/>
      <c r="AJE65" s="588"/>
      <c r="AJF65" s="588"/>
      <c r="AJG65" s="588"/>
      <c r="AJH65" s="588"/>
      <c r="AJI65" s="588"/>
      <c r="AJJ65" s="588"/>
      <c r="AJK65" s="588"/>
      <c r="AJL65" s="588"/>
      <c r="AJM65" s="588"/>
      <c r="AJN65" s="588"/>
      <c r="AJO65" s="588"/>
      <c r="AJP65" s="588"/>
      <c r="AJQ65" s="588"/>
      <c r="AJR65" s="588"/>
      <c r="AJS65" s="588"/>
      <c r="AJT65" s="588"/>
      <c r="AJU65" s="588"/>
      <c r="AJV65" s="588"/>
      <c r="AJW65" s="588"/>
      <c r="AJX65" s="588"/>
      <c r="AJY65" s="588"/>
      <c r="AJZ65" s="588"/>
      <c r="AKA65" s="588"/>
      <c r="AKB65" s="588"/>
      <c r="AKC65" s="588"/>
      <c r="AKD65" s="588"/>
      <c r="AKE65" s="588"/>
      <c r="AKF65" s="588"/>
      <c r="AKG65" s="588"/>
      <c r="AKH65" s="588"/>
      <c r="AKI65" s="588"/>
      <c r="AKJ65" s="588"/>
      <c r="AKK65" s="588"/>
      <c r="AKL65" s="588"/>
      <c r="AKM65" s="588"/>
      <c r="AKN65" s="588"/>
      <c r="AKO65" s="588"/>
      <c r="AKP65" s="588"/>
      <c r="AKQ65" s="588"/>
      <c r="AKR65" s="588"/>
      <c r="AKS65" s="588"/>
      <c r="AKT65" s="588"/>
      <c r="AKU65" s="588"/>
      <c r="AKV65" s="588"/>
      <c r="AKW65" s="588"/>
      <c r="AKX65" s="588"/>
      <c r="AKY65" s="588"/>
      <c r="AKZ65" s="588"/>
      <c r="ALA65" s="588"/>
      <c r="ALB65" s="588"/>
      <c r="ALC65" s="588"/>
      <c r="ALD65" s="588"/>
      <c r="ALE65" s="588"/>
      <c r="ALF65" s="588"/>
      <c r="ALG65" s="588"/>
      <c r="ALH65" s="588"/>
      <c r="ALI65" s="588"/>
      <c r="ALJ65" s="588"/>
      <c r="ALK65" s="588"/>
      <c r="ALL65" s="588"/>
      <c r="ALM65" s="588"/>
      <c r="ALN65" s="588"/>
      <c r="ALO65" s="588"/>
      <c r="ALP65" s="588"/>
      <c r="ALQ65" s="588"/>
      <c r="ALR65" s="588"/>
      <c r="ALS65" s="588"/>
      <c r="ALT65" s="588"/>
      <c r="ALU65" s="588"/>
      <c r="ALV65" s="588"/>
      <c r="ALW65" s="588"/>
      <c r="ALX65" s="588"/>
      <c r="ALY65" s="588"/>
      <c r="ALZ65" s="588"/>
      <c r="AMA65" s="588"/>
      <c r="AMB65" s="588"/>
      <c r="AMC65" s="588"/>
      <c r="AMD65" s="588"/>
      <c r="AME65" s="588"/>
      <c r="AMF65" s="588"/>
      <c r="AMG65" s="588"/>
      <c r="AMH65" s="588"/>
      <c r="AMI65" s="588"/>
      <c r="AMJ65" s="588"/>
      <c r="AMK65" s="588"/>
      <c r="AML65" s="588"/>
      <c r="AMM65" s="588"/>
      <c r="AMN65" s="588"/>
      <c r="AMO65" s="588"/>
    </row>
    <row r="66" spans="1:1029" s="582" customFormat="1">
      <c r="A66" s="581"/>
      <c r="B66" s="581"/>
      <c r="C66" s="583"/>
      <c r="D66" s="581"/>
      <c r="E66" s="581"/>
      <c r="F66" s="581"/>
      <c r="G66" s="581"/>
      <c r="H66" s="581"/>
      <c r="I66" s="581"/>
      <c r="J66" s="581"/>
      <c r="K66" s="581"/>
      <c r="L66" s="581"/>
      <c r="M66" s="581"/>
      <c r="N66" s="581"/>
      <c r="O66" s="581"/>
      <c r="P66" s="581"/>
      <c r="Q66" s="581"/>
      <c r="R66" s="581"/>
      <c r="S66" s="581"/>
      <c r="T66" s="581"/>
      <c r="U66" s="58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  <c r="AP66" s="581"/>
      <c r="AQ66" s="581"/>
      <c r="AR66" s="581"/>
      <c r="AS66" s="581"/>
      <c r="AT66" s="581"/>
      <c r="AU66" s="581"/>
      <c r="AV66" s="581"/>
      <c r="AW66" s="581"/>
      <c r="AX66" s="581"/>
      <c r="AY66" s="581"/>
      <c r="AZ66" s="581"/>
      <c r="BA66" s="581"/>
      <c r="BB66" s="581"/>
      <c r="BC66" s="581"/>
      <c r="BD66" s="581"/>
      <c r="BE66" s="581"/>
      <c r="BF66" s="581"/>
      <c r="BG66" s="581"/>
      <c r="BH66" s="581"/>
      <c r="BI66" s="581"/>
      <c r="BJ66" s="581"/>
      <c r="BK66" s="581"/>
      <c r="BL66" s="581"/>
      <c r="BM66" s="581"/>
      <c r="BN66" s="581"/>
      <c r="BO66" s="581"/>
      <c r="BP66" s="581"/>
      <c r="BQ66" s="581"/>
      <c r="BR66" s="581"/>
      <c r="BS66" s="581"/>
      <c r="BT66" s="581"/>
      <c r="BU66" s="581"/>
      <c r="BV66" s="581"/>
      <c r="BW66" s="581"/>
      <c r="BX66" s="581"/>
      <c r="BY66" s="581"/>
      <c r="BZ66" s="581"/>
      <c r="CA66" s="581"/>
      <c r="CB66" s="581"/>
      <c r="CC66" s="581"/>
      <c r="CD66" s="581"/>
      <c r="CE66" s="581"/>
      <c r="CF66" s="581"/>
      <c r="CG66" s="581"/>
      <c r="CH66" s="581"/>
      <c r="CI66" s="581"/>
      <c r="CJ66" s="581"/>
      <c r="CK66" s="581"/>
      <c r="CL66" s="581"/>
      <c r="CM66" s="581"/>
      <c r="CN66" s="581"/>
      <c r="CO66" s="581"/>
      <c r="CP66" s="581"/>
      <c r="CQ66" s="581"/>
      <c r="CR66" s="581"/>
      <c r="CS66" s="581"/>
      <c r="CT66" s="581"/>
      <c r="CU66" s="581"/>
      <c r="CV66" s="581"/>
      <c r="CW66" s="581"/>
      <c r="CX66" s="581"/>
      <c r="CY66" s="581"/>
      <c r="CZ66" s="581"/>
      <c r="DA66" s="581"/>
      <c r="DB66" s="581"/>
      <c r="DC66" s="581"/>
      <c r="DD66" s="581"/>
      <c r="DE66" s="581"/>
      <c r="DF66" s="581"/>
      <c r="DG66" s="581"/>
      <c r="DH66" s="581"/>
      <c r="DI66" s="581"/>
      <c r="DJ66" s="581"/>
      <c r="DK66" s="581"/>
      <c r="DL66" s="581"/>
      <c r="DM66" s="581"/>
      <c r="DN66" s="581"/>
      <c r="DO66" s="581"/>
      <c r="DP66" s="581"/>
      <c r="DQ66" s="581"/>
      <c r="DR66" s="581"/>
      <c r="DS66" s="581"/>
      <c r="DT66" s="581"/>
      <c r="DU66" s="581"/>
      <c r="DV66" s="581"/>
      <c r="DW66" s="581"/>
      <c r="DX66" s="581"/>
      <c r="DY66" s="581"/>
      <c r="DZ66" s="581"/>
      <c r="EA66" s="581"/>
      <c r="EB66" s="581"/>
      <c r="EC66" s="581"/>
      <c r="ED66" s="581"/>
      <c r="EE66" s="581"/>
      <c r="EF66" s="581"/>
      <c r="EG66" s="581"/>
      <c r="EH66" s="581"/>
      <c r="EI66" s="581"/>
      <c r="EJ66" s="581"/>
      <c r="EK66" s="581"/>
      <c r="EL66" s="581"/>
      <c r="EM66" s="581"/>
      <c r="EN66" s="581"/>
      <c r="EO66" s="581"/>
      <c r="EP66" s="581"/>
      <c r="EQ66" s="581"/>
      <c r="ER66" s="581"/>
      <c r="ES66" s="581"/>
      <c r="ET66" s="581"/>
      <c r="EU66" s="581"/>
      <c r="EV66" s="581"/>
      <c r="EW66" s="581"/>
      <c r="EX66" s="581"/>
      <c r="EY66" s="581"/>
      <c r="EZ66" s="581"/>
      <c r="FA66" s="581"/>
      <c r="FB66" s="581"/>
      <c r="FC66" s="581"/>
      <c r="FD66" s="581"/>
      <c r="FE66" s="581"/>
      <c r="FF66" s="581"/>
      <c r="FG66" s="581"/>
      <c r="FH66" s="581"/>
      <c r="FI66" s="581"/>
      <c r="FJ66" s="581"/>
      <c r="FK66" s="581"/>
      <c r="FL66" s="581"/>
      <c r="FM66" s="581"/>
      <c r="FN66" s="581"/>
      <c r="FO66" s="581"/>
      <c r="FP66" s="581"/>
      <c r="FQ66" s="581"/>
      <c r="FR66" s="581"/>
      <c r="FS66" s="581"/>
      <c r="FT66" s="581"/>
      <c r="FU66" s="581"/>
      <c r="FV66" s="581"/>
      <c r="FW66" s="581"/>
      <c r="FX66" s="581"/>
      <c r="FY66" s="581"/>
      <c r="FZ66" s="581"/>
      <c r="GA66" s="581"/>
      <c r="GB66" s="581"/>
      <c r="GC66" s="581"/>
      <c r="GD66" s="581"/>
      <c r="GE66" s="581"/>
      <c r="GF66" s="581"/>
      <c r="GG66" s="581"/>
      <c r="GH66" s="581"/>
      <c r="GI66" s="581"/>
      <c r="GJ66" s="581"/>
      <c r="GK66" s="581"/>
      <c r="GL66" s="581"/>
      <c r="GM66" s="581"/>
      <c r="GN66" s="581"/>
      <c r="GO66" s="581"/>
      <c r="GP66" s="581"/>
      <c r="GQ66" s="581"/>
      <c r="GR66" s="581"/>
      <c r="GS66" s="581"/>
      <c r="GT66" s="581"/>
      <c r="GU66" s="581"/>
      <c r="GV66" s="581"/>
      <c r="GW66" s="581"/>
      <c r="GX66" s="581"/>
      <c r="GY66" s="581"/>
      <c r="GZ66" s="581"/>
      <c r="HA66" s="581"/>
      <c r="HB66" s="581"/>
      <c r="HC66" s="581"/>
      <c r="HD66" s="581"/>
      <c r="HE66" s="581"/>
      <c r="HF66" s="581"/>
      <c r="HG66" s="581"/>
      <c r="HH66" s="581"/>
      <c r="HI66" s="581"/>
      <c r="HJ66" s="581"/>
      <c r="HK66" s="581"/>
      <c r="HL66" s="581"/>
      <c r="HM66" s="581"/>
      <c r="HN66" s="581"/>
      <c r="HO66" s="581"/>
      <c r="HP66" s="581"/>
      <c r="HQ66" s="581"/>
      <c r="HR66" s="581"/>
      <c r="HS66" s="581"/>
      <c r="HT66" s="581"/>
      <c r="HU66" s="581"/>
      <c r="HV66" s="581"/>
      <c r="HW66" s="581"/>
      <c r="HX66" s="581"/>
      <c r="HY66" s="581"/>
      <c r="HZ66" s="581"/>
      <c r="IA66" s="581"/>
      <c r="IB66" s="581"/>
      <c r="IC66" s="581"/>
      <c r="ID66" s="581"/>
      <c r="IE66" s="581"/>
      <c r="IF66" s="581"/>
      <c r="IG66" s="581"/>
      <c r="IH66" s="581"/>
      <c r="II66" s="581"/>
      <c r="IJ66" s="581"/>
      <c r="IK66" s="581"/>
      <c r="IL66" s="581"/>
      <c r="IM66" s="588"/>
      <c r="IN66" s="588"/>
      <c r="IO66" s="588"/>
      <c r="IP66" s="588"/>
      <c r="IQ66" s="588"/>
      <c r="IR66" s="588"/>
      <c r="IS66" s="588"/>
      <c r="IT66" s="588"/>
      <c r="IU66" s="588"/>
      <c r="IV66" s="588"/>
      <c r="IW66" s="588"/>
      <c r="IX66" s="588"/>
      <c r="IY66" s="588"/>
      <c r="IZ66" s="588"/>
      <c r="JA66" s="588"/>
      <c r="JB66" s="588"/>
      <c r="JC66" s="588"/>
      <c r="JD66" s="588"/>
      <c r="JE66" s="588"/>
      <c r="JF66" s="588"/>
      <c r="JG66" s="588"/>
      <c r="JH66" s="588"/>
      <c r="JI66" s="588"/>
      <c r="JJ66" s="588"/>
      <c r="JK66" s="588"/>
      <c r="JL66" s="588"/>
      <c r="JM66" s="588"/>
      <c r="JN66" s="588"/>
      <c r="JO66" s="588"/>
      <c r="JP66" s="588"/>
      <c r="JQ66" s="588"/>
      <c r="JR66" s="588"/>
      <c r="JS66" s="588"/>
      <c r="JT66" s="588"/>
      <c r="JU66" s="588"/>
      <c r="JV66" s="588"/>
      <c r="JW66" s="588"/>
      <c r="JX66" s="588"/>
      <c r="JY66" s="588"/>
      <c r="JZ66" s="588"/>
      <c r="KA66" s="588"/>
      <c r="KB66" s="588"/>
      <c r="KC66" s="588"/>
      <c r="KD66" s="588"/>
      <c r="KE66" s="588"/>
      <c r="KF66" s="588"/>
      <c r="KG66" s="588"/>
      <c r="KH66" s="588"/>
      <c r="KI66" s="588"/>
      <c r="KJ66" s="588"/>
      <c r="KK66" s="588"/>
      <c r="KL66" s="588"/>
      <c r="KM66" s="588"/>
      <c r="KN66" s="588"/>
      <c r="KO66" s="588"/>
      <c r="KP66" s="588"/>
      <c r="KQ66" s="588"/>
      <c r="KR66" s="588"/>
      <c r="KS66" s="588"/>
      <c r="KT66" s="588"/>
      <c r="KU66" s="588"/>
      <c r="KV66" s="588"/>
      <c r="KW66" s="588"/>
      <c r="KX66" s="588"/>
      <c r="KY66" s="588"/>
      <c r="KZ66" s="588"/>
      <c r="LA66" s="588"/>
      <c r="LB66" s="588"/>
      <c r="LC66" s="588"/>
      <c r="LD66" s="588"/>
      <c r="LE66" s="588"/>
      <c r="LF66" s="588"/>
      <c r="LG66" s="588"/>
      <c r="LH66" s="588"/>
      <c r="LI66" s="588"/>
      <c r="LJ66" s="588"/>
      <c r="LK66" s="588"/>
      <c r="LL66" s="588"/>
      <c r="LM66" s="588"/>
      <c r="LN66" s="588"/>
      <c r="LO66" s="588"/>
      <c r="LP66" s="588"/>
      <c r="LQ66" s="588"/>
      <c r="LR66" s="588"/>
      <c r="LS66" s="588"/>
      <c r="LT66" s="588"/>
      <c r="LU66" s="588"/>
      <c r="LV66" s="588"/>
      <c r="LW66" s="588"/>
      <c r="LX66" s="588"/>
      <c r="LY66" s="588"/>
      <c r="LZ66" s="588"/>
      <c r="MA66" s="588"/>
      <c r="MB66" s="588"/>
      <c r="MC66" s="588"/>
      <c r="MD66" s="588"/>
      <c r="ME66" s="588"/>
      <c r="MF66" s="588"/>
      <c r="MG66" s="588"/>
      <c r="MH66" s="588"/>
      <c r="MI66" s="588"/>
      <c r="MJ66" s="588"/>
      <c r="MK66" s="588"/>
      <c r="ML66" s="588"/>
      <c r="MM66" s="588"/>
      <c r="MN66" s="588"/>
      <c r="MO66" s="588"/>
      <c r="MP66" s="588"/>
      <c r="MQ66" s="588"/>
      <c r="MR66" s="588"/>
      <c r="MS66" s="588"/>
      <c r="MT66" s="588"/>
      <c r="MU66" s="588"/>
      <c r="MV66" s="588"/>
      <c r="MW66" s="588"/>
      <c r="MX66" s="588"/>
      <c r="MY66" s="588"/>
      <c r="MZ66" s="588"/>
      <c r="NA66" s="588"/>
      <c r="NB66" s="588"/>
      <c r="NC66" s="588"/>
      <c r="ND66" s="588"/>
      <c r="NE66" s="588"/>
      <c r="NF66" s="588"/>
      <c r="NG66" s="588"/>
      <c r="NH66" s="588"/>
      <c r="NI66" s="588"/>
      <c r="NJ66" s="588"/>
      <c r="NK66" s="588"/>
      <c r="NL66" s="588"/>
      <c r="NM66" s="588"/>
      <c r="NN66" s="588"/>
      <c r="NO66" s="588"/>
      <c r="NP66" s="588"/>
      <c r="NQ66" s="588"/>
      <c r="NR66" s="588"/>
      <c r="NS66" s="588"/>
      <c r="NT66" s="588"/>
      <c r="NU66" s="588"/>
      <c r="NV66" s="588"/>
      <c r="NW66" s="588"/>
      <c r="NX66" s="588"/>
      <c r="NY66" s="588"/>
      <c r="NZ66" s="588"/>
      <c r="OA66" s="588"/>
      <c r="OB66" s="588"/>
      <c r="OC66" s="588"/>
      <c r="OD66" s="588"/>
      <c r="OE66" s="588"/>
      <c r="OF66" s="588"/>
      <c r="OG66" s="588"/>
      <c r="OH66" s="588"/>
      <c r="OI66" s="588"/>
      <c r="OJ66" s="588"/>
      <c r="OK66" s="588"/>
      <c r="OL66" s="588"/>
      <c r="OM66" s="588"/>
      <c r="ON66" s="588"/>
      <c r="OO66" s="588"/>
      <c r="OP66" s="588"/>
      <c r="OQ66" s="588"/>
      <c r="OR66" s="588"/>
      <c r="OS66" s="588"/>
      <c r="OT66" s="588"/>
      <c r="OU66" s="588"/>
      <c r="OV66" s="588"/>
      <c r="OW66" s="588"/>
      <c r="OX66" s="588"/>
      <c r="OY66" s="588"/>
      <c r="OZ66" s="588"/>
      <c r="PA66" s="588"/>
      <c r="PB66" s="588"/>
      <c r="PC66" s="588"/>
      <c r="PD66" s="588"/>
      <c r="PE66" s="588"/>
      <c r="PF66" s="588"/>
      <c r="PG66" s="588"/>
      <c r="PH66" s="588"/>
      <c r="PI66" s="588"/>
      <c r="PJ66" s="588"/>
      <c r="PK66" s="588"/>
      <c r="PL66" s="588"/>
      <c r="PM66" s="588"/>
      <c r="PN66" s="588"/>
      <c r="PO66" s="588"/>
      <c r="PP66" s="588"/>
      <c r="PQ66" s="588"/>
      <c r="PR66" s="588"/>
      <c r="PS66" s="588"/>
      <c r="PT66" s="588"/>
      <c r="PU66" s="588"/>
      <c r="PV66" s="588"/>
      <c r="PW66" s="588"/>
      <c r="PX66" s="588"/>
      <c r="PY66" s="588"/>
      <c r="PZ66" s="588"/>
      <c r="QA66" s="588"/>
      <c r="QB66" s="588"/>
      <c r="QC66" s="588"/>
      <c r="QD66" s="588"/>
      <c r="QE66" s="588"/>
      <c r="QF66" s="588"/>
      <c r="QG66" s="588"/>
      <c r="QH66" s="588"/>
      <c r="QI66" s="588"/>
      <c r="QJ66" s="588"/>
      <c r="QK66" s="588"/>
      <c r="QL66" s="588"/>
      <c r="QM66" s="588"/>
      <c r="QN66" s="588"/>
      <c r="QO66" s="588"/>
      <c r="QP66" s="588"/>
      <c r="QQ66" s="588"/>
      <c r="QR66" s="588"/>
      <c r="QS66" s="588"/>
      <c r="QT66" s="588"/>
      <c r="QU66" s="588"/>
      <c r="QV66" s="588"/>
      <c r="QW66" s="588"/>
      <c r="QX66" s="588"/>
      <c r="QY66" s="588"/>
      <c r="QZ66" s="588"/>
      <c r="RA66" s="588"/>
      <c r="RB66" s="588"/>
      <c r="RC66" s="588"/>
      <c r="RD66" s="588"/>
      <c r="RE66" s="588"/>
      <c r="RF66" s="588"/>
      <c r="RG66" s="588"/>
      <c r="RH66" s="588"/>
      <c r="RI66" s="588"/>
      <c r="RJ66" s="588"/>
      <c r="RK66" s="588"/>
      <c r="RL66" s="588"/>
      <c r="RM66" s="588"/>
      <c r="RN66" s="588"/>
      <c r="RO66" s="588"/>
      <c r="RP66" s="588"/>
      <c r="RQ66" s="588"/>
      <c r="RR66" s="588"/>
      <c r="RS66" s="588"/>
      <c r="RT66" s="588"/>
      <c r="RU66" s="588"/>
      <c r="RV66" s="588"/>
      <c r="RW66" s="588"/>
      <c r="RX66" s="588"/>
      <c r="RY66" s="588"/>
      <c r="RZ66" s="588"/>
      <c r="SA66" s="588"/>
      <c r="SB66" s="588"/>
      <c r="SC66" s="588"/>
      <c r="SD66" s="588"/>
      <c r="SE66" s="588"/>
      <c r="SF66" s="588"/>
      <c r="SG66" s="588"/>
      <c r="SH66" s="588"/>
      <c r="SI66" s="588"/>
      <c r="SJ66" s="588"/>
      <c r="SK66" s="588"/>
      <c r="SL66" s="588"/>
      <c r="SM66" s="588"/>
      <c r="SN66" s="588"/>
      <c r="SO66" s="588"/>
      <c r="SP66" s="588"/>
      <c r="SQ66" s="588"/>
      <c r="SR66" s="588"/>
      <c r="SS66" s="588"/>
      <c r="ST66" s="588"/>
      <c r="SU66" s="588"/>
      <c r="SV66" s="588"/>
      <c r="SW66" s="588"/>
      <c r="SX66" s="588"/>
      <c r="SY66" s="588"/>
      <c r="SZ66" s="588"/>
      <c r="TA66" s="588"/>
      <c r="TB66" s="588"/>
      <c r="TC66" s="588"/>
      <c r="TD66" s="588"/>
      <c r="TE66" s="588"/>
      <c r="TF66" s="588"/>
      <c r="TG66" s="588"/>
      <c r="TH66" s="588"/>
      <c r="TI66" s="588"/>
      <c r="TJ66" s="588"/>
      <c r="TK66" s="588"/>
      <c r="TL66" s="588"/>
      <c r="TM66" s="588"/>
      <c r="TN66" s="588"/>
      <c r="TO66" s="588"/>
      <c r="TP66" s="588"/>
      <c r="TQ66" s="588"/>
      <c r="TR66" s="588"/>
      <c r="TS66" s="588"/>
      <c r="TT66" s="588"/>
      <c r="TU66" s="588"/>
      <c r="TV66" s="588"/>
      <c r="TW66" s="588"/>
      <c r="TX66" s="588"/>
      <c r="TY66" s="588"/>
      <c r="TZ66" s="588"/>
      <c r="UA66" s="588"/>
      <c r="UB66" s="588"/>
      <c r="UC66" s="588"/>
      <c r="UD66" s="588"/>
      <c r="UE66" s="588"/>
      <c r="UF66" s="588"/>
      <c r="UG66" s="588"/>
      <c r="UH66" s="588"/>
      <c r="UI66" s="588"/>
      <c r="UJ66" s="588"/>
      <c r="UK66" s="588"/>
      <c r="UL66" s="588"/>
      <c r="UM66" s="588"/>
      <c r="UN66" s="588"/>
      <c r="UO66" s="588"/>
      <c r="UP66" s="588"/>
      <c r="UQ66" s="588"/>
      <c r="UR66" s="588"/>
      <c r="US66" s="588"/>
      <c r="UT66" s="588"/>
      <c r="UU66" s="588"/>
      <c r="UV66" s="588"/>
      <c r="UW66" s="588"/>
      <c r="UX66" s="588"/>
      <c r="UY66" s="588"/>
      <c r="UZ66" s="588"/>
      <c r="VA66" s="588"/>
      <c r="VB66" s="588"/>
      <c r="VC66" s="588"/>
      <c r="VD66" s="588"/>
      <c r="VE66" s="588"/>
      <c r="VF66" s="588"/>
      <c r="VG66" s="588"/>
      <c r="VH66" s="588"/>
      <c r="VI66" s="588"/>
      <c r="VJ66" s="588"/>
      <c r="VK66" s="588"/>
      <c r="VL66" s="588"/>
      <c r="VM66" s="588"/>
      <c r="VN66" s="588"/>
      <c r="VO66" s="588"/>
      <c r="VP66" s="588"/>
      <c r="VQ66" s="588"/>
      <c r="VR66" s="588"/>
      <c r="VS66" s="588"/>
      <c r="VT66" s="588"/>
      <c r="VU66" s="588"/>
      <c r="VV66" s="588"/>
      <c r="VW66" s="588"/>
      <c r="VX66" s="588"/>
      <c r="VY66" s="588"/>
      <c r="VZ66" s="588"/>
      <c r="WA66" s="588"/>
      <c r="WB66" s="588"/>
      <c r="WC66" s="588"/>
      <c r="WD66" s="588"/>
      <c r="WE66" s="588"/>
      <c r="WF66" s="588"/>
      <c r="WG66" s="588"/>
      <c r="WH66" s="588"/>
      <c r="WI66" s="588"/>
      <c r="WJ66" s="588"/>
      <c r="WK66" s="588"/>
      <c r="WL66" s="588"/>
      <c r="WM66" s="588"/>
      <c r="WN66" s="588"/>
      <c r="WO66" s="588"/>
      <c r="WP66" s="588"/>
      <c r="WQ66" s="588"/>
      <c r="WR66" s="588"/>
      <c r="WS66" s="588"/>
      <c r="WT66" s="588"/>
      <c r="WU66" s="588"/>
      <c r="WV66" s="588"/>
      <c r="WW66" s="588"/>
      <c r="WX66" s="588"/>
      <c r="WY66" s="588"/>
      <c r="WZ66" s="588"/>
      <c r="XA66" s="588"/>
      <c r="XB66" s="588"/>
      <c r="XC66" s="588"/>
      <c r="XD66" s="588"/>
      <c r="XE66" s="588"/>
      <c r="XF66" s="588"/>
      <c r="XG66" s="588"/>
      <c r="XH66" s="588"/>
      <c r="XI66" s="588"/>
      <c r="XJ66" s="588"/>
      <c r="XK66" s="588"/>
      <c r="XL66" s="588"/>
      <c r="XM66" s="588"/>
      <c r="XN66" s="588"/>
      <c r="XO66" s="588"/>
      <c r="XP66" s="588"/>
      <c r="XQ66" s="588"/>
      <c r="XR66" s="588"/>
      <c r="XS66" s="588"/>
      <c r="XT66" s="588"/>
      <c r="XU66" s="588"/>
      <c r="XV66" s="588"/>
      <c r="XW66" s="588"/>
      <c r="XX66" s="588"/>
      <c r="XY66" s="588"/>
      <c r="XZ66" s="588"/>
      <c r="YA66" s="588"/>
      <c r="YB66" s="588"/>
      <c r="YC66" s="588"/>
      <c r="YD66" s="588"/>
      <c r="YE66" s="588"/>
      <c r="YF66" s="588"/>
      <c r="YG66" s="588"/>
      <c r="YH66" s="588"/>
      <c r="YI66" s="588"/>
      <c r="YJ66" s="588"/>
      <c r="YK66" s="588"/>
      <c r="YL66" s="588"/>
      <c r="YM66" s="588"/>
      <c r="YN66" s="588"/>
      <c r="YO66" s="588"/>
      <c r="YP66" s="588"/>
      <c r="YQ66" s="588"/>
      <c r="YR66" s="588"/>
      <c r="YS66" s="588"/>
      <c r="YT66" s="588"/>
      <c r="YU66" s="588"/>
      <c r="YV66" s="588"/>
      <c r="YW66" s="588"/>
      <c r="YX66" s="588"/>
      <c r="YY66" s="588"/>
      <c r="YZ66" s="588"/>
      <c r="ZA66" s="588"/>
      <c r="ZB66" s="588"/>
      <c r="ZC66" s="588"/>
      <c r="ZD66" s="588"/>
      <c r="ZE66" s="588"/>
      <c r="ZF66" s="588"/>
      <c r="ZG66" s="588"/>
      <c r="ZH66" s="588"/>
      <c r="ZI66" s="588"/>
      <c r="ZJ66" s="588"/>
      <c r="ZK66" s="588"/>
      <c r="ZL66" s="588"/>
      <c r="ZM66" s="588"/>
      <c r="ZN66" s="588"/>
      <c r="ZO66" s="588"/>
      <c r="ZP66" s="588"/>
      <c r="ZQ66" s="588"/>
      <c r="ZR66" s="588"/>
      <c r="ZS66" s="588"/>
      <c r="ZT66" s="588"/>
      <c r="ZU66" s="588"/>
      <c r="ZV66" s="588"/>
      <c r="ZW66" s="588"/>
      <c r="ZX66" s="588"/>
      <c r="ZY66" s="588"/>
      <c r="ZZ66" s="588"/>
      <c r="AAA66" s="588"/>
      <c r="AAB66" s="588"/>
      <c r="AAC66" s="588"/>
      <c r="AAD66" s="588"/>
      <c r="AAE66" s="588"/>
      <c r="AAF66" s="588"/>
      <c r="AAG66" s="588"/>
      <c r="AAH66" s="588"/>
      <c r="AAI66" s="588"/>
      <c r="AAJ66" s="588"/>
      <c r="AAK66" s="588"/>
      <c r="AAL66" s="588"/>
      <c r="AAM66" s="588"/>
      <c r="AAN66" s="588"/>
      <c r="AAO66" s="588"/>
      <c r="AAP66" s="588"/>
      <c r="AAQ66" s="588"/>
      <c r="AAR66" s="588"/>
      <c r="AAS66" s="588"/>
      <c r="AAT66" s="588"/>
      <c r="AAU66" s="588"/>
      <c r="AAV66" s="588"/>
      <c r="AAW66" s="588"/>
      <c r="AAX66" s="588"/>
      <c r="AAY66" s="588"/>
      <c r="AAZ66" s="588"/>
      <c r="ABA66" s="588"/>
      <c r="ABB66" s="588"/>
      <c r="ABC66" s="588"/>
      <c r="ABD66" s="588"/>
      <c r="ABE66" s="588"/>
      <c r="ABF66" s="588"/>
      <c r="ABG66" s="588"/>
      <c r="ABH66" s="588"/>
      <c r="ABI66" s="588"/>
      <c r="ABJ66" s="588"/>
      <c r="ABK66" s="588"/>
      <c r="ABL66" s="588"/>
      <c r="ABM66" s="588"/>
      <c r="ABN66" s="588"/>
      <c r="ABO66" s="588"/>
      <c r="ABP66" s="588"/>
      <c r="ABQ66" s="588"/>
      <c r="ABR66" s="588"/>
      <c r="ABS66" s="588"/>
      <c r="ABT66" s="588"/>
      <c r="ABU66" s="588"/>
      <c r="ABV66" s="588"/>
      <c r="ABW66" s="588"/>
      <c r="ABX66" s="588"/>
      <c r="ABY66" s="588"/>
      <c r="ABZ66" s="588"/>
      <c r="ACA66" s="588"/>
      <c r="ACB66" s="588"/>
      <c r="ACC66" s="588"/>
      <c r="ACD66" s="588"/>
      <c r="ACE66" s="588"/>
      <c r="ACF66" s="588"/>
      <c r="ACG66" s="588"/>
      <c r="ACH66" s="588"/>
      <c r="ACI66" s="588"/>
      <c r="ACJ66" s="588"/>
      <c r="ACK66" s="588"/>
      <c r="ACL66" s="588"/>
      <c r="ACM66" s="588"/>
      <c r="ACN66" s="588"/>
      <c r="ACO66" s="588"/>
      <c r="ACP66" s="588"/>
      <c r="ACQ66" s="588"/>
      <c r="ACR66" s="588"/>
      <c r="ACS66" s="588"/>
      <c r="ACT66" s="588"/>
      <c r="ACU66" s="588"/>
      <c r="ACV66" s="588"/>
      <c r="ACW66" s="588"/>
      <c r="ACX66" s="588"/>
      <c r="ACY66" s="588"/>
      <c r="ACZ66" s="588"/>
      <c r="ADA66" s="588"/>
      <c r="ADB66" s="588"/>
      <c r="ADC66" s="588"/>
      <c r="ADD66" s="588"/>
      <c r="ADE66" s="588"/>
      <c r="ADF66" s="588"/>
      <c r="ADG66" s="588"/>
      <c r="ADH66" s="588"/>
      <c r="ADI66" s="588"/>
      <c r="ADJ66" s="588"/>
      <c r="ADK66" s="588"/>
      <c r="ADL66" s="588"/>
      <c r="ADM66" s="588"/>
      <c r="ADN66" s="588"/>
      <c r="ADO66" s="588"/>
      <c r="ADP66" s="588"/>
      <c r="ADQ66" s="588"/>
      <c r="ADR66" s="588"/>
      <c r="ADS66" s="588"/>
      <c r="ADT66" s="588"/>
      <c r="ADU66" s="588"/>
      <c r="ADV66" s="588"/>
      <c r="ADW66" s="588"/>
      <c r="ADX66" s="588"/>
      <c r="ADY66" s="588"/>
      <c r="ADZ66" s="588"/>
      <c r="AEA66" s="588"/>
      <c r="AEB66" s="588"/>
      <c r="AEC66" s="588"/>
      <c r="AED66" s="588"/>
      <c r="AEE66" s="588"/>
      <c r="AEF66" s="588"/>
      <c r="AEG66" s="588"/>
      <c r="AEH66" s="588"/>
      <c r="AEI66" s="588"/>
      <c r="AEJ66" s="588"/>
      <c r="AEK66" s="588"/>
      <c r="AEL66" s="588"/>
      <c r="AEM66" s="588"/>
      <c r="AEN66" s="588"/>
      <c r="AEO66" s="588"/>
      <c r="AEP66" s="588"/>
      <c r="AEQ66" s="588"/>
      <c r="AER66" s="588"/>
      <c r="AES66" s="588"/>
      <c r="AET66" s="588"/>
      <c r="AEU66" s="588"/>
      <c r="AEV66" s="588"/>
      <c r="AEW66" s="588"/>
      <c r="AEX66" s="588"/>
      <c r="AEY66" s="588"/>
      <c r="AEZ66" s="588"/>
      <c r="AFA66" s="588"/>
      <c r="AFB66" s="588"/>
      <c r="AFC66" s="588"/>
      <c r="AFD66" s="588"/>
      <c r="AFE66" s="588"/>
      <c r="AFF66" s="588"/>
      <c r="AFG66" s="588"/>
      <c r="AFH66" s="588"/>
      <c r="AFI66" s="588"/>
      <c r="AFJ66" s="588"/>
      <c r="AFK66" s="588"/>
      <c r="AFL66" s="588"/>
      <c r="AFM66" s="588"/>
      <c r="AFN66" s="588"/>
      <c r="AFO66" s="588"/>
      <c r="AFP66" s="588"/>
      <c r="AFQ66" s="588"/>
      <c r="AFR66" s="588"/>
      <c r="AFS66" s="588"/>
      <c r="AFT66" s="588"/>
      <c r="AFU66" s="588"/>
      <c r="AFV66" s="588"/>
      <c r="AFW66" s="588"/>
      <c r="AFX66" s="588"/>
      <c r="AFY66" s="588"/>
      <c r="AFZ66" s="588"/>
      <c r="AGA66" s="588"/>
      <c r="AGB66" s="588"/>
      <c r="AGC66" s="588"/>
      <c r="AGD66" s="588"/>
      <c r="AGE66" s="588"/>
      <c r="AGF66" s="588"/>
      <c r="AGG66" s="588"/>
      <c r="AGH66" s="588"/>
      <c r="AGI66" s="588"/>
      <c r="AGJ66" s="588"/>
      <c r="AGK66" s="588"/>
      <c r="AGL66" s="588"/>
      <c r="AGM66" s="588"/>
      <c r="AGN66" s="588"/>
      <c r="AGO66" s="588"/>
      <c r="AGP66" s="588"/>
      <c r="AGQ66" s="588"/>
      <c r="AGR66" s="588"/>
      <c r="AGS66" s="588"/>
      <c r="AGT66" s="588"/>
      <c r="AGU66" s="588"/>
      <c r="AGV66" s="588"/>
      <c r="AGW66" s="588"/>
      <c r="AGX66" s="588"/>
      <c r="AGY66" s="588"/>
      <c r="AGZ66" s="588"/>
      <c r="AHA66" s="588"/>
      <c r="AHB66" s="588"/>
      <c r="AHC66" s="588"/>
      <c r="AHD66" s="588"/>
      <c r="AHE66" s="588"/>
      <c r="AHF66" s="588"/>
      <c r="AHG66" s="588"/>
      <c r="AHH66" s="588"/>
      <c r="AHI66" s="588"/>
      <c r="AHJ66" s="588"/>
      <c r="AHK66" s="588"/>
      <c r="AHL66" s="588"/>
      <c r="AHM66" s="588"/>
      <c r="AHN66" s="588"/>
      <c r="AHO66" s="588"/>
      <c r="AHP66" s="588"/>
      <c r="AHQ66" s="588"/>
      <c r="AHR66" s="588"/>
      <c r="AHS66" s="588"/>
      <c r="AHT66" s="588"/>
      <c r="AHU66" s="588"/>
      <c r="AHV66" s="588"/>
      <c r="AHW66" s="588"/>
      <c r="AHX66" s="588"/>
      <c r="AHY66" s="588"/>
      <c r="AHZ66" s="588"/>
      <c r="AIA66" s="588"/>
      <c r="AIB66" s="588"/>
      <c r="AIC66" s="588"/>
      <c r="AID66" s="588"/>
      <c r="AIE66" s="588"/>
      <c r="AIF66" s="588"/>
      <c r="AIG66" s="588"/>
      <c r="AIH66" s="588"/>
      <c r="AII66" s="588"/>
      <c r="AIJ66" s="588"/>
      <c r="AIK66" s="588"/>
      <c r="AIL66" s="588"/>
      <c r="AIM66" s="588"/>
      <c r="AIN66" s="588"/>
      <c r="AIO66" s="588"/>
      <c r="AIP66" s="588"/>
      <c r="AIQ66" s="588"/>
      <c r="AIR66" s="588"/>
      <c r="AIS66" s="588"/>
      <c r="AIT66" s="588"/>
      <c r="AIU66" s="588"/>
      <c r="AIV66" s="588"/>
      <c r="AIW66" s="588"/>
      <c r="AIX66" s="588"/>
      <c r="AIY66" s="588"/>
      <c r="AIZ66" s="588"/>
      <c r="AJA66" s="588"/>
      <c r="AJB66" s="588"/>
      <c r="AJC66" s="588"/>
      <c r="AJD66" s="588"/>
      <c r="AJE66" s="588"/>
      <c r="AJF66" s="588"/>
      <c r="AJG66" s="588"/>
      <c r="AJH66" s="588"/>
      <c r="AJI66" s="588"/>
      <c r="AJJ66" s="588"/>
      <c r="AJK66" s="588"/>
      <c r="AJL66" s="588"/>
      <c r="AJM66" s="588"/>
      <c r="AJN66" s="588"/>
      <c r="AJO66" s="588"/>
      <c r="AJP66" s="588"/>
      <c r="AJQ66" s="588"/>
      <c r="AJR66" s="588"/>
      <c r="AJS66" s="588"/>
      <c r="AJT66" s="588"/>
      <c r="AJU66" s="588"/>
      <c r="AJV66" s="588"/>
      <c r="AJW66" s="588"/>
      <c r="AJX66" s="588"/>
      <c r="AJY66" s="588"/>
      <c r="AJZ66" s="588"/>
      <c r="AKA66" s="588"/>
      <c r="AKB66" s="588"/>
      <c r="AKC66" s="588"/>
      <c r="AKD66" s="588"/>
      <c r="AKE66" s="588"/>
      <c r="AKF66" s="588"/>
      <c r="AKG66" s="588"/>
      <c r="AKH66" s="588"/>
      <c r="AKI66" s="588"/>
      <c r="AKJ66" s="588"/>
      <c r="AKK66" s="588"/>
      <c r="AKL66" s="588"/>
      <c r="AKM66" s="588"/>
      <c r="AKN66" s="588"/>
      <c r="AKO66" s="588"/>
      <c r="AKP66" s="588"/>
      <c r="AKQ66" s="588"/>
      <c r="AKR66" s="588"/>
      <c r="AKS66" s="588"/>
      <c r="AKT66" s="588"/>
      <c r="AKU66" s="588"/>
      <c r="AKV66" s="588"/>
      <c r="AKW66" s="588"/>
      <c r="AKX66" s="588"/>
      <c r="AKY66" s="588"/>
      <c r="AKZ66" s="588"/>
      <c r="ALA66" s="588"/>
      <c r="ALB66" s="588"/>
      <c r="ALC66" s="588"/>
      <c r="ALD66" s="588"/>
      <c r="ALE66" s="588"/>
      <c r="ALF66" s="588"/>
      <c r="ALG66" s="588"/>
      <c r="ALH66" s="588"/>
      <c r="ALI66" s="588"/>
      <c r="ALJ66" s="588"/>
      <c r="ALK66" s="588"/>
      <c r="ALL66" s="588"/>
      <c r="ALM66" s="588"/>
      <c r="ALN66" s="588"/>
      <c r="ALO66" s="588"/>
      <c r="ALP66" s="588"/>
      <c r="ALQ66" s="588"/>
      <c r="ALR66" s="588"/>
      <c r="ALS66" s="588"/>
      <c r="ALT66" s="588"/>
      <c r="ALU66" s="588"/>
      <c r="ALV66" s="588"/>
      <c r="ALW66" s="588"/>
      <c r="ALX66" s="588"/>
      <c r="ALY66" s="588"/>
      <c r="ALZ66" s="588"/>
      <c r="AMA66" s="588"/>
      <c r="AMB66" s="588"/>
      <c r="AMC66" s="588"/>
      <c r="AMD66" s="588"/>
      <c r="AME66" s="588"/>
      <c r="AMF66" s="588"/>
      <c r="AMG66" s="588"/>
      <c r="AMH66" s="588"/>
      <c r="AMI66" s="588"/>
      <c r="AMJ66" s="588"/>
      <c r="AMK66" s="588"/>
      <c r="AML66" s="588"/>
      <c r="AMM66" s="588"/>
      <c r="AMN66" s="588"/>
      <c r="AMO66" s="588"/>
    </row>
  </sheetData>
  <mergeCells count="27">
    <mergeCell ref="D52:D53"/>
    <mergeCell ref="AG52:AG53"/>
    <mergeCell ref="AH52:AH53"/>
    <mergeCell ref="AI52:AI53"/>
    <mergeCell ref="O28:AF28"/>
    <mergeCell ref="AG33:AG34"/>
    <mergeCell ref="AH33:AH34"/>
    <mergeCell ref="AI33:AI34"/>
    <mergeCell ref="E43:N43"/>
    <mergeCell ref="D47:D48"/>
    <mergeCell ref="AG47:AG48"/>
    <mergeCell ref="AH47:AH48"/>
    <mergeCell ref="AI47:AI48"/>
    <mergeCell ref="AI4:AI5"/>
    <mergeCell ref="N6:AF6"/>
    <mergeCell ref="G8:N8"/>
    <mergeCell ref="H14:Q14"/>
    <mergeCell ref="D17:D18"/>
    <mergeCell ref="AG17:AG18"/>
    <mergeCell ref="AH17:AH18"/>
    <mergeCell ref="AI17:AI18"/>
    <mergeCell ref="A1:AF1"/>
    <mergeCell ref="A2:AF2"/>
    <mergeCell ref="A3:AF3"/>
    <mergeCell ref="D4:D5"/>
    <mergeCell ref="AG4:AG5"/>
    <mergeCell ref="AH4:AH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workbookViewId="0">
      <selection sqref="A1:XFD1048576"/>
    </sheetView>
  </sheetViews>
  <sheetFormatPr defaultColWidth="8.85546875" defaultRowHeight="15"/>
  <cols>
    <col min="1" max="1" width="13" customWidth="1"/>
    <col min="2" max="2" width="36.42578125" style="687" customWidth="1"/>
    <col min="3" max="3" width="10" bestFit="1" customWidth="1"/>
    <col min="5" max="32" width="7.28515625" customWidth="1"/>
    <col min="33" max="35" width="5.7109375" customWidth="1"/>
    <col min="36" max="36" width="8.7109375" style="688" customWidth="1"/>
    <col min="37" max="38" width="6.42578125" customWidth="1"/>
    <col min="39" max="39" width="3.5703125" customWidth="1"/>
    <col min="40" max="44" width="6.140625" customWidth="1"/>
    <col min="69" max="69" width="9.42578125" bestFit="1" customWidth="1"/>
  </cols>
  <sheetData>
    <row r="1" spans="1:93" ht="15.75" customHeight="1">
      <c r="A1" s="593" t="s">
        <v>280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5"/>
      <c r="AH1" s="595"/>
      <c r="AI1" s="596"/>
      <c r="AJ1" s="597"/>
      <c r="AK1" s="598"/>
      <c r="AL1" s="598"/>
      <c r="AM1" s="598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98"/>
    </row>
    <row r="2" spans="1:93" ht="15.75" customHeight="1">
      <c r="A2" s="599" t="s">
        <v>281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1"/>
      <c r="AH2" s="601"/>
      <c r="AI2" s="602"/>
      <c r="AJ2" s="603"/>
      <c r="AK2" s="604">
        <f>20*6</f>
        <v>120</v>
      </c>
      <c r="AL2" s="605"/>
      <c r="AM2" s="605"/>
      <c r="AN2" s="605"/>
      <c r="AO2" s="605"/>
      <c r="AP2" s="605"/>
      <c r="AQ2" s="605"/>
      <c r="AR2" s="605"/>
      <c r="AS2" s="605"/>
      <c r="AT2" s="605"/>
      <c r="AU2" s="605"/>
      <c r="AV2" s="605"/>
      <c r="AW2" s="605"/>
      <c r="AX2" s="605"/>
      <c r="AY2" s="605"/>
      <c r="AZ2" s="605"/>
      <c r="BA2" s="605"/>
      <c r="BB2" s="605"/>
      <c r="BC2" s="605"/>
      <c r="BD2" s="605"/>
      <c r="BE2" s="605"/>
      <c r="BF2" s="605"/>
      <c r="BG2" s="605"/>
      <c r="BH2" s="605"/>
      <c r="BI2" s="605"/>
      <c r="BJ2" s="605"/>
      <c r="BK2" s="605"/>
      <c r="BL2" s="605"/>
      <c r="BM2" s="605"/>
      <c r="BN2" s="605"/>
      <c r="BO2" s="605"/>
      <c r="BP2" s="605"/>
      <c r="BQ2" s="605"/>
      <c r="BR2" s="606"/>
    </row>
    <row r="3" spans="1:93" ht="15.75" customHeight="1" thickBot="1">
      <c r="A3" s="607" t="s">
        <v>367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9"/>
      <c r="AH3" s="609"/>
      <c r="AI3" s="610"/>
      <c r="AJ3" s="603"/>
      <c r="AK3" s="605"/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605"/>
      <c r="BH3" s="605"/>
      <c r="BI3" s="605"/>
      <c r="BJ3" s="605"/>
      <c r="BK3" s="605"/>
      <c r="BL3" s="605"/>
      <c r="BM3" s="605"/>
      <c r="BN3" s="605"/>
      <c r="BO3" s="605"/>
      <c r="BP3" s="605"/>
      <c r="BQ3" s="605"/>
      <c r="BR3" s="606"/>
    </row>
    <row r="4" spans="1:93" ht="15" customHeight="1">
      <c r="A4" s="611" t="s">
        <v>368</v>
      </c>
      <c r="B4" s="612" t="s">
        <v>369</v>
      </c>
      <c r="C4" s="613" t="s">
        <v>75</v>
      </c>
      <c r="D4" s="614" t="s">
        <v>3</v>
      </c>
      <c r="E4" s="615">
        <v>1</v>
      </c>
      <c r="F4" s="615">
        <v>2</v>
      </c>
      <c r="G4" s="615">
        <v>3</v>
      </c>
      <c r="H4" s="615">
        <v>4</v>
      </c>
      <c r="I4" s="615">
        <v>5</v>
      </c>
      <c r="J4" s="615">
        <v>6</v>
      </c>
      <c r="K4" s="615">
        <v>7</v>
      </c>
      <c r="L4" s="615">
        <v>8</v>
      </c>
      <c r="M4" s="615">
        <v>9</v>
      </c>
      <c r="N4" s="615">
        <v>10</v>
      </c>
      <c r="O4" s="615">
        <v>11</v>
      </c>
      <c r="P4" s="615">
        <v>12</v>
      </c>
      <c r="Q4" s="615">
        <v>13</v>
      </c>
      <c r="R4" s="615">
        <v>14</v>
      </c>
      <c r="S4" s="615">
        <v>15</v>
      </c>
      <c r="T4" s="615">
        <v>16</v>
      </c>
      <c r="U4" s="615">
        <v>17</v>
      </c>
      <c r="V4" s="615">
        <v>18</v>
      </c>
      <c r="W4" s="615">
        <v>19</v>
      </c>
      <c r="X4" s="615">
        <v>20</v>
      </c>
      <c r="Y4" s="615">
        <v>21</v>
      </c>
      <c r="Z4" s="615">
        <v>22</v>
      </c>
      <c r="AA4" s="615">
        <v>23</v>
      </c>
      <c r="AB4" s="615">
        <v>24</v>
      </c>
      <c r="AC4" s="615">
        <v>25</v>
      </c>
      <c r="AD4" s="615">
        <v>26</v>
      </c>
      <c r="AE4" s="615">
        <v>27</v>
      </c>
      <c r="AF4" s="615">
        <v>28</v>
      </c>
      <c r="AG4" s="616" t="s">
        <v>4</v>
      </c>
      <c r="AH4" s="617" t="s">
        <v>5</v>
      </c>
      <c r="AI4" s="617" t="s">
        <v>6</v>
      </c>
      <c r="AJ4" s="618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605"/>
      <c r="AV4" s="605"/>
      <c r="AW4" s="605"/>
      <c r="AX4" s="605"/>
      <c r="AY4" s="605"/>
      <c r="AZ4" s="605"/>
      <c r="BA4" s="605"/>
      <c r="BB4" s="605"/>
      <c r="BC4" s="605"/>
      <c r="BD4" s="605"/>
      <c r="BE4" s="605"/>
      <c r="BF4" s="605"/>
      <c r="BG4" s="605"/>
      <c r="BH4" s="605"/>
      <c r="BI4" s="605"/>
      <c r="BJ4" s="605"/>
      <c r="BK4" s="605"/>
      <c r="BL4" s="605"/>
      <c r="BM4" s="605"/>
      <c r="BN4" s="605"/>
      <c r="BO4" s="605"/>
      <c r="BP4" s="605"/>
      <c r="BQ4" s="605"/>
      <c r="BR4" s="619"/>
    </row>
    <row r="5" spans="1:93" ht="15" customHeight="1">
      <c r="A5" s="620"/>
      <c r="B5" s="621" t="s">
        <v>283</v>
      </c>
      <c r="C5" s="622" t="s">
        <v>213</v>
      </c>
      <c r="D5" s="623"/>
      <c r="E5" s="624" t="s">
        <v>11</v>
      </c>
      <c r="F5" s="624" t="s">
        <v>12</v>
      </c>
      <c r="G5" s="624" t="s">
        <v>13</v>
      </c>
      <c r="H5" s="624" t="s">
        <v>14</v>
      </c>
      <c r="I5" s="624" t="s">
        <v>8</v>
      </c>
      <c r="J5" s="624" t="s">
        <v>9</v>
      </c>
      <c r="K5" s="624" t="s">
        <v>10</v>
      </c>
      <c r="L5" s="624" t="s">
        <v>214</v>
      </c>
      <c r="M5" s="624" t="s">
        <v>12</v>
      </c>
      <c r="N5" s="624" t="s">
        <v>13</v>
      </c>
      <c r="O5" s="624" t="s">
        <v>14</v>
      </c>
      <c r="P5" s="624" t="s">
        <v>8</v>
      </c>
      <c r="Q5" s="624" t="s">
        <v>9</v>
      </c>
      <c r="R5" s="624" t="s">
        <v>10</v>
      </c>
      <c r="S5" s="624" t="s">
        <v>214</v>
      </c>
      <c r="T5" s="624" t="s">
        <v>12</v>
      </c>
      <c r="U5" s="624" t="s">
        <v>13</v>
      </c>
      <c r="V5" s="624" t="s">
        <v>14</v>
      </c>
      <c r="W5" s="624" t="s">
        <v>8</v>
      </c>
      <c r="X5" s="624" t="s">
        <v>9</v>
      </c>
      <c r="Y5" s="624" t="s">
        <v>10</v>
      </c>
      <c r="Z5" s="624" t="s">
        <v>214</v>
      </c>
      <c r="AA5" s="624" t="s">
        <v>12</v>
      </c>
      <c r="AB5" s="624" t="s">
        <v>13</v>
      </c>
      <c r="AC5" s="624" t="s">
        <v>14</v>
      </c>
      <c r="AD5" s="624" t="s">
        <v>8</v>
      </c>
      <c r="AE5" s="624" t="s">
        <v>9</v>
      </c>
      <c r="AF5" s="624" t="s">
        <v>10</v>
      </c>
      <c r="AG5" s="616"/>
      <c r="AH5" s="617"/>
      <c r="AI5" s="617"/>
      <c r="AJ5" s="618"/>
      <c r="AK5" s="274" t="s">
        <v>4</v>
      </c>
      <c r="AL5" s="274" t="s">
        <v>6</v>
      </c>
      <c r="AM5" s="3"/>
      <c r="AN5" s="625" t="s">
        <v>15</v>
      </c>
      <c r="AO5" s="625" t="s">
        <v>16</v>
      </c>
      <c r="AP5" s="625" t="s">
        <v>17</v>
      </c>
      <c r="AQ5" s="625" t="s">
        <v>18</v>
      </c>
      <c r="AR5" s="625" t="s">
        <v>19</v>
      </c>
      <c r="AS5" s="411" t="s">
        <v>20</v>
      </c>
      <c r="AT5" s="411" t="s">
        <v>21</v>
      </c>
      <c r="AU5" s="411" t="s">
        <v>22</v>
      </c>
      <c r="AV5" s="411" t="s">
        <v>87</v>
      </c>
      <c r="AW5" s="411" t="s">
        <v>24</v>
      </c>
      <c r="AX5" s="411" t="s">
        <v>25</v>
      </c>
      <c r="AY5" s="411" t="s">
        <v>26</v>
      </c>
      <c r="AZ5" s="411" t="s">
        <v>27</v>
      </c>
      <c r="BA5" s="411" t="s">
        <v>28</v>
      </c>
      <c r="BB5" s="411" t="s">
        <v>29</v>
      </c>
      <c r="BC5" s="411" t="s">
        <v>216</v>
      </c>
      <c r="BD5" s="411" t="s">
        <v>223</v>
      </c>
      <c r="BE5" s="411" t="s">
        <v>32</v>
      </c>
      <c r="BF5" s="411" t="s">
        <v>33</v>
      </c>
      <c r="BG5" s="411" t="s">
        <v>34</v>
      </c>
      <c r="BH5" s="411" t="s">
        <v>35</v>
      </c>
      <c r="BI5" s="411" t="s">
        <v>370</v>
      </c>
      <c r="BJ5" s="411" t="s">
        <v>129</v>
      </c>
      <c r="BK5" s="411" t="s">
        <v>218</v>
      </c>
      <c r="BL5" s="411" t="s">
        <v>371</v>
      </c>
      <c r="BM5" s="411" t="s">
        <v>285</v>
      </c>
      <c r="BN5" s="411" t="s">
        <v>286</v>
      </c>
      <c r="BO5" s="411" t="s">
        <v>287</v>
      </c>
      <c r="BP5" s="626" t="s">
        <v>36</v>
      </c>
      <c r="BQ5" s="626" t="s">
        <v>37</v>
      </c>
      <c r="BR5" s="619"/>
      <c r="BS5" s="411" t="s">
        <v>20</v>
      </c>
      <c r="BT5" s="411" t="s">
        <v>21</v>
      </c>
      <c r="BU5" s="411" t="s">
        <v>22</v>
      </c>
      <c r="BV5" s="411" t="s">
        <v>87</v>
      </c>
      <c r="BW5" s="411" t="s">
        <v>24</v>
      </c>
      <c r="BX5" s="411" t="s">
        <v>25</v>
      </c>
      <c r="BY5" s="411" t="s">
        <v>26</v>
      </c>
      <c r="BZ5" s="411" t="s">
        <v>27</v>
      </c>
      <c r="CA5" s="411" t="s">
        <v>28</v>
      </c>
      <c r="CB5" s="411" t="s">
        <v>29</v>
      </c>
      <c r="CC5" s="411" t="s">
        <v>30</v>
      </c>
      <c r="CD5" s="411" t="s">
        <v>223</v>
      </c>
      <c r="CE5" s="411" t="s">
        <v>32</v>
      </c>
      <c r="CF5" s="411" t="s">
        <v>33</v>
      </c>
      <c r="CG5" s="411" t="s">
        <v>216</v>
      </c>
      <c r="CH5" s="411" t="s">
        <v>35</v>
      </c>
      <c r="CI5" s="411" t="s">
        <v>370</v>
      </c>
      <c r="CJ5" s="411" t="s">
        <v>129</v>
      </c>
      <c r="CK5" s="411" t="s">
        <v>218</v>
      </c>
      <c r="CL5" s="411" t="s">
        <v>371</v>
      </c>
      <c r="CM5" s="411" t="s">
        <v>285</v>
      </c>
      <c r="CN5" s="411" t="s">
        <v>286</v>
      </c>
      <c r="CO5" s="411" t="s">
        <v>34</v>
      </c>
    </row>
    <row r="6" spans="1:93" ht="15.75">
      <c r="A6" s="627" t="s">
        <v>372</v>
      </c>
      <c r="B6" s="628" t="s">
        <v>373</v>
      </c>
      <c r="C6" s="629">
        <v>602458</v>
      </c>
      <c r="D6" s="630" t="s">
        <v>118</v>
      </c>
      <c r="E6" s="631"/>
      <c r="F6" s="631"/>
      <c r="G6" s="632" t="s">
        <v>87</v>
      </c>
      <c r="H6" s="633"/>
      <c r="I6" s="633"/>
      <c r="J6" s="633"/>
      <c r="K6" s="634" t="s">
        <v>18</v>
      </c>
      <c r="L6" s="631"/>
      <c r="M6" s="631"/>
      <c r="N6" s="633" t="s">
        <v>87</v>
      </c>
      <c r="O6" s="633"/>
      <c r="P6" s="633"/>
      <c r="Q6" s="633" t="s">
        <v>87</v>
      </c>
      <c r="R6" s="633"/>
      <c r="S6" s="631" t="s">
        <v>87</v>
      </c>
      <c r="T6" s="631" t="s">
        <v>87</v>
      </c>
      <c r="U6" s="633"/>
      <c r="V6" s="632" t="s">
        <v>87</v>
      </c>
      <c r="W6" s="633" t="s">
        <v>87</v>
      </c>
      <c r="X6" s="632" t="s">
        <v>87</v>
      </c>
      <c r="Y6" s="633"/>
      <c r="Z6" s="631"/>
      <c r="AA6" s="631" t="s">
        <v>87</v>
      </c>
      <c r="AB6" s="633" t="s">
        <v>87</v>
      </c>
      <c r="AC6" s="633" t="s">
        <v>87</v>
      </c>
      <c r="AD6" s="633"/>
      <c r="AE6" s="633" t="s">
        <v>87</v>
      </c>
      <c r="AF6" s="632" t="s">
        <v>87</v>
      </c>
      <c r="AG6" s="635">
        <f t="shared" ref="AG6:AG16" si="0">AK6</f>
        <v>108</v>
      </c>
      <c r="AH6" s="636">
        <f t="shared" ref="AH6:AH16" si="1">AG6+AI6</f>
        <v>156</v>
      </c>
      <c r="AI6" s="636">
        <f>AL6</f>
        <v>48</v>
      </c>
      <c r="AJ6" s="637"/>
      <c r="AK6" s="638">
        <f>$AK$2-BP6</f>
        <v>108</v>
      </c>
      <c r="AL6" s="638">
        <f>(BQ6-AK6)</f>
        <v>48</v>
      </c>
      <c r="AM6" s="3"/>
      <c r="AN6" s="625"/>
      <c r="AO6" s="625"/>
      <c r="AP6" s="625"/>
      <c r="AQ6" s="625">
        <v>2</v>
      </c>
      <c r="AR6" s="625"/>
      <c r="AS6" s="639">
        <f t="shared" ref="AS6:AS16" si="2">COUNTIF(E6:AF6,"M")</f>
        <v>0</v>
      </c>
      <c r="AT6" s="639">
        <f t="shared" ref="AT6:AT16" si="3">COUNTIF(E6:AF6,"T")</f>
        <v>0</v>
      </c>
      <c r="AU6" s="639">
        <f t="shared" ref="AU6:AU16" si="4">COUNTIF(E6:AF6,"P")</f>
        <v>0</v>
      </c>
      <c r="AV6" s="639">
        <f t="shared" ref="AV6:AV16" si="5">COUNTIF(E6:AF6,"N")</f>
        <v>13</v>
      </c>
      <c r="AW6" s="639">
        <f t="shared" ref="AW6:AW16" si="6">COUNTIF(E6:AF6,"M/T")</f>
        <v>0</v>
      </c>
      <c r="AX6" s="639">
        <f t="shared" ref="AX6:AX16" si="7">COUNTIF(E6:AF6,"I/I")</f>
        <v>0</v>
      </c>
      <c r="AY6" s="639">
        <f t="shared" ref="AY6:AY16" si="8">COUNTIF(E6:AF6,"I")</f>
        <v>0</v>
      </c>
      <c r="AZ6" s="639">
        <f t="shared" ref="AZ6:AZ16" si="9">COUNTIF(E6:AF6,"I²")</f>
        <v>0</v>
      </c>
      <c r="BA6" s="639">
        <f t="shared" ref="BA6:BA16" si="10">COUNTIF(E6:AF6,"M4")</f>
        <v>0</v>
      </c>
      <c r="BB6" s="639">
        <f t="shared" ref="BB6:BB16" si="11">COUNTIF(E6:AF6,"T5")</f>
        <v>0</v>
      </c>
      <c r="BC6" s="639">
        <f t="shared" ref="BC6:BC16" si="12">COUNTIF(E6:AF6,"M/N")</f>
        <v>0</v>
      </c>
      <c r="BD6" s="639">
        <f t="shared" ref="BD6:BD16" si="13">COUNTIF(E6:AF6,"T/N")</f>
        <v>0</v>
      </c>
      <c r="BE6" s="639">
        <f t="shared" ref="BE6:BE16" si="14">COUNTIF(E6:AF6,"T/I")</f>
        <v>0</v>
      </c>
      <c r="BF6" s="639">
        <f t="shared" ref="BF6:BF16" si="15">COUNTIF(E6:AF6,"P/I")</f>
        <v>0</v>
      </c>
      <c r="BG6" s="639">
        <f t="shared" ref="BG6:BG16" si="16">COUNTIF(E6:AF6,"M/I")</f>
        <v>0</v>
      </c>
      <c r="BH6" s="639">
        <f t="shared" ref="BH6:BH16" si="17">COUNTIF(E6:AF6,"M4/T")</f>
        <v>0</v>
      </c>
      <c r="BI6" s="639">
        <f t="shared" ref="BI6:BI16" si="18">COUNTIF(E6:AF6,"I2/N")</f>
        <v>0</v>
      </c>
      <c r="BJ6" s="639">
        <f t="shared" ref="BJ6:BJ16" si="19">COUNTIF(E6:AF6,"M5")</f>
        <v>0</v>
      </c>
      <c r="BK6" s="639">
        <f t="shared" ref="BK6:BK16" si="20">COUNTIF(E6:AF6,"M6")</f>
        <v>0</v>
      </c>
      <c r="BL6" s="639">
        <f t="shared" ref="BL6:BL16" si="21">COUNTIF(E6:AF6,"T2/N")</f>
        <v>0</v>
      </c>
      <c r="BM6" s="639">
        <f t="shared" ref="BM6:BM16" si="22">COUNTIF(E6:AF6,"P2")</f>
        <v>0</v>
      </c>
      <c r="BN6" s="639">
        <f t="shared" ref="BN6:BN16" si="23">COUNTIF(E6:AF6,"T5/N")</f>
        <v>0</v>
      </c>
      <c r="BO6" s="639">
        <f t="shared" ref="BO6:BO16" si="24">COUNTIF(E6:AF6,"M5/I")</f>
        <v>0</v>
      </c>
      <c r="BP6" s="639">
        <f>((AO6*6)+(AP6*6)+(AQ6*6)+(AR6*6)+(AN6*6))</f>
        <v>12</v>
      </c>
      <c r="BQ6" s="640">
        <f t="shared" ref="BQ6:BQ16" si="25">(AS6*$BS$6)+(AT6*$BT$6)+(AU6*$BU$6)+(AV6*$BV$6)+(AW6*$BW$6)+(AX6*$BX$6)+(AY6*$BY$6)+(AZ6*$BZ$6)+(BA6*$CA$6)+(BB6*$CB$6)+(BC6*$CC$6)+(BD6*$CD$6+(BE6*$CE$6)+(BF6*$CF$6)+(BG6*$CG$6)+(BH6*$CH$6)+(BI6*$CI$6)+(BJ6*$CJ$6)+(BK6*$CK6)+(BL6*$CL$6)+(BM6*$CM$6)+(BN6*$CN$6)+(BO6*$CO$6))</f>
        <v>156</v>
      </c>
      <c r="BR6" s="619"/>
      <c r="BS6" s="2">
        <v>6</v>
      </c>
      <c r="BT6" s="2">
        <v>6</v>
      </c>
      <c r="BU6" s="2">
        <v>12</v>
      </c>
      <c r="BV6" s="2">
        <v>12</v>
      </c>
      <c r="BW6" s="2">
        <v>12</v>
      </c>
      <c r="BX6" s="2">
        <v>12</v>
      </c>
      <c r="BY6" s="2">
        <v>6</v>
      </c>
      <c r="BZ6" s="2">
        <v>6</v>
      </c>
      <c r="CA6" s="2">
        <v>6</v>
      </c>
      <c r="CB6" s="2">
        <v>6</v>
      </c>
      <c r="CC6" s="2">
        <v>18</v>
      </c>
      <c r="CD6" s="2">
        <v>18</v>
      </c>
      <c r="CE6" s="2">
        <v>12</v>
      </c>
      <c r="CF6" s="2">
        <v>18</v>
      </c>
      <c r="CG6" s="2">
        <v>12</v>
      </c>
      <c r="CH6" s="2">
        <v>8</v>
      </c>
      <c r="CI6" s="2">
        <v>18</v>
      </c>
      <c r="CJ6" s="2">
        <v>3</v>
      </c>
      <c r="CK6" s="425">
        <v>6</v>
      </c>
      <c r="CL6" s="84">
        <v>15</v>
      </c>
      <c r="CM6" s="426">
        <v>12</v>
      </c>
      <c r="CN6" s="84">
        <v>7</v>
      </c>
      <c r="CO6" s="84">
        <v>24</v>
      </c>
    </row>
    <row r="7" spans="1:93" ht="15.75" customHeight="1">
      <c r="A7" s="627" t="s">
        <v>374</v>
      </c>
      <c r="B7" s="628" t="s">
        <v>375</v>
      </c>
      <c r="C7" s="629">
        <v>889182</v>
      </c>
      <c r="D7" s="630" t="s">
        <v>118</v>
      </c>
      <c r="E7" s="631" t="s">
        <v>87</v>
      </c>
      <c r="F7" s="631"/>
      <c r="G7" s="632" t="s">
        <v>86</v>
      </c>
      <c r="H7" s="633" t="s">
        <v>87</v>
      </c>
      <c r="I7" s="633"/>
      <c r="J7" s="633"/>
      <c r="K7" s="633" t="s">
        <v>87</v>
      </c>
      <c r="L7" s="631"/>
      <c r="M7" s="641" t="s">
        <v>216</v>
      </c>
      <c r="N7" s="633" t="s">
        <v>87</v>
      </c>
      <c r="O7" s="633"/>
      <c r="P7" s="633"/>
      <c r="Q7" s="633" t="s">
        <v>87</v>
      </c>
      <c r="R7" s="633"/>
      <c r="S7" s="631"/>
      <c r="T7" s="631" t="s">
        <v>376</v>
      </c>
      <c r="U7" s="633"/>
      <c r="V7" s="632" t="s">
        <v>86</v>
      </c>
      <c r="W7" s="633" t="s">
        <v>87</v>
      </c>
      <c r="X7" s="633"/>
      <c r="Y7" s="633"/>
      <c r="Z7" s="631" t="s">
        <v>87</v>
      </c>
      <c r="AA7" s="641" t="s">
        <v>20</v>
      </c>
      <c r="AB7" s="633"/>
      <c r="AC7" s="633" t="s">
        <v>377</v>
      </c>
      <c r="AD7" s="633"/>
      <c r="AE7" s="633"/>
      <c r="AF7" s="633" t="s">
        <v>377</v>
      </c>
      <c r="AG7" s="635">
        <f t="shared" si="0"/>
        <v>120</v>
      </c>
      <c r="AH7" s="636">
        <f t="shared" si="1"/>
        <v>168</v>
      </c>
      <c r="AI7" s="636">
        <f t="shared" ref="AI7:AI16" si="26">AL7</f>
        <v>48</v>
      </c>
      <c r="AJ7" s="637"/>
      <c r="AK7" s="638">
        <f t="shared" ref="AK7:AK16" si="27">$AK$2-BP7</f>
        <v>120</v>
      </c>
      <c r="AL7" s="638">
        <f t="shared" ref="AL7:AL16" si="28">(BQ7-AK7)</f>
        <v>48</v>
      </c>
      <c r="AM7" s="3"/>
      <c r="AN7" s="625"/>
      <c r="AO7" s="625"/>
      <c r="AP7" s="625"/>
      <c r="AQ7" s="625"/>
      <c r="AR7" s="625"/>
      <c r="AS7" s="639">
        <f t="shared" si="2"/>
        <v>1</v>
      </c>
      <c r="AT7" s="639">
        <f t="shared" si="3"/>
        <v>0</v>
      </c>
      <c r="AU7" s="639">
        <f t="shared" si="4"/>
        <v>0</v>
      </c>
      <c r="AV7" s="639">
        <f t="shared" si="5"/>
        <v>7</v>
      </c>
      <c r="AW7" s="639">
        <f t="shared" si="6"/>
        <v>0</v>
      </c>
      <c r="AX7" s="639">
        <f t="shared" si="7"/>
        <v>1</v>
      </c>
      <c r="AY7" s="639">
        <f t="shared" si="8"/>
        <v>2</v>
      </c>
      <c r="AZ7" s="639">
        <f t="shared" si="9"/>
        <v>0</v>
      </c>
      <c r="BA7" s="639">
        <f t="shared" si="10"/>
        <v>0</v>
      </c>
      <c r="BB7" s="639">
        <f t="shared" si="11"/>
        <v>0</v>
      </c>
      <c r="BC7" s="639">
        <f t="shared" si="12"/>
        <v>3</v>
      </c>
      <c r="BD7" s="639">
        <f t="shared" si="13"/>
        <v>0</v>
      </c>
      <c r="BE7" s="639">
        <f t="shared" si="14"/>
        <v>0</v>
      </c>
      <c r="BF7" s="639">
        <f t="shared" si="15"/>
        <v>0</v>
      </c>
      <c r="BG7" s="639">
        <f t="shared" si="16"/>
        <v>0</v>
      </c>
      <c r="BH7" s="639">
        <f t="shared" si="17"/>
        <v>0</v>
      </c>
      <c r="BI7" s="639">
        <f t="shared" si="18"/>
        <v>0</v>
      </c>
      <c r="BJ7" s="639">
        <f t="shared" si="19"/>
        <v>0</v>
      </c>
      <c r="BK7" s="639">
        <f t="shared" si="20"/>
        <v>0</v>
      </c>
      <c r="BL7" s="639">
        <f t="shared" si="21"/>
        <v>0</v>
      </c>
      <c r="BM7" s="639">
        <f t="shared" si="22"/>
        <v>0</v>
      </c>
      <c r="BN7" s="639">
        <f t="shared" si="23"/>
        <v>0</v>
      </c>
      <c r="BO7" s="639">
        <f t="shared" si="24"/>
        <v>0</v>
      </c>
      <c r="BP7" s="639">
        <f>((AO7*6)+(AP7*6)+(AQ7*6)+(AR7*6)+(AN7*6))</f>
        <v>0</v>
      </c>
      <c r="BQ7" s="640">
        <f t="shared" si="25"/>
        <v>168</v>
      </c>
      <c r="BR7" s="619"/>
    </row>
    <row r="8" spans="1:93" ht="15.75">
      <c r="A8" s="627" t="s">
        <v>378</v>
      </c>
      <c r="B8" s="628" t="s">
        <v>379</v>
      </c>
      <c r="C8" s="629">
        <v>193516</v>
      </c>
      <c r="D8" s="630" t="s">
        <v>118</v>
      </c>
      <c r="E8" s="631" t="s">
        <v>87</v>
      </c>
      <c r="F8" s="641" t="s">
        <v>34</v>
      </c>
      <c r="G8" s="632" t="s">
        <v>86</v>
      </c>
      <c r="H8" s="633" t="s">
        <v>87</v>
      </c>
      <c r="I8" s="633" t="s">
        <v>87</v>
      </c>
      <c r="J8" s="633"/>
      <c r="K8" s="633" t="s">
        <v>87</v>
      </c>
      <c r="L8" s="631"/>
      <c r="M8" s="641" t="s">
        <v>22</v>
      </c>
      <c r="N8" s="633" t="s">
        <v>87</v>
      </c>
      <c r="O8" s="633"/>
      <c r="P8" s="633"/>
      <c r="Q8" s="633"/>
      <c r="R8" s="632" t="s">
        <v>86</v>
      </c>
      <c r="S8" s="641" t="s">
        <v>86</v>
      </c>
      <c r="T8" s="631" t="s">
        <v>380</v>
      </c>
      <c r="U8" s="633"/>
      <c r="V8" s="633"/>
      <c r="W8" s="633" t="s">
        <v>87</v>
      </c>
      <c r="X8" s="633"/>
      <c r="Y8" s="632" t="s">
        <v>87</v>
      </c>
      <c r="Z8" s="641" t="s">
        <v>86</v>
      </c>
      <c r="AA8" s="631" t="s">
        <v>380</v>
      </c>
      <c r="AB8" s="633"/>
      <c r="AC8" s="633" t="s">
        <v>87</v>
      </c>
      <c r="AD8" s="632" t="s">
        <v>86</v>
      </c>
      <c r="AE8" s="632" t="s">
        <v>87</v>
      </c>
      <c r="AF8" s="633" t="s">
        <v>87</v>
      </c>
      <c r="AG8" s="635">
        <f t="shared" si="0"/>
        <v>120</v>
      </c>
      <c r="AH8" s="636">
        <f t="shared" si="1"/>
        <v>210</v>
      </c>
      <c r="AI8" s="636">
        <f t="shared" si="26"/>
        <v>90</v>
      </c>
      <c r="AJ8" s="637"/>
      <c r="AK8" s="638">
        <f t="shared" si="27"/>
        <v>120</v>
      </c>
      <c r="AL8" s="638">
        <f t="shared" si="28"/>
        <v>90</v>
      </c>
      <c r="AM8" s="3"/>
      <c r="AN8" s="625"/>
      <c r="AO8" s="625"/>
      <c r="AP8" s="625"/>
      <c r="AQ8" s="625"/>
      <c r="AR8" s="625"/>
      <c r="AS8" s="639">
        <f t="shared" si="2"/>
        <v>0</v>
      </c>
      <c r="AT8" s="639">
        <f t="shared" si="3"/>
        <v>0</v>
      </c>
      <c r="AU8" s="639">
        <f t="shared" si="4"/>
        <v>1</v>
      </c>
      <c r="AV8" s="639">
        <f t="shared" si="5"/>
        <v>10</v>
      </c>
      <c r="AW8" s="639">
        <f t="shared" si="6"/>
        <v>0</v>
      </c>
      <c r="AX8" s="639">
        <f t="shared" si="7"/>
        <v>0</v>
      </c>
      <c r="AY8" s="639">
        <f t="shared" si="8"/>
        <v>5</v>
      </c>
      <c r="AZ8" s="639">
        <f t="shared" si="9"/>
        <v>0</v>
      </c>
      <c r="BA8" s="639">
        <f t="shared" si="10"/>
        <v>0</v>
      </c>
      <c r="BB8" s="639">
        <f t="shared" si="11"/>
        <v>0</v>
      </c>
      <c r="BC8" s="639">
        <f t="shared" si="12"/>
        <v>0</v>
      </c>
      <c r="BD8" s="639">
        <f t="shared" si="13"/>
        <v>2</v>
      </c>
      <c r="BE8" s="639">
        <f t="shared" si="14"/>
        <v>0</v>
      </c>
      <c r="BF8" s="639">
        <f t="shared" si="15"/>
        <v>0</v>
      </c>
      <c r="BG8" s="639">
        <f t="shared" si="16"/>
        <v>1</v>
      </c>
      <c r="BH8" s="639">
        <f t="shared" si="17"/>
        <v>0</v>
      </c>
      <c r="BI8" s="639">
        <f t="shared" si="18"/>
        <v>0</v>
      </c>
      <c r="BJ8" s="639">
        <f t="shared" si="19"/>
        <v>0</v>
      </c>
      <c r="BK8" s="639">
        <f t="shared" si="20"/>
        <v>0</v>
      </c>
      <c r="BL8" s="639">
        <f t="shared" si="21"/>
        <v>0</v>
      </c>
      <c r="BM8" s="639">
        <f t="shared" si="22"/>
        <v>0</v>
      </c>
      <c r="BN8" s="639">
        <f t="shared" si="23"/>
        <v>0</v>
      </c>
      <c r="BO8" s="639">
        <f t="shared" si="24"/>
        <v>0</v>
      </c>
      <c r="BP8" s="639">
        <f t="shared" ref="BP8:BP16" si="29">((AO8*6)+(AP8*6)+(AQ8*6)+(AR8)+(AN8*6))</f>
        <v>0</v>
      </c>
      <c r="BQ8" s="640">
        <f t="shared" si="25"/>
        <v>210</v>
      </c>
      <c r="BR8" s="619"/>
    </row>
    <row r="9" spans="1:93" ht="15.75">
      <c r="A9" s="627" t="s">
        <v>381</v>
      </c>
      <c r="B9" s="628" t="s">
        <v>382</v>
      </c>
      <c r="C9" s="629">
        <v>999756</v>
      </c>
      <c r="D9" s="630" t="s">
        <v>118</v>
      </c>
      <c r="E9" s="631" t="s">
        <v>87</v>
      </c>
      <c r="F9" s="631"/>
      <c r="G9" s="633"/>
      <c r="H9" s="633" t="s">
        <v>87</v>
      </c>
      <c r="I9" s="633"/>
      <c r="J9" s="633"/>
      <c r="K9" s="633" t="s">
        <v>87</v>
      </c>
      <c r="L9" s="631"/>
      <c r="M9" s="641" t="s">
        <v>87</v>
      </c>
      <c r="N9" s="634" t="s">
        <v>18</v>
      </c>
      <c r="O9" s="633"/>
      <c r="P9" s="634"/>
      <c r="Q9" s="634" t="s">
        <v>18</v>
      </c>
      <c r="R9" s="633"/>
      <c r="S9" s="631"/>
      <c r="T9" s="631" t="s">
        <v>87</v>
      </c>
      <c r="U9" s="633"/>
      <c r="V9" s="632" t="s">
        <v>86</v>
      </c>
      <c r="W9" s="633" t="s">
        <v>383</v>
      </c>
      <c r="X9" s="633"/>
      <c r="Y9" s="632" t="s">
        <v>87</v>
      </c>
      <c r="Z9" s="631" t="s">
        <v>87</v>
      </c>
      <c r="AA9" s="641" t="s">
        <v>20</v>
      </c>
      <c r="AB9" s="633"/>
      <c r="AC9" s="633" t="s">
        <v>380</v>
      </c>
      <c r="AD9" s="633"/>
      <c r="AE9" s="633"/>
      <c r="AF9" s="633" t="s">
        <v>87</v>
      </c>
      <c r="AG9" s="635">
        <f t="shared" si="0"/>
        <v>96</v>
      </c>
      <c r="AH9" s="636">
        <f t="shared" si="1"/>
        <v>144</v>
      </c>
      <c r="AI9" s="636">
        <f t="shared" si="26"/>
        <v>48</v>
      </c>
      <c r="AJ9" s="637"/>
      <c r="AK9" s="638">
        <f t="shared" si="27"/>
        <v>96</v>
      </c>
      <c r="AL9" s="638">
        <f t="shared" si="28"/>
        <v>48</v>
      </c>
      <c r="AM9" s="3"/>
      <c r="AN9" s="625"/>
      <c r="AO9" s="625"/>
      <c r="AP9" s="625"/>
      <c r="AQ9" s="625">
        <v>4</v>
      </c>
      <c r="AR9" s="625"/>
      <c r="AS9" s="639">
        <f t="shared" si="2"/>
        <v>1</v>
      </c>
      <c r="AT9" s="639">
        <f t="shared" si="3"/>
        <v>0</v>
      </c>
      <c r="AU9" s="639">
        <f t="shared" si="4"/>
        <v>0</v>
      </c>
      <c r="AV9" s="639">
        <f t="shared" si="5"/>
        <v>8</v>
      </c>
      <c r="AW9" s="639">
        <f t="shared" si="6"/>
        <v>0</v>
      </c>
      <c r="AX9" s="639">
        <f t="shared" si="7"/>
        <v>0</v>
      </c>
      <c r="AY9" s="639">
        <f t="shared" si="8"/>
        <v>1</v>
      </c>
      <c r="AZ9" s="639">
        <f t="shared" si="9"/>
        <v>0</v>
      </c>
      <c r="BA9" s="639">
        <f t="shared" si="10"/>
        <v>0</v>
      </c>
      <c r="BB9" s="639">
        <f t="shared" si="11"/>
        <v>0</v>
      </c>
      <c r="BC9" s="639">
        <f t="shared" si="12"/>
        <v>1</v>
      </c>
      <c r="BD9" s="639">
        <f t="shared" si="13"/>
        <v>1</v>
      </c>
      <c r="BE9" s="639">
        <f t="shared" si="14"/>
        <v>0</v>
      </c>
      <c r="BF9" s="639">
        <f t="shared" si="15"/>
        <v>0</v>
      </c>
      <c r="BG9" s="639">
        <f t="shared" si="16"/>
        <v>0</v>
      </c>
      <c r="BH9" s="639">
        <f t="shared" si="17"/>
        <v>0</v>
      </c>
      <c r="BI9" s="639">
        <f t="shared" si="18"/>
        <v>0</v>
      </c>
      <c r="BJ9" s="639">
        <f t="shared" si="19"/>
        <v>0</v>
      </c>
      <c r="BK9" s="639">
        <f t="shared" si="20"/>
        <v>0</v>
      </c>
      <c r="BL9" s="639">
        <f t="shared" si="21"/>
        <v>0</v>
      </c>
      <c r="BM9" s="639">
        <f t="shared" si="22"/>
        <v>0</v>
      </c>
      <c r="BN9" s="639">
        <f t="shared" si="23"/>
        <v>0</v>
      </c>
      <c r="BO9" s="639">
        <f t="shared" si="24"/>
        <v>0</v>
      </c>
      <c r="BP9" s="639">
        <f t="shared" si="29"/>
        <v>24</v>
      </c>
      <c r="BQ9" s="640">
        <f t="shared" si="25"/>
        <v>144</v>
      </c>
      <c r="BR9" s="619"/>
    </row>
    <row r="10" spans="1:93" ht="15.75">
      <c r="A10" s="627" t="s">
        <v>384</v>
      </c>
      <c r="B10" s="628" t="s">
        <v>385</v>
      </c>
      <c r="C10" s="629">
        <v>388106</v>
      </c>
      <c r="D10" s="630" t="s">
        <v>386</v>
      </c>
      <c r="E10" s="631" t="s">
        <v>87</v>
      </c>
      <c r="F10" s="631"/>
      <c r="G10" s="633"/>
      <c r="H10" s="633" t="s">
        <v>87</v>
      </c>
      <c r="I10" s="633"/>
      <c r="J10" s="633"/>
      <c r="K10" s="633" t="s">
        <v>87</v>
      </c>
      <c r="L10" s="631"/>
      <c r="M10" s="631"/>
      <c r="N10" s="634" t="s">
        <v>18</v>
      </c>
      <c r="O10" s="633"/>
      <c r="P10" s="633"/>
      <c r="Q10" s="633" t="s">
        <v>87</v>
      </c>
      <c r="R10" s="633"/>
      <c r="S10" s="631"/>
      <c r="T10" s="631" t="s">
        <v>87</v>
      </c>
      <c r="U10" s="633"/>
      <c r="V10" s="633"/>
      <c r="W10" s="634" t="s">
        <v>18</v>
      </c>
      <c r="X10" s="633"/>
      <c r="Y10" s="633"/>
      <c r="Z10" s="631" t="s">
        <v>87</v>
      </c>
      <c r="AA10" s="631"/>
      <c r="AB10" s="633"/>
      <c r="AC10" s="633" t="s">
        <v>87</v>
      </c>
      <c r="AD10" s="633"/>
      <c r="AE10" s="633"/>
      <c r="AF10" s="633" t="s">
        <v>87</v>
      </c>
      <c r="AG10" s="635">
        <f t="shared" si="0"/>
        <v>96</v>
      </c>
      <c r="AH10" s="636">
        <f t="shared" si="1"/>
        <v>96</v>
      </c>
      <c r="AI10" s="636">
        <f t="shared" si="26"/>
        <v>0</v>
      </c>
      <c r="AJ10" s="637"/>
      <c r="AK10" s="638">
        <f t="shared" si="27"/>
        <v>96</v>
      </c>
      <c r="AL10" s="638">
        <f t="shared" si="28"/>
        <v>0</v>
      </c>
      <c r="AM10" s="642"/>
      <c r="AN10" s="625"/>
      <c r="AO10" s="625"/>
      <c r="AP10" s="625"/>
      <c r="AQ10" s="625">
        <v>4</v>
      </c>
      <c r="AR10" s="625"/>
      <c r="AS10" s="639">
        <f t="shared" si="2"/>
        <v>0</v>
      </c>
      <c r="AT10" s="639">
        <f t="shared" si="3"/>
        <v>0</v>
      </c>
      <c r="AU10" s="639">
        <f t="shared" si="4"/>
        <v>0</v>
      </c>
      <c r="AV10" s="639">
        <f t="shared" si="5"/>
        <v>8</v>
      </c>
      <c r="AW10" s="639">
        <f t="shared" si="6"/>
        <v>0</v>
      </c>
      <c r="AX10" s="639">
        <f t="shared" si="7"/>
        <v>0</v>
      </c>
      <c r="AY10" s="639">
        <f t="shared" si="8"/>
        <v>0</v>
      </c>
      <c r="AZ10" s="639">
        <f t="shared" si="9"/>
        <v>0</v>
      </c>
      <c r="BA10" s="639">
        <f t="shared" si="10"/>
        <v>0</v>
      </c>
      <c r="BB10" s="639">
        <f t="shared" si="11"/>
        <v>0</v>
      </c>
      <c r="BC10" s="639">
        <f t="shared" si="12"/>
        <v>0</v>
      </c>
      <c r="BD10" s="639">
        <f t="shared" si="13"/>
        <v>0</v>
      </c>
      <c r="BE10" s="639">
        <f t="shared" si="14"/>
        <v>0</v>
      </c>
      <c r="BF10" s="639">
        <f t="shared" si="15"/>
        <v>0</v>
      </c>
      <c r="BG10" s="639">
        <f t="shared" si="16"/>
        <v>0</v>
      </c>
      <c r="BH10" s="639">
        <f t="shared" si="17"/>
        <v>0</v>
      </c>
      <c r="BI10" s="639">
        <f t="shared" si="18"/>
        <v>0</v>
      </c>
      <c r="BJ10" s="639">
        <f t="shared" si="19"/>
        <v>0</v>
      </c>
      <c r="BK10" s="639">
        <f t="shared" si="20"/>
        <v>0</v>
      </c>
      <c r="BL10" s="639">
        <f t="shared" si="21"/>
        <v>0</v>
      </c>
      <c r="BM10" s="639">
        <f t="shared" si="22"/>
        <v>0</v>
      </c>
      <c r="BN10" s="639">
        <f t="shared" si="23"/>
        <v>0</v>
      </c>
      <c r="BO10" s="639">
        <f t="shared" si="24"/>
        <v>0</v>
      </c>
      <c r="BP10" s="639">
        <f t="shared" si="29"/>
        <v>24</v>
      </c>
      <c r="BQ10" s="640">
        <f t="shared" si="25"/>
        <v>96</v>
      </c>
      <c r="BR10" s="619"/>
    </row>
    <row r="11" spans="1:93" ht="15.75">
      <c r="A11" s="627" t="s">
        <v>387</v>
      </c>
      <c r="B11" s="628" t="s">
        <v>388</v>
      </c>
      <c r="C11" s="629" t="s">
        <v>389</v>
      </c>
      <c r="D11" s="630" t="s">
        <v>386</v>
      </c>
      <c r="E11" s="631" t="s">
        <v>87</v>
      </c>
      <c r="F11" s="641" t="s">
        <v>87</v>
      </c>
      <c r="G11" s="633"/>
      <c r="H11" s="633" t="s">
        <v>87</v>
      </c>
      <c r="I11" s="633"/>
      <c r="J11" s="633"/>
      <c r="K11" s="633" t="s">
        <v>87</v>
      </c>
      <c r="L11" s="631"/>
      <c r="M11" s="641" t="s">
        <v>87</v>
      </c>
      <c r="N11" s="633" t="s">
        <v>87</v>
      </c>
      <c r="O11" s="633"/>
      <c r="P11" s="633"/>
      <c r="Q11" s="633" t="s">
        <v>87</v>
      </c>
      <c r="R11" s="633"/>
      <c r="S11" s="631"/>
      <c r="T11" s="631" t="s">
        <v>87</v>
      </c>
      <c r="U11" s="632" t="s">
        <v>86</v>
      </c>
      <c r="V11" s="633"/>
      <c r="W11" s="633" t="s">
        <v>87</v>
      </c>
      <c r="X11" s="632" t="s">
        <v>87</v>
      </c>
      <c r="Y11" s="633"/>
      <c r="Z11" s="631" t="s">
        <v>87</v>
      </c>
      <c r="AA11" s="631"/>
      <c r="AB11" s="633"/>
      <c r="AC11" s="633" t="s">
        <v>87</v>
      </c>
      <c r="AD11" s="632" t="s">
        <v>87</v>
      </c>
      <c r="AE11" s="633"/>
      <c r="AF11" s="633" t="s">
        <v>87</v>
      </c>
      <c r="AG11" s="635">
        <f t="shared" si="0"/>
        <v>120</v>
      </c>
      <c r="AH11" s="636">
        <f t="shared" si="1"/>
        <v>174</v>
      </c>
      <c r="AI11" s="636">
        <f t="shared" si="26"/>
        <v>54</v>
      </c>
      <c r="AJ11" s="637"/>
      <c r="AK11" s="638">
        <f t="shared" si="27"/>
        <v>120</v>
      </c>
      <c r="AL11" s="638">
        <f t="shared" si="28"/>
        <v>54</v>
      </c>
      <c r="AM11" s="642"/>
      <c r="AN11" s="625"/>
      <c r="AO11" s="625"/>
      <c r="AP11" s="625"/>
      <c r="AQ11" s="625"/>
      <c r="AR11" s="625"/>
      <c r="AS11" s="639">
        <f t="shared" si="2"/>
        <v>0</v>
      </c>
      <c r="AT11" s="639">
        <f t="shared" si="3"/>
        <v>0</v>
      </c>
      <c r="AU11" s="639">
        <f t="shared" si="4"/>
        <v>0</v>
      </c>
      <c r="AV11" s="639">
        <f t="shared" si="5"/>
        <v>14</v>
      </c>
      <c r="AW11" s="639">
        <f t="shared" si="6"/>
        <v>0</v>
      </c>
      <c r="AX11" s="639">
        <f t="shared" si="7"/>
        <v>0</v>
      </c>
      <c r="AY11" s="639">
        <f t="shared" si="8"/>
        <v>1</v>
      </c>
      <c r="AZ11" s="639">
        <f t="shared" si="9"/>
        <v>0</v>
      </c>
      <c r="BA11" s="639">
        <f t="shared" si="10"/>
        <v>0</v>
      </c>
      <c r="BB11" s="639">
        <f t="shared" si="11"/>
        <v>0</v>
      </c>
      <c r="BC11" s="639">
        <f t="shared" si="12"/>
        <v>0</v>
      </c>
      <c r="BD11" s="639">
        <f t="shared" si="13"/>
        <v>0</v>
      </c>
      <c r="BE11" s="639">
        <f t="shared" si="14"/>
        <v>0</v>
      </c>
      <c r="BF11" s="639">
        <f t="shared" si="15"/>
        <v>0</v>
      </c>
      <c r="BG11" s="639">
        <f t="shared" si="16"/>
        <v>0</v>
      </c>
      <c r="BH11" s="639">
        <f t="shared" si="17"/>
        <v>0</v>
      </c>
      <c r="BI11" s="639">
        <f t="shared" si="18"/>
        <v>0</v>
      </c>
      <c r="BJ11" s="639">
        <f t="shared" si="19"/>
        <v>0</v>
      </c>
      <c r="BK11" s="639">
        <f t="shared" si="20"/>
        <v>0</v>
      </c>
      <c r="BL11" s="639">
        <f t="shared" si="21"/>
        <v>0</v>
      </c>
      <c r="BM11" s="639">
        <f t="shared" si="22"/>
        <v>0</v>
      </c>
      <c r="BN11" s="639">
        <f t="shared" si="23"/>
        <v>0</v>
      </c>
      <c r="BO11" s="639">
        <f t="shared" si="24"/>
        <v>0</v>
      </c>
      <c r="BP11" s="639">
        <f t="shared" si="29"/>
        <v>0</v>
      </c>
      <c r="BQ11" s="640">
        <f t="shared" si="25"/>
        <v>174</v>
      </c>
      <c r="BR11" s="619"/>
    </row>
    <row r="12" spans="1:93" ht="15.75">
      <c r="A12" s="643" t="s">
        <v>390</v>
      </c>
      <c r="B12" s="644" t="s">
        <v>391</v>
      </c>
      <c r="C12" s="645">
        <v>650059</v>
      </c>
      <c r="D12" s="630" t="s">
        <v>118</v>
      </c>
      <c r="E12" s="631"/>
      <c r="F12" s="631"/>
      <c r="G12" s="633" t="s">
        <v>87</v>
      </c>
      <c r="H12" s="632" t="s">
        <v>21</v>
      </c>
      <c r="I12" s="632" t="s">
        <v>223</v>
      </c>
      <c r="J12" s="633"/>
      <c r="K12" s="633" t="s">
        <v>87</v>
      </c>
      <c r="L12" s="631"/>
      <c r="M12" s="631" t="s">
        <v>87</v>
      </c>
      <c r="N12" s="633"/>
      <c r="O12" s="632" t="s">
        <v>86</v>
      </c>
      <c r="P12" s="633" t="s">
        <v>87</v>
      </c>
      <c r="Q12" s="633" t="s">
        <v>392</v>
      </c>
      <c r="R12" s="633" t="s">
        <v>21</v>
      </c>
      <c r="S12" s="631" t="s">
        <v>87</v>
      </c>
      <c r="T12" s="641" t="s">
        <v>87</v>
      </c>
      <c r="U12" s="632" t="s">
        <v>21</v>
      </c>
      <c r="V12" s="633" t="s">
        <v>87</v>
      </c>
      <c r="W12" s="633"/>
      <c r="X12" s="633"/>
      <c r="Y12" s="633" t="s">
        <v>87</v>
      </c>
      <c r="Z12" s="641" t="s">
        <v>21</v>
      </c>
      <c r="AA12" s="631"/>
      <c r="AB12" s="633" t="s">
        <v>87</v>
      </c>
      <c r="AC12" s="633" t="s">
        <v>87</v>
      </c>
      <c r="AD12" s="632" t="s">
        <v>21</v>
      </c>
      <c r="AE12" s="633" t="s">
        <v>87</v>
      </c>
      <c r="AF12" s="632" t="s">
        <v>87</v>
      </c>
      <c r="AG12" s="635">
        <f t="shared" si="0"/>
        <v>120</v>
      </c>
      <c r="AH12" s="636">
        <f t="shared" si="1"/>
        <v>205</v>
      </c>
      <c r="AI12" s="636">
        <f t="shared" si="26"/>
        <v>85</v>
      </c>
      <c r="AJ12" s="637"/>
      <c r="AK12" s="638">
        <f t="shared" si="27"/>
        <v>120</v>
      </c>
      <c r="AL12" s="638">
        <f t="shared" si="28"/>
        <v>85</v>
      </c>
      <c r="AM12" s="3"/>
      <c r="AN12" s="625"/>
      <c r="AO12" s="625"/>
      <c r="AP12" s="625"/>
      <c r="AQ12" s="625"/>
      <c r="AR12" s="625"/>
      <c r="AS12" s="639">
        <f t="shared" si="2"/>
        <v>0</v>
      </c>
      <c r="AT12" s="639">
        <f t="shared" si="3"/>
        <v>5</v>
      </c>
      <c r="AU12" s="639">
        <f t="shared" si="4"/>
        <v>0</v>
      </c>
      <c r="AV12" s="639">
        <f t="shared" si="5"/>
        <v>12</v>
      </c>
      <c r="AW12" s="639">
        <f t="shared" si="6"/>
        <v>0</v>
      </c>
      <c r="AX12" s="639">
        <f t="shared" si="7"/>
        <v>0</v>
      </c>
      <c r="AY12" s="639">
        <f t="shared" si="8"/>
        <v>1</v>
      </c>
      <c r="AZ12" s="639">
        <f t="shared" si="9"/>
        <v>0</v>
      </c>
      <c r="BA12" s="639">
        <f t="shared" si="10"/>
        <v>0</v>
      </c>
      <c r="BB12" s="639">
        <f t="shared" si="11"/>
        <v>0</v>
      </c>
      <c r="BC12" s="639">
        <f t="shared" si="12"/>
        <v>0</v>
      </c>
      <c r="BD12" s="639">
        <f t="shared" si="13"/>
        <v>1</v>
      </c>
      <c r="BE12" s="639">
        <f t="shared" si="14"/>
        <v>0</v>
      </c>
      <c r="BF12" s="639">
        <f t="shared" si="15"/>
        <v>0</v>
      </c>
      <c r="BG12" s="639">
        <f t="shared" si="16"/>
        <v>0</v>
      </c>
      <c r="BH12" s="639">
        <f t="shared" si="17"/>
        <v>0</v>
      </c>
      <c r="BI12" s="639">
        <f t="shared" si="18"/>
        <v>0</v>
      </c>
      <c r="BJ12" s="639">
        <f t="shared" si="19"/>
        <v>0</v>
      </c>
      <c r="BK12" s="639">
        <f t="shared" si="20"/>
        <v>0</v>
      </c>
      <c r="BL12" s="639">
        <f t="shared" si="21"/>
        <v>0</v>
      </c>
      <c r="BM12" s="639">
        <f t="shared" si="22"/>
        <v>0</v>
      </c>
      <c r="BN12" s="639">
        <f>COUNTIF(E12:AF12,"M/T1")</f>
        <v>1</v>
      </c>
      <c r="BO12" s="639">
        <f>COUNTIF(E12:AF12,"M5/I")</f>
        <v>0</v>
      </c>
      <c r="BP12" s="639">
        <f t="shared" si="29"/>
        <v>0</v>
      </c>
      <c r="BQ12" s="640">
        <f t="shared" si="25"/>
        <v>205</v>
      </c>
      <c r="BR12" s="619"/>
    </row>
    <row r="13" spans="1:93" ht="15.75">
      <c r="A13" s="643" t="s">
        <v>393</v>
      </c>
      <c r="B13" s="644" t="s">
        <v>394</v>
      </c>
      <c r="C13" s="645">
        <v>462408</v>
      </c>
      <c r="D13" s="630" t="s">
        <v>118</v>
      </c>
      <c r="E13" s="631" t="s">
        <v>87</v>
      </c>
      <c r="F13" s="631"/>
      <c r="G13" s="633"/>
      <c r="H13" s="633"/>
      <c r="I13" s="633"/>
      <c r="J13" s="632" t="s">
        <v>87</v>
      </c>
      <c r="K13" s="633" t="s">
        <v>87</v>
      </c>
      <c r="L13" s="641" t="s">
        <v>86</v>
      </c>
      <c r="M13" s="641" t="s">
        <v>87</v>
      </c>
      <c r="N13" s="633" t="s">
        <v>87</v>
      </c>
      <c r="O13" s="632" t="s">
        <v>86</v>
      </c>
      <c r="P13" s="633" t="s">
        <v>87</v>
      </c>
      <c r="Q13" s="633" t="s">
        <v>87</v>
      </c>
      <c r="R13" s="633"/>
      <c r="S13" s="631"/>
      <c r="T13" s="631"/>
      <c r="U13" s="633"/>
      <c r="V13" s="633"/>
      <c r="W13" s="633" t="s">
        <v>87</v>
      </c>
      <c r="X13" s="633"/>
      <c r="Y13" s="632" t="s">
        <v>87</v>
      </c>
      <c r="Z13" s="631" t="s">
        <v>87</v>
      </c>
      <c r="AA13" s="646" t="s">
        <v>18</v>
      </c>
      <c r="AB13" s="633"/>
      <c r="AC13" s="633" t="s">
        <v>87</v>
      </c>
      <c r="AD13" s="633"/>
      <c r="AE13" s="633"/>
      <c r="AF13" s="633" t="s">
        <v>87</v>
      </c>
      <c r="AG13" s="635">
        <f t="shared" si="0"/>
        <v>108</v>
      </c>
      <c r="AH13" s="636">
        <f t="shared" si="1"/>
        <v>156</v>
      </c>
      <c r="AI13" s="636">
        <f t="shared" si="26"/>
        <v>48</v>
      </c>
      <c r="AJ13" s="637"/>
      <c r="AK13" s="638">
        <f t="shared" si="27"/>
        <v>108</v>
      </c>
      <c r="AL13" s="638">
        <f t="shared" si="28"/>
        <v>48</v>
      </c>
      <c r="AM13" s="3"/>
      <c r="AN13" s="625"/>
      <c r="AO13" s="625"/>
      <c r="AP13" s="625"/>
      <c r="AQ13" s="625">
        <v>2</v>
      </c>
      <c r="AR13" s="625"/>
      <c r="AS13" s="639">
        <f t="shared" si="2"/>
        <v>0</v>
      </c>
      <c r="AT13" s="639">
        <f t="shared" si="3"/>
        <v>0</v>
      </c>
      <c r="AU13" s="639">
        <f t="shared" si="4"/>
        <v>0</v>
      </c>
      <c r="AV13" s="639">
        <f t="shared" si="5"/>
        <v>12</v>
      </c>
      <c r="AW13" s="639">
        <f t="shared" si="6"/>
        <v>0</v>
      </c>
      <c r="AX13" s="639">
        <f t="shared" si="7"/>
        <v>0</v>
      </c>
      <c r="AY13" s="639">
        <f t="shared" si="8"/>
        <v>2</v>
      </c>
      <c r="AZ13" s="639">
        <f t="shared" si="9"/>
        <v>0</v>
      </c>
      <c r="BA13" s="639">
        <f t="shared" si="10"/>
        <v>0</v>
      </c>
      <c r="BB13" s="639">
        <f t="shared" si="11"/>
        <v>0</v>
      </c>
      <c r="BC13" s="639">
        <f t="shared" si="12"/>
        <v>0</v>
      </c>
      <c r="BD13" s="639">
        <f t="shared" si="13"/>
        <v>0</v>
      </c>
      <c r="BE13" s="639">
        <f t="shared" si="14"/>
        <v>0</v>
      </c>
      <c r="BF13" s="639">
        <f t="shared" si="15"/>
        <v>0</v>
      </c>
      <c r="BG13" s="639">
        <f t="shared" si="16"/>
        <v>0</v>
      </c>
      <c r="BH13" s="639">
        <f t="shared" si="17"/>
        <v>0</v>
      </c>
      <c r="BI13" s="639">
        <f t="shared" si="18"/>
        <v>0</v>
      </c>
      <c r="BJ13" s="639">
        <f t="shared" si="19"/>
        <v>0</v>
      </c>
      <c r="BK13" s="639">
        <f t="shared" si="20"/>
        <v>0</v>
      </c>
      <c r="BL13" s="639">
        <f t="shared" si="21"/>
        <v>0</v>
      </c>
      <c r="BM13" s="639">
        <f t="shared" si="22"/>
        <v>0</v>
      </c>
      <c r="BN13" s="639">
        <f t="shared" si="23"/>
        <v>0</v>
      </c>
      <c r="BO13" s="639">
        <f t="shared" si="24"/>
        <v>0</v>
      </c>
      <c r="BP13" s="639">
        <f t="shared" si="29"/>
        <v>12</v>
      </c>
      <c r="BQ13" s="640">
        <f t="shared" si="25"/>
        <v>156</v>
      </c>
      <c r="BR13" s="619"/>
    </row>
    <row r="14" spans="1:93" ht="15.75">
      <c r="A14" s="647" t="s">
        <v>395</v>
      </c>
      <c r="B14" s="644" t="s">
        <v>396</v>
      </c>
      <c r="C14" s="648">
        <v>782275</v>
      </c>
      <c r="D14" s="630" t="s">
        <v>118</v>
      </c>
      <c r="E14" s="631"/>
      <c r="F14" s="631"/>
      <c r="G14" s="633"/>
      <c r="H14" s="633"/>
      <c r="I14" s="633"/>
      <c r="J14" s="633" t="s">
        <v>87</v>
      </c>
      <c r="K14" s="633"/>
      <c r="L14" s="631"/>
      <c r="M14" s="631" t="s">
        <v>87</v>
      </c>
      <c r="N14" s="633" t="s">
        <v>87</v>
      </c>
      <c r="O14" s="633"/>
      <c r="P14" s="632" t="s">
        <v>87</v>
      </c>
      <c r="Q14" s="634" t="s">
        <v>18</v>
      </c>
      <c r="R14" s="634" t="s">
        <v>18</v>
      </c>
      <c r="S14" s="631"/>
      <c r="T14" s="646" t="s">
        <v>18</v>
      </c>
      <c r="U14" s="633"/>
      <c r="V14" s="632" t="s">
        <v>87</v>
      </c>
      <c r="W14" s="632" t="s">
        <v>87</v>
      </c>
      <c r="X14" s="633"/>
      <c r="Y14" s="632" t="s">
        <v>87</v>
      </c>
      <c r="Z14" s="631" t="s">
        <v>87</v>
      </c>
      <c r="AA14" s="641" t="s">
        <v>87</v>
      </c>
      <c r="AB14" s="632" t="s">
        <v>86</v>
      </c>
      <c r="AC14" s="633" t="s">
        <v>87</v>
      </c>
      <c r="AD14" s="633"/>
      <c r="AE14" s="633" t="s">
        <v>87</v>
      </c>
      <c r="AF14" s="633" t="s">
        <v>87</v>
      </c>
      <c r="AG14" s="635">
        <f t="shared" si="0"/>
        <v>84</v>
      </c>
      <c r="AH14" s="636">
        <f t="shared" si="1"/>
        <v>150</v>
      </c>
      <c r="AI14" s="636">
        <f t="shared" si="26"/>
        <v>66</v>
      </c>
      <c r="AJ14" s="637"/>
      <c r="AK14" s="638">
        <f t="shared" si="27"/>
        <v>84</v>
      </c>
      <c r="AL14" s="638">
        <f t="shared" si="28"/>
        <v>66</v>
      </c>
      <c r="AM14" s="642"/>
      <c r="AN14" s="625"/>
      <c r="AO14" s="625"/>
      <c r="AP14" s="625"/>
      <c r="AQ14" s="625">
        <v>6</v>
      </c>
      <c r="AR14" s="625"/>
      <c r="AS14" s="639">
        <f t="shared" si="2"/>
        <v>0</v>
      </c>
      <c r="AT14" s="639">
        <f t="shared" si="3"/>
        <v>0</v>
      </c>
      <c r="AU14" s="639">
        <f t="shared" si="4"/>
        <v>0</v>
      </c>
      <c r="AV14" s="639">
        <f t="shared" si="5"/>
        <v>12</v>
      </c>
      <c r="AW14" s="639">
        <f t="shared" si="6"/>
        <v>0</v>
      </c>
      <c r="AX14" s="639">
        <f t="shared" si="7"/>
        <v>0</v>
      </c>
      <c r="AY14" s="639">
        <f t="shared" si="8"/>
        <v>1</v>
      </c>
      <c r="AZ14" s="639">
        <f t="shared" si="9"/>
        <v>0</v>
      </c>
      <c r="BA14" s="639">
        <f t="shared" si="10"/>
        <v>0</v>
      </c>
      <c r="BB14" s="639">
        <f t="shared" si="11"/>
        <v>0</v>
      </c>
      <c r="BC14" s="639">
        <f t="shared" si="12"/>
        <v>0</v>
      </c>
      <c r="BD14" s="639">
        <f t="shared" si="13"/>
        <v>0</v>
      </c>
      <c r="BE14" s="639">
        <f t="shared" si="14"/>
        <v>0</v>
      </c>
      <c r="BF14" s="639">
        <f t="shared" si="15"/>
        <v>0</v>
      </c>
      <c r="BG14" s="639">
        <f t="shared" si="16"/>
        <v>0</v>
      </c>
      <c r="BH14" s="639">
        <f t="shared" si="17"/>
        <v>0</v>
      </c>
      <c r="BI14" s="639">
        <f t="shared" si="18"/>
        <v>0</v>
      </c>
      <c r="BJ14" s="639">
        <f t="shared" si="19"/>
        <v>0</v>
      </c>
      <c r="BK14" s="639">
        <f t="shared" si="20"/>
        <v>0</v>
      </c>
      <c r="BL14" s="639">
        <f t="shared" si="21"/>
        <v>0</v>
      </c>
      <c r="BM14" s="639">
        <f t="shared" si="22"/>
        <v>0</v>
      </c>
      <c r="BN14" s="639">
        <f t="shared" si="23"/>
        <v>0</v>
      </c>
      <c r="BO14" s="639">
        <f t="shared" si="24"/>
        <v>0</v>
      </c>
      <c r="BP14" s="639">
        <f t="shared" si="29"/>
        <v>36</v>
      </c>
      <c r="BQ14" s="640">
        <f t="shared" si="25"/>
        <v>150</v>
      </c>
      <c r="BR14" s="619"/>
    </row>
    <row r="15" spans="1:93" ht="15.75">
      <c r="A15" s="627" t="s">
        <v>397</v>
      </c>
      <c r="B15" s="628" t="s">
        <v>398</v>
      </c>
      <c r="C15" s="648">
        <v>332412</v>
      </c>
      <c r="D15" s="630" t="s">
        <v>118</v>
      </c>
      <c r="E15" s="631" t="s">
        <v>87</v>
      </c>
      <c r="F15" s="631"/>
      <c r="G15" s="632" t="s">
        <v>87</v>
      </c>
      <c r="H15" s="633" t="s">
        <v>87</v>
      </c>
      <c r="I15" s="633"/>
      <c r="J15" s="633" t="s">
        <v>87</v>
      </c>
      <c r="K15" s="633"/>
      <c r="L15" s="631"/>
      <c r="M15" s="631"/>
      <c r="N15" s="633" t="s">
        <v>87</v>
      </c>
      <c r="O15" s="632" t="s">
        <v>87</v>
      </c>
      <c r="P15" s="633"/>
      <c r="Q15" s="633" t="s">
        <v>87</v>
      </c>
      <c r="R15" s="633"/>
      <c r="S15" s="631"/>
      <c r="T15" s="631" t="s">
        <v>87</v>
      </c>
      <c r="U15" s="633"/>
      <c r="V15" s="633"/>
      <c r="W15" s="633" t="s">
        <v>87</v>
      </c>
      <c r="X15" s="633"/>
      <c r="Y15" s="633"/>
      <c r="Z15" s="631" t="s">
        <v>87</v>
      </c>
      <c r="AA15" s="631"/>
      <c r="AB15" s="633"/>
      <c r="AC15" s="633" t="s">
        <v>87</v>
      </c>
      <c r="AD15" s="633"/>
      <c r="AE15" s="633"/>
      <c r="AF15" s="633" t="s">
        <v>87</v>
      </c>
      <c r="AG15" s="635">
        <f t="shared" si="0"/>
        <v>120</v>
      </c>
      <c r="AH15" s="636">
        <f t="shared" si="1"/>
        <v>144</v>
      </c>
      <c r="AI15" s="636">
        <f t="shared" si="26"/>
        <v>24</v>
      </c>
      <c r="AJ15" s="637"/>
      <c r="AK15" s="638">
        <f t="shared" si="27"/>
        <v>120</v>
      </c>
      <c r="AL15" s="638">
        <f t="shared" si="28"/>
        <v>24</v>
      </c>
      <c r="AM15" s="3"/>
      <c r="AN15" s="625"/>
      <c r="AO15" s="625"/>
      <c r="AP15" s="625"/>
      <c r="AQ15" s="625"/>
      <c r="AR15" s="625"/>
      <c r="AS15" s="639">
        <f t="shared" si="2"/>
        <v>0</v>
      </c>
      <c r="AT15" s="639">
        <f t="shared" si="3"/>
        <v>0</v>
      </c>
      <c r="AU15" s="639">
        <f t="shared" si="4"/>
        <v>0</v>
      </c>
      <c r="AV15" s="639">
        <f t="shared" si="5"/>
        <v>12</v>
      </c>
      <c r="AW15" s="639">
        <f t="shared" si="6"/>
        <v>0</v>
      </c>
      <c r="AX15" s="639">
        <f t="shared" si="7"/>
        <v>0</v>
      </c>
      <c r="AY15" s="639">
        <f t="shared" si="8"/>
        <v>0</v>
      </c>
      <c r="AZ15" s="639">
        <f t="shared" si="9"/>
        <v>0</v>
      </c>
      <c r="BA15" s="639">
        <f t="shared" si="10"/>
        <v>0</v>
      </c>
      <c r="BB15" s="639">
        <f t="shared" si="11"/>
        <v>0</v>
      </c>
      <c r="BC15" s="639">
        <f t="shared" si="12"/>
        <v>0</v>
      </c>
      <c r="BD15" s="639">
        <f t="shared" si="13"/>
        <v>0</v>
      </c>
      <c r="BE15" s="639">
        <f t="shared" si="14"/>
        <v>0</v>
      </c>
      <c r="BF15" s="639">
        <f t="shared" si="15"/>
        <v>0</v>
      </c>
      <c r="BG15" s="639">
        <f t="shared" si="16"/>
        <v>0</v>
      </c>
      <c r="BH15" s="639">
        <f t="shared" si="17"/>
        <v>0</v>
      </c>
      <c r="BI15" s="639">
        <f t="shared" si="18"/>
        <v>0</v>
      </c>
      <c r="BJ15" s="639">
        <f t="shared" si="19"/>
        <v>0</v>
      </c>
      <c r="BK15" s="639">
        <f t="shared" si="20"/>
        <v>0</v>
      </c>
      <c r="BL15" s="639">
        <f t="shared" si="21"/>
        <v>0</v>
      </c>
      <c r="BM15" s="639">
        <f t="shared" si="22"/>
        <v>0</v>
      </c>
      <c r="BN15" s="639">
        <f t="shared" si="23"/>
        <v>0</v>
      </c>
      <c r="BO15" s="639">
        <f t="shared" si="24"/>
        <v>0</v>
      </c>
      <c r="BP15" s="639">
        <f t="shared" si="29"/>
        <v>0</v>
      </c>
      <c r="BQ15" s="640">
        <f t="shared" si="25"/>
        <v>144</v>
      </c>
      <c r="BR15" s="619"/>
    </row>
    <row r="16" spans="1:93" ht="15.75">
      <c r="A16" s="627" t="s">
        <v>399</v>
      </c>
      <c r="B16" s="628" t="s">
        <v>400</v>
      </c>
      <c r="C16" s="648">
        <v>856822</v>
      </c>
      <c r="D16" s="630" t="s">
        <v>118</v>
      </c>
      <c r="E16" s="646" t="s">
        <v>18</v>
      </c>
      <c r="F16" s="631"/>
      <c r="G16" s="633"/>
      <c r="H16" s="633" t="s">
        <v>87</v>
      </c>
      <c r="I16" s="633"/>
      <c r="J16" s="633"/>
      <c r="K16" s="633" t="s">
        <v>87</v>
      </c>
      <c r="L16" s="631"/>
      <c r="M16" s="631"/>
      <c r="N16" s="633" t="s">
        <v>87</v>
      </c>
      <c r="O16" s="633"/>
      <c r="P16" s="633"/>
      <c r="Q16" s="633" t="s">
        <v>87</v>
      </c>
      <c r="R16" s="633"/>
      <c r="S16" s="631"/>
      <c r="T16" s="631" t="s">
        <v>87</v>
      </c>
      <c r="U16" s="633"/>
      <c r="V16" s="633"/>
      <c r="W16" s="633" t="s">
        <v>87</v>
      </c>
      <c r="X16" s="633"/>
      <c r="Y16" s="633"/>
      <c r="Z16" s="631" t="s">
        <v>87</v>
      </c>
      <c r="AA16" s="631"/>
      <c r="AB16" s="633"/>
      <c r="AC16" s="633" t="s">
        <v>87</v>
      </c>
      <c r="AD16" s="633"/>
      <c r="AE16" s="633"/>
      <c r="AF16" s="634" t="s">
        <v>18</v>
      </c>
      <c r="AG16" s="635">
        <f t="shared" si="0"/>
        <v>96</v>
      </c>
      <c r="AH16" s="636">
        <f t="shared" si="1"/>
        <v>96</v>
      </c>
      <c r="AI16" s="636">
        <f t="shared" si="26"/>
        <v>0</v>
      </c>
      <c r="AJ16" s="637"/>
      <c r="AK16" s="638">
        <f t="shared" si="27"/>
        <v>96</v>
      </c>
      <c r="AL16" s="638">
        <f t="shared" si="28"/>
        <v>0</v>
      </c>
      <c r="AM16" s="3"/>
      <c r="AN16" s="625"/>
      <c r="AO16" s="625"/>
      <c r="AP16" s="625"/>
      <c r="AQ16" s="625">
        <v>4</v>
      </c>
      <c r="AR16" s="625"/>
      <c r="AS16" s="639">
        <f t="shared" si="2"/>
        <v>0</v>
      </c>
      <c r="AT16" s="639">
        <f t="shared" si="3"/>
        <v>0</v>
      </c>
      <c r="AU16" s="639">
        <f t="shared" si="4"/>
        <v>0</v>
      </c>
      <c r="AV16" s="639">
        <f t="shared" si="5"/>
        <v>8</v>
      </c>
      <c r="AW16" s="639">
        <f t="shared" si="6"/>
        <v>0</v>
      </c>
      <c r="AX16" s="639">
        <f t="shared" si="7"/>
        <v>0</v>
      </c>
      <c r="AY16" s="639">
        <f t="shared" si="8"/>
        <v>0</v>
      </c>
      <c r="AZ16" s="639">
        <f t="shared" si="9"/>
        <v>0</v>
      </c>
      <c r="BA16" s="639">
        <f t="shared" si="10"/>
        <v>0</v>
      </c>
      <c r="BB16" s="639">
        <f t="shared" si="11"/>
        <v>0</v>
      </c>
      <c r="BC16" s="639">
        <f t="shared" si="12"/>
        <v>0</v>
      </c>
      <c r="BD16" s="639">
        <f t="shared" si="13"/>
        <v>0</v>
      </c>
      <c r="BE16" s="639">
        <f t="shared" si="14"/>
        <v>0</v>
      </c>
      <c r="BF16" s="639">
        <f t="shared" si="15"/>
        <v>0</v>
      </c>
      <c r="BG16" s="639">
        <f t="shared" si="16"/>
        <v>0</v>
      </c>
      <c r="BH16" s="639">
        <f t="shared" si="17"/>
        <v>0</v>
      </c>
      <c r="BI16" s="639">
        <f t="shared" si="18"/>
        <v>0</v>
      </c>
      <c r="BJ16" s="639">
        <f t="shared" si="19"/>
        <v>0</v>
      </c>
      <c r="BK16" s="639">
        <f t="shared" si="20"/>
        <v>0</v>
      </c>
      <c r="BL16" s="639">
        <f t="shared" si="21"/>
        <v>0</v>
      </c>
      <c r="BM16" s="639">
        <f t="shared" si="22"/>
        <v>0</v>
      </c>
      <c r="BN16" s="639">
        <f t="shared" si="23"/>
        <v>0</v>
      </c>
      <c r="BO16" s="639">
        <f t="shared" si="24"/>
        <v>0</v>
      </c>
      <c r="BP16" s="639">
        <f t="shared" si="29"/>
        <v>24</v>
      </c>
      <c r="BQ16" s="640">
        <f t="shared" si="25"/>
        <v>96</v>
      </c>
      <c r="BR16" s="619"/>
    </row>
    <row r="17" spans="1:71">
      <c r="A17" s="611" t="s">
        <v>368</v>
      </c>
      <c r="B17" s="612" t="s">
        <v>369</v>
      </c>
      <c r="C17" s="613" t="s">
        <v>75</v>
      </c>
      <c r="D17" s="649" t="s">
        <v>3</v>
      </c>
      <c r="E17" s="615">
        <v>1</v>
      </c>
      <c r="F17" s="615">
        <v>2</v>
      </c>
      <c r="G17" s="615">
        <v>3</v>
      </c>
      <c r="H17" s="615">
        <v>4</v>
      </c>
      <c r="I17" s="615">
        <v>5</v>
      </c>
      <c r="J17" s="615">
        <v>6</v>
      </c>
      <c r="K17" s="615">
        <v>7</v>
      </c>
      <c r="L17" s="615">
        <v>8</v>
      </c>
      <c r="M17" s="615">
        <v>9</v>
      </c>
      <c r="N17" s="615">
        <v>10</v>
      </c>
      <c r="O17" s="615">
        <v>11</v>
      </c>
      <c r="P17" s="615">
        <v>12</v>
      </c>
      <c r="Q17" s="615">
        <v>13</v>
      </c>
      <c r="R17" s="615">
        <v>14</v>
      </c>
      <c r="S17" s="615">
        <v>15</v>
      </c>
      <c r="T17" s="615">
        <v>16</v>
      </c>
      <c r="U17" s="615">
        <v>17</v>
      </c>
      <c r="V17" s="615">
        <v>18</v>
      </c>
      <c r="W17" s="615">
        <v>19</v>
      </c>
      <c r="X17" s="615">
        <v>20</v>
      </c>
      <c r="Y17" s="615">
        <v>21</v>
      </c>
      <c r="Z17" s="615">
        <v>22</v>
      </c>
      <c r="AA17" s="615">
        <v>23</v>
      </c>
      <c r="AB17" s="615">
        <v>24</v>
      </c>
      <c r="AC17" s="615">
        <v>25</v>
      </c>
      <c r="AD17" s="615">
        <v>26</v>
      </c>
      <c r="AE17" s="615">
        <v>27</v>
      </c>
      <c r="AF17" s="615">
        <v>28</v>
      </c>
      <c r="AG17" s="616" t="s">
        <v>4</v>
      </c>
      <c r="AH17" s="617" t="s">
        <v>5</v>
      </c>
      <c r="AI17" s="617" t="s">
        <v>6</v>
      </c>
      <c r="AJ17" s="650"/>
      <c r="AK17" s="651"/>
      <c r="AL17" s="651"/>
      <c r="AM17" s="642"/>
      <c r="AN17" s="652"/>
      <c r="AO17" s="652"/>
      <c r="AP17" s="652"/>
      <c r="AQ17" s="652"/>
      <c r="AR17" s="653"/>
      <c r="AS17" s="654"/>
      <c r="AT17" s="654"/>
      <c r="AU17" s="654"/>
      <c r="AV17" s="654"/>
      <c r="AW17" s="654"/>
      <c r="AX17" s="654"/>
      <c r="AY17" s="654"/>
      <c r="AZ17" s="654"/>
      <c r="BA17" s="654"/>
      <c r="BB17" s="654"/>
      <c r="BC17" s="654"/>
      <c r="BD17" s="654"/>
      <c r="BE17" s="654"/>
      <c r="BF17" s="654"/>
      <c r="BG17" s="654"/>
      <c r="BH17" s="654"/>
      <c r="BI17" s="654"/>
      <c r="BJ17" s="654"/>
      <c r="BK17" s="654"/>
      <c r="BL17" s="654"/>
      <c r="BM17" s="654"/>
      <c r="BN17" s="654"/>
      <c r="BO17" s="654"/>
      <c r="BP17" s="653"/>
      <c r="BQ17" s="655"/>
      <c r="BR17" s="656"/>
      <c r="BS17" s="582"/>
    </row>
    <row r="18" spans="1:71" ht="15.75">
      <c r="A18" s="620"/>
      <c r="B18" s="621" t="s">
        <v>283</v>
      </c>
      <c r="C18" s="622" t="s">
        <v>213</v>
      </c>
      <c r="D18" s="649"/>
      <c r="E18" s="624" t="s">
        <v>11</v>
      </c>
      <c r="F18" s="624" t="s">
        <v>12</v>
      </c>
      <c r="G18" s="624" t="s">
        <v>13</v>
      </c>
      <c r="H18" s="624" t="s">
        <v>14</v>
      </c>
      <c r="I18" s="624" t="s">
        <v>8</v>
      </c>
      <c r="J18" s="624" t="s">
        <v>9</v>
      </c>
      <c r="K18" s="624" t="s">
        <v>10</v>
      </c>
      <c r="L18" s="624" t="s">
        <v>214</v>
      </c>
      <c r="M18" s="624" t="s">
        <v>12</v>
      </c>
      <c r="N18" s="624" t="s">
        <v>13</v>
      </c>
      <c r="O18" s="624" t="s">
        <v>14</v>
      </c>
      <c r="P18" s="624" t="s">
        <v>8</v>
      </c>
      <c r="Q18" s="624" t="s">
        <v>9</v>
      </c>
      <c r="R18" s="624" t="s">
        <v>10</v>
      </c>
      <c r="S18" s="624" t="s">
        <v>214</v>
      </c>
      <c r="T18" s="624" t="s">
        <v>12</v>
      </c>
      <c r="U18" s="624" t="s">
        <v>13</v>
      </c>
      <c r="V18" s="624" t="s">
        <v>14</v>
      </c>
      <c r="W18" s="624" t="s">
        <v>8</v>
      </c>
      <c r="X18" s="624" t="s">
        <v>9</v>
      </c>
      <c r="Y18" s="624" t="s">
        <v>10</v>
      </c>
      <c r="Z18" s="624" t="s">
        <v>214</v>
      </c>
      <c r="AA18" s="624" t="s">
        <v>12</v>
      </c>
      <c r="AB18" s="624" t="s">
        <v>13</v>
      </c>
      <c r="AC18" s="624" t="s">
        <v>14</v>
      </c>
      <c r="AD18" s="624" t="s">
        <v>8</v>
      </c>
      <c r="AE18" s="624" t="s">
        <v>9</v>
      </c>
      <c r="AF18" s="624" t="s">
        <v>10</v>
      </c>
      <c r="AG18" s="616"/>
      <c r="AH18" s="617"/>
      <c r="AI18" s="617"/>
      <c r="AJ18" s="650"/>
      <c r="AK18" s="274" t="s">
        <v>4</v>
      </c>
      <c r="AL18" s="274" t="s">
        <v>6</v>
      </c>
      <c r="AM18" s="3"/>
      <c r="AN18" s="625" t="s">
        <v>15</v>
      </c>
      <c r="AO18" s="625" t="s">
        <v>16</v>
      </c>
      <c r="AP18" s="625" t="s">
        <v>17</v>
      </c>
      <c r="AQ18" s="625" t="s">
        <v>18</v>
      </c>
      <c r="AR18" s="625" t="s">
        <v>19</v>
      </c>
      <c r="AS18" s="639">
        <f t="shared" ref="AS18:AS31" si="30">COUNTIF(E18:AF18,"M")</f>
        <v>0</v>
      </c>
      <c r="AT18" s="639">
        <f t="shared" ref="AT18:AT31" si="31">COUNTIF(E18:AF18,"T")</f>
        <v>0</v>
      </c>
      <c r="AU18" s="639">
        <f t="shared" ref="AU18:AU31" si="32">COUNTIF(E18:AF18,"P")</f>
        <v>0</v>
      </c>
      <c r="AV18" s="639">
        <f t="shared" ref="AV18:AV31" si="33">COUNTIF(E18:AF18,"N")</f>
        <v>0</v>
      </c>
      <c r="AW18" s="639">
        <f t="shared" ref="AW18:AW31" si="34">COUNTIF(E18:AF18,"M/T")</f>
        <v>0</v>
      </c>
      <c r="AX18" s="639">
        <f t="shared" ref="AX18:AX31" si="35">COUNTIF(E18:AF18,"I/I")</f>
        <v>0</v>
      </c>
      <c r="AY18" s="639">
        <f t="shared" ref="AY18:AY31" si="36">COUNTIF(E18:AF18,"I")</f>
        <v>0</v>
      </c>
      <c r="AZ18" s="639">
        <f t="shared" ref="AZ18:AZ31" si="37">COUNTIF(E18:AF18,"I²")</f>
        <v>0</v>
      </c>
      <c r="BA18" s="639">
        <f t="shared" ref="BA18:BA31" si="38">COUNTIF(E18:AF18,"M4")</f>
        <v>0</v>
      </c>
      <c r="BB18" s="639">
        <f t="shared" ref="BB18:BB31" si="39">COUNTIF(E18:AF18,"T5")</f>
        <v>0</v>
      </c>
      <c r="BC18" s="639">
        <f t="shared" ref="BC18:BC31" si="40">COUNTIF(E18:AF18,"M/N")</f>
        <v>0</v>
      </c>
      <c r="BD18" s="639">
        <f t="shared" ref="BD18:BD31" si="41">COUNTIF(E18:AF18,"T/N")</f>
        <v>0</v>
      </c>
      <c r="BE18" s="639">
        <f t="shared" ref="BE18:BE31" si="42">COUNTIF(E18:AF18,"T/I")</f>
        <v>0</v>
      </c>
      <c r="BF18" s="639">
        <f t="shared" ref="BF18:BF31" si="43">COUNTIF(E18:AF18,"P/I")</f>
        <v>0</v>
      </c>
      <c r="BG18" s="639">
        <f t="shared" ref="BG18:BG31" si="44">COUNTIF(E18:AF18,"M/I")</f>
        <v>0</v>
      </c>
      <c r="BH18" s="639">
        <f t="shared" ref="BH18:BH31" si="45">COUNTIF(E18:AF18,"M4/T")</f>
        <v>0</v>
      </c>
      <c r="BI18" s="639">
        <f t="shared" ref="BI18:BI31" si="46">COUNTIF(E18:AF18,"I2/N")</f>
        <v>0</v>
      </c>
      <c r="BJ18" s="639">
        <f t="shared" ref="BJ18:BJ31" si="47">COUNTIF(E18:AF18,"M5")</f>
        <v>0</v>
      </c>
      <c r="BK18" s="639">
        <f t="shared" ref="BK18:BK31" si="48">COUNTIF(E18:AF18,"M6")</f>
        <v>0</v>
      </c>
      <c r="BL18" s="639">
        <f t="shared" ref="BL18:BL31" si="49">COUNTIF(E18:AF18,"T2/N")</f>
        <v>0</v>
      </c>
      <c r="BM18" s="639">
        <f t="shared" ref="BM18:BM31" si="50">COUNTIF(E18:AF18,"P2")</f>
        <v>0</v>
      </c>
      <c r="BN18" s="639">
        <f t="shared" ref="BN18:BN31" si="51">COUNTIF(E18:AF18,"T5/N")</f>
        <v>0</v>
      </c>
      <c r="BO18" s="639">
        <f t="shared" ref="BO18:BO31" si="52">COUNTIF(E18:AF18,"M5/I")</f>
        <v>0</v>
      </c>
      <c r="BP18" s="626" t="s">
        <v>36</v>
      </c>
      <c r="BQ18" s="626" t="s">
        <v>37</v>
      </c>
      <c r="BR18" s="619"/>
    </row>
    <row r="19" spans="1:71" ht="15.75">
      <c r="A19" s="627" t="s">
        <v>401</v>
      </c>
      <c r="B19" s="657" t="s">
        <v>402</v>
      </c>
      <c r="C19" s="629">
        <v>612911</v>
      </c>
      <c r="D19" s="658" t="s">
        <v>118</v>
      </c>
      <c r="E19" s="631" t="s">
        <v>87</v>
      </c>
      <c r="F19" s="631"/>
      <c r="G19" s="633"/>
      <c r="H19" s="633" t="s">
        <v>87</v>
      </c>
      <c r="I19" s="633"/>
      <c r="J19" s="633"/>
      <c r="K19" s="633"/>
      <c r="L19" s="631" t="s">
        <v>87</v>
      </c>
      <c r="M19" s="641" t="s">
        <v>20</v>
      </c>
      <c r="N19" s="633"/>
      <c r="O19" s="633" t="s">
        <v>87</v>
      </c>
      <c r="P19" s="633"/>
      <c r="Q19" s="633"/>
      <c r="R19" s="633" t="s">
        <v>87</v>
      </c>
      <c r="S19" s="641" t="s">
        <v>87</v>
      </c>
      <c r="T19" s="631"/>
      <c r="U19" s="633" t="s">
        <v>87</v>
      </c>
      <c r="V19" s="633"/>
      <c r="W19" s="633" t="s">
        <v>87</v>
      </c>
      <c r="X19" s="633" t="s">
        <v>87</v>
      </c>
      <c r="Y19" s="633"/>
      <c r="Z19" s="631" t="s">
        <v>87</v>
      </c>
      <c r="AA19" s="641" t="s">
        <v>20</v>
      </c>
      <c r="AB19" s="632" t="s">
        <v>87</v>
      </c>
      <c r="AC19" s="632" t="s">
        <v>20</v>
      </c>
      <c r="AD19" s="633" t="s">
        <v>87</v>
      </c>
      <c r="AE19" s="633"/>
      <c r="AF19" s="633"/>
      <c r="AG19" s="635">
        <f t="shared" ref="AG19:AG31" si="53">AK19</f>
        <v>120</v>
      </c>
      <c r="AH19" s="636">
        <f t="shared" ref="AH19:AH31" si="54">AG19+AI19</f>
        <v>162</v>
      </c>
      <c r="AI19" s="636">
        <f>AL19</f>
        <v>42</v>
      </c>
      <c r="AJ19" s="637"/>
      <c r="AK19" s="638">
        <f t="shared" ref="AK19:AK31" si="55">$AK$2-BP19</f>
        <v>120</v>
      </c>
      <c r="AL19" s="638">
        <f t="shared" ref="AL19:AL31" si="56">(BQ19-AK19)</f>
        <v>42</v>
      </c>
      <c r="AM19" s="3"/>
      <c r="AN19" s="625"/>
      <c r="AO19" s="625"/>
      <c r="AP19" s="625"/>
      <c r="AQ19" s="625"/>
      <c r="AR19" s="625"/>
      <c r="AS19" s="639">
        <f t="shared" si="30"/>
        <v>3</v>
      </c>
      <c r="AT19" s="639">
        <f t="shared" si="31"/>
        <v>0</v>
      </c>
      <c r="AU19" s="639">
        <f t="shared" si="32"/>
        <v>0</v>
      </c>
      <c r="AV19" s="639">
        <f t="shared" si="33"/>
        <v>12</v>
      </c>
      <c r="AW19" s="639">
        <f t="shared" si="34"/>
        <v>0</v>
      </c>
      <c r="AX19" s="639">
        <f t="shared" si="35"/>
        <v>0</v>
      </c>
      <c r="AY19" s="639">
        <f t="shared" si="36"/>
        <v>0</v>
      </c>
      <c r="AZ19" s="639">
        <f t="shared" si="37"/>
        <v>0</v>
      </c>
      <c r="BA19" s="639">
        <f t="shared" si="38"/>
        <v>0</v>
      </c>
      <c r="BB19" s="639">
        <f t="shared" si="39"/>
        <v>0</v>
      </c>
      <c r="BC19" s="639">
        <f t="shared" si="40"/>
        <v>0</v>
      </c>
      <c r="BD19" s="639">
        <f t="shared" si="41"/>
        <v>0</v>
      </c>
      <c r="BE19" s="639">
        <f t="shared" si="42"/>
        <v>0</v>
      </c>
      <c r="BF19" s="639">
        <f t="shared" si="43"/>
        <v>0</v>
      </c>
      <c r="BG19" s="639">
        <f t="shared" si="44"/>
        <v>0</v>
      </c>
      <c r="BH19" s="639">
        <f t="shared" si="45"/>
        <v>0</v>
      </c>
      <c r="BI19" s="639">
        <f t="shared" si="46"/>
        <v>0</v>
      </c>
      <c r="BJ19" s="639">
        <f t="shared" si="47"/>
        <v>0</v>
      </c>
      <c r="BK19" s="639">
        <f t="shared" si="48"/>
        <v>0</v>
      </c>
      <c r="BL19" s="639">
        <f t="shared" si="49"/>
        <v>0</v>
      </c>
      <c r="BM19" s="639">
        <f t="shared" si="50"/>
        <v>0</v>
      </c>
      <c r="BN19" s="639">
        <f t="shared" si="51"/>
        <v>0</v>
      </c>
      <c r="BO19" s="639">
        <f t="shared" si="52"/>
        <v>0</v>
      </c>
      <c r="BP19" s="639">
        <f t="shared" ref="BP19:BP31" si="57">((AO19*6)+(AP19*6)+(AQ19*6)+(AR19)+(AN19*6))</f>
        <v>0</v>
      </c>
      <c r="BQ19" s="640">
        <f t="shared" ref="BQ19:BQ30" si="58">(AS19*$BS$6)+(AT19*$BT$6)+(AU19*$BU$6)+(AV19*$BV$6)+(AW19*$BW$6)+(AX19*$BX$6)+(AY19*$BY$6)+(AZ19*$BZ$6)+(BA19*$CA$6)+(BB19*$CB$6)+(BC19*$CC$6)+(BD19*$CD$6+(BE19*$CE$6)+(BF19*$CF$6)+(BG19*$CG$6)+(BH19*$CH$6)+(BI19*$CI$6)+(BJ19*$CJ$6)+(BK19*$CK19)+(BL19*$CL$6)+(BM19*$CM$6)+(BN19*$CN$6)+(BO19*$CO$6))</f>
        <v>162</v>
      </c>
      <c r="BR19" s="619"/>
    </row>
    <row r="20" spans="1:71" ht="15.75">
      <c r="A20" s="627" t="s">
        <v>403</v>
      </c>
      <c r="B20" s="657" t="s">
        <v>404</v>
      </c>
      <c r="C20" s="629">
        <v>731473</v>
      </c>
      <c r="D20" s="658" t="s">
        <v>118</v>
      </c>
      <c r="E20" s="641" t="s">
        <v>87</v>
      </c>
      <c r="F20" s="631" t="s">
        <v>87</v>
      </c>
      <c r="G20" s="633"/>
      <c r="H20" s="633" t="s">
        <v>87</v>
      </c>
      <c r="I20" s="633"/>
      <c r="J20" s="633" t="s">
        <v>87</v>
      </c>
      <c r="K20" s="633"/>
      <c r="L20" s="631" t="s">
        <v>87</v>
      </c>
      <c r="M20" s="631"/>
      <c r="N20" s="632" t="s">
        <v>20</v>
      </c>
      <c r="O20" s="633" t="s">
        <v>87</v>
      </c>
      <c r="P20" s="633"/>
      <c r="Q20" s="633"/>
      <c r="R20" s="633" t="s">
        <v>87</v>
      </c>
      <c r="S20" s="641" t="s">
        <v>87</v>
      </c>
      <c r="T20" s="631"/>
      <c r="U20" s="633" t="s">
        <v>87</v>
      </c>
      <c r="V20" s="633"/>
      <c r="W20" s="633"/>
      <c r="X20" s="633" t="s">
        <v>87</v>
      </c>
      <c r="Y20" s="633"/>
      <c r="Z20" s="631"/>
      <c r="AA20" s="631" t="s">
        <v>87</v>
      </c>
      <c r="AB20" s="632" t="s">
        <v>86</v>
      </c>
      <c r="AC20" s="633"/>
      <c r="AD20" s="633" t="s">
        <v>87</v>
      </c>
      <c r="AE20" s="633"/>
      <c r="AF20" s="633"/>
      <c r="AG20" s="635">
        <f t="shared" si="53"/>
        <v>120</v>
      </c>
      <c r="AH20" s="636">
        <f t="shared" si="54"/>
        <v>156</v>
      </c>
      <c r="AI20" s="636">
        <f t="shared" ref="AI20:AI31" si="59">AL20</f>
        <v>36</v>
      </c>
      <c r="AJ20" s="637"/>
      <c r="AK20" s="638">
        <f t="shared" si="55"/>
        <v>120</v>
      </c>
      <c r="AL20" s="638">
        <f t="shared" si="56"/>
        <v>36</v>
      </c>
      <c r="AM20" s="3"/>
      <c r="AN20" s="625"/>
      <c r="AO20" s="625"/>
      <c r="AP20" s="625"/>
      <c r="AQ20" s="625"/>
      <c r="AR20" s="625"/>
      <c r="AS20" s="639">
        <f t="shared" si="30"/>
        <v>1</v>
      </c>
      <c r="AT20" s="639">
        <f t="shared" si="31"/>
        <v>0</v>
      </c>
      <c r="AU20" s="639">
        <f t="shared" si="32"/>
        <v>0</v>
      </c>
      <c r="AV20" s="639">
        <f t="shared" si="33"/>
        <v>12</v>
      </c>
      <c r="AW20" s="639">
        <f t="shared" si="34"/>
        <v>0</v>
      </c>
      <c r="AX20" s="639">
        <f t="shared" si="35"/>
        <v>0</v>
      </c>
      <c r="AY20" s="639">
        <f t="shared" si="36"/>
        <v>1</v>
      </c>
      <c r="AZ20" s="639">
        <f t="shared" si="37"/>
        <v>0</v>
      </c>
      <c r="BA20" s="639">
        <f t="shared" si="38"/>
        <v>0</v>
      </c>
      <c r="BB20" s="639">
        <f t="shared" si="39"/>
        <v>0</v>
      </c>
      <c r="BC20" s="639">
        <f t="shared" si="40"/>
        <v>0</v>
      </c>
      <c r="BD20" s="639">
        <f t="shared" si="41"/>
        <v>0</v>
      </c>
      <c r="BE20" s="639">
        <f t="shared" si="42"/>
        <v>0</v>
      </c>
      <c r="BF20" s="639">
        <f t="shared" si="43"/>
        <v>0</v>
      </c>
      <c r="BG20" s="639">
        <f t="shared" si="44"/>
        <v>0</v>
      </c>
      <c r="BH20" s="639">
        <f t="shared" si="45"/>
        <v>0</v>
      </c>
      <c r="BI20" s="639">
        <f t="shared" si="46"/>
        <v>0</v>
      </c>
      <c r="BJ20" s="639">
        <f t="shared" si="47"/>
        <v>0</v>
      </c>
      <c r="BK20" s="639">
        <f t="shared" si="48"/>
        <v>0</v>
      </c>
      <c r="BL20" s="639">
        <f t="shared" si="49"/>
        <v>0</v>
      </c>
      <c r="BM20" s="639">
        <f t="shared" si="50"/>
        <v>0</v>
      </c>
      <c r="BN20" s="639">
        <f t="shared" si="51"/>
        <v>0</v>
      </c>
      <c r="BO20" s="639">
        <f t="shared" si="52"/>
        <v>0</v>
      </c>
      <c r="BP20" s="639">
        <f t="shared" si="57"/>
        <v>0</v>
      </c>
      <c r="BQ20" s="640">
        <f t="shared" si="58"/>
        <v>156</v>
      </c>
      <c r="BR20" s="619"/>
    </row>
    <row r="21" spans="1:71" ht="15.75">
      <c r="A21" s="627" t="s">
        <v>405</v>
      </c>
      <c r="B21" s="657" t="s">
        <v>406</v>
      </c>
      <c r="C21" s="629">
        <v>731519</v>
      </c>
      <c r="D21" s="658" t="s">
        <v>386</v>
      </c>
      <c r="E21" s="631"/>
      <c r="F21" s="631" t="s">
        <v>87</v>
      </c>
      <c r="G21" s="633"/>
      <c r="H21" s="633"/>
      <c r="I21" s="633" t="s">
        <v>87</v>
      </c>
      <c r="J21" s="633"/>
      <c r="K21" s="633"/>
      <c r="L21" s="631" t="s">
        <v>87</v>
      </c>
      <c r="M21" s="631"/>
      <c r="N21" s="633"/>
      <c r="O21" s="633" t="s">
        <v>87</v>
      </c>
      <c r="P21" s="633"/>
      <c r="Q21" s="633"/>
      <c r="R21" s="633" t="s">
        <v>87</v>
      </c>
      <c r="S21" s="631"/>
      <c r="T21" s="631"/>
      <c r="U21" s="633" t="s">
        <v>87</v>
      </c>
      <c r="V21" s="633"/>
      <c r="W21" s="633" t="s">
        <v>87</v>
      </c>
      <c r="X21" s="634" t="s">
        <v>18</v>
      </c>
      <c r="Y21" s="633"/>
      <c r="Z21" s="631"/>
      <c r="AA21" s="631" t="s">
        <v>87</v>
      </c>
      <c r="AB21" s="633"/>
      <c r="AC21" s="633"/>
      <c r="AD21" s="633" t="s">
        <v>87</v>
      </c>
      <c r="AE21" s="633"/>
      <c r="AF21" s="633"/>
      <c r="AG21" s="635">
        <f t="shared" si="53"/>
        <v>108</v>
      </c>
      <c r="AH21" s="636">
        <f t="shared" si="54"/>
        <v>108</v>
      </c>
      <c r="AI21" s="636">
        <f t="shared" si="59"/>
        <v>0</v>
      </c>
      <c r="AJ21" s="637"/>
      <c r="AK21" s="638">
        <f t="shared" si="55"/>
        <v>108</v>
      </c>
      <c r="AL21" s="638">
        <f t="shared" si="56"/>
        <v>0</v>
      </c>
      <c r="AM21" s="642"/>
      <c r="AN21" s="625"/>
      <c r="AO21" s="625"/>
      <c r="AP21" s="625"/>
      <c r="AQ21" s="625">
        <v>2</v>
      </c>
      <c r="AR21" s="625"/>
      <c r="AS21" s="639">
        <f t="shared" si="30"/>
        <v>0</v>
      </c>
      <c r="AT21" s="639">
        <f t="shared" si="31"/>
        <v>0</v>
      </c>
      <c r="AU21" s="639">
        <f t="shared" si="32"/>
        <v>0</v>
      </c>
      <c r="AV21" s="639">
        <f t="shared" si="33"/>
        <v>9</v>
      </c>
      <c r="AW21" s="639">
        <f t="shared" si="34"/>
        <v>0</v>
      </c>
      <c r="AX21" s="639">
        <f t="shared" si="35"/>
        <v>0</v>
      </c>
      <c r="AY21" s="639">
        <f t="shared" si="36"/>
        <v>0</v>
      </c>
      <c r="AZ21" s="639">
        <f t="shared" si="37"/>
        <v>0</v>
      </c>
      <c r="BA21" s="639">
        <f t="shared" si="38"/>
        <v>0</v>
      </c>
      <c r="BB21" s="639">
        <f t="shared" si="39"/>
        <v>0</v>
      </c>
      <c r="BC21" s="639">
        <f t="shared" si="40"/>
        <v>0</v>
      </c>
      <c r="BD21" s="639">
        <f t="shared" si="41"/>
        <v>0</v>
      </c>
      <c r="BE21" s="639">
        <f t="shared" si="42"/>
        <v>0</v>
      </c>
      <c r="BF21" s="639">
        <f t="shared" si="43"/>
        <v>0</v>
      </c>
      <c r="BG21" s="639">
        <f t="shared" si="44"/>
        <v>0</v>
      </c>
      <c r="BH21" s="639">
        <f t="shared" si="45"/>
        <v>0</v>
      </c>
      <c r="BI21" s="639">
        <f t="shared" si="46"/>
        <v>0</v>
      </c>
      <c r="BJ21" s="639">
        <f t="shared" si="47"/>
        <v>0</v>
      </c>
      <c r="BK21" s="639">
        <f t="shared" si="48"/>
        <v>0</v>
      </c>
      <c r="BL21" s="639">
        <f t="shared" si="49"/>
        <v>0</v>
      </c>
      <c r="BM21" s="639">
        <f t="shared" si="50"/>
        <v>0</v>
      </c>
      <c r="BN21" s="639">
        <f t="shared" si="51"/>
        <v>0</v>
      </c>
      <c r="BO21" s="639">
        <f t="shared" si="52"/>
        <v>0</v>
      </c>
      <c r="BP21" s="639">
        <f t="shared" si="57"/>
        <v>12</v>
      </c>
      <c r="BQ21" s="640">
        <f t="shared" si="58"/>
        <v>108</v>
      </c>
      <c r="BR21" s="619"/>
    </row>
    <row r="22" spans="1:71" ht="15.75">
      <c r="A22" s="627" t="s">
        <v>407</v>
      </c>
      <c r="B22" s="657" t="s">
        <v>408</v>
      </c>
      <c r="C22" s="629">
        <v>408802</v>
      </c>
      <c r="D22" s="658" t="s">
        <v>118</v>
      </c>
      <c r="E22" s="631"/>
      <c r="F22" s="631"/>
      <c r="G22" s="633" t="s">
        <v>87</v>
      </c>
      <c r="H22" s="633"/>
      <c r="I22" s="633"/>
      <c r="J22" s="632" t="s">
        <v>87</v>
      </c>
      <c r="K22" s="633"/>
      <c r="L22" s="631" t="s">
        <v>87</v>
      </c>
      <c r="M22" s="631"/>
      <c r="N22" s="633" t="s">
        <v>87</v>
      </c>
      <c r="O22" s="633" t="s">
        <v>87</v>
      </c>
      <c r="P22" s="633"/>
      <c r="Q22" s="633"/>
      <c r="R22" s="633" t="s">
        <v>87</v>
      </c>
      <c r="S22" s="631" t="s">
        <v>87</v>
      </c>
      <c r="T22" s="631"/>
      <c r="U22" s="633" t="s">
        <v>87</v>
      </c>
      <c r="V22" s="633"/>
      <c r="W22" s="633" t="s">
        <v>87</v>
      </c>
      <c r="X22" s="633"/>
      <c r="Y22" s="633"/>
      <c r="Z22" s="631" t="s">
        <v>87</v>
      </c>
      <c r="AA22" s="631"/>
      <c r="AB22" s="633" t="s">
        <v>87</v>
      </c>
      <c r="AC22" s="633"/>
      <c r="AD22" s="633"/>
      <c r="AE22" s="633"/>
      <c r="AF22" s="633"/>
      <c r="AG22" s="635">
        <f t="shared" si="53"/>
        <v>120</v>
      </c>
      <c r="AH22" s="636">
        <f t="shared" si="54"/>
        <v>132</v>
      </c>
      <c r="AI22" s="636">
        <f t="shared" si="59"/>
        <v>12</v>
      </c>
      <c r="AJ22" s="637"/>
      <c r="AK22" s="638">
        <f t="shared" si="55"/>
        <v>120</v>
      </c>
      <c r="AL22" s="638">
        <f t="shared" si="56"/>
        <v>12</v>
      </c>
      <c r="AM22" s="3"/>
      <c r="AN22" s="625"/>
      <c r="AO22" s="625"/>
      <c r="AP22" s="625"/>
      <c r="AQ22" s="625"/>
      <c r="AR22" s="625"/>
      <c r="AS22" s="639">
        <f t="shared" si="30"/>
        <v>0</v>
      </c>
      <c r="AT22" s="639">
        <f t="shared" si="31"/>
        <v>0</v>
      </c>
      <c r="AU22" s="639">
        <f t="shared" si="32"/>
        <v>0</v>
      </c>
      <c r="AV22" s="639">
        <f t="shared" si="33"/>
        <v>11</v>
      </c>
      <c r="AW22" s="639">
        <f t="shared" si="34"/>
        <v>0</v>
      </c>
      <c r="AX22" s="639">
        <f t="shared" si="35"/>
        <v>0</v>
      </c>
      <c r="AY22" s="639">
        <f t="shared" si="36"/>
        <v>0</v>
      </c>
      <c r="AZ22" s="639">
        <f t="shared" si="37"/>
        <v>0</v>
      </c>
      <c r="BA22" s="639">
        <f t="shared" si="38"/>
        <v>0</v>
      </c>
      <c r="BB22" s="639">
        <f t="shared" si="39"/>
        <v>0</v>
      </c>
      <c r="BC22" s="639">
        <f t="shared" si="40"/>
        <v>0</v>
      </c>
      <c r="BD22" s="639">
        <f t="shared" si="41"/>
        <v>0</v>
      </c>
      <c r="BE22" s="639">
        <f t="shared" si="42"/>
        <v>0</v>
      </c>
      <c r="BF22" s="639">
        <f t="shared" si="43"/>
        <v>0</v>
      </c>
      <c r="BG22" s="639">
        <f t="shared" si="44"/>
        <v>0</v>
      </c>
      <c r="BH22" s="639">
        <f t="shared" si="45"/>
        <v>0</v>
      </c>
      <c r="BI22" s="639">
        <f t="shared" si="46"/>
        <v>0</v>
      </c>
      <c r="BJ22" s="639">
        <f t="shared" si="47"/>
        <v>0</v>
      </c>
      <c r="BK22" s="639">
        <f t="shared" si="48"/>
        <v>0</v>
      </c>
      <c r="BL22" s="639">
        <f t="shared" si="49"/>
        <v>0</v>
      </c>
      <c r="BM22" s="639">
        <f t="shared" si="50"/>
        <v>0</v>
      </c>
      <c r="BN22" s="639">
        <f t="shared" si="51"/>
        <v>0</v>
      </c>
      <c r="BO22" s="639">
        <f t="shared" si="52"/>
        <v>0</v>
      </c>
      <c r="BP22" s="639">
        <f t="shared" si="57"/>
        <v>0</v>
      </c>
      <c r="BQ22" s="640">
        <f t="shared" si="58"/>
        <v>132</v>
      </c>
      <c r="BR22" s="619"/>
    </row>
    <row r="23" spans="1:71" ht="15.75">
      <c r="A23" s="627" t="s">
        <v>409</v>
      </c>
      <c r="B23" s="657" t="s">
        <v>410</v>
      </c>
      <c r="C23" s="629">
        <v>530322</v>
      </c>
      <c r="D23" s="658" t="s">
        <v>118</v>
      </c>
      <c r="E23" s="631"/>
      <c r="F23" s="631" t="s">
        <v>87</v>
      </c>
      <c r="G23" s="633"/>
      <c r="H23" s="633"/>
      <c r="I23" s="633" t="s">
        <v>87</v>
      </c>
      <c r="J23" s="633"/>
      <c r="K23" s="633" t="s">
        <v>87</v>
      </c>
      <c r="L23" s="631" t="s">
        <v>87</v>
      </c>
      <c r="M23" s="631"/>
      <c r="N23" s="633"/>
      <c r="O23" s="633" t="s">
        <v>87</v>
      </c>
      <c r="P23" s="632" t="s">
        <v>87</v>
      </c>
      <c r="Q23" s="633"/>
      <c r="R23" s="633" t="s">
        <v>87</v>
      </c>
      <c r="S23" s="631"/>
      <c r="T23" s="641" t="s">
        <v>87</v>
      </c>
      <c r="U23" s="633" t="s">
        <v>87</v>
      </c>
      <c r="V23" s="633"/>
      <c r="W23" s="633"/>
      <c r="X23" s="634" t="s">
        <v>18</v>
      </c>
      <c r="Y23" s="633"/>
      <c r="Z23" s="641" t="s">
        <v>86</v>
      </c>
      <c r="AA23" s="631" t="s">
        <v>87</v>
      </c>
      <c r="AB23" s="633"/>
      <c r="AC23" s="633"/>
      <c r="AD23" s="633" t="s">
        <v>87</v>
      </c>
      <c r="AE23" s="632" t="s">
        <v>87</v>
      </c>
      <c r="AF23" s="633"/>
      <c r="AG23" s="635">
        <f t="shared" si="53"/>
        <v>108</v>
      </c>
      <c r="AH23" s="636">
        <f t="shared" si="54"/>
        <v>150</v>
      </c>
      <c r="AI23" s="636">
        <f t="shared" si="59"/>
        <v>42</v>
      </c>
      <c r="AJ23" s="637"/>
      <c r="AK23" s="638">
        <f t="shared" si="55"/>
        <v>108</v>
      </c>
      <c r="AL23" s="638">
        <f t="shared" si="56"/>
        <v>42</v>
      </c>
      <c r="AM23" s="3"/>
      <c r="AN23" s="625"/>
      <c r="AO23" s="625"/>
      <c r="AP23" s="625"/>
      <c r="AQ23" s="625">
        <v>2</v>
      </c>
      <c r="AR23" s="625"/>
      <c r="AS23" s="639">
        <f t="shared" si="30"/>
        <v>0</v>
      </c>
      <c r="AT23" s="639">
        <f t="shared" si="31"/>
        <v>0</v>
      </c>
      <c r="AU23" s="639">
        <f t="shared" si="32"/>
        <v>0</v>
      </c>
      <c r="AV23" s="639">
        <f t="shared" si="33"/>
        <v>12</v>
      </c>
      <c r="AW23" s="639">
        <f t="shared" si="34"/>
        <v>0</v>
      </c>
      <c r="AX23" s="639">
        <f t="shared" si="35"/>
        <v>0</v>
      </c>
      <c r="AY23" s="639">
        <f t="shared" si="36"/>
        <v>1</v>
      </c>
      <c r="AZ23" s="639">
        <f t="shared" si="37"/>
        <v>0</v>
      </c>
      <c r="BA23" s="639">
        <f t="shared" si="38"/>
        <v>0</v>
      </c>
      <c r="BB23" s="639">
        <f t="shared" si="39"/>
        <v>0</v>
      </c>
      <c r="BC23" s="639">
        <f t="shared" si="40"/>
        <v>0</v>
      </c>
      <c r="BD23" s="639">
        <f t="shared" si="41"/>
        <v>0</v>
      </c>
      <c r="BE23" s="639">
        <f t="shared" si="42"/>
        <v>0</v>
      </c>
      <c r="BF23" s="639">
        <f t="shared" si="43"/>
        <v>0</v>
      </c>
      <c r="BG23" s="639">
        <f t="shared" si="44"/>
        <v>0</v>
      </c>
      <c r="BH23" s="639">
        <f t="shared" si="45"/>
        <v>0</v>
      </c>
      <c r="BI23" s="639">
        <f t="shared" si="46"/>
        <v>0</v>
      </c>
      <c r="BJ23" s="639">
        <f t="shared" si="47"/>
        <v>0</v>
      </c>
      <c r="BK23" s="639">
        <f t="shared" si="48"/>
        <v>0</v>
      </c>
      <c r="BL23" s="639">
        <f t="shared" si="49"/>
        <v>0</v>
      </c>
      <c r="BM23" s="639">
        <f t="shared" si="50"/>
        <v>0</v>
      </c>
      <c r="BN23" s="639">
        <f t="shared" si="51"/>
        <v>0</v>
      </c>
      <c r="BO23" s="639">
        <f t="shared" si="52"/>
        <v>0</v>
      </c>
      <c r="BP23" s="639">
        <f t="shared" si="57"/>
        <v>12</v>
      </c>
      <c r="BQ23" s="640">
        <f t="shared" si="58"/>
        <v>150</v>
      </c>
      <c r="BR23" s="619"/>
    </row>
    <row r="24" spans="1:71" ht="15.75">
      <c r="A24" s="627" t="s">
        <v>411</v>
      </c>
      <c r="B24" s="657" t="s">
        <v>412</v>
      </c>
      <c r="C24" s="629">
        <v>1189571</v>
      </c>
      <c r="D24" s="658" t="s">
        <v>118</v>
      </c>
      <c r="E24" s="631"/>
      <c r="F24" s="631" t="s">
        <v>87</v>
      </c>
      <c r="G24" s="633"/>
      <c r="H24" s="633"/>
      <c r="I24" s="633" t="s">
        <v>87</v>
      </c>
      <c r="J24" s="633"/>
      <c r="K24" s="633"/>
      <c r="L24" s="631" t="s">
        <v>87</v>
      </c>
      <c r="M24" s="631"/>
      <c r="N24" s="633"/>
      <c r="O24" s="633"/>
      <c r="P24" s="633" t="s">
        <v>87</v>
      </c>
      <c r="Q24" s="633"/>
      <c r="R24" s="633" t="s">
        <v>87</v>
      </c>
      <c r="S24" s="631"/>
      <c r="T24" s="631"/>
      <c r="U24" s="633" t="s">
        <v>87</v>
      </c>
      <c r="V24" s="633"/>
      <c r="W24" s="633"/>
      <c r="X24" s="633" t="s">
        <v>87</v>
      </c>
      <c r="Y24" s="633" t="s">
        <v>87</v>
      </c>
      <c r="Z24" s="631"/>
      <c r="AA24" s="631"/>
      <c r="AB24" s="634" t="s">
        <v>18</v>
      </c>
      <c r="AC24" s="633"/>
      <c r="AD24" s="634" t="s">
        <v>18</v>
      </c>
      <c r="AE24" s="633"/>
      <c r="AF24" s="633"/>
      <c r="AG24" s="635">
        <f t="shared" si="53"/>
        <v>96</v>
      </c>
      <c r="AH24" s="636">
        <f t="shared" si="54"/>
        <v>96</v>
      </c>
      <c r="AI24" s="636">
        <f t="shared" si="59"/>
        <v>0</v>
      </c>
      <c r="AJ24" s="637"/>
      <c r="AK24" s="638">
        <f t="shared" si="55"/>
        <v>96</v>
      </c>
      <c r="AL24" s="638">
        <f t="shared" si="56"/>
        <v>0</v>
      </c>
      <c r="AM24" s="3"/>
      <c r="AN24" s="625"/>
      <c r="AO24" s="625"/>
      <c r="AP24" s="625"/>
      <c r="AQ24" s="625">
        <v>4</v>
      </c>
      <c r="AR24" s="625"/>
      <c r="AS24" s="639">
        <f t="shared" si="30"/>
        <v>0</v>
      </c>
      <c r="AT24" s="639">
        <f t="shared" si="31"/>
        <v>0</v>
      </c>
      <c r="AU24" s="639">
        <f t="shared" si="32"/>
        <v>0</v>
      </c>
      <c r="AV24" s="639">
        <f t="shared" si="33"/>
        <v>8</v>
      </c>
      <c r="AW24" s="639">
        <f t="shared" si="34"/>
        <v>0</v>
      </c>
      <c r="AX24" s="639">
        <f t="shared" si="35"/>
        <v>0</v>
      </c>
      <c r="AY24" s="639">
        <f t="shared" si="36"/>
        <v>0</v>
      </c>
      <c r="AZ24" s="639">
        <f t="shared" si="37"/>
        <v>0</v>
      </c>
      <c r="BA24" s="639">
        <f t="shared" si="38"/>
        <v>0</v>
      </c>
      <c r="BB24" s="639">
        <f t="shared" si="39"/>
        <v>0</v>
      </c>
      <c r="BC24" s="639">
        <f t="shared" si="40"/>
        <v>0</v>
      </c>
      <c r="BD24" s="639">
        <f t="shared" si="41"/>
        <v>0</v>
      </c>
      <c r="BE24" s="639">
        <f t="shared" si="42"/>
        <v>0</v>
      </c>
      <c r="BF24" s="639">
        <f t="shared" si="43"/>
        <v>0</v>
      </c>
      <c r="BG24" s="639">
        <f t="shared" si="44"/>
        <v>0</v>
      </c>
      <c r="BH24" s="639">
        <f t="shared" si="45"/>
        <v>0</v>
      </c>
      <c r="BI24" s="639">
        <f t="shared" si="46"/>
        <v>0</v>
      </c>
      <c r="BJ24" s="639">
        <f t="shared" si="47"/>
        <v>0</v>
      </c>
      <c r="BK24" s="639">
        <f t="shared" si="48"/>
        <v>0</v>
      </c>
      <c r="BL24" s="639">
        <f t="shared" si="49"/>
        <v>0</v>
      </c>
      <c r="BM24" s="639">
        <f t="shared" si="50"/>
        <v>0</v>
      </c>
      <c r="BN24" s="639">
        <f t="shared" si="51"/>
        <v>0</v>
      </c>
      <c r="BO24" s="639">
        <f t="shared" si="52"/>
        <v>0</v>
      </c>
      <c r="BP24" s="639">
        <f t="shared" si="57"/>
        <v>24</v>
      </c>
      <c r="BQ24" s="640">
        <f t="shared" si="58"/>
        <v>96</v>
      </c>
      <c r="BR24" s="619"/>
    </row>
    <row r="25" spans="1:71" ht="15.75">
      <c r="A25" s="627" t="s">
        <v>413</v>
      </c>
      <c r="B25" s="657" t="s">
        <v>414</v>
      </c>
      <c r="C25" s="629">
        <v>731501</v>
      </c>
      <c r="D25" s="658" t="s">
        <v>118</v>
      </c>
      <c r="E25" s="631"/>
      <c r="F25" s="631" t="s">
        <v>87</v>
      </c>
      <c r="G25" s="632" t="s">
        <v>20</v>
      </c>
      <c r="H25" s="632" t="s">
        <v>21</v>
      </c>
      <c r="I25" s="633" t="s">
        <v>87</v>
      </c>
      <c r="J25" s="633"/>
      <c r="K25" s="632" t="s">
        <v>87</v>
      </c>
      <c r="L25" s="631" t="s">
        <v>87</v>
      </c>
      <c r="M25" s="641" t="s">
        <v>21</v>
      </c>
      <c r="N25" s="633"/>
      <c r="O25" s="633" t="s">
        <v>87</v>
      </c>
      <c r="P25" s="633"/>
      <c r="Q25" s="632" t="s">
        <v>87</v>
      </c>
      <c r="R25" s="633" t="s">
        <v>87</v>
      </c>
      <c r="S25" s="641" t="s">
        <v>21</v>
      </c>
      <c r="T25" s="631"/>
      <c r="U25" s="632" t="s">
        <v>87</v>
      </c>
      <c r="V25" s="633" t="s">
        <v>21</v>
      </c>
      <c r="W25" s="633"/>
      <c r="X25" s="633" t="s">
        <v>380</v>
      </c>
      <c r="Y25" s="632" t="s">
        <v>87</v>
      </c>
      <c r="Z25" s="631"/>
      <c r="AA25" s="631" t="s">
        <v>415</v>
      </c>
      <c r="AB25" s="633"/>
      <c r="AC25" s="633" t="s">
        <v>87</v>
      </c>
      <c r="AD25" s="633" t="s">
        <v>87</v>
      </c>
      <c r="AE25" s="633"/>
      <c r="AF25" s="632" t="s">
        <v>21</v>
      </c>
      <c r="AG25" s="635">
        <f t="shared" si="53"/>
        <v>120</v>
      </c>
      <c r="AH25" s="636">
        <f t="shared" si="54"/>
        <v>204</v>
      </c>
      <c r="AI25" s="636">
        <f t="shared" si="59"/>
        <v>84</v>
      </c>
      <c r="AJ25" s="637"/>
      <c r="AK25" s="638">
        <f t="shared" si="55"/>
        <v>120</v>
      </c>
      <c r="AL25" s="638">
        <f t="shared" si="56"/>
        <v>84</v>
      </c>
      <c r="AM25" s="3"/>
      <c r="AN25" s="625"/>
      <c r="AO25" s="625"/>
      <c r="AP25" s="625"/>
      <c r="AQ25" s="625"/>
      <c r="AR25" s="625"/>
      <c r="AS25" s="639">
        <f t="shared" si="30"/>
        <v>1</v>
      </c>
      <c r="AT25" s="639">
        <f t="shared" si="31"/>
        <v>5</v>
      </c>
      <c r="AU25" s="639">
        <f t="shared" si="32"/>
        <v>0</v>
      </c>
      <c r="AV25" s="639">
        <f t="shared" si="33"/>
        <v>11</v>
      </c>
      <c r="AW25" s="639">
        <f t="shared" si="34"/>
        <v>0</v>
      </c>
      <c r="AX25" s="639">
        <f t="shared" si="35"/>
        <v>0</v>
      </c>
      <c r="AY25" s="639">
        <f t="shared" si="36"/>
        <v>0</v>
      </c>
      <c r="AZ25" s="639">
        <f t="shared" si="37"/>
        <v>0</v>
      </c>
      <c r="BA25" s="639">
        <f t="shared" si="38"/>
        <v>0</v>
      </c>
      <c r="BB25" s="639">
        <f t="shared" si="39"/>
        <v>0</v>
      </c>
      <c r="BC25" s="639">
        <f t="shared" si="40"/>
        <v>0</v>
      </c>
      <c r="BD25" s="639">
        <f t="shared" si="41"/>
        <v>2</v>
      </c>
      <c r="BE25" s="639">
        <f t="shared" si="42"/>
        <v>0</v>
      </c>
      <c r="BF25" s="639">
        <f t="shared" si="43"/>
        <v>0</v>
      </c>
      <c r="BG25" s="639">
        <f t="shared" si="44"/>
        <v>0</v>
      </c>
      <c r="BH25" s="639">
        <f t="shared" si="45"/>
        <v>0</v>
      </c>
      <c r="BI25" s="639">
        <f t="shared" si="46"/>
        <v>0</v>
      </c>
      <c r="BJ25" s="639">
        <f t="shared" si="47"/>
        <v>0</v>
      </c>
      <c r="BK25" s="639">
        <f t="shared" si="48"/>
        <v>0</v>
      </c>
      <c r="BL25" s="639">
        <f t="shared" si="49"/>
        <v>0</v>
      </c>
      <c r="BM25" s="639">
        <f t="shared" si="50"/>
        <v>0</v>
      </c>
      <c r="BN25" s="639">
        <f t="shared" si="51"/>
        <v>0</v>
      </c>
      <c r="BO25" s="639">
        <f t="shared" si="52"/>
        <v>0</v>
      </c>
      <c r="BP25" s="639">
        <f t="shared" si="57"/>
        <v>0</v>
      </c>
      <c r="BQ25" s="640">
        <f t="shared" si="58"/>
        <v>204</v>
      </c>
      <c r="BR25" s="619"/>
    </row>
    <row r="26" spans="1:71" ht="15.75">
      <c r="A26" s="627" t="s">
        <v>416</v>
      </c>
      <c r="B26" s="657" t="s">
        <v>417</v>
      </c>
      <c r="C26" s="629">
        <v>675643</v>
      </c>
      <c r="D26" s="658" t="s">
        <v>118</v>
      </c>
      <c r="E26" s="631"/>
      <c r="F26" s="631" t="s">
        <v>87</v>
      </c>
      <c r="G26" s="633"/>
      <c r="H26" s="633" t="s">
        <v>87</v>
      </c>
      <c r="I26" s="633"/>
      <c r="J26" s="633" t="s">
        <v>87</v>
      </c>
      <c r="K26" s="633"/>
      <c r="L26" s="631" t="s">
        <v>87</v>
      </c>
      <c r="M26" s="631"/>
      <c r="N26" s="633" t="s">
        <v>87</v>
      </c>
      <c r="O26" s="633"/>
      <c r="P26" s="632" t="s">
        <v>87</v>
      </c>
      <c r="Q26" s="633"/>
      <c r="R26" s="633" t="s">
        <v>87</v>
      </c>
      <c r="S26" s="631"/>
      <c r="T26" s="641" t="s">
        <v>87</v>
      </c>
      <c r="U26" s="633"/>
      <c r="V26" s="633"/>
      <c r="W26" s="633"/>
      <c r="X26" s="634" t="s">
        <v>18</v>
      </c>
      <c r="Y26" s="633"/>
      <c r="Z26" s="631" t="s">
        <v>87</v>
      </c>
      <c r="AA26" s="631"/>
      <c r="AB26" s="633"/>
      <c r="AC26" s="633"/>
      <c r="AD26" s="633" t="s">
        <v>87</v>
      </c>
      <c r="AE26" s="633"/>
      <c r="AF26" s="634" t="s">
        <v>18</v>
      </c>
      <c r="AG26" s="635">
        <f t="shared" si="53"/>
        <v>96</v>
      </c>
      <c r="AH26" s="636">
        <f t="shared" si="54"/>
        <v>120</v>
      </c>
      <c r="AI26" s="636">
        <f t="shared" si="59"/>
        <v>24</v>
      </c>
      <c r="AJ26" s="637"/>
      <c r="AK26" s="638">
        <f t="shared" si="55"/>
        <v>96</v>
      </c>
      <c r="AL26" s="638">
        <f t="shared" si="56"/>
        <v>24</v>
      </c>
      <c r="AM26" s="3"/>
      <c r="AN26" s="625"/>
      <c r="AO26" s="625"/>
      <c r="AP26" s="625"/>
      <c r="AQ26" s="625">
        <v>4</v>
      </c>
      <c r="AR26" s="625"/>
      <c r="AS26" s="639">
        <f t="shared" si="30"/>
        <v>0</v>
      </c>
      <c r="AT26" s="639">
        <f t="shared" si="31"/>
        <v>0</v>
      </c>
      <c r="AU26" s="639">
        <f t="shared" si="32"/>
        <v>0</v>
      </c>
      <c r="AV26" s="639">
        <f t="shared" si="33"/>
        <v>10</v>
      </c>
      <c r="AW26" s="639">
        <f t="shared" si="34"/>
        <v>0</v>
      </c>
      <c r="AX26" s="639">
        <f t="shared" si="35"/>
        <v>0</v>
      </c>
      <c r="AY26" s="639">
        <f t="shared" si="36"/>
        <v>0</v>
      </c>
      <c r="AZ26" s="639">
        <f t="shared" si="37"/>
        <v>0</v>
      </c>
      <c r="BA26" s="639">
        <f t="shared" si="38"/>
        <v>0</v>
      </c>
      <c r="BB26" s="639">
        <f t="shared" si="39"/>
        <v>0</v>
      </c>
      <c r="BC26" s="639">
        <f t="shared" si="40"/>
        <v>0</v>
      </c>
      <c r="BD26" s="639">
        <f t="shared" si="41"/>
        <v>0</v>
      </c>
      <c r="BE26" s="639">
        <f t="shared" si="42"/>
        <v>0</v>
      </c>
      <c r="BF26" s="639">
        <f t="shared" si="43"/>
        <v>0</v>
      </c>
      <c r="BG26" s="639">
        <f t="shared" si="44"/>
        <v>0</v>
      </c>
      <c r="BH26" s="639">
        <f t="shared" si="45"/>
        <v>0</v>
      </c>
      <c r="BI26" s="639">
        <f t="shared" si="46"/>
        <v>0</v>
      </c>
      <c r="BJ26" s="639">
        <f t="shared" si="47"/>
        <v>0</v>
      </c>
      <c r="BK26" s="639">
        <f t="shared" si="48"/>
        <v>0</v>
      </c>
      <c r="BL26" s="639">
        <f t="shared" si="49"/>
        <v>0</v>
      </c>
      <c r="BM26" s="639">
        <f t="shared" si="50"/>
        <v>0</v>
      </c>
      <c r="BN26" s="639">
        <f t="shared" si="51"/>
        <v>0</v>
      </c>
      <c r="BO26" s="639">
        <f t="shared" si="52"/>
        <v>0</v>
      </c>
      <c r="BP26" s="639">
        <f t="shared" si="57"/>
        <v>24</v>
      </c>
      <c r="BQ26" s="640">
        <f t="shared" si="58"/>
        <v>120</v>
      </c>
      <c r="BR26" s="619"/>
    </row>
    <row r="27" spans="1:71" ht="15.75">
      <c r="A27" s="627" t="s">
        <v>418</v>
      </c>
      <c r="B27" s="657" t="s">
        <v>419</v>
      </c>
      <c r="C27" s="629">
        <v>64760</v>
      </c>
      <c r="D27" s="658" t="s">
        <v>118</v>
      </c>
      <c r="E27" s="631"/>
      <c r="F27" s="646" t="s">
        <v>18</v>
      </c>
      <c r="G27" s="633"/>
      <c r="H27" s="633"/>
      <c r="I27" s="633" t="s">
        <v>87</v>
      </c>
      <c r="J27" s="633"/>
      <c r="K27" s="633"/>
      <c r="L27" s="646" t="s">
        <v>18</v>
      </c>
      <c r="M27" s="631"/>
      <c r="N27" s="633"/>
      <c r="O27" s="633" t="s">
        <v>87</v>
      </c>
      <c r="P27" s="633"/>
      <c r="Q27" s="633"/>
      <c r="R27" s="633" t="s">
        <v>87</v>
      </c>
      <c r="S27" s="631"/>
      <c r="T27" s="631"/>
      <c r="U27" s="633" t="s">
        <v>87</v>
      </c>
      <c r="V27" s="633"/>
      <c r="W27" s="633"/>
      <c r="X27" s="634" t="s">
        <v>18</v>
      </c>
      <c r="Y27" s="634" t="s">
        <v>18</v>
      </c>
      <c r="Z27" s="641" t="s">
        <v>20</v>
      </c>
      <c r="AA27" s="631" t="s">
        <v>87</v>
      </c>
      <c r="AB27" s="633" t="s">
        <v>87</v>
      </c>
      <c r="AC27" s="633"/>
      <c r="AD27" s="633" t="s">
        <v>87</v>
      </c>
      <c r="AE27" s="633"/>
      <c r="AF27" s="633"/>
      <c r="AG27" s="635">
        <f t="shared" si="53"/>
        <v>84</v>
      </c>
      <c r="AH27" s="659">
        <f t="shared" si="54"/>
        <v>90</v>
      </c>
      <c r="AI27" s="636">
        <f t="shared" si="59"/>
        <v>6</v>
      </c>
      <c r="AJ27" s="637"/>
      <c r="AK27" s="638">
        <f t="shared" si="55"/>
        <v>84</v>
      </c>
      <c r="AL27" s="638">
        <f t="shared" si="56"/>
        <v>6</v>
      </c>
      <c r="AM27" s="3"/>
      <c r="AN27" s="625"/>
      <c r="AO27" s="625"/>
      <c r="AP27" s="625"/>
      <c r="AQ27" s="625">
        <v>6</v>
      </c>
      <c r="AR27" s="625"/>
      <c r="AS27" s="639">
        <f t="shared" si="30"/>
        <v>1</v>
      </c>
      <c r="AT27" s="639">
        <f t="shared" si="31"/>
        <v>0</v>
      </c>
      <c r="AU27" s="639">
        <f t="shared" si="32"/>
        <v>0</v>
      </c>
      <c r="AV27" s="639">
        <f t="shared" si="33"/>
        <v>7</v>
      </c>
      <c r="AW27" s="639">
        <f t="shared" si="34"/>
        <v>0</v>
      </c>
      <c r="AX27" s="639">
        <f t="shared" si="35"/>
        <v>0</v>
      </c>
      <c r="AY27" s="639">
        <f t="shared" si="36"/>
        <v>0</v>
      </c>
      <c r="AZ27" s="639">
        <f t="shared" si="37"/>
        <v>0</v>
      </c>
      <c r="BA27" s="639">
        <f t="shared" si="38"/>
        <v>0</v>
      </c>
      <c r="BB27" s="639">
        <f t="shared" si="39"/>
        <v>0</v>
      </c>
      <c r="BC27" s="639">
        <f t="shared" si="40"/>
        <v>0</v>
      </c>
      <c r="BD27" s="639">
        <f t="shared" si="41"/>
        <v>0</v>
      </c>
      <c r="BE27" s="639">
        <f t="shared" si="42"/>
        <v>0</v>
      </c>
      <c r="BF27" s="639">
        <f t="shared" si="43"/>
        <v>0</v>
      </c>
      <c r="BG27" s="639">
        <f t="shared" si="44"/>
        <v>0</v>
      </c>
      <c r="BH27" s="639">
        <f t="shared" si="45"/>
        <v>0</v>
      </c>
      <c r="BI27" s="639">
        <f t="shared" si="46"/>
        <v>0</v>
      </c>
      <c r="BJ27" s="639">
        <f t="shared" si="47"/>
        <v>0</v>
      </c>
      <c r="BK27" s="639">
        <f t="shared" si="48"/>
        <v>0</v>
      </c>
      <c r="BL27" s="639">
        <f t="shared" si="49"/>
        <v>0</v>
      </c>
      <c r="BM27" s="639">
        <f t="shared" si="50"/>
        <v>0</v>
      </c>
      <c r="BN27" s="639">
        <f t="shared" si="51"/>
        <v>0</v>
      </c>
      <c r="BO27" s="639">
        <f t="shared" si="52"/>
        <v>0</v>
      </c>
      <c r="BP27" s="639">
        <f t="shared" si="57"/>
        <v>36</v>
      </c>
      <c r="BQ27" s="640">
        <f t="shared" si="58"/>
        <v>90</v>
      </c>
      <c r="BR27" s="619"/>
    </row>
    <row r="28" spans="1:71" ht="15.75">
      <c r="A28" s="627" t="s">
        <v>420</v>
      </c>
      <c r="B28" s="657" t="s">
        <v>421</v>
      </c>
      <c r="C28" s="645">
        <v>799719</v>
      </c>
      <c r="D28" s="658" t="s">
        <v>118</v>
      </c>
      <c r="E28" s="641" t="s">
        <v>22</v>
      </c>
      <c r="F28" s="631" t="s">
        <v>87</v>
      </c>
      <c r="G28" s="633"/>
      <c r="H28" s="633"/>
      <c r="I28" s="633" t="s">
        <v>87</v>
      </c>
      <c r="J28" s="632" t="s">
        <v>87</v>
      </c>
      <c r="K28" s="633" t="s">
        <v>87</v>
      </c>
      <c r="L28" s="631" t="s">
        <v>87</v>
      </c>
      <c r="M28" s="641" t="s">
        <v>20</v>
      </c>
      <c r="N28" s="632" t="s">
        <v>22</v>
      </c>
      <c r="O28" s="633" t="s">
        <v>87</v>
      </c>
      <c r="P28" s="633" t="s">
        <v>87</v>
      </c>
      <c r="Q28" s="632" t="s">
        <v>20</v>
      </c>
      <c r="R28" s="633"/>
      <c r="S28" s="641" t="s">
        <v>87</v>
      </c>
      <c r="T28" s="641" t="s">
        <v>20</v>
      </c>
      <c r="U28" s="633" t="s">
        <v>87</v>
      </c>
      <c r="V28" s="633"/>
      <c r="W28" s="632" t="s">
        <v>86</v>
      </c>
      <c r="X28" s="633" t="s">
        <v>87</v>
      </c>
      <c r="Y28" s="632" t="s">
        <v>87</v>
      </c>
      <c r="Z28" s="631" t="s">
        <v>377</v>
      </c>
      <c r="AA28" s="631"/>
      <c r="AB28" s="632" t="s">
        <v>33</v>
      </c>
      <c r="AC28" s="634" t="s">
        <v>21</v>
      </c>
      <c r="AD28" s="633"/>
      <c r="AE28" s="633" t="s">
        <v>87</v>
      </c>
      <c r="AF28" s="632" t="s">
        <v>87</v>
      </c>
      <c r="AG28" s="635">
        <f t="shared" si="53"/>
        <v>120</v>
      </c>
      <c r="AH28" s="660">
        <f t="shared" si="54"/>
        <v>246</v>
      </c>
      <c r="AI28" s="660">
        <f t="shared" si="59"/>
        <v>126</v>
      </c>
      <c r="AJ28" s="637"/>
      <c r="AK28" s="638">
        <f t="shared" si="55"/>
        <v>120</v>
      </c>
      <c r="AL28" s="638">
        <f t="shared" si="56"/>
        <v>126</v>
      </c>
      <c r="AM28" s="661"/>
      <c r="AN28" s="625"/>
      <c r="AO28" s="625"/>
      <c r="AP28" s="625"/>
      <c r="AQ28" s="625"/>
      <c r="AR28" s="625"/>
      <c r="AS28" s="639">
        <f t="shared" si="30"/>
        <v>3</v>
      </c>
      <c r="AT28" s="639">
        <f t="shared" si="31"/>
        <v>1</v>
      </c>
      <c r="AU28" s="639">
        <f t="shared" si="32"/>
        <v>2</v>
      </c>
      <c r="AV28" s="639">
        <f t="shared" si="33"/>
        <v>13</v>
      </c>
      <c r="AW28" s="639">
        <f t="shared" si="34"/>
        <v>0</v>
      </c>
      <c r="AX28" s="639">
        <f t="shared" si="35"/>
        <v>0</v>
      </c>
      <c r="AY28" s="639">
        <f t="shared" si="36"/>
        <v>1</v>
      </c>
      <c r="AZ28" s="639">
        <f t="shared" si="37"/>
        <v>0</v>
      </c>
      <c r="BA28" s="639">
        <f t="shared" si="38"/>
        <v>0</v>
      </c>
      <c r="BB28" s="639">
        <f t="shared" si="39"/>
        <v>0</v>
      </c>
      <c r="BC28" s="639">
        <f t="shared" si="40"/>
        <v>1</v>
      </c>
      <c r="BD28" s="639">
        <f t="shared" si="41"/>
        <v>0</v>
      </c>
      <c r="BE28" s="639">
        <f t="shared" si="42"/>
        <v>0</v>
      </c>
      <c r="BF28" s="639">
        <f t="shared" si="43"/>
        <v>1</v>
      </c>
      <c r="BG28" s="639">
        <f t="shared" si="44"/>
        <v>0</v>
      </c>
      <c r="BH28" s="639">
        <f t="shared" si="45"/>
        <v>0</v>
      </c>
      <c r="BI28" s="639">
        <f t="shared" si="46"/>
        <v>0</v>
      </c>
      <c r="BJ28" s="639">
        <f t="shared" si="47"/>
        <v>0</v>
      </c>
      <c r="BK28" s="639">
        <f t="shared" si="48"/>
        <v>0</v>
      </c>
      <c r="BL28" s="639">
        <f t="shared" si="49"/>
        <v>0</v>
      </c>
      <c r="BM28" s="639">
        <f t="shared" si="50"/>
        <v>0</v>
      </c>
      <c r="BN28" s="639">
        <f t="shared" si="51"/>
        <v>0</v>
      </c>
      <c r="BO28" s="639">
        <f t="shared" si="52"/>
        <v>0</v>
      </c>
      <c r="BP28" s="639">
        <f t="shared" si="57"/>
        <v>0</v>
      </c>
      <c r="BQ28" s="640">
        <f t="shared" si="58"/>
        <v>246</v>
      </c>
      <c r="BR28" s="619"/>
    </row>
    <row r="29" spans="1:71" ht="15.75">
      <c r="A29" s="627" t="s">
        <v>422</v>
      </c>
      <c r="B29" s="657" t="s">
        <v>423</v>
      </c>
      <c r="C29" s="629">
        <v>754949</v>
      </c>
      <c r="D29" s="658" t="s">
        <v>118</v>
      </c>
      <c r="E29" s="631"/>
      <c r="F29" s="631" t="s">
        <v>87</v>
      </c>
      <c r="G29" s="633"/>
      <c r="H29" s="633"/>
      <c r="I29" s="633" t="s">
        <v>87</v>
      </c>
      <c r="J29" s="662"/>
      <c r="K29" s="633" t="s">
        <v>87</v>
      </c>
      <c r="L29" s="631" t="s">
        <v>87</v>
      </c>
      <c r="M29" s="641" t="s">
        <v>86</v>
      </c>
      <c r="N29" s="662"/>
      <c r="O29" s="633" t="s">
        <v>87</v>
      </c>
      <c r="P29" s="632" t="s">
        <v>87</v>
      </c>
      <c r="Q29" s="662"/>
      <c r="R29" s="633" t="s">
        <v>87</v>
      </c>
      <c r="S29" s="631" t="s">
        <v>87</v>
      </c>
      <c r="T29" s="631" t="s">
        <v>87</v>
      </c>
      <c r="U29" s="662"/>
      <c r="V29" s="632" t="s">
        <v>87</v>
      </c>
      <c r="W29" s="662"/>
      <c r="X29" s="633" t="s">
        <v>87</v>
      </c>
      <c r="Y29" s="662"/>
      <c r="Z29" s="631"/>
      <c r="AA29" s="631"/>
      <c r="AB29" s="662"/>
      <c r="AC29" s="662"/>
      <c r="AD29" s="633" t="s">
        <v>87</v>
      </c>
      <c r="AE29" s="662"/>
      <c r="AF29" s="662"/>
      <c r="AG29" s="635">
        <f t="shared" si="53"/>
        <v>120</v>
      </c>
      <c r="AH29" s="660">
        <f t="shared" si="54"/>
        <v>150</v>
      </c>
      <c r="AI29" s="660">
        <f t="shared" si="59"/>
        <v>30</v>
      </c>
      <c r="AJ29" s="637"/>
      <c r="AK29" s="638">
        <f t="shared" si="55"/>
        <v>120</v>
      </c>
      <c r="AL29" s="638">
        <f t="shared" si="56"/>
        <v>30</v>
      </c>
      <c r="AM29" s="661"/>
      <c r="AN29" s="625"/>
      <c r="AO29" s="625"/>
      <c r="AP29" s="625"/>
      <c r="AQ29" s="625"/>
      <c r="AR29" s="625"/>
      <c r="AS29" s="639">
        <f t="shared" si="30"/>
        <v>0</v>
      </c>
      <c r="AT29" s="639">
        <f t="shared" si="31"/>
        <v>0</v>
      </c>
      <c r="AU29" s="639">
        <f t="shared" si="32"/>
        <v>0</v>
      </c>
      <c r="AV29" s="639">
        <f t="shared" si="33"/>
        <v>12</v>
      </c>
      <c r="AW29" s="639">
        <f t="shared" si="34"/>
        <v>0</v>
      </c>
      <c r="AX29" s="639">
        <f t="shared" si="35"/>
        <v>0</v>
      </c>
      <c r="AY29" s="639">
        <f t="shared" si="36"/>
        <v>1</v>
      </c>
      <c r="AZ29" s="639">
        <f t="shared" si="37"/>
        <v>0</v>
      </c>
      <c r="BA29" s="639">
        <f t="shared" si="38"/>
        <v>0</v>
      </c>
      <c r="BB29" s="639">
        <f t="shared" si="39"/>
        <v>0</v>
      </c>
      <c r="BC29" s="639">
        <f t="shared" si="40"/>
        <v>0</v>
      </c>
      <c r="BD29" s="639">
        <f t="shared" si="41"/>
        <v>0</v>
      </c>
      <c r="BE29" s="639">
        <f t="shared" si="42"/>
        <v>0</v>
      </c>
      <c r="BF29" s="639">
        <f t="shared" si="43"/>
        <v>0</v>
      </c>
      <c r="BG29" s="639">
        <f t="shared" si="44"/>
        <v>0</v>
      </c>
      <c r="BH29" s="639">
        <f t="shared" si="45"/>
        <v>0</v>
      </c>
      <c r="BI29" s="639">
        <f t="shared" si="46"/>
        <v>0</v>
      </c>
      <c r="BJ29" s="639">
        <f t="shared" si="47"/>
        <v>0</v>
      </c>
      <c r="BK29" s="639">
        <f t="shared" si="48"/>
        <v>0</v>
      </c>
      <c r="BL29" s="639">
        <f t="shared" si="49"/>
        <v>0</v>
      </c>
      <c r="BM29" s="639">
        <f t="shared" si="50"/>
        <v>0</v>
      </c>
      <c r="BN29" s="639">
        <f t="shared" si="51"/>
        <v>0</v>
      </c>
      <c r="BO29" s="639">
        <f t="shared" si="52"/>
        <v>0</v>
      </c>
      <c r="BP29" s="639">
        <f t="shared" si="57"/>
        <v>0</v>
      </c>
      <c r="BQ29" s="640">
        <f t="shared" si="58"/>
        <v>150</v>
      </c>
      <c r="BR29" s="619"/>
    </row>
    <row r="30" spans="1:71" ht="15.75" customHeight="1">
      <c r="A30" s="627" t="s">
        <v>424</v>
      </c>
      <c r="B30" s="657" t="s">
        <v>425</v>
      </c>
      <c r="C30" s="629">
        <v>657849</v>
      </c>
      <c r="D30" s="658" t="s">
        <v>386</v>
      </c>
      <c r="E30" s="641" t="s">
        <v>87</v>
      </c>
      <c r="F30" s="631" t="s">
        <v>87</v>
      </c>
      <c r="G30" s="633"/>
      <c r="H30" s="633"/>
      <c r="I30" s="634" t="s">
        <v>18</v>
      </c>
      <c r="J30" s="633"/>
      <c r="K30" s="633"/>
      <c r="L30" s="631"/>
      <c r="M30" s="631" t="s">
        <v>87</v>
      </c>
      <c r="N30" s="632" t="s">
        <v>87</v>
      </c>
      <c r="O30" s="632" t="s">
        <v>87</v>
      </c>
      <c r="P30" s="633" t="s">
        <v>87</v>
      </c>
      <c r="Q30" s="633"/>
      <c r="R30" s="634" t="s">
        <v>18</v>
      </c>
      <c r="S30" s="641" t="s">
        <v>87</v>
      </c>
      <c r="T30" s="631"/>
      <c r="U30" s="633" t="s">
        <v>87</v>
      </c>
      <c r="V30" s="632" t="s">
        <v>87</v>
      </c>
      <c r="W30" s="632" t="s">
        <v>20</v>
      </c>
      <c r="X30" s="633" t="s">
        <v>87</v>
      </c>
      <c r="Y30" s="633"/>
      <c r="Z30" s="641" t="s">
        <v>86</v>
      </c>
      <c r="AA30" s="631" t="s">
        <v>87</v>
      </c>
      <c r="AB30" s="633"/>
      <c r="AC30" s="633"/>
      <c r="AD30" s="633"/>
      <c r="AE30" s="634" t="s">
        <v>16</v>
      </c>
      <c r="AF30" s="634" t="s">
        <v>16</v>
      </c>
      <c r="AG30" s="635">
        <f t="shared" si="53"/>
        <v>84</v>
      </c>
      <c r="AH30" s="636">
        <f t="shared" si="54"/>
        <v>144</v>
      </c>
      <c r="AI30" s="660">
        <f t="shared" si="59"/>
        <v>60</v>
      </c>
      <c r="AJ30" s="637"/>
      <c r="AK30" s="638">
        <f t="shared" si="55"/>
        <v>84</v>
      </c>
      <c r="AL30" s="638">
        <f t="shared" si="56"/>
        <v>60</v>
      </c>
      <c r="AM30" s="642"/>
      <c r="AN30" s="625"/>
      <c r="AO30" s="625">
        <v>2</v>
      </c>
      <c r="AP30" s="625"/>
      <c r="AQ30" s="625">
        <v>4</v>
      </c>
      <c r="AR30" s="625"/>
      <c r="AS30" s="639">
        <f t="shared" si="30"/>
        <v>1</v>
      </c>
      <c r="AT30" s="639">
        <f t="shared" si="31"/>
        <v>0</v>
      </c>
      <c r="AU30" s="639">
        <f t="shared" si="32"/>
        <v>0</v>
      </c>
      <c r="AV30" s="639">
        <f t="shared" si="33"/>
        <v>11</v>
      </c>
      <c r="AW30" s="639">
        <f t="shared" si="34"/>
        <v>0</v>
      </c>
      <c r="AX30" s="639">
        <f t="shared" si="35"/>
        <v>0</v>
      </c>
      <c r="AY30" s="639">
        <f t="shared" si="36"/>
        <v>1</v>
      </c>
      <c r="AZ30" s="639">
        <f t="shared" si="37"/>
        <v>0</v>
      </c>
      <c r="BA30" s="639">
        <f t="shared" si="38"/>
        <v>0</v>
      </c>
      <c r="BB30" s="639">
        <f t="shared" si="39"/>
        <v>0</v>
      </c>
      <c r="BC30" s="639">
        <f t="shared" si="40"/>
        <v>0</v>
      </c>
      <c r="BD30" s="639">
        <f t="shared" si="41"/>
        <v>0</v>
      </c>
      <c r="BE30" s="639">
        <f t="shared" si="42"/>
        <v>0</v>
      </c>
      <c r="BF30" s="639">
        <f t="shared" si="43"/>
        <v>0</v>
      </c>
      <c r="BG30" s="639">
        <f t="shared" si="44"/>
        <v>0</v>
      </c>
      <c r="BH30" s="639">
        <f t="shared" si="45"/>
        <v>0</v>
      </c>
      <c r="BI30" s="639">
        <f t="shared" si="46"/>
        <v>0</v>
      </c>
      <c r="BJ30" s="639">
        <f t="shared" si="47"/>
        <v>0</v>
      </c>
      <c r="BK30" s="639">
        <f t="shared" si="48"/>
        <v>0</v>
      </c>
      <c r="BL30" s="639">
        <f t="shared" si="49"/>
        <v>0</v>
      </c>
      <c r="BM30" s="639">
        <f t="shared" si="50"/>
        <v>0</v>
      </c>
      <c r="BN30" s="639">
        <f t="shared" si="51"/>
        <v>0</v>
      </c>
      <c r="BO30" s="639">
        <f t="shared" si="52"/>
        <v>0</v>
      </c>
      <c r="BP30" s="639">
        <f t="shared" si="57"/>
        <v>36</v>
      </c>
      <c r="BQ30" s="640">
        <f t="shared" si="58"/>
        <v>144</v>
      </c>
      <c r="BR30" s="619"/>
    </row>
    <row r="31" spans="1:71" ht="15.75">
      <c r="A31" s="663" t="s">
        <v>426</v>
      </c>
      <c r="B31" s="664" t="s">
        <v>427</v>
      </c>
      <c r="C31" s="665">
        <v>106143</v>
      </c>
      <c r="D31" s="658" t="s">
        <v>118</v>
      </c>
      <c r="E31" s="631"/>
      <c r="F31" s="646" t="s">
        <v>18</v>
      </c>
      <c r="G31" s="632" t="s">
        <v>87</v>
      </c>
      <c r="H31" s="633"/>
      <c r="I31" s="633" t="s">
        <v>87</v>
      </c>
      <c r="J31" s="633"/>
      <c r="K31" s="633"/>
      <c r="L31" s="646" t="s">
        <v>18</v>
      </c>
      <c r="M31" s="631"/>
      <c r="N31" s="633"/>
      <c r="O31" s="634" t="s">
        <v>18</v>
      </c>
      <c r="P31" s="633"/>
      <c r="Q31" s="633" t="s">
        <v>87</v>
      </c>
      <c r="R31" s="633" t="s">
        <v>87</v>
      </c>
      <c r="S31" s="631"/>
      <c r="T31" s="631" t="s">
        <v>87</v>
      </c>
      <c r="U31" s="633" t="s">
        <v>377</v>
      </c>
      <c r="V31" s="633"/>
      <c r="W31" s="633"/>
      <c r="X31" s="633"/>
      <c r="Y31" s="633"/>
      <c r="Z31" s="631"/>
      <c r="AA31" s="631"/>
      <c r="AB31" s="632" t="s">
        <v>216</v>
      </c>
      <c r="AC31" s="632" t="s">
        <v>20</v>
      </c>
      <c r="AD31" s="633" t="s">
        <v>87</v>
      </c>
      <c r="AE31" s="633"/>
      <c r="AF31" s="633" t="s">
        <v>87</v>
      </c>
      <c r="AG31" s="635">
        <f t="shared" si="53"/>
        <v>84</v>
      </c>
      <c r="AH31" s="660">
        <f t="shared" si="54"/>
        <v>126</v>
      </c>
      <c r="AI31" s="660">
        <f t="shared" si="59"/>
        <v>42</v>
      </c>
      <c r="AJ31" s="637"/>
      <c r="AK31" s="638">
        <f t="shared" si="55"/>
        <v>84</v>
      </c>
      <c r="AL31" s="638">
        <f t="shared" si="56"/>
        <v>42</v>
      </c>
      <c r="AM31" s="661"/>
      <c r="AN31" s="625"/>
      <c r="AO31" s="625"/>
      <c r="AP31" s="625"/>
      <c r="AQ31" s="625">
        <v>6</v>
      </c>
      <c r="AR31" s="625"/>
      <c r="AS31" s="639">
        <f t="shared" si="30"/>
        <v>1</v>
      </c>
      <c r="AT31" s="639">
        <f t="shared" si="31"/>
        <v>0</v>
      </c>
      <c r="AU31" s="639">
        <f t="shared" si="32"/>
        <v>0</v>
      </c>
      <c r="AV31" s="639">
        <f t="shared" si="33"/>
        <v>7</v>
      </c>
      <c r="AW31" s="639">
        <f t="shared" si="34"/>
        <v>0</v>
      </c>
      <c r="AX31" s="639">
        <f t="shared" si="35"/>
        <v>0</v>
      </c>
      <c r="AY31" s="639">
        <f t="shared" si="36"/>
        <v>0</v>
      </c>
      <c r="AZ31" s="639">
        <f t="shared" si="37"/>
        <v>0</v>
      </c>
      <c r="BA31" s="639">
        <f t="shared" si="38"/>
        <v>0</v>
      </c>
      <c r="BB31" s="639">
        <f t="shared" si="39"/>
        <v>0</v>
      </c>
      <c r="BC31" s="639">
        <f t="shared" si="40"/>
        <v>2</v>
      </c>
      <c r="BD31" s="639">
        <f t="shared" si="41"/>
        <v>0</v>
      </c>
      <c r="BE31" s="639">
        <f t="shared" si="42"/>
        <v>0</v>
      </c>
      <c r="BF31" s="639">
        <f t="shared" si="43"/>
        <v>0</v>
      </c>
      <c r="BG31" s="639">
        <f t="shared" si="44"/>
        <v>0</v>
      </c>
      <c r="BH31" s="639">
        <f t="shared" si="45"/>
        <v>0</v>
      </c>
      <c r="BI31" s="639">
        <f t="shared" si="46"/>
        <v>0</v>
      </c>
      <c r="BJ31" s="639">
        <f t="shared" si="47"/>
        <v>0</v>
      </c>
      <c r="BK31" s="639">
        <f t="shared" si="48"/>
        <v>0</v>
      </c>
      <c r="BL31" s="639">
        <f t="shared" si="49"/>
        <v>0</v>
      </c>
      <c r="BM31" s="639">
        <f t="shared" si="50"/>
        <v>0</v>
      </c>
      <c r="BN31" s="639">
        <f t="shared" si="51"/>
        <v>0</v>
      </c>
      <c r="BO31" s="639">
        <f t="shared" si="52"/>
        <v>0</v>
      </c>
      <c r="BP31" s="639">
        <f t="shared" si="57"/>
        <v>36</v>
      </c>
      <c r="BQ31" s="640">
        <f>(AS31*$BS$6)+(AT31*$BT$6)+(AU31*$BU$6)+(AV31*$BV$6)+(AW31*$BW$6)+(AX31*$BX$6)+(AY31*$BY$6)+(AZ31*$BZ$6)+(BA31*$CA$6)+(BB31*$CB$6)+(BC31*$CC$6)+(BD31*$CD$6+(BE31*$CE$6)+(BF31*$CF$6)+(BG31*$CG$6)+(BH31*$CH$6)+(BI31*$CI$6)+(BJ31*$CJ$6)+(BK31*$CK$6)+(BL31*$CL$6)+(BM31*$CM$6)+(BN31*$CN$6)+(BO31*$CO$6))</f>
        <v>126</v>
      </c>
      <c r="BR31" s="619"/>
    </row>
    <row r="32" spans="1:71">
      <c r="A32" s="611" t="s">
        <v>368</v>
      </c>
      <c r="B32" s="612" t="s">
        <v>369</v>
      </c>
      <c r="C32" s="613" t="s">
        <v>75</v>
      </c>
      <c r="D32" s="666" t="s">
        <v>3</v>
      </c>
      <c r="E32" s="615">
        <v>1</v>
      </c>
      <c r="F32" s="615">
        <v>2</v>
      </c>
      <c r="G32" s="615">
        <v>3</v>
      </c>
      <c r="H32" s="615">
        <v>4</v>
      </c>
      <c r="I32" s="615">
        <v>5</v>
      </c>
      <c r="J32" s="615">
        <v>6</v>
      </c>
      <c r="K32" s="615">
        <v>7</v>
      </c>
      <c r="L32" s="615">
        <v>8</v>
      </c>
      <c r="M32" s="615">
        <v>9</v>
      </c>
      <c r="N32" s="615">
        <v>10</v>
      </c>
      <c r="O32" s="615">
        <v>11</v>
      </c>
      <c r="P32" s="615">
        <v>12</v>
      </c>
      <c r="Q32" s="615">
        <v>13</v>
      </c>
      <c r="R32" s="615">
        <v>14</v>
      </c>
      <c r="S32" s="615">
        <v>15</v>
      </c>
      <c r="T32" s="615">
        <v>16</v>
      </c>
      <c r="U32" s="615">
        <v>17</v>
      </c>
      <c r="V32" s="615">
        <v>18</v>
      </c>
      <c r="W32" s="615">
        <v>19</v>
      </c>
      <c r="X32" s="615">
        <v>20</v>
      </c>
      <c r="Y32" s="615">
        <v>21</v>
      </c>
      <c r="Z32" s="615">
        <v>22</v>
      </c>
      <c r="AA32" s="615">
        <v>23</v>
      </c>
      <c r="AB32" s="615">
        <v>24</v>
      </c>
      <c r="AC32" s="615">
        <v>25</v>
      </c>
      <c r="AD32" s="615">
        <v>26</v>
      </c>
      <c r="AE32" s="615">
        <v>27</v>
      </c>
      <c r="AF32" s="615">
        <v>28</v>
      </c>
      <c r="AG32" s="616" t="s">
        <v>4</v>
      </c>
      <c r="AH32" s="617" t="s">
        <v>5</v>
      </c>
      <c r="AI32" s="617" t="s">
        <v>6</v>
      </c>
      <c r="AJ32" s="650"/>
      <c r="AK32" s="667"/>
      <c r="AL32" s="667"/>
      <c r="AM32" s="642"/>
      <c r="AN32" s="652"/>
      <c r="AO32" s="652"/>
      <c r="AP32" s="652"/>
      <c r="AQ32" s="652"/>
      <c r="AR32" s="653"/>
      <c r="AS32" s="654"/>
      <c r="AT32" s="654"/>
      <c r="AU32" s="654"/>
      <c r="AV32" s="654"/>
      <c r="AW32" s="654"/>
      <c r="AX32" s="654"/>
      <c r="AY32" s="654"/>
      <c r="AZ32" s="654"/>
      <c r="BA32" s="654"/>
      <c r="BB32" s="654"/>
      <c r="BC32" s="654"/>
      <c r="BD32" s="654"/>
      <c r="BE32" s="654"/>
      <c r="BF32" s="654"/>
      <c r="BG32" s="654"/>
      <c r="BH32" s="654"/>
      <c r="BI32" s="654"/>
      <c r="BJ32" s="654"/>
      <c r="BK32" s="654"/>
      <c r="BL32" s="654"/>
      <c r="BM32" s="654"/>
      <c r="BN32" s="654"/>
      <c r="BO32" s="654"/>
      <c r="BP32" s="654"/>
      <c r="BQ32" s="655"/>
      <c r="BR32" s="656"/>
    </row>
    <row r="33" spans="1:70" ht="15.75">
      <c r="A33" s="620"/>
      <c r="B33" s="621" t="s">
        <v>283</v>
      </c>
      <c r="C33" s="622" t="s">
        <v>213</v>
      </c>
      <c r="D33" s="666"/>
      <c r="E33" s="624" t="s">
        <v>11</v>
      </c>
      <c r="F33" s="624" t="s">
        <v>12</v>
      </c>
      <c r="G33" s="624" t="s">
        <v>13</v>
      </c>
      <c r="H33" s="624" t="s">
        <v>14</v>
      </c>
      <c r="I33" s="624" t="s">
        <v>8</v>
      </c>
      <c r="J33" s="624" t="s">
        <v>9</v>
      </c>
      <c r="K33" s="624" t="s">
        <v>10</v>
      </c>
      <c r="L33" s="624" t="s">
        <v>214</v>
      </c>
      <c r="M33" s="624" t="s">
        <v>12</v>
      </c>
      <c r="N33" s="624" t="s">
        <v>13</v>
      </c>
      <c r="O33" s="624" t="s">
        <v>14</v>
      </c>
      <c r="P33" s="624" t="s">
        <v>8</v>
      </c>
      <c r="Q33" s="624" t="s">
        <v>9</v>
      </c>
      <c r="R33" s="624" t="s">
        <v>10</v>
      </c>
      <c r="S33" s="624" t="s">
        <v>214</v>
      </c>
      <c r="T33" s="624" t="s">
        <v>12</v>
      </c>
      <c r="U33" s="624" t="s">
        <v>13</v>
      </c>
      <c r="V33" s="624" t="s">
        <v>14</v>
      </c>
      <c r="W33" s="624" t="s">
        <v>8</v>
      </c>
      <c r="X33" s="624" t="s">
        <v>9</v>
      </c>
      <c r="Y33" s="624" t="s">
        <v>10</v>
      </c>
      <c r="Z33" s="624" t="s">
        <v>214</v>
      </c>
      <c r="AA33" s="624" t="s">
        <v>12</v>
      </c>
      <c r="AB33" s="624" t="s">
        <v>13</v>
      </c>
      <c r="AC33" s="624" t="s">
        <v>14</v>
      </c>
      <c r="AD33" s="624" t="s">
        <v>8</v>
      </c>
      <c r="AE33" s="624" t="s">
        <v>9</v>
      </c>
      <c r="AF33" s="624" t="s">
        <v>10</v>
      </c>
      <c r="AG33" s="616"/>
      <c r="AH33" s="617"/>
      <c r="AI33" s="617"/>
      <c r="AJ33" s="650"/>
      <c r="AK33" s="274" t="s">
        <v>4</v>
      </c>
      <c r="AL33" s="274" t="s">
        <v>6</v>
      </c>
      <c r="AM33" s="642"/>
      <c r="AN33" s="625" t="s">
        <v>15</v>
      </c>
      <c r="AO33" s="625" t="s">
        <v>16</v>
      </c>
      <c r="AP33" s="625" t="s">
        <v>17</v>
      </c>
      <c r="AQ33" s="625" t="s">
        <v>18</v>
      </c>
      <c r="AR33" s="625" t="s">
        <v>19</v>
      </c>
      <c r="AS33" s="639">
        <f t="shared" ref="AS33:AS43" si="60">COUNTIF(E33:AF33,"M")</f>
        <v>0</v>
      </c>
      <c r="AT33" s="639">
        <f t="shared" ref="AT33:AT43" si="61">COUNTIF(E33:AF33,"T")</f>
        <v>0</v>
      </c>
      <c r="AU33" s="639">
        <f t="shared" ref="AU33:AU43" si="62">COUNTIF(E33:AF33,"P")</f>
        <v>0</v>
      </c>
      <c r="AV33" s="639">
        <f>COUNTIF(E33:AF33,"SN")</f>
        <v>0</v>
      </c>
      <c r="AW33" s="639">
        <f t="shared" ref="AW33:AW43" si="63">COUNTIF(E33:AF33,"M/T")</f>
        <v>0</v>
      </c>
      <c r="AX33" s="639">
        <f t="shared" ref="AX33:AX43" si="64">COUNTIF(E33:AF33,"I/I")</f>
        <v>0</v>
      </c>
      <c r="AY33" s="639">
        <f t="shared" ref="AY33:AY43" si="65">COUNTIF(E33:AF33,"I")</f>
        <v>0</v>
      </c>
      <c r="AZ33" s="639">
        <f t="shared" ref="AZ33:AZ43" si="66">COUNTIF(E33:AF33,"I²")</f>
        <v>0</v>
      </c>
      <c r="BA33" s="639">
        <f t="shared" ref="BA33:BA43" si="67">COUNTIF(E33:AF33,"M4")</f>
        <v>0</v>
      </c>
      <c r="BB33" s="639">
        <f t="shared" ref="BB33:BB43" si="68">COUNTIF(E33:AF33,"T5")</f>
        <v>0</v>
      </c>
      <c r="BC33" s="639">
        <f t="shared" ref="BC33:BC43" si="69">COUNTIF(E33:AF33,"M/N")</f>
        <v>0</v>
      </c>
      <c r="BD33" s="639">
        <f t="shared" ref="BD33:BD43" si="70">COUNTIF(E33:AF33,"T/N")</f>
        <v>0</v>
      </c>
      <c r="BE33" s="639">
        <f t="shared" ref="BE33:BE43" si="71">COUNTIF(E33:AF33,"T/I")</f>
        <v>0</v>
      </c>
      <c r="BF33" s="639">
        <f t="shared" ref="BF33:BF43" si="72">COUNTIF(E33:AF33,"P/I")</f>
        <v>0</v>
      </c>
      <c r="BG33" s="639">
        <f t="shared" ref="BG33:BG43" si="73">COUNTIF(E33:AF33,"M/I")</f>
        <v>0</v>
      </c>
      <c r="BH33" s="639">
        <f t="shared" ref="BH33:BH43" si="74">COUNTIF(E33:AF33,"M4/T")</f>
        <v>0</v>
      </c>
      <c r="BI33" s="639">
        <f t="shared" ref="BI33:BI47" si="75">COUNTIF(E33:AF33,"I2/N")</f>
        <v>0</v>
      </c>
      <c r="BJ33" s="639">
        <f t="shared" ref="BJ33:BJ43" si="76">COUNTIF(E33:AF33,"M5")</f>
        <v>0</v>
      </c>
      <c r="BK33" s="639">
        <f t="shared" ref="BK33:BK43" si="77">COUNTIF(E33:AF33,"M6")</f>
        <v>0</v>
      </c>
      <c r="BL33" s="639">
        <f t="shared" ref="BL33:BL43" si="78">COUNTIF(E33:AF33,"T2/N")</f>
        <v>0</v>
      </c>
      <c r="BM33" s="639">
        <f t="shared" ref="BM33:BM43" si="79">COUNTIF(E33:AF33,"P2")</f>
        <v>0</v>
      </c>
      <c r="BN33" s="639">
        <f t="shared" ref="BN33:BN43" si="80">COUNTIF(E33:AF33,"T5/N")</f>
        <v>0</v>
      </c>
      <c r="BO33" s="639">
        <f t="shared" ref="BO33:BO43" si="81">COUNTIF(E33:AF33,"M5/I")</f>
        <v>0</v>
      </c>
      <c r="BP33" s="626" t="s">
        <v>36</v>
      </c>
      <c r="BQ33" s="626" t="s">
        <v>37</v>
      </c>
      <c r="BR33" s="619"/>
    </row>
    <row r="34" spans="1:70" ht="18" customHeight="1">
      <c r="A34" s="627" t="s">
        <v>428</v>
      </c>
      <c r="B34" s="657" t="s">
        <v>429</v>
      </c>
      <c r="C34" s="629">
        <v>888578</v>
      </c>
      <c r="D34" s="658" t="s">
        <v>118</v>
      </c>
      <c r="E34" s="631"/>
      <c r="F34" s="631"/>
      <c r="G34" s="633" t="s">
        <v>87</v>
      </c>
      <c r="H34" s="633"/>
      <c r="I34" s="632" t="s">
        <v>87</v>
      </c>
      <c r="J34" s="633" t="s">
        <v>87</v>
      </c>
      <c r="K34" s="633"/>
      <c r="L34" s="631"/>
      <c r="M34" s="631" t="s">
        <v>87</v>
      </c>
      <c r="N34" s="634" t="s">
        <v>18</v>
      </c>
      <c r="O34" s="633"/>
      <c r="P34" s="633" t="s">
        <v>87</v>
      </c>
      <c r="Q34" s="633"/>
      <c r="R34" s="633"/>
      <c r="S34" s="631" t="s">
        <v>87</v>
      </c>
      <c r="T34" s="631"/>
      <c r="U34" s="633"/>
      <c r="V34" s="633" t="s">
        <v>87</v>
      </c>
      <c r="W34" s="633"/>
      <c r="X34" s="633"/>
      <c r="Y34" s="633" t="s">
        <v>87</v>
      </c>
      <c r="Z34" s="631"/>
      <c r="AA34" s="631"/>
      <c r="AB34" s="633" t="s">
        <v>87</v>
      </c>
      <c r="AC34" s="633"/>
      <c r="AD34" s="633"/>
      <c r="AE34" s="633" t="s">
        <v>87</v>
      </c>
      <c r="AF34" s="633"/>
      <c r="AG34" s="635">
        <f t="shared" ref="AG34:AG42" si="82">AK34</f>
        <v>108</v>
      </c>
      <c r="AH34" s="636">
        <f t="shared" ref="AH34:AH43" si="83">AG34+AI34</f>
        <v>120</v>
      </c>
      <c r="AI34" s="636">
        <f t="shared" ref="AI34:AI43" si="84">AL34</f>
        <v>12</v>
      </c>
      <c r="AJ34" s="637"/>
      <c r="AK34" s="638">
        <f t="shared" ref="AK34:AK43" si="85">$AK$2-BP34</f>
        <v>108</v>
      </c>
      <c r="AL34" s="638">
        <f t="shared" ref="AL34:AL43" si="86">(BQ34-AK34)</f>
        <v>12</v>
      </c>
      <c r="AM34" s="642"/>
      <c r="AN34" s="625"/>
      <c r="AO34" s="625"/>
      <c r="AP34" s="625"/>
      <c r="AQ34" s="625">
        <v>2</v>
      </c>
      <c r="AR34" s="625"/>
      <c r="AS34" s="639">
        <f t="shared" si="60"/>
        <v>0</v>
      </c>
      <c r="AT34" s="639">
        <f t="shared" si="61"/>
        <v>0</v>
      </c>
      <c r="AU34" s="639">
        <f t="shared" si="62"/>
        <v>0</v>
      </c>
      <c r="AV34" s="639">
        <f t="shared" ref="AV34:AV43" si="87">COUNTIF(E34:AF34,"N")</f>
        <v>10</v>
      </c>
      <c r="AW34" s="639">
        <f t="shared" si="63"/>
        <v>0</v>
      </c>
      <c r="AX34" s="639">
        <f t="shared" si="64"/>
        <v>0</v>
      </c>
      <c r="AY34" s="639">
        <f t="shared" si="65"/>
        <v>0</v>
      </c>
      <c r="AZ34" s="639">
        <f t="shared" si="66"/>
        <v>0</v>
      </c>
      <c r="BA34" s="639">
        <f t="shared" si="67"/>
        <v>0</v>
      </c>
      <c r="BB34" s="639">
        <f t="shared" si="68"/>
        <v>0</v>
      </c>
      <c r="BC34" s="639">
        <f t="shared" si="69"/>
        <v>0</v>
      </c>
      <c r="BD34" s="639">
        <f t="shared" si="70"/>
        <v>0</v>
      </c>
      <c r="BE34" s="639">
        <f t="shared" si="71"/>
        <v>0</v>
      </c>
      <c r="BF34" s="639">
        <f t="shared" si="72"/>
        <v>0</v>
      </c>
      <c r="BG34" s="639">
        <f t="shared" si="73"/>
        <v>0</v>
      </c>
      <c r="BH34" s="639">
        <f t="shared" si="74"/>
        <v>0</v>
      </c>
      <c r="BI34" s="639">
        <f t="shared" si="75"/>
        <v>0</v>
      </c>
      <c r="BJ34" s="639">
        <f t="shared" si="76"/>
        <v>0</v>
      </c>
      <c r="BK34" s="639">
        <f t="shared" si="77"/>
        <v>0</v>
      </c>
      <c r="BL34" s="639">
        <f t="shared" si="78"/>
        <v>0</v>
      </c>
      <c r="BM34" s="639">
        <f t="shared" si="79"/>
        <v>0</v>
      </c>
      <c r="BN34" s="639">
        <f t="shared" si="80"/>
        <v>0</v>
      </c>
      <c r="BO34" s="639">
        <f t="shared" si="81"/>
        <v>0</v>
      </c>
      <c r="BP34" s="639">
        <f t="shared" ref="BP34:BP43" si="88">((AO34*6)+(AP34*6)+(AQ34*6)+(AR34)+(AN34*6))</f>
        <v>12</v>
      </c>
      <c r="BQ34" s="640">
        <f t="shared" ref="BQ34:BQ43" si="89">(AS34*$BS$6)+(AT34*$BT$6)+(AU34*$BU$6)+(AV34*$BV$6)+(AW34*$BW$6)+(AX34*$BX$6)+(AY34*$BY$6)+(AZ34*$BZ$6)+(BA34*$CA$6)+(BB34*$CB$6)+(BC34*$CC$6)+(BD34*$CD$6+(BE34*$CE$6)+(BF34*$CF$6)+(BG34*$CG$6)+(BH34*$CH$6)+(BI34*$CI$6)+(BJ34*$CJ$6)+(BK34*$CK34)+(BL34*$CL$6)+(BM34*$CM$6)+(BN34*$CN$6)+(BO34*$CO$6))</f>
        <v>120</v>
      </c>
      <c r="BR34" s="619"/>
    </row>
    <row r="35" spans="1:70" ht="15.75">
      <c r="A35" s="627" t="s">
        <v>430</v>
      </c>
      <c r="B35" s="657" t="s">
        <v>431</v>
      </c>
      <c r="C35" s="629" t="s">
        <v>389</v>
      </c>
      <c r="D35" s="658" t="s">
        <v>118</v>
      </c>
      <c r="E35" s="631"/>
      <c r="F35" s="641" t="s">
        <v>87</v>
      </c>
      <c r="G35" s="632" t="s">
        <v>87</v>
      </c>
      <c r="H35" s="632" t="s">
        <v>86</v>
      </c>
      <c r="I35" s="632" t="s">
        <v>87</v>
      </c>
      <c r="J35" s="633" t="s">
        <v>87</v>
      </c>
      <c r="K35" s="633"/>
      <c r="L35" s="641" t="s">
        <v>87</v>
      </c>
      <c r="M35" s="631" t="s">
        <v>87</v>
      </c>
      <c r="N35" s="632" t="s">
        <v>216</v>
      </c>
      <c r="O35" s="633"/>
      <c r="P35" s="633" t="s">
        <v>87</v>
      </c>
      <c r="Q35" s="633" t="s">
        <v>87</v>
      </c>
      <c r="R35" s="633"/>
      <c r="S35" s="631" t="s">
        <v>87</v>
      </c>
      <c r="T35" s="631"/>
      <c r="U35" s="632" t="s">
        <v>87</v>
      </c>
      <c r="V35" s="633" t="s">
        <v>87</v>
      </c>
      <c r="W35" s="633"/>
      <c r="X35" s="632" t="s">
        <v>20</v>
      </c>
      <c r="Y35" s="633" t="s">
        <v>87</v>
      </c>
      <c r="Z35" s="631"/>
      <c r="AA35" s="641" t="s">
        <v>87</v>
      </c>
      <c r="AB35" s="633" t="s">
        <v>87</v>
      </c>
      <c r="AC35" s="633"/>
      <c r="AD35" s="632" t="s">
        <v>20</v>
      </c>
      <c r="AE35" s="633" t="s">
        <v>87</v>
      </c>
      <c r="AF35" s="632" t="s">
        <v>20</v>
      </c>
      <c r="AG35" s="635">
        <f t="shared" si="82"/>
        <v>120</v>
      </c>
      <c r="AH35" s="636">
        <f t="shared" si="83"/>
        <v>222</v>
      </c>
      <c r="AI35" s="636">
        <f t="shared" si="84"/>
        <v>102</v>
      </c>
      <c r="AJ35" s="637"/>
      <c r="AK35" s="638">
        <f t="shared" si="85"/>
        <v>120</v>
      </c>
      <c r="AL35" s="638">
        <f t="shared" si="86"/>
        <v>102</v>
      </c>
      <c r="AM35" s="642"/>
      <c r="AN35" s="625"/>
      <c r="AO35" s="668"/>
      <c r="AP35" s="668"/>
      <c r="AQ35" s="668"/>
      <c r="AR35" s="668"/>
      <c r="AS35" s="639">
        <f t="shared" si="60"/>
        <v>3</v>
      </c>
      <c r="AT35" s="639">
        <f t="shared" si="61"/>
        <v>0</v>
      </c>
      <c r="AU35" s="639">
        <f t="shared" si="62"/>
        <v>0</v>
      </c>
      <c r="AV35" s="639">
        <f t="shared" si="87"/>
        <v>15</v>
      </c>
      <c r="AW35" s="639">
        <f t="shared" si="63"/>
        <v>0</v>
      </c>
      <c r="AX35" s="639">
        <f t="shared" si="64"/>
        <v>0</v>
      </c>
      <c r="AY35" s="639">
        <f t="shared" si="65"/>
        <v>1</v>
      </c>
      <c r="AZ35" s="639">
        <f t="shared" si="66"/>
        <v>0</v>
      </c>
      <c r="BA35" s="639">
        <f t="shared" si="67"/>
        <v>0</v>
      </c>
      <c r="BB35" s="639">
        <f t="shared" si="68"/>
        <v>0</v>
      </c>
      <c r="BC35" s="639">
        <f t="shared" si="69"/>
        <v>1</v>
      </c>
      <c r="BD35" s="639">
        <f t="shared" si="70"/>
        <v>0</v>
      </c>
      <c r="BE35" s="639">
        <f t="shared" si="71"/>
        <v>0</v>
      </c>
      <c r="BF35" s="639">
        <f t="shared" si="72"/>
        <v>0</v>
      </c>
      <c r="BG35" s="639">
        <f t="shared" si="73"/>
        <v>0</v>
      </c>
      <c r="BH35" s="639">
        <f t="shared" si="74"/>
        <v>0</v>
      </c>
      <c r="BI35" s="639">
        <f t="shared" si="75"/>
        <v>0</v>
      </c>
      <c r="BJ35" s="639">
        <f t="shared" si="76"/>
        <v>0</v>
      </c>
      <c r="BK35" s="639">
        <f t="shared" si="77"/>
        <v>0</v>
      </c>
      <c r="BL35" s="639">
        <f t="shared" si="78"/>
        <v>0</v>
      </c>
      <c r="BM35" s="639">
        <f t="shared" si="79"/>
        <v>0</v>
      </c>
      <c r="BN35" s="639">
        <f t="shared" si="80"/>
        <v>0</v>
      </c>
      <c r="BO35" s="639">
        <f t="shared" si="81"/>
        <v>0</v>
      </c>
      <c r="BP35" s="639">
        <f t="shared" si="88"/>
        <v>0</v>
      </c>
      <c r="BQ35" s="640">
        <f t="shared" si="89"/>
        <v>222</v>
      </c>
      <c r="BR35" s="619"/>
    </row>
    <row r="36" spans="1:70" ht="15.75">
      <c r="A36" s="627" t="s">
        <v>432</v>
      </c>
      <c r="B36" s="657" t="s">
        <v>433</v>
      </c>
      <c r="C36" s="629">
        <v>589842</v>
      </c>
      <c r="D36" s="658" t="s">
        <v>118</v>
      </c>
      <c r="E36" s="631"/>
      <c r="F36" s="631" t="s">
        <v>87</v>
      </c>
      <c r="G36" s="633"/>
      <c r="H36" s="633" t="s">
        <v>87</v>
      </c>
      <c r="I36" s="633" t="s">
        <v>87</v>
      </c>
      <c r="J36" s="633"/>
      <c r="K36" s="633"/>
      <c r="L36" s="631" t="s">
        <v>87</v>
      </c>
      <c r="M36" s="631"/>
      <c r="N36" s="633"/>
      <c r="O36" s="633" t="s">
        <v>87</v>
      </c>
      <c r="P36" s="633"/>
      <c r="Q36" s="633"/>
      <c r="R36" s="633" t="s">
        <v>87</v>
      </c>
      <c r="S36" s="631"/>
      <c r="T36" s="631"/>
      <c r="U36" s="633" t="s">
        <v>87</v>
      </c>
      <c r="V36" s="633"/>
      <c r="W36" s="633"/>
      <c r="X36" s="633" t="s">
        <v>87</v>
      </c>
      <c r="Y36" s="633"/>
      <c r="Z36" s="631"/>
      <c r="AA36" s="631" t="s">
        <v>87</v>
      </c>
      <c r="AB36" s="633"/>
      <c r="AC36" s="633"/>
      <c r="AD36" s="633" t="s">
        <v>87</v>
      </c>
      <c r="AE36" s="633"/>
      <c r="AF36" s="633"/>
      <c r="AG36" s="635">
        <f t="shared" si="82"/>
        <v>120</v>
      </c>
      <c r="AH36" s="636">
        <f t="shared" si="83"/>
        <v>120</v>
      </c>
      <c r="AI36" s="636">
        <f t="shared" si="84"/>
        <v>0</v>
      </c>
      <c r="AJ36" s="637"/>
      <c r="AK36" s="638">
        <f t="shared" si="85"/>
        <v>120</v>
      </c>
      <c r="AL36" s="638">
        <f t="shared" si="86"/>
        <v>0</v>
      </c>
      <c r="AM36" s="642"/>
      <c r="AN36" s="625"/>
      <c r="AO36" s="625"/>
      <c r="AP36" s="625"/>
      <c r="AQ36" s="625"/>
      <c r="AR36" s="625"/>
      <c r="AS36" s="639">
        <f t="shared" si="60"/>
        <v>0</v>
      </c>
      <c r="AT36" s="639">
        <f t="shared" si="61"/>
        <v>0</v>
      </c>
      <c r="AU36" s="639">
        <f t="shared" si="62"/>
        <v>0</v>
      </c>
      <c r="AV36" s="639">
        <f t="shared" si="87"/>
        <v>10</v>
      </c>
      <c r="AW36" s="639">
        <f t="shared" si="63"/>
        <v>0</v>
      </c>
      <c r="AX36" s="639">
        <f t="shared" si="64"/>
        <v>0</v>
      </c>
      <c r="AY36" s="639">
        <f t="shared" si="65"/>
        <v>0</v>
      </c>
      <c r="AZ36" s="639">
        <f t="shared" si="66"/>
        <v>0</v>
      </c>
      <c r="BA36" s="639">
        <f t="shared" si="67"/>
        <v>0</v>
      </c>
      <c r="BB36" s="639">
        <f t="shared" si="68"/>
        <v>0</v>
      </c>
      <c r="BC36" s="639">
        <f t="shared" si="69"/>
        <v>0</v>
      </c>
      <c r="BD36" s="639">
        <f t="shared" si="70"/>
        <v>0</v>
      </c>
      <c r="BE36" s="639">
        <f t="shared" si="71"/>
        <v>0</v>
      </c>
      <c r="BF36" s="639">
        <f t="shared" si="72"/>
        <v>0</v>
      </c>
      <c r="BG36" s="639">
        <f t="shared" si="73"/>
        <v>0</v>
      </c>
      <c r="BH36" s="639">
        <f t="shared" si="74"/>
        <v>0</v>
      </c>
      <c r="BI36" s="639">
        <f t="shared" si="75"/>
        <v>0</v>
      </c>
      <c r="BJ36" s="639">
        <f t="shared" si="76"/>
        <v>0</v>
      </c>
      <c r="BK36" s="639">
        <f t="shared" si="77"/>
        <v>0</v>
      </c>
      <c r="BL36" s="639">
        <f t="shared" si="78"/>
        <v>0</v>
      </c>
      <c r="BM36" s="639">
        <f t="shared" si="79"/>
        <v>0</v>
      </c>
      <c r="BN36" s="639">
        <f t="shared" si="80"/>
        <v>0</v>
      </c>
      <c r="BO36" s="639">
        <f t="shared" si="81"/>
        <v>0</v>
      </c>
      <c r="BP36" s="639">
        <f t="shared" si="88"/>
        <v>0</v>
      </c>
      <c r="BQ36" s="640">
        <f t="shared" si="89"/>
        <v>120</v>
      </c>
      <c r="BR36" s="619"/>
    </row>
    <row r="37" spans="1:70" ht="15.75">
      <c r="A37" s="627" t="s">
        <v>434</v>
      </c>
      <c r="B37" s="657" t="s">
        <v>435</v>
      </c>
      <c r="C37" s="629">
        <v>589842</v>
      </c>
      <c r="D37" s="658" t="s">
        <v>118</v>
      </c>
      <c r="E37" s="631"/>
      <c r="F37" s="641" t="s">
        <v>87</v>
      </c>
      <c r="G37" s="633" t="s">
        <v>87</v>
      </c>
      <c r="H37" s="633" t="s">
        <v>87</v>
      </c>
      <c r="I37" s="633"/>
      <c r="J37" s="633" t="s">
        <v>87</v>
      </c>
      <c r="K37" s="633"/>
      <c r="L37" s="641" t="s">
        <v>87</v>
      </c>
      <c r="M37" s="631" t="s">
        <v>87</v>
      </c>
      <c r="N37" s="632" t="s">
        <v>87</v>
      </c>
      <c r="O37" s="633"/>
      <c r="P37" s="633"/>
      <c r="Q37" s="632" t="s">
        <v>87</v>
      </c>
      <c r="R37" s="632" t="s">
        <v>87</v>
      </c>
      <c r="S37" s="631" t="s">
        <v>87</v>
      </c>
      <c r="T37" s="631"/>
      <c r="U37" s="632" t="s">
        <v>86</v>
      </c>
      <c r="V37" s="633" t="s">
        <v>87</v>
      </c>
      <c r="W37" s="633" t="s">
        <v>87</v>
      </c>
      <c r="X37" s="632" t="s">
        <v>87</v>
      </c>
      <c r="Y37" s="633" t="s">
        <v>87</v>
      </c>
      <c r="Z37" s="641" t="s">
        <v>87</v>
      </c>
      <c r="AA37" s="641" t="s">
        <v>87</v>
      </c>
      <c r="AB37" s="633" t="s">
        <v>87</v>
      </c>
      <c r="AC37" s="632" t="s">
        <v>86</v>
      </c>
      <c r="AD37" s="632" t="s">
        <v>87</v>
      </c>
      <c r="AE37" s="633" t="s">
        <v>87</v>
      </c>
      <c r="AF37" s="633"/>
      <c r="AG37" s="635">
        <f t="shared" si="82"/>
        <v>120</v>
      </c>
      <c r="AH37" s="636">
        <f t="shared" si="83"/>
        <v>240</v>
      </c>
      <c r="AI37" s="636">
        <f t="shared" si="84"/>
        <v>120</v>
      </c>
      <c r="AJ37" s="637"/>
      <c r="AK37" s="638">
        <f t="shared" si="85"/>
        <v>120</v>
      </c>
      <c r="AL37" s="638">
        <f t="shared" si="86"/>
        <v>120</v>
      </c>
      <c r="AM37" s="642"/>
      <c r="AN37" s="625"/>
      <c r="AO37" s="625"/>
      <c r="AP37" s="625"/>
      <c r="AQ37" s="625"/>
      <c r="AR37" s="625"/>
      <c r="AS37" s="639">
        <f t="shared" si="60"/>
        <v>0</v>
      </c>
      <c r="AT37" s="639">
        <f t="shared" si="61"/>
        <v>0</v>
      </c>
      <c r="AU37" s="639">
        <f t="shared" si="62"/>
        <v>0</v>
      </c>
      <c r="AV37" s="639">
        <f t="shared" si="87"/>
        <v>19</v>
      </c>
      <c r="AW37" s="639">
        <f t="shared" si="63"/>
        <v>0</v>
      </c>
      <c r="AX37" s="639">
        <f t="shared" si="64"/>
        <v>0</v>
      </c>
      <c r="AY37" s="639">
        <f t="shared" si="65"/>
        <v>2</v>
      </c>
      <c r="AZ37" s="639">
        <f t="shared" si="66"/>
        <v>0</v>
      </c>
      <c r="BA37" s="639">
        <f t="shared" si="67"/>
        <v>0</v>
      </c>
      <c r="BB37" s="639">
        <f t="shared" si="68"/>
        <v>0</v>
      </c>
      <c r="BC37" s="639">
        <f t="shared" si="69"/>
        <v>0</v>
      </c>
      <c r="BD37" s="639">
        <f t="shared" si="70"/>
        <v>0</v>
      </c>
      <c r="BE37" s="639">
        <f t="shared" si="71"/>
        <v>0</v>
      </c>
      <c r="BF37" s="639">
        <f t="shared" si="72"/>
        <v>0</v>
      </c>
      <c r="BG37" s="639">
        <f t="shared" si="73"/>
        <v>0</v>
      </c>
      <c r="BH37" s="639">
        <f t="shared" si="74"/>
        <v>0</v>
      </c>
      <c r="BI37" s="639">
        <f t="shared" si="75"/>
        <v>0</v>
      </c>
      <c r="BJ37" s="639">
        <f t="shared" si="76"/>
        <v>0</v>
      </c>
      <c r="BK37" s="639">
        <f t="shared" si="77"/>
        <v>0</v>
      </c>
      <c r="BL37" s="639">
        <f t="shared" si="78"/>
        <v>0</v>
      </c>
      <c r="BM37" s="639">
        <f t="shared" si="79"/>
        <v>0</v>
      </c>
      <c r="BN37" s="639">
        <f t="shared" si="80"/>
        <v>0</v>
      </c>
      <c r="BO37" s="639">
        <f t="shared" si="81"/>
        <v>0</v>
      </c>
      <c r="BP37" s="639">
        <f t="shared" si="88"/>
        <v>0</v>
      </c>
      <c r="BQ37" s="640">
        <f t="shared" si="89"/>
        <v>240</v>
      </c>
      <c r="BR37" s="619"/>
    </row>
    <row r="38" spans="1:70" ht="15.75">
      <c r="A38" s="627" t="s">
        <v>436</v>
      </c>
      <c r="B38" s="657" t="s">
        <v>437</v>
      </c>
      <c r="C38" s="629" t="s">
        <v>438</v>
      </c>
      <c r="D38" s="658" t="s">
        <v>118</v>
      </c>
      <c r="E38" s="641" t="s">
        <v>223</v>
      </c>
      <c r="F38" s="641" t="s">
        <v>21</v>
      </c>
      <c r="G38" s="633" t="s">
        <v>87</v>
      </c>
      <c r="H38" s="632" t="s">
        <v>87</v>
      </c>
      <c r="I38" s="632" t="s">
        <v>20</v>
      </c>
      <c r="J38" s="633" t="s">
        <v>87</v>
      </c>
      <c r="K38" s="632" t="s">
        <v>20</v>
      </c>
      <c r="L38" s="631"/>
      <c r="M38" s="631" t="s">
        <v>415</v>
      </c>
      <c r="N38" s="633"/>
      <c r="O38" s="633"/>
      <c r="P38" s="633" t="s">
        <v>87</v>
      </c>
      <c r="Q38" s="633"/>
      <c r="R38" s="633"/>
      <c r="S38" s="631" t="s">
        <v>87</v>
      </c>
      <c r="T38" s="631"/>
      <c r="U38" s="633"/>
      <c r="V38" s="633" t="s">
        <v>87</v>
      </c>
      <c r="W38" s="633"/>
      <c r="X38" s="633" t="s">
        <v>87</v>
      </c>
      <c r="Y38" s="634" t="s">
        <v>18</v>
      </c>
      <c r="Z38" s="641" t="s">
        <v>86</v>
      </c>
      <c r="AA38" s="641" t="s">
        <v>223</v>
      </c>
      <c r="AB38" s="633" t="s">
        <v>87</v>
      </c>
      <c r="AC38" s="633"/>
      <c r="AD38" s="633"/>
      <c r="AE38" s="633" t="s">
        <v>87</v>
      </c>
      <c r="AF38" s="633"/>
      <c r="AG38" s="635">
        <f t="shared" si="82"/>
        <v>108</v>
      </c>
      <c r="AH38" s="636">
        <f t="shared" si="83"/>
        <v>186</v>
      </c>
      <c r="AI38" s="636">
        <f t="shared" si="84"/>
        <v>78</v>
      </c>
      <c r="AJ38" s="637"/>
      <c r="AK38" s="638">
        <f t="shared" si="85"/>
        <v>108</v>
      </c>
      <c r="AL38" s="638">
        <f t="shared" si="86"/>
        <v>78</v>
      </c>
      <c r="AM38" s="642"/>
      <c r="AN38" s="625"/>
      <c r="AO38" s="625"/>
      <c r="AP38" s="625"/>
      <c r="AQ38" s="625">
        <v>2</v>
      </c>
      <c r="AR38" s="625"/>
      <c r="AS38" s="639">
        <f t="shared" si="60"/>
        <v>2</v>
      </c>
      <c r="AT38" s="639">
        <f t="shared" si="61"/>
        <v>1</v>
      </c>
      <c r="AU38" s="639">
        <f t="shared" si="62"/>
        <v>0</v>
      </c>
      <c r="AV38" s="639">
        <f t="shared" si="87"/>
        <v>9</v>
      </c>
      <c r="AW38" s="639">
        <f t="shared" si="63"/>
        <v>0</v>
      </c>
      <c r="AX38" s="639">
        <f t="shared" si="64"/>
        <v>0</v>
      </c>
      <c r="AY38" s="639">
        <f t="shared" si="65"/>
        <v>1</v>
      </c>
      <c r="AZ38" s="639">
        <f t="shared" si="66"/>
        <v>0</v>
      </c>
      <c r="BA38" s="639">
        <f t="shared" si="67"/>
        <v>0</v>
      </c>
      <c r="BB38" s="639">
        <f t="shared" si="68"/>
        <v>0</v>
      </c>
      <c r="BC38" s="639">
        <f t="shared" si="69"/>
        <v>0</v>
      </c>
      <c r="BD38" s="639">
        <f t="shared" si="70"/>
        <v>3</v>
      </c>
      <c r="BE38" s="639">
        <f t="shared" si="71"/>
        <v>0</v>
      </c>
      <c r="BF38" s="639">
        <f t="shared" si="72"/>
        <v>0</v>
      </c>
      <c r="BG38" s="639">
        <f t="shared" si="73"/>
        <v>0</v>
      </c>
      <c r="BH38" s="639">
        <f t="shared" si="74"/>
        <v>0</v>
      </c>
      <c r="BI38" s="639">
        <f t="shared" si="75"/>
        <v>0</v>
      </c>
      <c r="BJ38" s="639">
        <f t="shared" si="76"/>
        <v>0</v>
      </c>
      <c r="BK38" s="639">
        <f t="shared" si="77"/>
        <v>0</v>
      </c>
      <c r="BL38" s="639">
        <f t="shared" si="78"/>
        <v>0</v>
      </c>
      <c r="BM38" s="639">
        <f t="shared" si="79"/>
        <v>0</v>
      </c>
      <c r="BN38" s="639">
        <f t="shared" si="80"/>
        <v>0</v>
      </c>
      <c r="BO38" s="639">
        <f t="shared" si="81"/>
        <v>0</v>
      </c>
      <c r="BP38" s="639">
        <f t="shared" si="88"/>
        <v>12</v>
      </c>
      <c r="BQ38" s="640">
        <f t="shared" si="89"/>
        <v>186</v>
      </c>
      <c r="BR38" s="619"/>
    </row>
    <row r="39" spans="1:70" ht="15.75" customHeight="1">
      <c r="A39" s="627" t="s">
        <v>439</v>
      </c>
      <c r="B39" s="657" t="s">
        <v>440</v>
      </c>
      <c r="C39" s="629">
        <v>344524</v>
      </c>
      <c r="D39" s="658" t="s">
        <v>118</v>
      </c>
      <c r="E39" s="631"/>
      <c r="F39" s="631"/>
      <c r="G39" s="633" t="s">
        <v>87</v>
      </c>
      <c r="H39" s="633"/>
      <c r="I39" s="633"/>
      <c r="J39" s="633" t="s">
        <v>87</v>
      </c>
      <c r="K39" s="633"/>
      <c r="L39" s="631"/>
      <c r="M39" s="631" t="s">
        <v>87</v>
      </c>
      <c r="N39" s="633"/>
      <c r="O39" s="633"/>
      <c r="P39" s="633" t="s">
        <v>87</v>
      </c>
      <c r="Q39" s="633"/>
      <c r="R39" s="633"/>
      <c r="S39" s="631" t="s">
        <v>87</v>
      </c>
      <c r="T39" s="631"/>
      <c r="U39" s="633"/>
      <c r="V39" s="633" t="s">
        <v>87</v>
      </c>
      <c r="W39" s="633"/>
      <c r="X39" s="633"/>
      <c r="Y39" s="633" t="s">
        <v>87</v>
      </c>
      <c r="Z39" s="641" t="s">
        <v>87</v>
      </c>
      <c r="AA39" s="631"/>
      <c r="AB39" s="633" t="s">
        <v>87</v>
      </c>
      <c r="AC39" s="633" t="s">
        <v>87</v>
      </c>
      <c r="AD39" s="632" t="s">
        <v>87</v>
      </c>
      <c r="AE39" s="633" t="s">
        <v>87</v>
      </c>
      <c r="AF39" s="633"/>
      <c r="AG39" s="669">
        <f t="shared" si="82"/>
        <v>120</v>
      </c>
      <c r="AH39" s="670">
        <f t="shared" si="83"/>
        <v>144</v>
      </c>
      <c r="AI39" s="670">
        <f t="shared" si="84"/>
        <v>24</v>
      </c>
      <c r="AJ39" s="637"/>
      <c r="AK39" s="638">
        <f t="shared" si="85"/>
        <v>120</v>
      </c>
      <c r="AL39" s="638">
        <f t="shared" si="86"/>
        <v>24</v>
      </c>
      <c r="AM39" s="642"/>
      <c r="AN39" s="625"/>
      <c r="AO39" s="625"/>
      <c r="AP39" s="625"/>
      <c r="AQ39" s="625"/>
      <c r="AR39" s="625"/>
      <c r="AS39" s="639">
        <f t="shared" si="60"/>
        <v>0</v>
      </c>
      <c r="AT39" s="639">
        <f t="shared" si="61"/>
        <v>0</v>
      </c>
      <c r="AU39" s="639">
        <f t="shared" si="62"/>
        <v>0</v>
      </c>
      <c r="AV39" s="639">
        <f t="shared" si="87"/>
        <v>12</v>
      </c>
      <c r="AW39" s="639">
        <f t="shared" si="63"/>
        <v>0</v>
      </c>
      <c r="AX39" s="639">
        <f t="shared" si="64"/>
        <v>0</v>
      </c>
      <c r="AY39" s="639">
        <f t="shared" si="65"/>
        <v>0</v>
      </c>
      <c r="AZ39" s="639">
        <f t="shared" si="66"/>
        <v>0</v>
      </c>
      <c r="BA39" s="639">
        <f t="shared" si="67"/>
        <v>0</v>
      </c>
      <c r="BB39" s="639">
        <f t="shared" si="68"/>
        <v>0</v>
      </c>
      <c r="BC39" s="639">
        <f t="shared" si="69"/>
        <v>0</v>
      </c>
      <c r="BD39" s="639">
        <f t="shared" si="70"/>
        <v>0</v>
      </c>
      <c r="BE39" s="639">
        <f t="shared" si="71"/>
        <v>0</v>
      </c>
      <c r="BF39" s="639">
        <f t="shared" si="72"/>
        <v>0</v>
      </c>
      <c r="BG39" s="639">
        <f t="shared" si="73"/>
        <v>0</v>
      </c>
      <c r="BH39" s="639">
        <f t="shared" si="74"/>
        <v>0</v>
      </c>
      <c r="BI39" s="639">
        <f t="shared" si="75"/>
        <v>0</v>
      </c>
      <c r="BJ39" s="639">
        <f t="shared" si="76"/>
        <v>0</v>
      </c>
      <c r="BK39" s="639">
        <f t="shared" si="77"/>
        <v>0</v>
      </c>
      <c r="BL39" s="639">
        <f t="shared" si="78"/>
        <v>0</v>
      </c>
      <c r="BM39" s="639">
        <f t="shared" si="79"/>
        <v>0</v>
      </c>
      <c r="BN39" s="639">
        <f t="shared" si="80"/>
        <v>0</v>
      </c>
      <c r="BO39" s="639">
        <f t="shared" si="81"/>
        <v>0</v>
      </c>
      <c r="BP39" s="639">
        <f t="shared" si="88"/>
        <v>0</v>
      </c>
      <c r="BQ39" s="640">
        <f t="shared" si="89"/>
        <v>144</v>
      </c>
      <c r="BR39" s="619"/>
    </row>
    <row r="40" spans="1:70" ht="15.75" customHeight="1">
      <c r="A40" s="627" t="s">
        <v>441</v>
      </c>
      <c r="B40" s="657" t="s">
        <v>442</v>
      </c>
      <c r="C40" s="629">
        <v>708696</v>
      </c>
      <c r="D40" s="658" t="s">
        <v>118</v>
      </c>
      <c r="E40" s="631" t="s">
        <v>87</v>
      </c>
      <c r="F40" s="631"/>
      <c r="G40" s="633" t="s">
        <v>87</v>
      </c>
      <c r="H40" s="632" t="s">
        <v>21</v>
      </c>
      <c r="I40" s="633"/>
      <c r="J40" s="633" t="s">
        <v>87</v>
      </c>
      <c r="K40" s="633"/>
      <c r="L40" s="631" t="s">
        <v>87</v>
      </c>
      <c r="M40" s="641" t="s">
        <v>87</v>
      </c>
      <c r="N40" s="632" t="s">
        <v>20</v>
      </c>
      <c r="O40" s="632" t="s">
        <v>87</v>
      </c>
      <c r="P40" s="633"/>
      <c r="Q40" s="632" t="s">
        <v>216</v>
      </c>
      <c r="R40" s="633"/>
      <c r="S40" s="631" t="s">
        <v>87</v>
      </c>
      <c r="T40" s="641" t="s">
        <v>86</v>
      </c>
      <c r="U40" s="633"/>
      <c r="V40" s="633" t="s">
        <v>87</v>
      </c>
      <c r="W40" s="633"/>
      <c r="X40" s="632" t="s">
        <v>87</v>
      </c>
      <c r="Y40" s="633" t="s">
        <v>87</v>
      </c>
      <c r="Z40" s="641" t="s">
        <v>86</v>
      </c>
      <c r="AA40" s="641" t="s">
        <v>87</v>
      </c>
      <c r="AB40" s="633" t="s">
        <v>87</v>
      </c>
      <c r="AC40" s="632" t="s">
        <v>86</v>
      </c>
      <c r="AD40" s="633" t="s">
        <v>87</v>
      </c>
      <c r="AE40" s="632" t="s">
        <v>87</v>
      </c>
      <c r="AF40" s="633"/>
      <c r="AG40" s="669">
        <f t="shared" si="82"/>
        <v>120</v>
      </c>
      <c r="AH40" s="670">
        <f t="shared" si="83"/>
        <v>216</v>
      </c>
      <c r="AI40" s="670">
        <f t="shared" si="84"/>
        <v>96</v>
      </c>
      <c r="AJ40" s="637"/>
      <c r="AK40" s="638">
        <f t="shared" si="85"/>
        <v>120</v>
      </c>
      <c r="AL40" s="638">
        <f t="shared" si="86"/>
        <v>96</v>
      </c>
      <c r="AM40" s="642"/>
      <c r="AN40" s="625"/>
      <c r="AO40" s="625"/>
      <c r="AP40" s="625"/>
      <c r="AQ40" s="625"/>
      <c r="AR40" s="625"/>
      <c r="AS40" s="639">
        <f t="shared" si="60"/>
        <v>1</v>
      </c>
      <c r="AT40" s="639">
        <f t="shared" si="61"/>
        <v>1</v>
      </c>
      <c r="AU40" s="639">
        <f t="shared" si="62"/>
        <v>0</v>
      </c>
      <c r="AV40" s="639">
        <f t="shared" si="87"/>
        <v>14</v>
      </c>
      <c r="AW40" s="639">
        <f t="shared" si="63"/>
        <v>0</v>
      </c>
      <c r="AX40" s="639">
        <f t="shared" si="64"/>
        <v>0</v>
      </c>
      <c r="AY40" s="639">
        <f t="shared" si="65"/>
        <v>3</v>
      </c>
      <c r="AZ40" s="639">
        <f t="shared" si="66"/>
        <v>0</v>
      </c>
      <c r="BA40" s="639">
        <f t="shared" si="67"/>
        <v>0</v>
      </c>
      <c r="BB40" s="639">
        <f t="shared" si="68"/>
        <v>0</v>
      </c>
      <c r="BC40" s="639">
        <f t="shared" si="69"/>
        <v>1</v>
      </c>
      <c r="BD40" s="639">
        <f t="shared" si="70"/>
        <v>0</v>
      </c>
      <c r="BE40" s="639">
        <f t="shared" si="71"/>
        <v>0</v>
      </c>
      <c r="BF40" s="639">
        <f t="shared" si="72"/>
        <v>0</v>
      </c>
      <c r="BG40" s="639">
        <f t="shared" si="73"/>
        <v>0</v>
      </c>
      <c r="BH40" s="639">
        <f t="shared" si="74"/>
        <v>0</v>
      </c>
      <c r="BI40" s="639">
        <f t="shared" si="75"/>
        <v>0</v>
      </c>
      <c r="BJ40" s="639">
        <f t="shared" si="76"/>
        <v>0</v>
      </c>
      <c r="BK40" s="639">
        <f t="shared" si="77"/>
        <v>0</v>
      </c>
      <c r="BL40" s="639">
        <f t="shared" si="78"/>
        <v>0</v>
      </c>
      <c r="BM40" s="639">
        <f t="shared" si="79"/>
        <v>0</v>
      </c>
      <c r="BN40" s="639">
        <f t="shared" si="80"/>
        <v>0</v>
      </c>
      <c r="BO40" s="639">
        <f t="shared" si="81"/>
        <v>0</v>
      </c>
      <c r="BP40" s="639">
        <f t="shared" si="88"/>
        <v>0</v>
      </c>
      <c r="BQ40" s="640">
        <f t="shared" si="89"/>
        <v>216</v>
      </c>
      <c r="BR40" s="619"/>
    </row>
    <row r="41" spans="1:70" ht="15.75">
      <c r="A41" s="643" t="s">
        <v>443</v>
      </c>
      <c r="B41" s="671" t="s">
        <v>444</v>
      </c>
      <c r="C41" s="645">
        <v>412829</v>
      </c>
      <c r="D41" s="658" t="s">
        <v>118</v>
      </c>
      <c r="E41" s="641"/>
      <c r="F41" s="631" t="s">
        <v>87</v>
      </c>
      <c r="G41" s="632" t="s">
        <v>87</v>
      </c>
      <c r="H41" s="632" t="s">
        <v>20</v>
      </c>
      <c r="I41" s="632" t="s">
        <v>87</v>
      </c>
      <c r="J41" s="632" t="s">
        <v>87</v>
      </c>
      <c r="K41" s="633" t="s">
        <v>87</v>
      </c>
      <c r="L41" s="631"/>
      <c r="M41" s="631" t="s">
        <v>87</v>
      </c>
      <c r="N41" s="633" t="s">
        <v>87</v>
      </c>
      <c r="O41" s="633"/>
      <c r="P41" s="632" t="s">
        <v>87</v>
      </c>
      <c r="Q41" s="633"/>
      <c r="R41" s="633" t="s">
        <v>87</v>
      </c>
      <c r="S41" s="641" t="s">
        <v>87</v>
      </c>
      <c r="T41" s="631" t="s">
        <v>87</v>
      </c>
      <c r="U41" s="633" t="s">
        <v>22</v>
      </c>
      <c r="V41" s="633" t="s">
        <v>445</v>
      </c>
      <c r="W41" s="633"/>
      <c r="X41" s="633"/>
      <c r="Y41" s="632" t="s">
        <v>87</v>
      </c>
      <c r="Z41" s="631"/>
      <c r="AA41" s="631" t="s">
        <v>446</v>
      </c>
      <c r="AB41" s="632" t="s">
        <v>87</v>
      </c>
      <c r="AC41" s="633"/>
      <c r="AD41" s="633"/>
      <c r="AE41" s="633"/>
      <c r="AF41" s="633" t="s">
        <v>87</v>
      </c>
      <c r="AG41" s="669">
        <f t="shared" si="82"/>
        <v>120</v>
      </c>
      <c r="AH41" s="670">
        <f t="shared" si="83"/>
        <v>228</v>
      </c>
      <c r="AI41" s="670">
        <f t="shared" si="84"/>
        <v>108</v>
      </c>
      <c r="AJ41" s="637"/>
      <c r="AK41" s="638">
        <f t="shared" si="85"/>
        <v>120</v>
      </c>
      <c r="AL41" s="638">
        <f t="shared" si="86"/>
        <v>108</v>
      </c>
      <c r="AM41" s="642"/>
      <c r="AN41" s="625"/>
      <c r="AO41" s="625"/>
      <c r="AP41" s="625"/>
      <c r="AQ41" s="625"/>
      <c r="AR41" s="625"/>
      <c r="AS41" s="639">
        <f t="shared" si="60"/>
        <v>1</v>
      </c>
      <c r="AT41" s="639">
        <f t="shared" si="61"/>
        <v>0</v>
      </c>
      <c r="AU41" s="639">
        <f t="shared" si="62"/>
        <v>1</v>
      </c>
      <c r="AV41" s="639">
        <f t="shared" si="87"/>
        <v>14</v>
      </c>
      <c r="AW41" s="639">
        <f t="shared" si="63"/>
        <v>0</v>
      </c>
      <c r="AX41" s="639">
        <f t="shared" si="64"/>
        <v>0</v>
      </c>
      <c r="AY41" s="639">
        <f t="shared" si="65"/>
        <v>0</v>
      </c>
      <c r="AZ41" s="639">
        <f t="shared" si="66"/>
        <v>0</v>
      </c>
      <c r="BA41" s="639">
        <f t="shared" si="67"/>
        <v>0</v>
      </c>
      <c r="BB41" s="639">
        <f t="shared" si="68"/>
        <v>0</v>
      </c>
      <c r="BC41" s="639">
        <f t="shared" si="69"/>
        <v>0</v>
      </c>
      <c r="BD41" s="639">
        <f t="shared" si="70"/>
        <v>1</v>
      </c>
      <c r="BE41" s="639">
        <f t="shared" si="71"/>
        <v>0</v>
      </c>
      <c r="BF41" s="639">
        <f t="shared" si="72"/>
        <v>0</v>
      </c>
      <c r="BG41" s="639">
        <f t="shared" si="73"/>
        <v>0</v>
      </c>
      <c r="BH41" s="639">
        <f t="shared" si="74"/>
        <v>0</v>
      </c>
      <c r="BI41" s="639">
        <f t="shared" si="75"/>
        <v>0</v>
      </c>
      <c r="BJ41" s="639">
        <f t="shared" si="76"/>
        <v>0</v>
      </c>
      <c r="BK41" s="639">
        <f t="shared" si="77"/>
        <v>0</v>
      </c>
      <c r="BL41" s="639">
        <f t="shared" si="78"/>
        <v>0</v>
      </c>
      <c r="BM41" s="639">
        <f t="shared" si="79"/>
        <v>0</v>
      </c>
      <c r="BN41" s="639">
        <f t="shared" si="80"/>
        <v>0</v>
      </c>
      <c r="BO41" s="639">
        <f>COUNTIF(E41:AF41,"P/N")</f>
        <v>1</v>
      </c>
      <c r="BP41" s="672">
        <f t="shared" si="88"/>
        <v>0</v>
      </c>
      <c r="BQ41" s="640">
        <f t="shared" si="89"/>
        <v>228</v>
      </c>
      <c r="BR41" s="605"/>
    </row>
    <row r="42" spans="1:70" ht="15.75">
      <c r="A42" s="627" t="s">
        <v>447</v>
      </c>
      <c r="B42" s="673" t="s">
        <v>448</v>
      </c>
      <c r="C42" s="629">
        <v>935537</v>
      </c>
      <c r="D42" s="658" t="s">
        <v>118</v>
      </c>
      <c r="E42" s="631"/>
      <c r="F42" s="631"/>
      <c r="G42" s="633" t="s">
        <v>380</v>
      </c>
      <c r="H42" s="632" t="s">
        <v>87</v>
      </c>
      <c r="I42" s="633"/>
      <c r="J42" s="633"/>
      <c r="K42" s="633" t="s">
        <v>415</v>
      </c>
      <c r="L42" s="631"/>
      <c r="M42" s="631" t="s">
        <v>380</v>
      </c>
      <c r="N42" s="632" t="s">
        <v>32</v>
      </c>
      <c r="O42" s="633" t="s">
        <v>377</v>
      </c>
      <c r="P42" s="633"/>
      <c r="Q42" s="633" t="s">
        <v>380</v>
      </c>
      <c r="R42" s="633"/>
      <c r="S42" s="631"/>
      <c r="T42" s="641" t="s">
        <v>223</v>
      </c>
      <c r="U42" s="633" t="s">
        <v>380</v>
      </c>
      <c r="V42" s="633" t="s">
        <v>87</v>
      </c>
      <c r="W42" s="632" t="s">
        <v>87</v>
      </c>
      <c r="X42" s="632" t="s">
        <v>223</v>
      </c>
      <c r="Y42" s="633"/>
      <c r="Z42" s="631"/>
      <c r="AA42" s="631"/>
      <c r="AB42" s="633" t="s">
        <v>380</v>
      </c>
      <c r="AC42" s="633" t="s">
        <v>380</v>
      </c>
      <c r="AD42" s="633" t="s">
        <v>380</v>
      </c>
      <c r="AE42" s="633"/>
      <c r="AF42" s="633"/>
      <c r="AG42" s="635">
        <f t="shared" si="82"/>
        <v>120</v>
      </c>
      <c r="AH42" s="636">
        <f t="shared" si="83"/>
        <v>246</v>
      </c>
      <c r="AI42" s="636">
        <f t="shared" si="84"/>
        <v>126</v>
      </c>
      <c r="AJ42" s="637"/>
      <c r="AK42" s="638">
        <f t="shared" si="85"/>
        <v>120</v>
      </c>
      <c r="AL42" s="638">
        <f t="shared" si="86"/>
        <v>126</v>
      </c>
      <c r="AM42" s="3"/>
      <c r="AN42" s="625"/>
      <c r="AO42" s="625"/>
      <c r="AP42" s="625"/>
      <c r="AQ42" s="625"/>
      <c r="AR42" s="625"/>
      <c r="AS42" s="639">
        <f t="shared" si="60"/>
        <v>0</v>
      </c>
      <c r="AT42" s="639">
        <f t="shared" si="61"/>
        <v>0</v>
      </c>
      <c r="AU42" s="639">
        <f t="shared" si="62"/>
        <v>0</v>
      </c>
      <c r="AV42" s="639">
        <f t="shared" si="87"/>
        <v>3</v>
      </c>
      <c r="AW42" s="639">
        <f t="shared" si="63"/>
        <v>0</v>
      </c>
      <c r="AX42" s="639">
        <f t="shared" si="64"/>
        <v>0</v>
      </c>
      <c r="AY42" s="639">
        <f t="shared" si="65"/>
        <v>0</v>
      </c>
      <c r="AZ42" s="639">
        <f t="shared" si="66"/>
        <v>0</v>
      </c>
      <c r="BA42" s="639">
        <f t="shared" si="67"/>
        <v>0</v>
      </c>
      <c r="BB42" s="639">
        <f t="shared" si="68"/>
        <v>0</v>
      </c>
      <c r="BC42" s="639">
        <f t="shared" si="69"/>
        <v>1</v>
      </c>
      <c r="BD42" s="639">
        <f t="shared" si="70"/>
        <v>10</v>
      </c>
      <c r="BE42" s="639">
        <f t="shared" si="71"/>
        <v>1</v>
      </c>
      <c r="BF42" s="639">
        <f t="shared" si="72"/>
        <v>0</v>
      </c>
      <c r="BG42" s="639">
        <f t="shared" si="73"/>
        <v>0</v>
      </c>
      <c r="BH42" s="639">
        <f t="shared" si="74"/>
        <v>0</v>
      </c>
      <c r="BI42" s="639">
        <f t="shared" si="75"/>
        <v>0</v>
      </c>
      <c r="BJ42" s="639">
        <f t="shared" si="76"/>
        <v>0</v>
      </c>
      <c r="BK42" s="639">
        <f t="shared" si="77"/>
        <v>0</v>
      </c>
      <c r="BL42" s="639">
        <f t="shared" si="78"/>
        <v>0</v>
      </c>
      <c r="BM42" s="639">
        <f t="shared" si="79"/>
        <v>0</v>
      </c>
      <c r="BN42" s="639">
        <f t="shared" si="80"/>
        <v>0</v>
      </c>
      <c r="BO42" s="639">
        <f t="shared" si="81"/>
        <v>0</v>
      </c>
      <c r="BP42" s="639">
        <f t="shared" si="88"/>
        <v>0</v>
      </c>
      <c r="BQ42" s="640">
        <f t="shared" si="89"/>
        <v>246</v>
      </c>
      <c r="BR42" s="605"/>
    </row>
    <row r="43" spans="1:70" ht="15.75">
      <c r="A43" s="627" t="s">
        <v>449</v>
      </c>
      <c r="B43" s="657" t="s">
        <v>450</v>
      </c>
      <c r="C43" s="629">
        <v>530542</v>
      </c>
      <c r="D43" s="658" t="s">
        <v>118</v>
      </c>
      <c r="E43" s="631"/>
      <c r="F43" s="631"/>
      <c r="G43" s="633" t="s">
        <v>87</v>
      </c>
      <c r="H43" s="633"/>
      <c r="I43" s="633"/>
      <c r="J43" s="633" t="s">
        <v>87</v>
      </c>
      <c r="K43" s="633"/>
      <c r="L43" s="631"/>
      <c r="M43" s="646" t="s">
        <v>18</v>
      </c>
      <c r="N43" s="633"/>
      <c r="O43" s="633"/>
      <c r="P43" s="633" t="s">
        <v>87</v>
      </c>
      <c r="Q43" s="633"/>
      <c r="R43" s="633"/>
      <c r="S43" s="646" t="s">
        <v>18</v>
      </c>
      <c r="T43" s="631"/>
      <c r="U43" s="633"/>
      <c r="V43" s="633" t="s">
        <v>87</v>
      </c>
      <c r="W43" s="633"/>
      <c r="X43" s="633"/>
      <c r="Y43" s="634"/>
      <c r="Z43" s="631"/>
      <c r="AA43" s="631"/>
      <c r="AB43" s="633" t="s">
        <v>87</v>
      </c>
      <c r="AC43" s="633" t="s">
        <v>86</v>
      </c>
      <c r="AD43" s="633"/>
      <c r="AE43" s="633" t="s">
        <v>87</v>
      </c>
      <c r="AF43" s="634" t="s">
        <v>18</v>
      </c>
      <c r="AG43" s="635">
        <f>AK43</f>
        <v>84</v>
      </c>
      <c r="AH43" s="636">
        <f t="shared" si="83"/>
        <v>78</v>
      </c>
      <c r="AI43" s="636">
        <f t="shared" si="84"/>
        <v>-6</v>
      </c>
      <c r="AJ43" s="674"/>
      <c r="AK43" s="638">
        <f t="shared" si="85"/>
        <v>84</v>
      </c>
      <c r="AL43" s="638">
        <f t="shared" si="86"/>
        <v>-6</v>
      </c>
      <c r="AM43" s="3"/>
      <c r="AN43" s="625"/>
      <c r="AO43" s="625"/>
      <c r="AP43" s="625"/>
      <c r="AQ43" s="625">
        <v>6</v>
      </c>
      <c r="AR43" s="625"/>
      <c r="AS43" s="639">
        <f t="shared" si="60"/>
        <v>0</v>
      </c>
      <c r="AT43" s="639">
        <f t="shared" si="61"/>
        <v>0</v>
      </c>
      <c r="AU43" s="639">
        <f t="shared" si="62"/>
        <v>0</v>
      </c>
      <c r="AV43" s="639">
        <f t="shared" si="87"/>
        <v>6</v>
      </c>
      <c r="AW43" s="639">
        <f t="shared" si="63"/>
        <v>0</v>
      </c>
      <c r="AX43" s="639">
        <f t="shared" si="64"/>
        <v>0</v>
      </c>
      <c r="AY43" s="639">
        <f t="shared" si="65"/>
        <v>1</v>
      </c>
      <c r="AZ43" s="639">
        <f t="shared" si="66"/>
        <v>0</v>
      </c>
      <c r="BA43" s="639">
        <f t="shared" si="67"/>
        <v>0</v>
      </c>
      <c r="BB43" s="639">
        <f t="shared" si="68"/>
        <v>0</v>
      </c>
      <c r="BC43" s="639">
        <f t="shared" si="69"/>
        <v>0</v>
      </c>
      <c r="BD43" s="639">
        <f t="shared" si="70"/>
        <v>0</v>
      </c>
      <c r="BE43" s="639">
        <f t="shared" si="71"/>
        <v>0</v>
      </c>
      <c r="BF43" s="639">
        <f t="shared" si="72"/>
        <v>0</v>
      </c>
      <c r="BG43" s="639">
        <f t="shared" si="73"/>
        <v>0</v>
      </c>
      <c r="BH43" s="639">
        <f t="shared" si="74"/>
        <v>0</v>
      </c>
      <c r="BI43" s="639">
        <f t="shared" si="75"/>
        <v>0</v>
      </c>
      <c r="BJ43" s="639">
        <f t="shared" si="76"/>
        <v>0</v>
      </c>
      <c r="BK43" s="639">
        <f t="shared" si="77"/>
        <v>0</v>
      </c>
      <c r="BL43" s="639">
        <f t="shared" si="78"/>
        <v>0</v>
      </c>
      <c r="BM43" s="639">
        <f t="shared" si="79"/>
        <v>0</v>
      </c>
      <c r="BN43" s="639">
        <f t="shared" si="80"/>
        <v>0</v>
      </c>
      <c r="BO43" s="639">
        <f t="shared" si="81"/>
        <v>0</v>
      </c>
      <c r="BP43" s="639">
        <f t="shared" si="88"/>
        <v>36</v>
      </c>
      <c r="BQ43" s="640">
        <f t="shared" si="89"/>
        <v>78</v>
      </c>
      <c r="BR43" s="605"/>
    </row>
    <row r="44" spans="1:70" ht="15.75">
      <c r="A44" s="611" t="s">
        <v>368</v>
      </c>
      <c r="B44" s="612" t="s">
        <v>369</v>
      </c>
      <c r="C44" s="613" t="s">
        <v>75</v>
      </c>
      <c r="D44" s="675" t="s">
        <v>3</v>
      </c>
      <c r="E44" s="615">
        <v>1</v>
      </c>
      <c r="F44" s="615">
        <v>2</v>
      </c>
      <c r="G44" s="615">
        <v>3</v>
      </c>
      <c r="H44" s="615">
        <v>4</v>
      </c>
      <c r="I44" s="615">
        <v>5</v>
      </c>
      <c r="J44" s="615">
        <v>6</v>
      </c>
      <c r="K44" s="615">
        <v>7</v>
      </c>
      <c r="L44" s="615">
        <v>8</v>
      </c>
      <c r="M44" s="615">
        <v>9</v>
      </c>
      <c r="N44" s="615">
        <v>10</v>
      </c>
      <c r="O44" s="615">
        <v>11</v>
      </c>
      <c r="P44" s="615">
        <v>12</v>
      </c>
      <c r="Q44" s="615">
        <v>13</v>
      </c>
      <c r="R44" s="615">
        <v>14</v>
      </c>
      <c r="S44" s="615">
        <v>15</v>
      </c>
      <c r="T44" s="615">
        <v>16</v>
      </c>
      <c r="U44" s="615">
        <v>17</v>
      </c>
      <c r="V44" s="615">
        <v>18</v>
      </c>
      <c r="W44" s="615">
        <v>19</v>
      </c>
      <c r="X44" s="615">
        <v>20</v>
      </c>
      <c r="Y44" s="615">
        <v>21</v>
      </c>
      <c r="Z44" s="615">
        <v>22</v>
      </c>
      <c r="AA44" s="615">
        <v>23</v>
      </c>
      <c r="AB44" s="615">
        <v>24</v>
      </c>
      <c r="AC44" s="615">
        <v>25</v>
      </c>
      <c r="AD44" s="615">
        <v>26</v>
      </c>
      <c r="AE44" s="615">
        <v>27</v>
      </c>
      <c r="AF44" s="615">
        <v>28</v>
      </c>
      <c r="AG44" s="616" t="s">
        <v>4</v>
      </c>
      <c r="AH44" s="617" t="s">
        <v>5</v>
      </c>
      <c r="AI44" s="617" t="s">
        <v>6</v>
      </c>
      <c r="AJ44" s="676"/>
      <c r="AK44" s="677"/>
      <c r="AL44" s="677"/>
      <c r="AM44" s="677"/>
      <c r="AN44" s="507"/>
      <c r="AO44" s="507"/>
      <c r="AP44" s="507"/>
      <c r="AQ44" s="678"/>
      <c r="AR44" s="678"/>
      <c r="AS44" s="654"/>
      <c r="AT44" s="654"/>
      <c r="AU44" s="654"/>
      <c r="AV44" s="654"/>
      <c r="AW44" s="654"/>
      <c r="AX44" s="654"/>
      <c r="AY44" s="654"/>
      <c r="AZ44" s="654"/>
      <c r="BA44" s="654"/>
      <c r="BB44" s="654"/>
      <c r="BC44" s="654"/>
      <c r="BD44" s="654"/>
      <c r="BE44" s="654"/>
      <c r="BF44" s="654"/>
      <c r="BG44" s="654"/>
      <c r="BH44" s="654"/>
      <c r="BI44" s="654">
        <f t="shared" si="75"/>
        <v>0</v>
      </c>
      <c r="BJ44" s="654"/>
      <c r="BK44" s="654"/>
      <c r="BL44" s="654"/>
      <c r="BM44" s="654"/>
      <c r="BN44" s="654"/>
      <c r="BO44" s="654"/>
      <c r="BP44" s="678"/>
      <c r="BQ44" s="655"/>
      <c r="BR44" s="679"/>
    </row>
    <row r="45" spans="1:70" ht="15.75">
      <c r="A45" s="620"/>
      <c r="B45" s="621" t="s">
        <v>283</v>
      </c>
      <c r="C45" s="622" t="s">
        <v>213</v>
      </c>
      <c r="D45" s="615"/>
      <c r="E45" s="624" t="s">
        <v>11</v>
      </c>
      <c r="F45" s="624" t="s">
        <v>12</v>
      </c>
      <c r="G45" s="624" t="s">
        <v>13</v>
      </c>
      <c r="H45" s="624" t="s">
        <v>14</v>
      </c>
      <c r="I45" s="624" t="s">
        <v>8</v>
      </c>
      <c r="J45" s="624" t="s">
        <v>9</v>
      </c>
      <c r="K45" s="624" t="s">
        <v>10</v>
      </c>
      <c r="L45" s="624" t="s">
        <v>214</v>
      </c>
      <c r="M45" s="624" t="s">
        <v>12</v>
      </c>
      <c r="N45" s="624" t="s">
        <v>13</v>
      </c>
      <c r="O45" s="624" t="s">
        <v>14</v>
      </c>
      <c r="P45" s="624" t="s">
        <v>8</v>
      </c>
      <c r="Q45" s="624" t="s">
        <v>9</v>
      </c>
      <c r="R45" s="624" t="s">
        <v>10</v>
      </c>
      <c r="S45" s="624" t="s">
        <v>214</v>
      </c>
      <c r="T45" s="624" t="s">
        <v>12</v>
      </c>
      <c r="U45" s="624" t="s">
        <v>13</v>
      </c>
      <c r="V45" s="624" t="s">
        <v>14</v>
      </c>
      <c r="W45" s="624" t="s">
        <v>8</v>
      </c>
      <c r="X45" s="624" t="s">
        <v>9</v>
      </c>
      <c r="Y45" s="624" t="s">
        <v>10</v>
      </c>
      <c r="Z45" s="624" t="s">
        <v>214</v>
      </c>
      <c r="AA45" s="624" t="s">
        <v>12</v>
      </c>
      <c r="AB45" s="624" t="s">
        <v>13</v>
      </c>
      <c r="AC45" s="624" t="s">
        <v>14</v>
      </c>
      <c r="AD45" s="624" t="s">
        <v>8</v>
      </c>
      <c r="AE45" s="624" t="s">
        <v>9</v>
      </c>
      <c r="AF45" s="624" t="s">
        <v>10</v>
      </c>
      <c r="AG45" s="616"/>
      <c r="AH45" s="617"/>
      <c r="AI45" s="617"/>
      <c r="AJ45" s="650"/>
      <c r="AK45" s="274" t="s">
        <v>4</v>
      </c>
      <c r="AL45" s="274" t="s">
        <v>6</v>
      </c>
      <c r="AM45" s="642"/>
      <c r="AN45" s="625" t="s">
        <v>15</v>
      </c>
      <c r="AO45" s="625" t="s">
        <v>16</v>
      </c>
      <c r="AP45" s="625" t="s">
        <v>17</v>
      </c>
      <c r="AQ45" s="625" t="s">
        <v>18</v>
      </c>
      <c r="AR45" s="625" t="s">
        <v>19</v>
      </c>
      <c r="AS45" s="639">
        <f>COUNTIF(E45:AF45,"M")</f>
        <v>0</v>
      </c>
      <c r="AT45" s="639">
        <f>COUNTIF(E45:AF45,"T")</f>
        <v>0</v>
      </c>
      <c r="AU45" s="639">
        <f>COUNTIF(E45:AF45,"P")</f>
        <v>0</v>
      </c>
      <c r="AV45" s="639">
        <f>COUNTIF(E45:AF45,"SN")</f>
        <v>0</v>
      </c>
      <c r="AW45" s="639">
        <f>COUNTIF(E45:AF45,"M/T")</f>
        <v>0</v>
      </c>
      <c r="AX45" s="639">
        <f>COUNTIF(E45:AF45,"I/I")</f>
        <v>0</v>
      </c>
      <c r="AY45" s="639">
        <f>COUNTIF(E45:AF45,"I")</f>
        <v>0</v>
      </c>
      <c r="AZ45" s="639">
        <f>COUNTIF(E45:AF45,"I²")</f>
        <v>0</v>
      </c>
      <c r="BA45" s="639">
        <f>COUNTIF(E45:AF45,"M4")</f>
        <v>0</v>
      </c>
      <c r="BB45" s="639">
        <f>COUNTIF(E45:AF45,"T5")</f>
        <v>0</v>
      </c>
      <c r="BC45" s="639">
        <f>COUNTIF(E45:AF45,"M/N")</f>
        <v>0</v>
      </c>
      <c r="BD45" s="639">
        <f>COUNTIF(E45:AF45,"T/N")</f>
        <v>0</v>
      </c>
      <c r="BE45" s="639">
        <f>COUNTIF(E45:AF45,"T/I")</f>
        <v>0</v>
      </c>
      <c r="BF45" s="639">
        <f>COUNTIF(E45:AF45,"P/I")</f>
        <v>0</v>
      </c>
      <c r="BG45" s="639">
        <f>COUNTIF(E45:AF45,"M/I")</f>
        <v>0</v>
      </c>
      <c r="BH45" s="639">
        <f>COUNTIF(E45:AF45,"M4/T")</f>
        <v>0</v>
      </c>
      <c r="BI45" s="639">
        <f t="shared" si="75"/>
        <v>0</v>
      </c>
      <c r="BJ45" s="639">
        <f>COUNTIF(E45:AF45,"M5")</f>
        <v>0</v>
      </c>
      <c r="BK45" s="639">
        <f>COUNTIF(E45:AF45,"M6")</f>
        <v>0</v>
      </c>
      <c r="BL45" s="639">
        <f>COUNTIF(E45:AF45,"T2/N")</f>
        <v>0</v>
      </c>
      <c r="BM45" s="639">
        <f>COUNTIF(E45:AF45,"P2")</f>
        <v>0</v>
      </c>
      <c r="BN45" s="639">
        <f>COUNTIF(E45:AF45,"T5/N")</f>
        <v>0</v>
      </c>
      <c r="BO45" s="639">
        <f>COUNTIF(E45:AF45,"M5/I")</f>
        <v>0</v>
      </c>
      <c r="BP45" s="626" t="s">
        <v>36</v>
      </c>
      <c r="BQ45" s="626" t="s">
        <v>37</v>
      </c>
      <c r="BR45" s="619"/>
    </row>
    <row r="46" spans="1:70" ht="16.5">
      <c r="A46" s="680" t="s">
        <v>451</v>
      </c>
      <c r="B46" s="681" t="s">
        <v>452</v>
      </c>
      <c r="C46" s="682"/>
      <c r="D46" s="658" t="s">
        <v>386</v>
      </c>
      <c r="E46" s="641" t="s">
        <v>33</v>
      </c>
      <c r="F46" s="631"/>
      <c r="G46" s="632" t="s">
        <v>32</v>
      </c>
      <c r="H46" s="633" t="s">
        <v>86</v>
      </c>
      <c r="I46" s="633" t="s">
        <v>86</v>
      </c>
      <c r="J46" s="632" t="s">
        <v>33</v>
      </c>
      <c r="K46" s="633" t="s">
        <v>453</v>
      </c>
      <c r="L46" s="631" t="s">
        <v>86</v>
      </c>
      <c r="M46" s="641" t="s">
        <v>21</v>
      </c>
      <c r="N46" s="633" t="s">
        <v>86</v>
      </c>
      <c r="O46" s="633" t="s">
        <v>453</v>
      </c>
      <c r="P46" s="633" t="s">
        <v>86</v>
      </c>
      <c r="Q46" s="633" t="s">
        <v>453</v>
      </c>
      <c r="R46" s="633" t="s">
        <v>86</v>
      </c>
      <c r="S46" s="641" t="s">
        <v>20</v>
      </c>
      <c r="T46" s="631" t="s">
        <v>454</v>
      </c>
      <c r="U46" s="633" t="s">
        <v>453</v>
      </c>
      <c r="V46" s="633" t="s">
        <v>86</v>
      </c>
      <c r="W46" s="633" t="s">
        <v>453</v>
      </c>
      <c r="X46" s="633" t="s">
        <v>453</v>
      </c>
      <c r="Y46" s="632" t="s">
        <v>33</v>
      </c>
      <c r="Z46" s="641" t="s">
        <v>22</v>
      </c>
      <c r="AA46" s="631"/>
      <c r="AB46" s="633" t="s">
        <v>86</v>
      </c>
      <c r="AC46" s="633" t="s">
        <v>454</v>
      </c>
      <c r="AD46" s="633" t="s">
        <v>454</v>
      </c>
      <c r="AE46" s="633" t="s">
        <v>86</v>
      </c>
      <c r="AF46" s="633" t="s">
        <v>454</v>
      </c>
      <c r="AG46" s="635">
        <f>AK46</f>
        <v>120</v>
      </c>
      <c r="AH46" s="636">
        <f>AG46+AI46</f>
        <v>288</v>
      </c>
      <c r="AI46" s="636">
        <f>AL46</f>
        <v>168</v>
      </c>
      <c r="AJ46" s="637"/>
      <c r="AK46" s="638">
        <f>$AK$2-BP46</f>
        <v>120</v>
      </c>
      <c r="AL46" s="638">
        <f>(BQ46-AK46)</f>
        <v>168</v>
      </c>
      <c r="AM46" s="642"/>
      <c r="AN46" s="625"/>
      <c r="AO46" s="625"/>
      <c r="AP46" s="625"/>
      <c r="AQ46" s="625"/>
      <c r="AR46" s="625"/>
      <c r="AS46" s="639">
        <f>COUNTIF(E46:AF46,"M")</f>
        <v>1</v>
      </c>
      <c r="AT46" s="639">
        <f>COUNTIF(E46:AF46,"T")</f>
        <v>1</v>
      </c>
      <c r="AU46" s="639">
        <f>COUNTIF(E46:AF46,"P")</f>
        <v>1</v>
      </c>
      <c r="AV46" s="639">
        <f>COUNTIF(E46:AF46,"N")</f>
        <v>0</v>
      </c>
      <c r="AW46" s="639">
        <f>COUNTIF(E46:AF46,"M/T")</f>
        <v>0</v>
      </c>
      <c r="AX46" s="639">
        <f>COUNTIF(E46:AF46,"I/I")</f>
        <v>0</v>
      </c>
      <c r="AY46" s="639">
        <f>COUNTIF(E46:AF46,"I")</f>
        <v>9</v>
      </c>
      <c r="AZ46" s="639">
        <f>COUNTIF(E46:AF46,"I²")</f>
        <v>0</v>
      </c>
      <c r="BA46" s="639">
        <f>COUNTIF(E46:AF46,"M4")</f>
        <v>0</v>
      </c>
      <c r="BB46" s="639">
        <f>COUNTIF(E46:AF46,"T5")</f>
        <v>0</v>
      </c>
      <c r="BC46" s="639">
        <f>COUNTIF(E46:AF46,"M/N")</f>
        <v>0</v>
      </c>
      <c r="BD46" s="639">
        <f>COUNTIF(E46:AF46,"T/N")</f>
        <v>0</v>
      </c>
      <c r="BE46" s="639">
        <f>COUNTIF(E46:AF46,"T/I")</f>
        <v>7</v>
      </c>
      <c r="BF46" s="639">
        <f>COUNTIF(E46:AF46,"P/I")</f>
        <v>7</v>
      </c>
      <c r="BG46" s="639">
        <f>COUNTIF(E46:AF46,"M/I")</f>
        <v>0</v>
      </c>
      <c r="BH46" s="639">
        <f>COUNTIF(E46:AF46,"M4/T")</f>
        <v>0</v>
      </c>
      <c r="BI46" s="639">
        <f t="shared" si="75"/>
        <v>0</v>
      </c>
      <c r="BJ46" s="639">
        <f>COUNTIF(E46:AF46,"M5")</f>
        <v>0</v>
      </c>
      <c r="BK46" s="639">
        <f>COUNTIF(E46:AF46,"M6")</f>
        <v>0</v>
      </c>
      <c r="BL46" s="639">
        <f>COUNTIF(E46:AF46,"T2/N")</f>
        <v>0</v>
      </c>
      <c r="BM46" s="639">
        <f>COUNTIF(E46:AF46,"P2")</f>
        <v>0</v>
      </c>
      <c r="BN46" s="639">
        <f>COUNTIF(E46:AF46,"T5/N")</f>
        <v>0</v>
      </c>
      <c r="BO46" s="639">
        <f>COUNTIF(E46:AF46,"M5/I")</f>
        <v>0</v>
      </c>
      <c r="BP46" s="639">
        <f>((AO46*6)+(AP46*6)+(AQ46*6)+(AR46)+(AN46*6))</f>
        <v>0</v>
      </c>
      <c r="BQ46" s="640">
        <f>(AS46*$BS$6)+(AT46*$BT$6)+(AU46*$BU$6)+(AV46*$BV$6)+(AW46*$BW$6)+(AX46*$BX$6)+(AY46*$BY$6)+(AZ46*$BZ$6)+(BA46*$CA$6)+(BB46*$CB$6)+(BC46*$CC$6)+(BD46*$CD$6+(BE46*$CE$6)+(BF46*$CF$6)+(BG46*$CG$6)+(BH46*$CH$6)+(BI46*$CI$6)+(BJ46*$CJ$6)+(BK46*$CK46)+(BL46*$CL$6)+(BM46*$CM$6)+(BN46*$CN$6)+(BO46*$CO$6))</f>
        <v>288</v>
      </c>
      <c r="BR46" s="605"/>
    </row>
    <row r="47" spans="1:70" ht="15.75">
      <c r="A47" s="683" t="s">
        <v>455</v>
      </c>
      <c r="B47" s="684" t="s">
        <v>456</v>
      </c>
      <c r="C47" s="685">
        <v>492425</v>
      </c>
      <c r="D47" s="686" t="s">
        <v>386</v>
      </c>
      <c r="E47" s="641" t="s">
        <v>86</v>
      </c>
      <c r="F47" s="631" t="s">
        <v>86</v>
      </c>
      <c r="G47" s="633" t="s">
        <v>86</v>
      </c>
      <c r="H47" s="633" t="s">
        <v>86</v>
      </c>
      <c r="I47" s="633" t="s">
        <v>86</v>
      </c>
      <c r="J47" s="633" t="s">
        <v>86</v>
      </c>
      <c r="K47" s="633"/>
      <c r="L47" s="631"/>
      <c r="M47" s="631" t="s">
        <v>86</v>
      </c>
      <c r="N47" s="633" t="s">
        <v>86</v>
      </c>
      <c r="O47" s="633" t="s">
        <v>86</v>
      </c>
      <c r="P47" s="632" t="s">
        <v>86</v>
      </c>
      <c r="Q47" s="633" t="s">
        <v>86</v>
      </c>
      <c r="R47" s="634"/>
      <c r="S47" s="646"/>
      <c r="T47" s="631"/>
      <c r="U47" s="633" t="s">
        <v>86</v>
      </c>
      <c r="V47" s="633" t="s">
        <v>86</v>
      </c>
      <c r="W47" s="633"/>
      <c r="X47" s="633" t="s">
        <v>86</v>
      </c>
      <c r="Y47" s="633" t="s">
        <v>86</v>
      </c>
      <c r="Z47" s="631"/>
      <c r="AA47" s="631"/>
      <c r="AB47" s="634" t="s">
        <v>18</v>
      </c>
      <c r="AC47" s="634" t="s">
        <v>18</v>
      </c>
      <c r="AD47" s="634" t="s">
        <v>18</v>
      </c>
      <c r="AE47" s="633" t="s">
        <v>86</v>
      </c>
      <c r="AF47" s="633" t="s">
        <v>86</v>
      </c>
      <c r="AG47" s="635">
        <f>AK47</f>
        <v>102</v>
      </c>
      <c r="AH47" s="636">
        <f>AG47+AI47</f>
        <v>102</v>
      </c>
      <c r="AI47" s="636">
        <f>AL47</f>
        <v>0</v>
      </c>
      <c r="AJ47" s="637"/>
      <c r="AK47" s="638">
        <f>$AK$2-BP47</f>
        <v>102</v>
      </c>
      <c r="AL47" s="638">
        <f>(BQ47-AK47)</f>
        <v>0</v>
      </c>
      <c r="AM47" s="642"/>
      <c r="AN47" s="625"/>
      <c r="AO47" s="625"/>
      <c r="AP47" s="625"/>
      <c r="AQ47" s="625">
        <v>3</v>
      </c>
      <c r="AR47" s="625"/>
      <c r="AS47" s="639">
        <f>COUNTIF(E47:AF47,"M")</f>
        <v>0</v>
      </c>
      <c r="AT47" s="639">
        <f>COUNTIF(E47:AF47,"T")</f>
        <v>0</v>
      </c>
      <c r="AU47" s="639">
        <f>COUNTIF(E47:AF47,"P")</f>
        <v>0</v>
      </c>
      <c r="AV47" s="639">
        <f>COUNTIF(E47:AF47,"N")</f>
        <v>0</v>
      </c>
      <c r="AW47" s="639">
        <f>COUNTIF(E47:AF47,"M/T")</f>
        <v>0</v>
      </c>
      <c r="AX47" s="639">
        <f>COUNTIF(E47:AF47,"I/I")</f>
        <v>0</v>
      </c>
      <c r="AY47" s="639">
        <f>COUNTIF(E47:AF47,"I")</f>
        <v>17</v>
      </c>
      <c r="AZ47" s="639">
        <f>COUNTIF(E47:AF47,"I²")</f>
        <v>0</v>
      </c>
      <c r="BA47" s="639">
        <f>COUNTIF(E47:AF47,"M4")</f>
        <v>0</v>
      </c>
      <c r="BB47" s="639">
        <f>COUNTIF(E47:AF47,"T5")</f>
        <v>0</v>
      </c>
      <c r="BC47" s="639">
        <f>COUNTIF(E47:AF47,"M/N")</f>
        <v>0</v>
      </c>
      <c r="BD47" s="639">
        <f>COUNTIF(E47:AF47,"T/N")</f>
        <v>0</v>
      </c>
      <c r="BE47" s="639">
        <f>COUNTIF(E47:AF47,"T/I")</f>
        <v>0</v>
      </c>
      <c r="BF47" s="639">
        <f>COUNTIF(E47:AF47,"P/I")</f>
        <v>0</v>
      </c>
      <c r="BG47" s="639">
        <f>COUNTIF(E47:AF47,"M/I")</f>
        <v>0</v>
      </c>
      <c r="BH47" s="639">
        <f>COUNTIF(E47:AF47,"M4/T")</f>
        <v>0</v>
      </c>
      <c r="BI47" s="639">
        <f t="shared" si="75"/>
        <v>0</v>
      </c>
      <c r="BJ47" s="639">
        <f>COUNTIF(E47:AF47,"M5")</f>
        <v>0</v>
      </c>
      <c r="BK47" s="639">
        <f>COUNTIF(E47:AF47,"M6")</f>
        <v>0</v>
      </c>
      <c r="BL47" s="639">
        <f>COUNTIF(E47:AF47,"T2/N")</f>
        <v>0</v>
      </c>
      <c r="BM47" s="639">
        <f>COUNTIF(E47:AF47,"P2")</f>
        <v>0</v>
      </c>
      <c r="BN47" s="639">
        <f>COUNTIF(E47:AF47,"T5/N")</f>
        <v>0</v>
      </c>
      <c r="BO47" s="639">
        <f>COUNTIF(E47:AF47,"M5/I")</f>
        <v>0</v>
      </c>
      <c r="BP47" s="639">
        <f>((AO47*6)+(AP47*6)+(AQ47*6)+(AR47)+(AN47*6))</f>
        <v>18</v>
      </c>
      <c r="BQ47" s="640">
        <f>(AS47*$BS$6)+(AT47*$BT$6)+(AU47*$BU$6)+(AV47*$BV$6)+(AW47*$BW$6)+(AX47*$BX$6)+(AY47*$BY$6)+(AZ47*$BZ$6)+(BA47*$CA$6)+(BB47*$CB$6)+(BC47*$CC$6)+(BD47*$CD$6+(BE47*$CE$6)+(BF47*$CF$6)+(BG47*$CG$6)+(BH47*$CH$6)+(BI47*$CI$6)+(BJ47*$CJ$6)+(BK47*$CK47)+(BL47*$CL$6)+(BM47*$CM$6)+(BN47*$CN$6)+(BO47*$CO$6))</f>
        <v>102</v>
      </c>
    </row>
  </sheetData>
  <mergeCells count="18">
    <mergeCell ref="AG44:AG45"/>
    <mergeCell ref="AH44:AH45"/>
    <mergeCell ref="AI44:AI45"/>
    <mergeCell ref="AI4:AI5"/>
    <mergeCell ref="D17:D18"/>
    <mergeCell ref="AG17:AG18"/>
    <mergeCell ref="AH17:AH18"/>
    <mergeCell ref="AI17:AI18"/>
    <mergeCell ref="D32:D33"/>
    <mergeCell ref="AG32:AG33"/>
    <mergeCell ref="AH32:AH33"/>
    <mergeCell ref="AI32:AI33"/>
    <mergeCell ref="A1:AF1"/>
    <mergeCell ref="A2:AF2"/>
    <mergeCell ref="A3:AF3"/>
    <mergeCell ref="D4:D5"/>
    <mergeCell ref="AG4:AG5"/>
    <mergeCell ref="AH4:AH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0"/>
  <sheetViews>
    <sheetView tabSelected="1" topLeftCell="M1" workbookViewId="0">
      <selection activeCell="X29" sqref="X29"/>
    </sheetView>
  </sheetViews>
  <sheetFormatPr defaultRowHeight="15"/>
  <cols>
    <col min="1" max="1" width="13.5703125" customWidth="1"/>
    <col min="2" max="3" width="20.7109375" customWidth="1"/>
    <col min="4" max="4" width="17.5703125" customWidth="1"/>
    <col min="5" max="35" width="7.5703125" customWidth="1"/>
  </cols>
  <sheetData>
    <row r="1" spans="1:81" ht="16.5" customHeight="1">
      <c r="A1" s="689" t="s">
        <v>457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</row>
    <row r="2" spans="1:81" ht="16.5" customHeight="1">
      <c r="A2" s="689"/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K2">
        <f>20*8</f>
        <v>160</v>
      </c>
    </row>
    <row r="3" spans="1:81" ht="16.5" customHeight="1">
      <c r="A3" s="690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0"/>
    </row>
    <row r="4" spans="1:81" ht="27" customHeight="1">
      <c r="A4" s="691" t="s">
        <v>0</v>
      </c>
      <c r="B4" s="692" t="s">
        <v>1</v>
      </c>
      <c r="C4" s="693"/>
      <c r="D4" s="694" t="s">
        <v>3</v>
      </c>
      <c r="E4" s="695">
        <v>1</v>
      </c>
      <c r="F4" s="695">
        <v>2</v>
      </c>
      <c r="G4" s="695">
        <v>3</v>
      </c>
      <c r="H4" s="695">
        <v>4</v>
      </c>
      <c r="I4" s="695">
        <v>5</v>
      </c>
      <c r="J4" s="695">
        <v>6</v>
      </c>
      <c r="K4" s="695">
        <v>7</v>
      </c>
      <c r="L4" s="695">
        <v>8</v>
      </c>
      <c r="M4" s="695">
        <v>9</v>
      </c>
      <c r="N4" s="695">
        <v>10</v>
      </c>
      <c r="O4" s="695">
        <v>11</v>
      </c>
      <c r="P4" s="695">
        <v>12</v>
      </c>
      <c r="Q4" s="695">
        <v>13</v>
      </c>
      <c r="R4" s="695">
        <v>14</v>
      </c>
      <c r="S4" s="695">
        <v>15</v>
      </c>
      <c r="T4" s="695">
        <v>16</v>
      </c>
      <c r="U4" s="695">
        <v>17</v>
      </c>
      <c r="V4" s="695">
        <v>18</v>
      </c>
      <c r="W4" s="695">
        <v>19</v>
      </c>
      <c r="X4" s="695">
        <v>20</v>
      </c>
      <c r="Y4" s="695">
        <v>21</v>
      </c>
      <c r="Z4" s="695">
        <v>22</v>
      </c>
      <c r="AA4" s="695">
        <v>23</v>
      </c>
      <c r="AB4" s="695">
        <v>24</v>
      </c>
      <c r="AC4" s="695">
        <v>25</v>
      </c>
      <c r="AD4" s="695">
        <v>26</v>
      </c>
      <c r="AE4" s="695">
        <v>27</v>
      </c>
      <c r="AF4" s="695">
        <v>28</v>
      </c>
      <c r="AG4" s="696" t="s">
        <v>4</v>
      </c>
      <c r="AH4" s="697" t="s">
        <v>5</v>
      </c>
      <c r="AI4" s="698" t="s">
        <v>6</v>
      </c>
    </row>
    <row r="5" spans="1:81" ht="27" customHeight="1">
      <c r="A5" s="699"/>
      <c r="B5" s="700"/>
      <c r="C5" s="701"/>
      <c r="D5" s="694"/>
      <c r="E5" s="695" t="s">
        <v>11</v>
      </c>
      <c r="F5" s="695" t="s">
        <v>12</v>
      </c>
      <c r="G5" s="695" t="s">
        <v>13</v>
      </c>
      <c r="H5" s="695" t="s">
        <v>14</v>
      </c>
      <c r="I5" s="695" t="s">
        <v>8</v>
      </c>
      <c r="J5" s="695" t="s">
        <v>9</v>
      </c>
      <c r="K5" s="695" t="s">
        <v>10</v>
      </c>
      <c r="L5" s="695" t="s">
        <v>214</v>
      </c>
      <c r="M5" s="695" t="s">
        <v>12</v>
      </c>
      <c r="N5" s="695" t="s">
        <v>13</v>
      </c>
      <c r="O5" s="695" t="s">
        <v>14</v>
      </c>
      <c r="P5" s="695" t="s">
        <v>8</v>
      </c>
      <c r="Q5" s="695" t="s">
        <v>9</v>
      </c>
      <c r="R5" s="695" t="s">
        <v>10</v>
      </c>
      <c r="S5" s="695" t="s">
        <v>214</v>
      </c>
      <c r="T5" s="695" t="s">
        <v>12</v>
      </c>
      <c r="U5" s="695" t="s">
        <v>13</v>
      </c>
      <c r="V5" s="695" t="s">
        <v>14</v>
      </c>
      <c r="W5" s="695" t="s">
        <v>8</v>
      </c>
      <c r="X5" s="695" t="s">
        <v>9</v>
      </c>
      <c r="Y5" s="695" t="s">
        <v>10</v>
      </c>
      <c r="Z5" s="695" t="s">
        <v>214</v>
      </c>
      <c r="AA5" s="695" t="s">
        <v>12</v>
      </c>
      <c r="AB5" s="695" t="s">
        <v>13</v>
      </c>
      <c r="AC5" s="695" t="s">
        <v>14</v>
      </c>
      <c r="AD5" s="695" t="s">
        <v>8</v>
      </c>
      <c r="AE5" s="695" t="s">
        <v>9</v>
      </c>
      <c r="AF5" s="695" t="s">
        <v>10</v>
      </c>
      <c r="AG5" s="696"/>
      <c r="AH5" s="697"/>
      <c r="AI5" s="698"/>
      <c r="AK5" s="702" t="s">
        <v>4</v>
      </c>
      <c r="AL5" s="702" t="s">
        <v>6</v>
      </c>
      <c r="AN5" s="703" t="s">
        <v>20</v>
      </c>
      <c r="AO5" s="703" t="s">
        <v>21</v>
      </c>
      <c r="AP5" s="703" t="s">
        <v>86</v>
      </c>
      <c r="AQ5" s="704" t="s">
        <v>458</v>
      </c>
      <c r="AR5" s="704" t="s">
        <v>77</v>
      </c>
      <c r="AS5" s="704" t="s">
        <v>123</v>
      </c>
      <c r="AT5" s="705" t="s">
        <v>22</v>
      </c>
      <c r="AU5" s="705" t="s">
        <v>285</v>
      </c>
      <c r="AV5" s="705" t="s">
        <v>459</v>
      </c>
      <c r="AW5" s="705" t="s">
        <v>78</v>
      </c>
      <c r="AX5" s="705" t="s">
        <v>460</v>
      </c>
      <c r="AY5" s="705" t="s">
        <v>461</v>
      </c>
      <c r="AZ5" s="705" t="s">
        <v>462</v>
      </c>
      <c r="BA5" s="705" t="s">
        <v>463</v>
      </c>
      <c r="BB5" s="705" t="s">
        <v>208</v>
      </c>
      <c r="BC5" s="705" t="s">
        <v>464</v>
      </c>
      <c r="BD5" s="705" t="s">
        <v>465</v>
      </c>
      <c r="BE5" s="706" t="s">
        <v>15</v>
      </c>
      <c r="BF5" s="706" t="s">
        <v>16</v>
      </c>
      <c r="BG5" s="706" t="s">
        <v>17</v>
      </c>
      <c r="BH5" s="706" t="s">
        <v>18</v>
      </c>
      <c r="BI5" s="706" t="s">
        <v>19</v>
      </c>
      <c r="BJ5" s="707" t="s">
        <v>36</v>
      </c>
      <c r="BK5" s="707" t="s">
        <v>37</v>
      </c>
      <c r="BM5" s="704" t="s">
        <v>20</v>
      </c>
      <c r="BN5" s="704" t="s">
        <v>21</v>
      </c>
      <c r="BO5" s="704" t="s">
        <v>86</v>
      </c>
      <c r="BP5" s="704" t="s">
        <v>458</v>
      </c>
      <c r="BQ5" s="704" t="s">
        <v>77</v>
      </c>
      <c r="BR5" s="704" t="s">
        <v>123</v>
      </c>
      <c r="BS5" s="708" t="s">
        <v>22</v>
      </c>
      <c r="BT5" s="708" t="s">
        <v>285</v>
      </c>
      <c r="BU5" s="708" t="s">
        <v>459</v>
      </c>
      <c r="BV5" s="708" t="s">
        <v>78</v>
      </c>
      <c r="BW5" s="708" t="s">
        <v>460</v>
      </c>
      <c r="BX5" s="708" t="s">
        <v>461</v>
      </c>
      <c r="BY5" s="708" t="s">
        <v>462</v>
      </c>
      <c r="BZ5" s="708" t="s">
        <v>463</v>
      </c>
      <c r="CA5" s="708" t="s">
        <v>208</v>
      </c>
      <c r="CB5" s="708" t="s">
        <v>464</v>
      </c>
      <c r="CC5" s="708" t="s">
        <v>465</v>
      </c>
    </row>
    <row r="6" spans="1:81" ht="27" customHeight="1">
      <c r="A6" s="709">
        <v>135569</v>
      </c>
      <c r="B6" s="710" t="s">
        <v>466</v>
      </c>
      <c r="C6" s="711"/>
      <c r="D6" s="712" t="s">
        <v>344</v>
      </c>
      <c r="E6" s="713" t="s">
        <v>86</v>
      </c>
      <c r="F6" s="713" t="s">
        <v>86</v>
      </c>
      <c r="G6" s="714" t="s">
        <v>86</v>
      </c>
      <c r="H6" s="714" t="s">
        <v>86</v>
      </c>
      <c r="I6" s="714" t="s">
        <v>86</v>
      </c>
      <c r="J6" s="714" t="s">
        <v>460</v>
      </c>
      <c r="K6" s="714" t="s">
        <v>86</v>
      </c>
      <c r="L6" s="713"/>
      <c r="M6" s="713"/>
      <c r="N6" s="714" t="s">
        <v>86</v>
      </c>
      <c r="O6" s="714" t="s">
        <v>460</v>
      </c>
      <c r="P6" s="714" t="s">
        <v>86</v>
      </c>
      <c r="Q6" s="715" t="s">
        <v>18</v>
      </c>
      <c r="R6" s="714" t="s">
        <v>86</v>
      </c>
      <c r="S6" s="713" t="s">
        <v>86</v>
      </c>
      <c r="T6" s="713"/>
      <c r="U6" s="715" t="s">
        <v>18</v>
      </c>
      <c r="V6" s="715" t="s">
        <v>18</v>
      </c>
      <c r="W6" s="715" t="s">
        <v>18</v>
      </c>
      <c r="X6" s="714"/>
      <c r="Y6" s="714" t="s">
        <v>86</v>
      </c>
      <c r="Z6" s="713"/>
      <c r="AA6" s="713" t="s">
        <v>86</v>
      </c>
      <c r="AB6" s="714" t="s">
        <v>86</v>
      </c>
      <c r="AC6" s="714" t="s">
        <v>460</v>
      </c>
      <c r="AD6" s="714"/>
      <c r="AE6" s="714" t="s">
        <v>460</v>
      </c>
      <c r="AF6" s="714" t="s">
        <v>86</v>
      </c>
      <c r="AG6" s="716">
        <f>AK6</f>
        <v>128</v>
      </c>
      <c r="AH6" s="717">
        <f>AG6+AI6</f>
        <v>128</v>
      </c>
      <c r="AI6" s="717">
        <f>AL6</f>
        <v>0</v>
      </c>
      <c r="AJ6" t="s">
        <v>202</v>
      </c>
      <c r="AK6" s="718">
        <f>$AK$2-BJ6</f>
        <v>128</v>
      </c>
      <c r="AL6" s="718">
        <f>(BK6-AK6)</f>
        <v>0</v>
      </c>
      <c r="AN6" s="719">
        <f>COUNTIF(E6:AF6,"M")</f>
        <v>0</v>
      </c>
      <c r="AO6" s="719">
        <f>COUNTIF(E6:AF6,"T")</f>
        <v>0</v>
      </c>
      <c r="AP6" s="719">
        <f>COUNTIF(E6:AF6,"I")</f>
        <v>14</v>
      </c>
      <c r="AQ6" s="719">
        <f>COUNTIF(E6:AF6,"P1")</f>
        <v>0</v>
      </c>
      <c r="AR6" s="719">
        <f>COUNTIF(E6:AF6,"M1")</f>
        <v>0</v>
      </c>
      <c r="AS6" s="719">
        <f>COUNTIF(E6:AF6,"M2")</f>
        <v>0</v>
      </c>
      <c r="AT6" s="719">
        <f>COUNTIF(E6:AF6,"P")</f>
        <v>0</v>
      </c>
      <c r="AU6" s="719">
        <f>COUNTIF(E6:AF6,"P2")</f>
        <v>0</v>
      </c>
      <c r="AV6" s="719">
        <f>COUNTIF(E6:AF6,"P3")</f>
        <v>0</v>
      </c>
      <c r="AW6" s="719">
        <f>COUNTIF(E6:AF6,"T1")</f>
        <v>0</v>
      </c>
      <c r="AX6" s="719">
        <f>COUNTIF(E6:AF6,"TI")</f>
        <v>4</v>
      </c>
      <c r="AY6" s="719">
        <f>COUNTIF(E6:AF6,"TI1")</f>
        <v>0</v>
      </c>
      <c r="AZ6" s="719">
        <f>COUNTIF(E6:AF6,"TI2")</f>
        <v>0</v>
      </c>
      <c r="BA6" s="719">
        <f>COUNTIF(E6:AF6,"TIF")</f>
        <v>0</v>
      </c>
      <c r="BB6" s="719">
        <f>COUNTIF(E6:AF6,"I2")</f>
        <v>0</v>
      </c>
      <c r="BC6" s="719">
        <f>COUNTIF(E6:AF6,"I1")</f>
        <v>0</v>
      </c>
      <c r="BD6" s="719">
        <f>COUNTIF(E6:AF6,"P4")</f>
        <v>0</v>
      </c>
      <c r="BE6" s="719"/>
      <c r="BF6" s="719"/>
      <c r="BG6" s="719"/>
      <c r="BH6" s="719">
        <v>4</v>
      </c>
      <c r="BI6" s="719"/>
      <c r="BJ6" s="719">
        <f>((BF6*8)+(BG6*8)+(BH6*8)+(BI6)+(BE6*8))</f>
        <v>32</v>
      </c>
      <c r="BK6" s="719">
        <f>(AN6*$BM$6)+(AO6*$BN$6)+(AP6*$BO$6)+(AQ6*$BP$6)+(AR6*$BQ$6)+(AS6*$BR$6)+(AT6*$BS$6)+(AU6*$BT$6)+(AV6*$BU$6)+(AW6*$BV$6)+(AX6*$BW$6)+(AY6*$BX$6)+(AZ6*$BY$6)+(BA6*$BZ$6)+(BB6*$CA$6)+(BC6*$CB$6)+(BD6*$CC$6)</f>
        <v>128</v>
      </c>
      <c r="BM6" s="720">
        <v>6</v>
      </c>
      <c r="BN6" s="720">
        <v>6</v>
      </c>
      <c r="BO6" s="720">
        <v>6</v>
      </c>
      <c r="BP6" s="720">
        <v>8</v>
      </c>
      <c r="BQ6" s="720">
        <v>5</v>
      </c>
      <c r="BR6" s="720">
        <v>9</v>
      </c>
      <c r="BS6" s="720">
        <v>11</v>
      </c>
      <c r="BT6" s="720">
        <v>12</v>
      </c>
      <c r="BU6" s="720">
        <v>9</v>
      </c>
      <c r="BV6" s="720">
        <v>7</v>
      </c>
      <c r="BW6" s="720">
        <v>11</v>
      </c>
      <c r="BX6" s="720">
        <v>11</v>
      </c>
      <c r="BY6" s="720">
        <v>12</v>
      </c>
      <c r="BZ6" s="720">
        <v>8</v>
      </c>
      <c r="CA6" s="720">
        <v>9</v>
      </c>
      <c r="CB6" s="720">
        <v>7</v>
      </c>
      <c r="CC6" s="720">
        <v>8</v>
      </c>
    </row>
    <row r="7" spans="1:81" ht="27" customHeight="1">
      <c r="A7" s="721">
        <v>134074</v>
      </c>
      <c r="B7" s="722" t="s">
        <v>467</v>
      </c>
      <c r="C7" s="723"/>
      <c r="D7" s="712" t="s">
        <v>344</v>
      </c>
      <c r="E7" s="713"/>
      <c r="F7" s="713" t="s">
        <v>22</v>
      </c>
      <c r="G7" s="714"/>
      <c r="H7" s="714" t="s">
        <v>22</v>
      </c>
      <c r="I7" s="714"/>
      <c r="J7" s="714" t="s">
        <v>465</v>
      </c>
      <c r="K7" s="714" t="s">
        <v>22</v>
      </c>
      <c r="L7" s="713" t="s">
        <v>22</v>
      </c>
      <c r="M7" s="713"/>
      <c r="N7" s="714" t="s">
        <v>22</v>
      </c>
      <c r="O7" s="714"/>
      <c r="P7" s="714"/>
      <c r="Q7" s="714" t="s">
        <v>22</v>
      </c>
      <c r="R7" s="714"/>
      <c r="S7" s="713" t="s">
        <v>22</v>
      </c>
      <c r="T7" s="713"/>
      <c r="U7" s="715" t="s">
        <v>19</v>
      </c>
      <c r="V7" s="714"/>
      <c r="W7" s="714" t="s">
        <v>22</v>
      </c>
      <c r="X7" s="714" t="s">
        <v>22</v>
      </c>
      <c r="Y7" s="714" t="s">
        <v>22</v>
      </c>
      <c r="Z7" s="713"/>
      <c r="AA7" s="713"/>
      <c r="AB7" s="714" t="s">
        <v>22</v>
      </c>
      <c r="AC7" s="714"/>
      <c r="AD7" s="714" t="s">
        <v>22</v>
      </c>
      <c r="AE7" s="714" t="s">
        <v>22</v>
      </c>
      <c r="AF7" s="714"/>
      <c r="AG7" s="716">
        <f t="shared" ref="AG7:AG10" si="0">AK7</f>
        <v>151</v>
      </c>
      <c r="AH7" s="717">
        <f t="shared" ref="AH7:AH10" si="1">AG7+AI7</f>
        <v>151</v>
      </c>
      <c r="AI7" s="717">
        <f t="shared" ref="AI7:AI10" si="2">AL7</f>
        <v>0</v>
      </c>
      <c r="AJ7" t="s">
        <v>202</v>
      </c>
      <c r="AK7" s="718">
        <f t="shared" ref="AK7:AK10" si="3">$AK$2-BJ7</f>
        <v>151</v>
      </c>
      <c r="AL7" s="718">
        <f t="shared" ref="AL7:AL10" si="4">(BK7-AK7)</f>
        <v>0</v>
      </c>
      <c r="AN7" s="719">
        <f>COUNTIF(E7:AF7,"M")</f>
        <v>0</v>
      </c>
      <c r="AO7" s="719">
        <f>COUNTIF(E7:AF7,"T")</f>
        <v>0</v>
      </c>
      <c r="AP7" s="719">
        <f>COUNTIF(E7:AF7,"I")</f>
        <v>0</v>
      </c>
      <c r="AQ7" s="719">
        <f>COUNTIF(E7:AF7,"P1")</f>
        <v>0</v>
      </c>
      <c r="AR7" s="719">
        <f>COUNTIF(E7:AF7,"M1")</f>
        <v>0</v>
      </c>
      <c r="AS7" s="719">
        <f>COUNTIF(E7:AF7,"M2")</f>
        <v>0</v>
      </c>
      <c r="AT7" s="719">
        <f>COUNTIF(E7:AF7,"P")</f>
        <v>13</v>
      </c>
      <c r="AU7" s="719">
        <f>COUNTIF(E7:AF7,"P2")</f>
        <v>0</v>
      </c>
      <c r="AV7" s="719">
        <f>COUNTIF(E7:AF7,"P3")</f>
        <v>0</v>
      </c>
      <c r="AW7" s="719">
        <f>COUNTIF(E7:AF7,"T1")</f>
        <v>0</v>
      </c>
      <c r="AX7" s="719">
        <f>COUNTIF(E7:AF7,"TI")</f>
        <v>0</v>
      </c>
      <c r="AY7" s="719">
        <f>COUNTIF(E7:AF7,"TI1")</f>
        <v>0</v>
      </c>
      <c r="AZ7" s="719">
        <f>COUNTIF(F7:AF7,"TI2")</f>
        <v>0</v>
      </c>
      <c r="BA7" s="719">
        <f>COUNTIF(E7:AF7,"TIF")</f>
        <v>0</v>
      </c>
      <c r="BB7" s="719">
        <f>COUNTIF(E7:AF7,"I2")</f>
        <v>0</v>
      </c>
      <c r="BC7" s="719">
        <f>COUNTIF(E7:AF7,"I1")</f>
        <v>0</v>
      </c>
      <c r="BD7" s="719">
        <f>COUNTIF(E7:AF7,"P4")</f>
        <v>1</v>
      </c>
      <c r="BE7" s="719"/>
      <c r="BF7" s="719"/>
      <c r="BG7" s="719"/>
      <c r="BH7" s="719"/>
      <c r="BI7" s="719">
        <v>9</v>
      </c>
      <c r="BJ7" s="719">
        <f>((BF7*8)+(BG7*8)+(BH7*11)+(BI7)+(BE7*8))</f>
        <v>9</v>
      </c>
      <c r="BK7" s="719">
        <f t="shared" ref="BK7:BK10" si="5">(AN7*$BM$6)+(AO7*$BN$6)+(AP7*$BO$6)+(AQ7*$BP$6)+(AR7*$BQ$6)+(AS7*$BR$6)+(AT7*$BS$6)+(AU7*$BT$6)+(AV7*$BU$6)+(AW7*$BV$6)+(AX7*$BW$6)+(AY7*$BX$6)+(AZ7*$BY$6)+(BA7*$BZ$6)+(BB7*$CA$6)+(BC7*$CB$6)+(BD7*$CC$6)</f>
        <v>151</v>
      </c>
    </row>
    <row r="8" spans="1:81" ht="27" customHeight="1">
      <c r="A8" s="721">
        <v>134104</v>
      </c>
      <c r="B8" s="722" t="s">
        <v>468</v>
      </c>
      <c r="C8" s="723"/>
      <c r="D8" s="712" t="s">
        <v>344</v>
      </c>
      <c r="E8" s="724" t="s">
        <v>180</v>
      </c>
      <c r="F8" s="725"/>
      <c r="G8" s="725"/>
      <c r="H8" s="725"/>
      <c r="I8" s="725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5"/>
      <c r="U8" s="725"/>
      <c r="V8" s="725"/>
      <c r="W8" s="725"/>
      <c r="X8" s="725"/>
      <c r="Y8" s="725"/>
      <c r="Z8" s="725"/>
      <c r="AA8" s="725"/>
      <c r="AB8" s="725"/>
      <c r="AC8" s="725"/>
      <c r="AD8" s="726"/>
      <c r="AE8" s="727" t="s">
        <v>285</v>
      </c>
      <c r="AF8" s="727" t="s">
        <v>285</v>
      </c>
      <c r="AG8" s="716">
        <f t="shared" si="0"/>
        <v>24</v>
      </c>
      <c r="AH8" s="717">
        <f t="shared" si="1"/>
        <v>24</v>
      </c>
      <c r="AI8" s="717">
        <f t="shared" si="2"/>
        <v>0</v>
      </c>
      <c r="AJ8" t="s">
        <v>202</v>
      </c>
      <c r="AK8" s="718">
        <f t="shared" si="3"/>
        <v>24</v>
      </c>
      <c r="AL8" s="718">
        <f t="shared" si="4"/>
        <v>0</v>
      </c>
      <c r="AN8" s="719">
        <f>COUNTIF(E8:AF8,"M")</f>
        <v>0</v>
      </c>
      <c r="AO8" s="719">
        <f>COUNTIF(E8:AF8,"T")</f>
        <v>0</v>
      </c>
      <c r="AP8" s="719">
        <f>COUNTIF(E8:AF8,"I")</f>
        <v>0</v>
      </c>
      <c r="AQ8" s="719">
        <f>COUNTIF(E8:AF8,"P1")</f>
        <v>0</v>
      </c>
      <c r="AR8" s="719">
        <f>COUNTIF(E8:AF8,"M1")</f>
        <v>0</v>
      </c>
      <c r="AS8" s="719">
        <f>COUNTIF(E8:AF8,"M2")</f>
        <v>0</v>
      </c>
      <c r="AT8" s="719">
        <f>COUNTIF(E8:AF8,"P")</f>
        <v>0</v>
      </c>
      <c r="AU8" s="719">
        <f>COUNTIF(E8:AF8,"P2")</f>
        <v>2</v>
      </c>
      <c r="AV8" s="719">
        <f>COUNTIF(E8:AF8,"P3")</f>
        <v>0</v>
      </c>
      <c r="AW8" s="719">
        <f>COUNTIF(E8:AF8,"T1")</f>
        <v>0</v>
      </c>
      <c r="AX8" s="719">
        <f>COUNTIF(E8:AF8,"TI")</f>
        <v>0</v>
      </c>
      <c r="AY8" s="719">
        <f>COUNTIF(E8:AF8,"TI1")</f>
        <v>0</v>
      </c>
      <c r="AZ8" s="719">
        <f>COUNTIF(F8:AF8,"TI2")</f>
        <v>0</v>
      </c>
      <c r="BA8" s="719">
        <f>COUNTIF(E8:AF8,"TIF")</f>
        <v>0</v>
      </c>
      <c r="BB8" s="719">
        <f>COUNTIF(E8:AF8,"I2")</f>
        <v>0</v>
      </c>
      <c r="BC8" s="719">
        <f>COUNTIF(E8:AF8,"I1")</f>
        <v>0</v>
      </c>
      <c r="BD8" s="719">
        <f>COUNTIF(E8:AF8,"P4")</f>
        <v>0</v>
      </c>
      <c r="BE8" s="719"/>
      <c r="BF8" s="719"/>
      <c r="BG8" s="719"/>
      <c r="BH8" s="719">
        <v>17</v>
      </c>
      <c r="BI8" s="719"/>
      <c r="BJ8" s="719">
        <f>((BF8*8)+(BG8*8)+(BH8*8)+(BI8)+(BE8*8))</f>
        <v>136</v>
      </c>
      <c r="BK8" s="719">
        <f t="shared" si="5"/>
        <v>24</v>
      </c>
    </row>
    <row r="9" spans="1:81" ht="27" customHeight="1">
      <c r="A9" s="721">
        <v>134422</v>
      </c>
      <c r="B9" s="722" t="s">
        <v>469</v>
      </c>
      <c r="C9" s="723"/>
      <c r="D9" s="712" t="s">
        <v>344</v>
      </c>
      <c r="E9" s="713"/>
      <c r="F9" s="713"/>
      <c r="G9" s="714" t="s">
        <v>465</v>
      </c>
      <c r="H9" s="714" t="s">
        <v>465</v>
      </c>
      <c r="I9" s="714" t="s">
        <v>465</v>
      </c>
      <c r="J9" s="714" t="s">
        <v>458</v>
      </c>
      <c r="K9" s="714" t="s">
        <v>465</v>
      </c>
      <c r="L9" s="713"/>
      <c r="M9" s="713"/>
      <c r="N9" s="714" t="s">
        <v>465</v>
      </c>
      <c r="O9" s="714" t="s">
        <v>458</v>
      </c>
      <c r="P9" s="714" t="s">
        <v>465</v>
      </c>
      <c r="Q9" s="714" t="s">
        <v>458</v>
      </c>
      <c r="R9" s="714" t="s">
        <v>458</v>
      </c>
      <c r="S9" s="713"/>
      <c r="T9" s="713"/>
      <c r="U9" s="714" t="s">
        <v>465</v>
      </c>
      <c r="V9" s="714" t="s">
        <v>465</v>
      </c>
      <c r="W9" s="714" t="s">
        <v>465</v>
      </c>
      <c r="X9" s="715" t="s">
        <v>18</v>
      </c>
      <c r="Y9" s="715" t="s">
        <v>18</v>
      </c>
      <c r="Z9" s="713"/>
      <c r="AA9" s="713"/>
      <c r="AB9" s="714" t="s">
        <v>22</v>
      </c>
      <c r="AC9" s="714" t="s">
        <v>458</v>
      </c>
      <c r="AD9" s="714" t="s">
        <v>22</v>
      </c>
      <c r="AE9" s="714" t="s">
        <v>77</v>
      </c>
      <c r="AF9" s="714" t="s">
        <v>458</v>
      </c>
      <c r="AG9" s="716">
        <f t="shared" si="0"/>
        <v>144</v>
      </c>
      <c r="AH9" s="717">
        <f t="shared" si="1"/>
        <v>147</v>
      </c>
      <c r="AI9" s="717">
        <f t="shared" si="2"/>
        <v>3</v>
      </c>
      <c r="AJ9" t="s">
        <v>202</v>
      </c>
      <c r="AK9" s="718">
        <f t="shared" si="3"/>
        <v>144</v>
      </c>
      <c r="AL9" s="718">
        <f t="shared" si="4"/>
        <v>3</v>
      </c>
      <c r="AN9" s="719">
        <f>COUNTIF(E9:AF9,"M")</f>
        <v>0</v>
      </c>
      <c r="AO9" s="719">
        <f>COUNTIF(E9:AF9,"T")</f>
        <v>0</v>
      </c>
      <c r="AP9" s="719">
        <f>COUNTIF(E9:AF9,"I")</f>
        <v>0</v>
      </c>
      <c r="AQ9" s="719">
        <f>COUNTIF(E9:AF9,"P1")</f>
        <v>6</v>
      </c>
      <c r="AR9" s="719">
        <f>COUNTIF(E9:AF9,"M1")</f>
        <v>1</v>
      </c>
      <c r="AS9" s="719">
        <f>COUNTIF(E9:AF9,"M2")</f>
        <v>0</v>
      </c>
      <c r="AT9" s="719">
        <f>COUNTIF(E9:AF9,"P")</f>
        <v>2</v>
      </c>
      <c r="AU9" s="719">
        <f>COUNTIF(E9:AF9,"P2")</f>
        <v>0</v>
      </c>
      <c r="AV9" s="719">
        <f>COUNTIF(E9:AF9,"P3")</f>
        <v>0</v>
      </c>
      <c r="AW9" s="719">
        <f>COUNTIF(E9:AF9,"T1")</f>
        <v>0</v>
      </c>
      <c r="AX9" s="719">
        <f>COUNTIF(E9:AF9,"TI")</f>
        <v>0</v>
      </c>
      <c r="AY9" s="719">
        <f>COUNTIF(E9:AF9,"TI1")</f>
        <v>0</v>
      </c>
      <c r="AZ9" s="719">
        <f>COUNTIF(F9:AF9,"TI2")</f>
        <v>0</v>
      </c>
      <c r="BA9" s="719">
        <f>COUNTIF(E9:AF9,"TIF")</f>
        <v>0</v>
      </c>
      <c r="BB9" s="719">
        <f>COUNTIF(E9:AF9,"I2")</f>
        <v>0</v>
      </c>
      <c r="BC9" s="719">
        <f>COUNTIF(E9:AF9,"I1")</f>
        <v>0</v>
      </c>
      <c r="BD9" s="719">
        <f>COUNTIF(E9:AF9,"P4")</f>
        <v>9</v>
      </c>
      <c r="BE9" s="719"/>
      <c r="BF9" s="719"/>
      <c r="BG9" s="719"/>
      <c r="BH9" s="719">
        <v>2</v>
      </c>
      <c r="BI9" s="719"/>
      <c r="BJ9" s="719">
        <f>((BF9*8)+(BG9*8)+(BH9*8)+(BI9)+(BE9*8))</f>
        <v>16</v>
      </c>
      <c r="BK9" s="719">
        <f t="shared" si="5"/>
        <v>147</v>
      </c>
    </row>
    <row r="10" spans="1:81" ht="27" customHeight="1">
      <c r="A10" s="721">
        <v>135615</v>
      </c>
      <c r="B10" s="722" t="s">
        <v>470</v>
      </c>
      <c r="C10" s="723"/>
      <c r="D10" s="712" t="s">
        <v>344</v>
      </c>
      <c r="E10" s="713"/>
      <c r="F10" s="713"/>
      <c r="G10" s="714" t="s">
        <v>20</v>
      </c>
      <c r="H10" s="714" t="s">
        <v>458</v>
      </c>
      <c r="I10" s="714" t="s">
        <v>458</v>
      </c>
      <c r="J10" s="714" t="s">
        <v>20</v>
      </c>
      <c r="K10" s="714" t="s">
        <v>458</v>
      </c>
      <c r="L10" s="713"/>
      <c r="M10" s="713"/>
      <c r="N10" s="714" t="s">
        <v>20</v>
      </c>
      <c r="O10" s="714" t="s">
        <v>458</v>
      </c>
      <c r="P10" s="714" t="s">
        <v>458</v>
      </c>
      <c r="Q10" s="714" t="s">
        <v>20</v>
      </c>
      <c r="R10" s="714" t="s">
        <v>458</v>
      </c>
      <c r="S10" s="713"/>
      <c r="T10" s="713"/>
      <c r="U10" s="714" t="s">
        <v>20</v>
      </c>
      <c r="V10" s="714" t="s">
        <v>458</v>
      </c>
      <c r="W10" s="714" t="s">
        <v>458</v>
      </c>
      <c r="X10" s="714" t="s">
        <v>20</v>
      </c>
      <c r="Y10" s="714" t="s">
        <v>458</v>
      </c>
      <c r="Z10" s="713"/>
      <c r="AA10" s="713"/>
      <c r="AB10" s="724" t="s">
        <v>471</v>
      </c>
      <c r="AC10" s="725"/>
      <c r="AD10" s="725"/>
      <c r="AE10" s="725"/>
      <c r="AF10" s="728"/>
      <c r="AG10" s="716">
        <f t="shared" si="0"/>
        <v>108</v>
      </c>
      <c r="AH10" s="717">
        <f t="shared" si="1"/>
        <v>108</v>
      </c>
      <c r="AI10" s="717">
        <f t="shared" si="2"/>
        <v>0</v>
      </c>
      <c r="AJ10" t="s">
        <v>202</v>
      </c>
      <c r="AK10" s="718">
        <f t="shared" si="3"/>
        <v>108</v>
      </c>
      <c r="AL10" s="718">
        <f t="shared" si="4"/>
        <v>0</v>
      </c>
      <c r="AN10" s="719">
        <f>COUNTIF(E10:AF10,"M")</f>
        <v>6</v>
      </c>
      <c r="AO10" s="719">
        <f>COUNTIF(E10:AF10,"T")</f>
        <v>0</v>
      </c>
      <c r="AP10" s="719">
        <f>COUNTIF(E10:AF10,"I")</f>
        <v>0</v>
      </c>
      <c r="AQ10" s="719">
        <f>COUNTIF(E10:AF10,"P1")</f>
        <v>9</v>
      </c>
      <c r="AR10" s="719">
        <f>COUNTIF(E10:AF10,"M1")</f>
        <v>0</v>
      </c>
      <c r="AS10" s="719">
        <f>COUNTIF(E10:AF10,"M2")</f>
        <v>0</v>
      </c>
      <c r="AT10" s="719">
        <f>COUNTIF(E10:AF10,"P")</f>
        <v>0</v>
      </c>
      <c r="AU10" s="719">
        <f>COUNTIF(E10:AF10,"P2")</f>
        <v>0</v>
      </c>
      <c r="AV10" s="719">
        <f>COUNTIF(E10:AF10,"P3")</f>
        <v>0</v>
      </c>
      <c r="AW10" s="719">
        <f>COUNTIF(E10:AF10,"T1")</f>
        <v>0</v>
      </c>
      <c r="AX10" s="719">
        <f>COUNTIF(E10:AF10,"TI")</f>
        <v>0</v>
      </c>
      <c r="AY10" s="719">
        <f>COUNTIF(E10:AF10,"TI1")</f>
        <v>0</v>
      </c>
      <c r="AZ10" s="719">
        <f>COUNTIF(F10:AF10,"TI2")</f>
        <v>0</v>
      </c>
      <c r="BA10" s="719">
        <f>COUNTIF(E10:AF10,"TIF")</f>
        <v>0</v>
      </c>
      <c r="BB10" s="719">
        <f>COUNTIF(E10:AF10,"I2")</f>
        <v>0</v>
      </c>
      <c r="BC10" s="719">
        <f>COUNTIF(E10:AF10,"I1")</f>
        <v>0</v>
      </c>
      <c r="BD10" s="719">
        <f>COUNTIF(E10:AF10,"P4")</f>
        <v>0</v>
      </c>
      <c r="BE10" s="719"/>
      <c r="BF10" s="719">
        <v>5</v>
      </c>
      <c r="BG10" s="719"/>
      <c r="BH10" s="719">
        <v>6</v>
      </c>
      <c r="BI10" s="719"/>
      <c r="BJ10" s="719">
        <f>((BF10*8)+(BG10*8)+(BH10*2)+(BI10)+(BE10*8))</f>
        <v>52</v>
      </c>
      <c r="BK10" s="719">
        <f t="shared" si="5"/>
        <v>108</v>
      </c>
    </row>
    <row r="11" spans="1:81">
      <c r="A11" s="729"/>
      <c r="B11" s="730"/>
      <c r="C11" s="731"/>
      <c r="D11" s="732"/>
      <c r="E11" s="732"/>
      <c r="F11" s="732"/>
      <c r="G11" s="732"/>
      <c r="H11" s="732"/>
      <c r="I11" s="732"/>
      <c r="J11" s="732"/>
      <c r="K11" s="732"/>
      <c r="L11" s="732"/>
      <c r="M11" s="732"/>
      <c r="N11" s="732"/>
      <c r="O11" s="732"/>
      <c r="P11" s="732"/>
      <c r="Q11" s="732"/>
      <c r="R11" s="732"/>
      <c r="S11" s="732"/>
      <c r="T11" s="732"/>
      <c r="U11" s="732"/>
      <c r="V11" s="732"/>
      <c r="W11" s="732"/>
      <c r="X11" s="732"/>
      <c r="Y11" s="732"/>
      <c r="Z11" s="732"/>
      <c r="AA11" s="732"/>
      <c r="AB11" s="732"/>
      <c r="AC11" s="732"/>
      <c r="AD11" s="732"/>
      <c r="AE11" s="732"/>
      <c r="AF11" s="732"/>
      <c r="AG11" s="733"/>
      <c r="AH11" s="734"/>
      <c r="AI11" s="734"/>
    </row>
    <row r="12" spans="1:81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2"/>
      <c r="Y12" s="582"/>
      <c r="Z12" s="582"/>
      <c r="AA12" s="582"/>
      <c r="AB12" s="582"/>
      <c r="AC12" s="582"/>
      <c r="AD12" s="582"/>
      <c r="AE12" s="582"/>
      <c r="AF12" s="582"/>
      <c r="AG12" s="582"/>
      <c r="AH12" s="582"/>
      <c r="AI12" s="582"/>
    </row>
    <row r="14" spans="1:81" ht="20.25">
      <c r="D14" s="735" t="s">
        <v>472</v>
      </c>
      <c r="E14" s="736"/>
      <c r="F14" s="736"/>
      <c r="G14" s="736"/>
      <c r="H14" s="736"/>
      <c r="I14" s="737"/>
      <c r="J14" s="737"/>
      <c r="K14" s="737"/>
      <c r="L14" s="559"/>
      <c r="M14" s="738"/>
      <c r="N14" s="739"/>
      <c r="O14" s="738"/>
      <c r="P14" s="739"/>
      <c r="Q14" s="739"/>
      <c r="R14" s="738"/>
    </row>
    <row r="15" spans="1:81" ht="20.25">
      <c r="D15" s="735" t="s">
        <v>473</v>
      </c>
      <c r="E15" s="736"/>
      <c r="F15" s="736"/>
      <c r="G15" s="736"/>
      <c r="H15" s="736"/>
      <c r="I15" s="737"/>
      <c r="J15" s="737"/>
      <c r="K15" s="737"/>
      <c r="L15" s="559"/>
      <c r="M15" s="739"/>
      <c r="N15" s="739"/>
      <c r="O15" s="739"/>
      <c r="P15" s="739"/>
      <c r="Q15" s="739"/>
      <c r="R15" s="739"/>
    </row>
    <row r="16" spans="1:81" ht="20.25">
      <c r="D16" s="735" t="s">
        <v>474</v>
      </c>
      <c r="E16" s="736"/>
      <c r="F16" s="736"/>
      <c r="G16" s="736"/>
      <c r="H16" s="736"/>
      <c r="I16" s="737"/>
      <c r="J16" s="737"/>
      <c r="K16" s="740"/>
      <c r="M16" s="739"/>
      <c r="N16" s="739"/>
      <c r="O16" s="739"/>
      <c r="P16" s="739"/>
      <c r="Q16" s="739"/>
      <c r="R16" s="738"/>
      <c r="S16" s="741"/>
      <c r="T16" s="741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2"/>
      <c r="AJ16" s="743"/>
      <c r="AK16" s="743"/>
    </row>
    <row r="17" spans="4:37" ht="20.25">
      <c r="D17" s="744" t="s">
        <v>475</v>
      </c>
      <c r="E17" s="736"/>
      <c r="F17" s="736"/>
      <c r="G17" s="736"/>
      <c r="H17" s="736"/>
      <c r="I17" s="737"/>
      <c r="J17" s="737"/>
      <c r="K17" s="740"/>
      <c r="M17" s="739"/>
      <c r="N17" s="739"/>
      <c r="O17" s="739"/>
      <c r="P17" s="739"/>
      <c r="Q17" s="739"/>
      <c r="R17" s="738"/>
      <c r="S17" s="741"/>
      <c r="T17" s="741"/>
      <c r="U17" s="741"/>
      <c r="V17" s="741"/>
      <c r="W17" s="741"/>
      <c r="X17" s="741"/>
      <c r="Y17" s="741"/>
      <c r="Z17" s="741"/>
      <c r="AA17" s="741"/>
      <c r="AB17" s="741"/>
      <c r="AC17" s="741"/>
      <c r="AD17" s="741"/>
      <c r="AE17" s="741"/>
      <c r="AF17" s="741"/>
      <c r="AG17" s="741"/>
      <c r="AH17" s="741"/>
      <c r="AI17" s="742"/>
      <c r="AJ17" s="743"/>
      <c r="AK17" s="743"/>
    </row>
    <row r="18" spans="4:37" ht="20.25">
      <c r="D18" s="735" t="s">
        <v>476</v>
      </c>
      <c r="E18" s="736"/>
      <c r="F18" s="736"/>
      <c r="G18" s="736"/>
      <c r="H18" s="736"/>
      <c r="I18" s="737"/>
      <c r="J18" s="737"/>
      <c r="K18" s="740"/>
      <c r="M18" s="739"/>
      <c r="N18" s="739"/>
      <c r="O18" s="739"/>
      <c r="P18" s="739"/>
      <c r="Q18" s="739"/>
      <c r="R18" s="738"/>
      <c r="S18" s="741"/>
      <c r="T18" s="741"/>
      <c r="U18" s="741"/>
      <c r="V18" s="741"/>
      <c r="W18" s="741"/>
      <c r="X18" s="741"/>
      <c r="Y18" s="741"/>
      <c r="Z18" s="741"/>
      <c r="AA18" s="741"/>
      <c r="AB18" s="741"/>
      <c r="AC18" s="741"/>
      <c r="AD18" s="741"/>
      <c r="AE18" s="741"/>
      <c r="AF18" s="741"/>
      <c r="AG18" s="741"/>
      <c r="AH18" s="741"/>
      <c r="AI18" s="742"/>
      <c r="AJ18" s="743"/>
      <c r="AK18" s="743"/>
    </row>
    <row r="19" spans="4:37" ht="20.25">
      <c r="D19" s="735" t="s">
        <v>477</v>
      </c>
      <c r="E19" s="736"/>
      <c r="F19" s="736"/>
      <c r="G19" s="736"/>
      <c r="H19" s="736"/>
      <c r="I19" s="737"/>
      <c r="J19" s="737"/>
      <c r="K19" s="740"/>
      <c r="M19" s="739"/>
      <c r="N19" s="739"/>
      <c r="O19" s="739"/>
      <c r="P19" s="739"/>
      <c r="Q19" s="739"/>
      <c r="R19" s="738"/>
      <c r="S19" s="741"/>
      <c r="T19" s="741"/>
      <c r="U19" s="741"/>
      <c r="V19" s="741"/>
      <c r="W19" s="741"/>
      <c r="X19" s="741"/>
      <c r="Y19" s="741"/>
      <c r="Z19" s="741"/>
      <c r="AA19" s="741"/>
      <c r="AB19" s="741"/>
      <c r="AC19" s="741"/>
      <c r="AD19" s="741"/>
      <c r="AE19" s="741"/>
      <c r="AF19" s="741"/>
      <c r="AG19" s="741"/>
      <c r="AH19" s="741"/>
      <c r="AI19" s="742"/>
      <c r="AJ19" s="743"/>
      <c r="AK19" s="743"/>
    </row>
    <row r="20" spans="4:37" ht="20.25">
      <c r="D20" s="735" t="s">
        <v>478</v>
      </c>
      <c r="E20" s="736"/>
      <c r="F20" s="736"/>
      <c r="G20" s="736"/>
      <c r="H20" s="736"/>
      <c r="I20" s="737"/>
      <c r="J20" s="737"/>
      <c r="K20" s="740"/>
      <c r="M20" s="739"/>
      <c r="N20" s="739"/>
      <c r="O20" s="739"/>
      <c r="P20" s="739"/>
      <c r="Q20" s="739"/>
      <c r="R20" s="738"/>
      <c r="S20" s="741"/>
      <c r="T20" s="741"/>
      <c r="U20" s="741"/>
      <c r="V20" s="741"/>
      <c r="W20" s="741"/>
      <c r="X20" s="741"/>
      <c r="Y20" s="741"/>
      <c r="Z20" s="741"/>
      <c r="AA20" s="741"/>
      <c r="AB20" s="741"/>
      <c r="AC20" s="741"/>
      <c r="AD20" s="741"/>
      <c r="AE20" s="741"/>
      <c r="AF20" s="741"/>
      <c r="AG20" s="741"/>
      <c r="AH20" s="741"/>
      <c r="AI20" s="742"/>
      <c r="AJ20" s="743"/>
      <c r="AK20" s="743"/>
    </row>
    <row r="21" spans="4:37" ht="20.25">
      <c r="D21" s="735" t="s">
        <v>479</v>
      </c>
      <c r="E21" s="735"/>
      <c r="F21" s="735"/>
      <c r="G21" s="735"/>
      <c r="H21" s="735"/>
      <c r="I21" s="740"/>
      <c r="J21" s="740"/>
      <c r="K21" s="740"/>
      <c r="M21" s="745"/>
      <c r="N21" s="745"/>
      <c r="O21" s="745"/>
      <c r="P21" s="745"/>
      <c r="Q21" s="745"/>
      <c r="R21" s="745"/>
      <c r="S21" s="746"/>
      <c r="T21" s="746"/>
      <c r="U21" s="746"/>
      <c r="V21" s="746"/>
      <c r="W21" s="746"/>
      <c r="X21" s="746"/>
      <c r="Y21" s="746"/>
      <c r="Z21" s="746"/>
      <c r="AA21" s="746"/>
      <c r="AB21" s="746"/>
      <c r="AC21" s="746"/>
      <c r="AD21" s="746"/>
      <c r="AE21" s="746"/>
      <c r="AF21" s="746"/>
      <c r="AG21" s="746"/>
      <c r="AH21" s="746"/>
      <c r="AI21" s="747"/>
      <c r="AJ21" s="748"/>
      <c r="AK21" s="748"/>
    </row>
    <row r="22" spans="4:37" ht="20.25">
      <c r="D22" s="735" t="s">
        <v>480</v>
      </c>
      <c r="E22" s="735"/>
      <c r="F22" s="735"/>
      <c r="G22" s="735"/>
      <c r="H22" s="735"/>
      <c r="I22" s="740"/>
      <c r="J22" s="740"/>
      <c r="K22" s="740"/>
      <c r="M22" s="745"/>
      <c r="N22" s="745"/>
      <c r="O22" s="745"/>
      <c r="P22" s="745"/>
      <c r="Q22" s="745"/>
      <c r="R22" s="745"/>
      <c r="S22" s="746"/>
      <c r="T22" s="746"/>
      <c r="U22" s="746"/>
      <c r="V22" s="746"/>
      <c r="W22" s="746"/>
      <c r="X22" s="746"/>
      <c r="Y22" s="746"/>
      <c r="Z22" s="746"/>
      <c r="AA22" s="746"/>
      <c r="AB22" s="746"/>
      <c r="AC22" s="746"/>
      <c r="AD22" s="746"/>
      <c r="AE22" s="746"/>
      <c r="AF22" s="746"/>
      <c r="AG22" s="746"/>
      <c r="AH22" s="746"/>
      <c r="AI22" s="747"/>
      <c r="AJ22" s="748"/>
      <c r="AK22" s="748"/>
    </row>
    <row r="23" spans="4:37" ht="20.25">
      <c r="D23" s="735" t="s">
        <v>481</v>
      </c>
      <c r="E23" s="735"/>
      <c r="F23" s="735"/>
      <c r="G23" s="735"/>
      <c r="H23" s="735"/>
      <c r="I23" s="740"/>
      <c r="J23" s="740"/>
      <c r="K23" s="740"/>
      <c r="M23" s="739"/>
      <c r="N23" s="739"/>
      <c r="O23" s="745"/>
      <c r="P23" s="739"/>
      <c r="Q23" s="739"/>
      <c r="R23" s="739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7"/>
      <c r="AJ23" s="748"/>
      <c r="AK23" s="748"/>
    </row>
    <row r="24" spans="4:37" ht="20.25">
      <c r="D24" s="735" t="s">
        <v>482</v>
      </c>
      <c r="E24" s="736"/>
      <c r="F24" s="736"/>
      <c r="G24" s="736"/>
      <c r="H24" s="736"/>
      <c r="I24" s="740"/>
      <c r="J24" s="740"/>
      <c r="K24" s="740"/>
      <c r="M24" s="739"/>
      <c r="N24" s="739"/>
      <c r="O24" s="745"/>
      <c r="P24" s="739"/>
      <c r="Q24" s="739"/>
      <c r="R24" s="739"/>
      <c r="S24" s="746"/>
      <c r="T24" s="746"/>
      <c r="U24" s="746"/>
      <c r="V24" s="746"/>
      <c r="W24" s="746"/>
      <c r="X24" s="746"/>
      <c r="Y24" s="746"/>
      <c r="Z24" s="746"/>
      <c r="AA24" s="746"/>
      <c r="AB24" s="746"/>
      <c r="AC24" s="746"/>
      <c r="AD24" s="746"/>
      <c r="AE24" s="746"/>
      <c r="AF24" s="746"/>
      <c r="AG24" s="746"/>
      <c r="AH24" s="746"/>
      <c r="AI24" s="747"/>
      <c r="AJ24" s="748"/>
      <c r="AK24" s="748"/>
    </row>
    <row r="25" spans="4:37" ht="20.25">
      <c r="D25" s="735" t="s">
        <v>483</v>
      </c>
      <c r="E25" s="736"/>
      <c r="F25" s="736"/>
      <c r="G25" s="736"/>
      <c r="H25" s="736"/>
      <c r="I25" s="737"/>
      <c r="J25" s="740"/>
      <c r="K25" s="740"/>
      <c r="L25" s="559"/>
      <c r="M25" s="739"/>
      <c r="N25" s="739"/>
      <c r="O25" s="738"/>
      <c r="P25" s="738"/>
      <c r="Q25" s="739"/>
      <c r="R25" s="738"/>
      <c r="S25" s="582"/>
      <c r="T25" s="582"/>
      <c r="U25" s="582"/>
      <c r="V25" s="582"/>
      <c r="W25" s="582"/>
      <c r="X25" s="582"/>
      <c r="Y25" s="582"/>
      <c r="Z25" s="582"/>
      <c r="AA25" s="582"/>
      <c r="AB25" s="582"/>
      <c r="AC25" s="582"/>
      <c r="AD25" s="582"/>
      <c r="AE25" s="582"/>
      <c r="AF25" s="582"/>
      <c r="AG25" s="582"/>
      <c r="AH25" s="582"/>
      <c r="AI25" s="582"/>
      <c r="AJ25" s="582"/>
      <c r="AK25" s="582"/>
    </row>
    <row r="26" spans="4:37" ht="20.25">
      <c r="D26" s="735" t="s">
        <v>484</v>
      </c>
      <c r="E26" s="736"/>
      <c r="F26" s="736"/>
      <c r="G26" s="736"/>
      <c r="H26" s="736"/>
      <c r="I26" s="737"/>
      <c r="J26" s="740"/>
      <c r="K26" s="740"/>
      <c r="L26" s="559"/>
      <c r="M26" s="739"/>
      <c r="N26" s="739"/>
      <c r="O26" s="738"/>
      <c r="P26" s="738"/>
      <c r="Q26" s="739"/>
      <c r="R26" s="738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2"/>
    </row>
    <row r="27" spans="4:37" ht="20.25">
      <c r="D27" s="735" t="s">
        <v>485</v>
      </c>
      <c r="E27" s="736"/>
      <c r="F27" s="736"/>
      <c r="G27" s="736"/>
      <c r="H27" s="736"/>
      <c r="I27" s="737"/>
      <c r="J27" s="740"/>
      <c r="K27" s="740"/>
      <c r="L27" s="559"/>
      <c r="M27" s="739"/>
      <c r="N27" s="739"/>
      <c r="O27" s="738"/>
      <c r="P27" s="738"/>
      <c r="Q27" s="739"/>
      <c r="R27" s="738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  <c r="AC27" s="582"/>
      <c r="AD27" s="582"/>
      <c r="AE27" s="582"/>
      <c r="AF27" s="582"/>
      <c r="AG27" s="582"/>
      <c r="AH27" s="582"/>
      <c r="AI27" s="582"/>
      <c r="AJ27" s="582"/>
      <c r="AK27" s="582"/>
    </row>
    <row r="28" spans="4:37" ht="20.25">
      <c r="D28" s="735" t="s">
        <v>486</v>
      </c>
      <c r="E28" s="735"/>
      <c r="F28" s="735"/>
      <c r="G28" s="735"/>
      <c r="H28" s="735"/>
      <c r="I28" s="740"/>
      <c r="J28" s="740"/>
      <c r="K28" s="740"/>
      <c r="L28" s="559"/>
      <c r="M28" s="739"/>
      <c r="N28" s="739"/>
      <c r="O28" s="738"/>
      <c r="P28" s="739"/>
      <c r="Q28" s="739"/>
      <c r="R28" s="739"/>
      <c r="S28" s="582"/>
      <c r="T28" s="582"/>
      <c r="U28" s="582"/>
      <c r="V28" s="582"/>
      <c r="W28" s="582"/>
      <c r="X28" s="582"/>
      <c r="Y28" s="582"/>
      <c r="Z28" s="582"/>
      <c r="AA28" s="582"/>
      <c r="AB28" s="582"/>
      <c r="AC28" s="582"/>
      <c r="AD28" s="582"/>
      <c r="AE28" s="582"/>
      <c r="AF28" s="582"/>
      <c r="AG28" s="582"/>
      <c r="AH28" s="582"/>
      <c r="AI28" s="582"/>
      <c r="AJ28" s="582"/>
      <c r="AK28" s="582"/>
    </row>
    <row r="29" spans="4:37" ht="20.25">
      <c r="D29" s="735" t="s">
        <v>487</v>
      </c>
      <c r="E29" s="736"/>
      <c r="F29" s="736"/>
      <c r="G29" s="736"/>
      <c r="H29" s="736"/>
      <c r="I29" s="737"/>
      <c r="J29" s="737"/>
      <c r="K29" s="740"/>
      <c r="L29" s="559"/>
      <c r="M29" s="739"/>
      <c r="N29" s="739"/>
      <c r="O29" s="739"/>
      <c r="P29" s="739"/>
      <c r="Q29" s="739"/>
      <c r="R29" s="739"/>
      <c r="S29" s="582"/>
      <c r="T29" s="582"/>
      <c r="U29" s="582"/>
      <c r="V29" s="582"/>
      <c r="W29" s="582"/>
      <c r="X29" s="582"/>
      <c r="Y29" s="582"/>
      <c r="Z29" s="582"/>
      <c r="AA29" s="582"/>
      <c r="AB29" s="582"/>
      <c r="AC29" s="582"/>
      <c r="AD29" s="582"/>
      <c r="AE29" s="582"/>
      <c r="AF29" s="582"/>
      <c r="AG29" s="582"/>
      <c r="AH29" s="582"/>
      <c r="AI29" s="582"/>
      <c r="AJ29" s="582"/>
      <c r="AK29" s="582"/>
    </row>
    <row r="30" spans="4:37">
      <c r="F30" s="582"/>
      <c r="G30" s="582"/>
      <c r="H30" s="582"/>
      <c r="I30" s="582"/>
      <c r="J30" s="582"/>
      <c r="K30" s="582"/>
      <c r="L30" s="582"/>
      <c r="M30" s="582"/>
      <c r="N30" s="582"/>
      <c r="O30" s="582"/>
      <c r="P30" s="582"/>
      <c r="Q30" s="582"/>
      <c r="R30" s="582"/>
      <c r="S30" s="582"/>
      <c r="T30" s="582"/>
      <c r="U30" s="582"/>
      <c r="V30" s="582"/>
      <c r="W30" s="582"/>
      <c r="X30" s="582"/>
      <c r="Y30" s="582"/>
      <c r="Z30" s="582"/>
      <c r="AA30" s="582"/>
      <c r="AB30" s="582"/>
      <c r="AC30" s="582"/>
      <c r="AD30" s="582"/>
      <c r="AE30" s="582"/>
      <c r="AF30" s="582"/>
      <c r="AG30" s="582"/>
      <c r="AH30" s="582"/>
      <c r="AI30" s="582"/>
      <c r="AJ30" s="582"/>
      <c r="AK30" s="582"/>
    </row>
    <row r="31" spans="4:37">
      <c r="F31" s="582"/>
      <c r="G31" s="582"/>
      <c r="H31" s="582"/>
      <c r="I31" s="582"/>
      <c r="J31" s="582"/>
      <c r="K31" s="582"/>
      <c r="L31" s="582"/>
      <c r="M31" s="582"/>
      <c r="N31" s="582"/>
      <c r="O31" s="582"/>
      <c r="P31" s="582"/>
      <c r="Q31" s="582"/>
      <c r="R31" s="582"/>
      <c r="S31" s="582"/>
      <c r="T31" s="582"/>
      <c r="U31" s="582"/>
      <c r="V31" s="582"/>
      <c r="W31" s="582"/>
      <c r="X31" s="582"/>
      <c r="Y31" s="582"/>
      <c r="Z31" s="582"/>
      <c r="AA31" s="582"/>
      <c r="AB31" s="582"/>
      <c r="AC31" s="582"/>
      <c r="AD31" s="582"/>
      <c r="AE31" s="582"/>
      <c r="AF31" s="582"/>
      <c r="AG31" s="582"/>
      <c r="AH31" s="582"/>
      <c r="AI31" s="582"/>
      <c r="AJ31" s="582"/>
      <c r="AK31" s="582"/>
    </row>
    <row r="32" spans="4:37"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582"/>
      <c r="W32" s="582"/>
      <c r="X32" s="582"/>
      <c r="Y32" s="582"/>
      <c r="Z32" s="582"/>
      <c r="AA32" s="582"/>
      <c r="AB32" s="582"/>
      <c r="AC32" s="582"/>
      <c r="AD32" s="582"/>
      <c r="AE32" s="582"/>
      <c r="AF32" s="582"/>
      <c r="AG32" s="582"/>
      <c r="AH32" s="582"/>
      <c r="AI32" s="582"/>
      <c r="AJ32" s="582"/>
      <c r="AK32" s="582"/>
    </row>
    <row r="33" spans="6:37"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82"/>
      <c r="X33" s="582"/>
      <c r="Y33" s="582"/>
      <c r="Z33" s="582"/>
      <c r="AA33" s="582"/>
      <c r="AB33" s="582"/>
      <c r="AC33" s="582"/>
      <c r="AD33" s="582"/>
      <c r="AE33" s="582"/>
      <c r="AF33" s="582"/>
      <c r="AG33" s="582"/>
      <c r="AH33" s="582"/>
      <c r="AI33" s="582"/>
      <c r="AJ33" s="582"/>
      <c r="AK33" s="582"/>
    </row>
    <row r="34" spans="6:37"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  <c r="U34" s="582"/>
      <c r="V34" s="582"/>
      <c r="W34" s="582"/>
      <c r="X34" s="582"/>
      <c r="Y34" s="582"/>
      <c r="Z34" s="582"/>
      <c r="AA34" s="582"/>
      <c r="AB34" s="582"/>
      <c r="AC34" s="582"/>
      <c r="AD34" s="582"/>
      <c r="AE34" s="582"/>
      <c r="AF34" s="582"/>
      <c r="AG34" s="582"/>
      <c r="AH34" s="582"/>
      <c r="AI34" s="582"/>
      <c r="AJ34" s="582"/>
      <c r="AK34" s="582"/>
    </row>
    <row r="35" spans="6:37"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582"/>
      <c r="V35" s="582"/>
      <c r="W35" s="582"/>
      <c r="X35" s="582"/>
      <c r="Y35" s="582"/>
      <c r="Z35" s="582"/>
      <c r="AA35" s="582"/>
      <c r="AB35" s="582"/>
      <c r="AC35" s="582"/>
      <c r="AD35" s="582"/>
      <c r="AE35" s="582"/>
      <c r="AF35" s="582"/>
      <c r="AG35" s="582"/>
      <c r="AH35" s="582"/>
      <c r="AI35" s="582"/>
      <c r="AJ35" s="582"/>
      <c r="AK35" s="582"/>
    </row>
    <row r="36" spans="6:37">
      <c r="F36" s="582"/>
      <c r="G36" s="582"/>
      <c r="H36" s="582"/>
      <c r="I36" s="582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2"/>
      <c r="U36" s="582"/>
      <c r="V36" s="582"/>
      <c r="W36" s="582"/>
      <c r="X36" s="582"/>
      <c r="Y36" s="582"/>
      <c r="Z36" s="582"/>
      <c r="AA36" s="582"/>
      <c r="AB36" s="582"/>
      <c r="AC36" s="582"/>
      <c r="AD36" s="582"/>
      <c r="AE36" s="582"/>
      <c r="AF36" s="582"/>
      <c r="AG36" s="582"/>
      <c r="AH36" s="582"/>
      <c r="AI36" s="582"/>
      <c r="AJ36" s="582"/>
      <c r="AK36" s="582"/>
    </row>
    <row r="37" spans="6:37"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582"/>
      <c r="V37" s="582"/>
      <c r="W37" s="582"/>
      <c r="X37" s="582"/>
      <c r="Y37" s="582"/>
      <c r="Z37" s="582"/>
      <c r="AA37" s="582"/>
      <c r="AB37" s="582"/>
      <c r="AC37" s="582"/>
      <c r="AD37" s="582"/>
      <c r="AE37" s="582"/>
      <c r="AF37" s="582"/>
      <c r="AG37" s="582"/>
      <c r="AH37" s="582"/>
      <c r="AI37" s="582"/>
      <c r="AJ37" s="582"/>
      <c r="AK37" s="582"/>
    </row>
    <row r="38" spans="6:37">
      <c r="F38" s="582"/>
      <c r="G38" s="582"/>
      <c r="H38" s="582"/>
      <c r="I38" s="582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  <c r="V38" s="582"/>
      <c r="W38" s="582"/>
      <c r="X38" s="582"/>
      <c r="Y38" s="582"/>
      <c r="Z38" s="582"/>
      <c r="AA38" s="582"/>
      <c r="AB38" s="582"/>
      <c r="AC38" s="582"/>
      <c r="AD38" s="582"/>
      <c r="AE38" s="582"/>
      <c r="AF38" s="582"/>
      <c r="AG38" s="582"/>
      <c r="AH38" s="582"/>
      <c r="AI38" s="582"/>
      <c r="AJ38" s="582"/>
      <c r="AK38" s="582"/>
    </row>
    <row r="39" spans="6:37">
      <c r="F39" s="582"/>
      <c r="G39" s="582"/>
      <c r="H39" s="582"/>
      <c r="I39" s="582"/>
      <c r="J39" s="582"/>
      <c r="K39" s="582"/>
      <c r="L39" s="582"/>
      <c r="M39" s="582"/>
      <c r="N39" s="582"/>
      <c r="O39" s="582"/>
      <c r="P39" s="582"/>
      <c r="Q39" s="582"/>
      <c r="R39" s="582"/>
      <c r="S39" s="582"/>
      <c r="T39" s="582"/>
      <c r="U39" s="582"/>
      <c r="V39" s="582"/>
      <c r="W39" s="582"/>
      <c r="X39" s="582"/>
      <c r="Y39" s="582"/>
      <c r="Z39" s="582"/>
      <c r="AA39" s="582"/>
      <c r="AB39" s="582"/>
      <c r="AC39" s="582"/>
      <c r="AD39" s="582"/>
      <c r="AE39" s="582"/>
      <c r="AF39" s="582"/>
      <c r="AG39" s="582"/>
      <c r="AH39" s="582"/>
      <c r="AI39" s="582"/>
      <c r="AJ39" s="582"/>
      <c r="AK39" s="582"/>
    </row>
    <row r="40" spans="6:37">
      <c r="F40" s="582"/>
      <c r="G40" s="582"/>
      <c r="H40" s="582"/>
      <c r="I40" s="582"/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  <c r="AC40" s="582"/>
      <c r="AD40" s="582"/>
      <c r="AE40" s="582"/>
      <c r="AF40" s="582"/>
      <c r="AG40" s="582"/>
      <c r="AH40" s="582"/>
      <c r="AI40" s="582"/>
      <c r="AJ40" s="582"/>
      <c r="AK40" s="582"/>
    </row>
  </sheetData>
  <mergeCells count="10">
    <mergeCell ref="B9:C9"/>
    <mergeCell ref="B10:C10"/>
    <mergeCell ref="AB10:AF10"/>
    <mergeCell ref="A1:AF3"/>
    <mergeCell ref="B4:C4"/>
    <mergeCell ref="D4:D5"/>
    <mergeCell ref="B6:C6"/>
    <mergeCell ref="B7:C7"/>
    <mergeCell ref="B8:C8"/>
    <mergeCell ref="E8:AC8"/>
  </mergeCells>
  <pageMargins left="0.511811024" right="0.511811024" top="0.78740157499999996" bottom="0.78740157499999996" header="0.31496062000000002" footer="0.31496062000000002"/>
  <pageSetup paperSize="9" scale="1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TGP</vt:lpstr>
      <vt:lpstr>RAIO X</vt:lpstr>
      <vt:lpstr>DEMAIS FUNCOES</vt:lpstr>
      <vt:lpstr>ENFERMEIRO</vt:lpstr>
      <vt:lpstr>TEC ENF DIA</vt:lpstr>
      <vt:lpstr>TEC ENF.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2025-03-07T15:16:27Z</cp:lastPrinted>
  <dcterms:created xsi:type="dcterms:W3CDTF">2024-11-13T13:43:41Z</dcterms:created>
  <dcterms:modified xsi:type="dcterms:W3CDTF">2025-03-07T15:26:36Z</dcterms:modified>
</cp:coreProperties>
</file>