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180" windowWidth="20730" windowHeight="9945" tabRatio="599" activeTab="7"/>
  </bookViews>
  <sheets>
    <sheet name="COORDENAÇÃO" sheetId="4" r:id="rId1"/>
    <sheet name="TGP" sheetId="1" r:id="rId2"/>
    <sheet name="DEMAIS FUNCOES" sheetId="3" r:id="rId3"/>
    <sheet name="RAIO X " sheetId="6" r:id="rId4"/>
    <sheet name="ENFERMEIROS" sheetId="7" r:id="rId5"/>
    <sheet name="TEC.ENF. DIA" sheetId="8" r:id="rId6"/>
    <sheet name="TEC.ENF. NOITE" sheetId="9" r:id="rId7"/>
    <sheet name="ACE" sheetId="10" r:id="rId8"/>
  </sheets>
  <calcPr calcId="144525"/>
</workbook>
</file>

<file path=xl/calcChain.xml><?xml version="1.0" encoding="utf-8"?>
<calcChain xmlns="http://schemas.openxmlformats.org/spreadsheetml/2006/main">
  <c r="BN10" i="10" l="1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BO10" i="10" s="1"/>
  <c r="BN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BO9" i="10" s="1"/>
  <c r="BN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BO8" i="10" s="1"/>
  <c r="BN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AU7" i="10"/>
  <c r="AT7" i="10"/>
  <c r="AS7" i="10"/>
  <c r="AR7" i="10"/>
  <c r="AQ7" i="10"/>
  <c r="BO7" i="10" s="1"/>
  <c r="BN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BO6" i="10" s="1"/>
  <c r="AN2" i="10"/>
  <c r="AN7" i="10" s="1"/>
  <c r="AJ7" i="10" s="1"/>
  <c r="AO7" i="10" l="1"/>
  <c r="AL7" i="10" s="1"/>
  <c r="AK7" i="10" s="1"/>
  <c r="AO10" i="10"/>
  <c r="AL10" i="10" s="1"/>
  <c r="AN8" i="10"/>
  <c r="AJ8" i="10" s="1"/>
  <c r="AN9" i="10"/>
  <c r="AJ9" i="10" s="1"/>
  <c r="AN10" i="10"/>
  <c r="AJ10" i="10" s="1"/>
  <c r="AN6" i="10"/>
  <c r="AJ6" i="10" s="1"/>
  <c r="AO6" i="10" l="1"/>
  <c r="AL6" i="10" s="1"/>
  <c r="AK8" i="10"/>
  <c r="AK6" i="10"/>
  <c r="AO8" i="10"/>
  <c r="AL8" i="10" s="1"/>
  <c r="AK10" i="10"/>
  <c r="AO9" i="10"/>
  <c r="AL9" i="10" s="1"/>
  <c r="AK9" i="10" s="1"/>
  <c r="BS42" i="9" l="1"/>
  <c r="BR42" i="9"/>
  <c r="BQ42" i="9"/>
  <c r="BP42" i="9"/>
  <c r="BO42" i="9"/>
  <c r="BN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BT42" i="9" s="1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BL40" i="9"/>
  <c r="BS39" i="9"/>
  <c r="BR39" i="9"/>
  <c r="BQ39" i="9"/>
  <c r="BP39" i="9"/>
  <c r="BO39" i="9"/>
  <c r="BN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BT39" i="9" s="1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BT38" i="9" s="1"/>
  <c r="BS37" i="9"/>
  <c r="BR37" i="9"/>
  <c r="BQ37" i="9"/>
  <c r="BP37" i="9"/>
  <c r="BO37" i="9"/>
  <c r="BN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BA37" i="9"/>
  <c r="AZ37" i="9"/>
  <c r="AY37" i="9"/>
  <c r="AX37" i="9"/>
  <c r="AW37" i="9"/>
  <c r="AV37" i="9"/>
  <c r="BT37" i="9" s="1"/>
  <c r="BS36" i="9"/>
  <c r="BR36" i="9"/>
  <c r="BQ36" i="9"/>
  <c r="BP36" i="9"/>
  <c r="BO36" i="9"/>
  <c r="BN36" i="9"/>
  <c r="BM36" i="9"/>
  <c r="BL36" i="9"/>
  <c r="BK36" i="9"/>
  <c r="BJ36" i="9"/>
  <c r="BI36" i="9"/>
  <c r="BH36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BT36" i="9" s="1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BT35" i="9" s="1"/>
  <c r="BS34" i="9"/>
  <c r="BR34" i="9"/>
  <c r="BQ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BT34" i="9" s="1"/>
  <c r="BS33" i="9"/>
  <c r="BR33" i="9"/>
  <c r="BQ33" i="9"/>
  <c r="BP33" i="9"/>
  <c r="BO33" i="9"/>
  <c r="BN33" i="9"/>
  <c r="BM33" i="9"/>
  <c r="BL33" i="9"/>
  <c r="BK33" i="9"/>
  <c r="BJ33" i="9"/>
  <c r="BI33" i="9"/>
  <c r="BH33" i="9"/>
  <c r="BG33" i="9"/>
  <c r="BF33" i="9"/>
  <c r="BE33" i="9"/>
  <c r="BD33" i="9"/>
  <c r="BC33" i="9"/>
  <c r="BB33" i="9"/>
  <c r="BA33" i="9"/>
  <c r="AZ33" i="9"/>
  <c r="AY33" i="9"/>
  <c r="AX33" i="9"/>
  <c r="AW33" i="9"/>
  <c r="AV33" i="9"/>
  <c r="BT33" i="9" s="1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BT32" i="9" s="1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BT31" i="9" s="1"/>
  <c r="BR30" i="9"/>
  <c r="BQ30" i="9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BT28" i="9" s="1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BT27" i="9" s="1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BT26" i="9" s="1"/>
  <c r="BS25" i="9"/>
  <c r="BR25" i="9"/>
  <c r="BQ25" i="9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BT25" i="9" s="1"/>
  <c r="BS24" i="9"/>
  <c r="BR24" i="9"/>
  <c r="BQ24" i="9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BT24" i="9" s="1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BT23" i="9" s="1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BT22" i="9" s="1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BT21" i="9" s="1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BT20" i="9" s="1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BT19" i="9" s="1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BT18" i="9" s="1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BT15" i="9" s="1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BT14" i="9" s="1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BT13" i="9" s="1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BT12" i="9" s="1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BT11" i="9" s="1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BT10" i="9" s="1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BT9" i="9" s="1"/>
  <c r="AO9" i="9" s="1"/>
  <c r="AL9" i="9" s="1"/>
  <c r="AN9" i="9"/>
  <c r="AJ9" i="9" s="1"/>
  <c r="AK9" i="9" s="1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BT8" i="9" s="1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BT7" i="9" s="1"/>
  <c r="AO7" i="9" s="1"/>
  <c r="AL7" i="9" s="1"/>
  <c r="AN7" i="9"/>
  <c r="AJ7" i="9" s="1"/>
  <c r="AK7" i="9" s="1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BT6" i="9" s="1"/>
  <c r="AN2" i="9"/>
  <c r="AN39" i="9" s="1"/>
  <c r="AJ39" i="9" s="1"/>
  <c r="AO39" i="9" l="1"/>
  <c r="AL39" i="9" s="1"/>
  <c r="AO23" i="9"/>
  <c r="AL23" i="9" s="1"/>
  <c r="AK39" i="9"/>
  <c r="AN19" i="9"/>
  <c r="AJ19" i="9" s="1"/>
  <c r="AN21" i="9"/>
  <c r="AJ21" i="9" s="1"/>
  <c r="AN23" i="9"/>
  <c r="AJ23" i="9" s="1"/>
  <c r="AN25" i="9"/>
  <c r="AJ25" i="9" s="1"/>
  <c r="AN27" i="9"/>
  <c r="AJ27" i="9" s="1"/>
  <c r="AN11" i="9"/>
  <c r="AJ11" i="9" s="1"/>
  <c r="AN13" i="9"/>
  <c r="AJ13" i="9" s="1"/>
  <c r="AN15" i="9"/>
  <c r="AJ15" i="9" s="1"/>
  <c r="AN32" i="9"/>
  <c r="AJ32" i="9" s="1"/>
  <c r="AN34" i="9"/>
  <c r="AJ34" i="9" s="1"/>
  <c r="AN36" i="9"/>
  <c r="AJ36" i="9" s="1"/>
  <c r="AN38" i="9"/>
  <c r="AJ38" i="9" s="1"/>
  <c r="AN42" i="9"/>
  <c r="AJ42" i="9" s="1"/>
  <c r="AN18" i="9"/>
  <c r="AJ18" i="9" s="1"/>
  <c r="AN20" i="9"/>
  <c r="AJ20" i="9" s="1"/>
  <c r="AN22" i="9"/>
  <c r="AJ22" i="9" s="1"/>
  <c r="AN24" i="9"/>
  <c r="AJ24" i="9" s="1"/>
  <c r="AN26" i="9"/>
  <c r="AJ26" i="9" s="1"/>
  <c r="AN28" i="9"/>
  <c r="AJ28" i="9" s="1"/>
  <c r="AN6" i="9"/>
  <c r="AJ6" i="9" s="1"/>
  <c r="AN8" i="9"/>
  <c r="AJ8" i="9" s="1"/>
  <c r="AN10" i="9"/>
  <c r="AJ10" i="9" s="1"/>
  <c r="AN12" i="9"/>
  <c r="AJ12" i="9" s="1"/>
  <c r="AN14" i="9"/>
  <c r="AJ14" i="9" s="1"/>
  <c r="AN31" i="9"/>
  <c r="AJ31" i="9" s="1"/>
  <c r="AN33" i="9"/>
  <c r="AJ33" i="9" s="1"/>
  <c r="AN35" i="9"/>
  <c r="AJ35" i="9" s="1"/>
  <c r="AN37" i="9"/>
  <c r="AJ37" i="9" s="1"/>
  <c r="AK21" i="9" l="1"/>
  <c r="AO12" i="9"/>
  <c r="AL12" i="9" s="1"/>
  <c r="AO8" i="9"/>
  <c r="AL8" i="9" s="1"/>
  <c r="AO22" i="9"/>
  <c r="AL22" i="9" s="1"/>
  <c r="AO27" i="9"/>
  <c r="AL27" i="9" s="1"/>
  <c r="AK27" i="9" s="1"/>
  <c r="AO21" i="9"/>
  <c r="AL21" i="9" s="1"/>
  <c r="AO38" i="9"/>
  <c r="AL38" i="9" s="1"/>
  <c r="AO34" i="9"/>
  <c r="AL34" i="9" s="1"/>
  <c r="AK34" i="9" s="1"/>
  <c r="AK19" i="9"/>
  <c r="AO10" i="9"/>
  <c r="AL10" i="9" s="1"/>
  <c r="AK10" i="9" s="1"/>
  <c r="AO15" i="9"/>
  <c r="AL15" i="9" s="1"/>
  <c r="AO19" i="9"/>
  <c r="AL19" i="9" s="1"/>
  <c r="AO26" i="9"/>
  <c r="AL26" i="9" s="1"/>
  <c r="AK26" i="9" s="1"/>
  <c r="AO18" i="9"/>
  <c r="AL18" i="9" s="1"/>
  <c r="AK18" i="9" s="1"/>
  <c r="AO37" i="9"/>
  <c r="AL37" i="9" s="1"/>
  <c r="AO33" i="9"/>
  <c r="AL33" i="9" s="1"/>
  <c r="AK33" i="9" s="1"/>
  <c r="AK8" i="9"/>
  <c r="AK22" i="9"/>
  <c r="AK38" i="9"/>
  <c r="AK15" i="9"/>
  <c r="AO13" i="9"/>
  <c r="AL13" i="9" s="1"/>
  <c r="AO6" i="9"/>
  <c r="AL6" i="9" s="1"/>
  <c r="AK6" i="9" s="1"/>
  <c r="AO25" i="9"/>
  <c r="AL25" i="9" s="1"/>
  <c r="AK25" i="9" s="1"/>
  <c r="AO42" i="9"/>
  <c r="AL42" i="9" s="1"/>
  <c r="AK42" i="9" s="1"/>
  <c r="AO36" i="9"/>
  <c r="AL36" i="9" s="1"/>
  <c r="AO32" i="9"/>
  <c r="AL32" i="9" s="1"/>
  <c r="AK32" i="9" s="1"/>
  <c r="AK24" i="9"/>
  <c r="AK37" i="9"/>
  <c r="AK12" i="9"/>
  <c r="AK36" i="9"/>
  <c r="AK13" i="9"/>
  <c r="AK23" i="9"/>
  <c r="AO14" i="9"/>
  <c r="AL14" i="9" s="1"/>
  <c r="AK14" i="9" s="1"/>
  <c r="AO20" i="9"/>
  <c r="AL20" i="9" s="1"/>
  <c r="AK20" i="9" s="1"/>
  <c r="AO11" i="9"/>
  <c r="AL11" i="9" s="1"/>
  <c r="AK11" i="9" s="1"/>
  <c r="AO28" i="9"/>
  <c r="AL28" i="9" s="1"/>
  <c r="AK28" i="9" s="1"/>
  <c r="AO24" i="9"/>
  <c r="AL24" i="9" s="1"/>
  <c r="AO35" i="9"/>
  <c r="AL35" i="9" s="1"/>
  <c r="AK35" i="9" s="1"/>
  <c r="AO31" i="9"/>
  <c r="AL31" i="9" s="1"/>
  <c r="AK31" i="9" s="1"/>
  <c r="BT30" i="7" l="1"/>
  <c r="BS30" i="7"/>
  <c r="BR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BU30" i="7" s="1"/>
  <c r="BU29" i="7"/>
  <c r="BU28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BU27" i="7" s="1"/>
  <c r="BU26" i="7"/>
  <c r="BU25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BU24" i="7" s="1"/>
  <c r="BU23" i="7"/>
  <c r="BU22" i="7"/>
  <c r="BT21" i="7"/>
  <c r="BS21" i="7"/>
  <c r="BR21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BU21" i="7" s="1"/>
  <c r="BT20" i="7"/>
  <c r="BS20" i="7"/>
  <c r="BR20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BU20" i="7" s="1"/>
  <c r="BU19" i="7"/>
  <c r="BU18" i="7"/>
  <c r="BT17" i="7"/>
  <c r="BS17" i="7"/>
  <c r="BR17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BU17" i="7" s="1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BU16" i="7" s="1"/>
  <c r="BU15" i="7"/>
  <c r="BU14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BU13" i="7" s="1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BU12" i="7" s="1"/>
  <c r="BU11" i="7"/>
  <c r="BU10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BU9" i="7" s="1"/>
  <c r="BU8" i="7"/>
  <c r="BU7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BU6" i="7" s="1"/>
  <c r="AN2" i="7"/>
  <c r="AN27" i="7" s="1"/>
  <c r="AJ27" i="7" s="1"/>
  <c r="AN2" i="8"/>
  <c r="AQ6" i="8"/>
  <c r="BQ6" i="8" s="1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P6" i="8"/>
  <c r="AN6" i="8" s="1"/>
  <c r="AQ7" i="8"/>
  <c r="BQ7" i="8" s="1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P7" i="8"/>
  <c r="AN7" i="8" s="1"/>
  <c r="AJ7" i="8" s="1"/>
  <c r="AQ8" i="8"/>
  <c r="BQ8" i="8" s="1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P8" i="8"/>
  <c r="AN8" i="8" s="1"/>
  <c r="AJ8" i="8" s="1"/>
  <c r="AQ9" i="8"/>
  <c r="BQ9" i="8" s="1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P9" i="8"/>
  <c r="AN9" i="8" s="1"/>
  <c r="AJ9" i="8" s="1"/>
  <c r="AQ10" i="8"/>
  <c r="BQ10" i="8" s="1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P10" i="8"/>
  <c r="AN10" i="8" s="1"/>
  <c r="AQ11" i="8"/>
  <c r="BQ11" i="8" s="1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P11" i="8"/>
  <c r="AN11" i="8" s="1"/>
  <c r="AQ12" i="8"/>
  <c r="BQ12" i="8" s="1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P12" i="8"/>
  <c r="AN12" i="8" s="1"/>
  <c r="AQ13" i="8"/>
  <c r="BQ13" i="8" s="1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P13" i="8"/>
  <c r="AN13" i="8" s="1"/>
  <c r="AQ14" i="8"/>
  <c r="BQ14" i="8" s="1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P14" i="8"/>
  <c r="AN14" i="8" s="1"/>
  <c r="AQ15" i="8"/>
  <c r="BQ15" i="8" s="1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P15" i="8"/>
  <c r="AN15" i="8" s="1"/>
  <c r="AQ16" i="8"/>
  <c r="BQ16" i="8" s="1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P16" i="8"/>
  <c r="AN16" i="8" s="1"/>
  <c r="AQ17" i="8"/>
  <c r="BQ17" i="8" s="1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P17" i="8"/>
  <c r="AN17" i="8" s="1"/>
  <c r="AQ20" i="8"/>
  <c r="BQ20" i="8" s="1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P20" i="8"/>
  <c r="AN20" i="8" s="1"/>
  <c r="AQ21" i="8"/>
  <c r="BQ21" i="8" s="1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P21" i="8"/>
  <c r="AN21" i="8" s="1"/>
  <c r="AQ22" i="8"/>
  <c r="BQ22" i="8" s="1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P22" i="8"/>
  <c r="AN22" i="8" s="1"/>
  <c r="AQ23" i="8"/>
  <c r="BQ23" i="8" s="1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P23" i="8"/>
  <c r="AN23" i="8" s="1"/>
  <c r="AQ24" i="8"/>
  <c r="BQ24" i="8" s="1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P24" i="8"/>
  <c r="AN24" i="8" s="1"/>
  <c r="AQ25" i="8"/>
  <c r="BQ25" i="8" s="1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P25" i="8"/>
  <c r="AN25" i="8" s="1"/>
  <c r="AQ26" i="8"/>
  <c r="BQ26" i="8" s="1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P26" i="8"/>
  <c r="AN26" i="8" s="1"/>
  <c r="AQ27" i="8"/>
  <c r="BQ27" i="8" s="1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P27" i="8"/>
  <c r="AN27" i="8" s="1"/>
  <c r="AQ28" i="8"/>
  <c r="BQ28" i="8" s="1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P28" i="8"/>
  <c r="AN28" i="8" s="1"/>
  <c r="AQ29" i="8"/>
  <c r="BQ29" i="8" s="1"/>
  <c r="AR29" i="8"/>
  <c r="AS29" i="8"/>
  <c r="AT29" i="8"/>
  <c r="AU29" i="8"/>
  <c r="AV29" i="8"/>
  <c r="AW29" i="8"/>
  <c r="AX29" i="8"/>
  <c r="AY29" i="8"/>
  <c r="AZ29" i="8"/>
  <c r="BA29" i="8"/>
  <c r="BB29" i="8"/>
  <c r="BC29" i="8"/>
  <c r="BD29" i="8"/>
  <c r="BE29" i="8"/>
  <c r="BF29" i="8"/>
  <c r="BG29" i="8"/>
  <c r="BH29" i="8"/>
  <c r="BI29" i="8"/>
  <c r="BJ29" i="8"/>
  <c r="BP29" i="8"/>
  <c r="AN29" i="8" s="1"/>
  <c r="AQ30" i="8"/>
  <c r="BQ30" i="8" s="1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P30" i="8"/>
  <c r="AN30" i="8" s="1"/>
  <c r="AQ31" i="8"/>
  <c r="BQ31" i="8" s="1"/>
  <c r="AR31" i="8"/>
  <c r="AS31" i="8"/>
  <c r="AT31" i="8"/>
  <c r="AU31" i="8"/>
  <c r="AV31" i="8"/>
  <c r="AW31" i="8"/>
  <c r="AX31" i="8"/>
  <c r="AY31" i="8"/>
  <c r="AZ31" i="8"/>
  <c r="BA31" i="8"/>
  <c r="BB31" i="8"/>
  <c r="BC31" i="8"/>
  <c r="BD31" i="8"/>
  <c r="BE31" i="8"/>
  <c r="BF31" i="8"/>
  <c r="BG31" i="8"/>
  <c r="BH31" i="8"/>
  <c r="BI31" i="8"/>
  <c r="BJ31" i="8"/>
  <c r="BP31" i="8"/>
  <c r="AN31" i="8" s="1"/>
  <c r="AQ34" i="8"/>
  <c r="BQ34" i="8" s="1"/>
  <c r="AO34" i="8" s="1"/>
  <c r="AR34" i="8"/>
  <c r="AS34" i="8"/>
  <c r="AT34" i="8"/>
  <c r="AU34" i="8"/>
  <c r="AV34" i="8"/>
  <c r="AW34" i="8"/>
  <c r="AX34" i="8"/>
  <c r="AY34" i="8"/>
  <c r="AZ34" i="8"/>
  <c r="BA34" i="8"/>
  <c r="BB34" i="8"/>
  <c r="BC34" i="8"/>
  <c r="BD34" i="8"/>
  <c r="BE34" i="8"/>
  <c r="BF34" i="8"/>
  <c r="BG34" i="8"/>
  <c r="BH34" i="8"/>
  <c r="BI34" i="8"/>
  <c r="BJ34" i="8"/>
  <c r="BP34" i="8"/>
  <c r="AN34" i="8" s="1"/>
  <c r="AQ35" i="8"/>
  <c r="BQ35" i="8" s="1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P35" i="8"/>
  <c r="AN35" i="8" s="1"/>
  <c r="AQ36" i="8"/>
  <c r="BQ36" i="8" s="1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36" i="8"/>
  <c r="BP36" i="8"/>
  <c r="AN36" i="8" s="1"/>
  <c r="AQ37" i="8"/>
  <c r="BQ37" i="8" s="1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BP37" i="8"/>
  <c r="AN37" i="8" s="1"/>
  <c r="AQ38" i="8"/>
  <c r="BQ38" i="8" s="1"/>
  <c r="AO38" i="8" s="1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P38" i="8"/>
  <c r="AN38" i="8" s="1"/>
  <c r="AQ39" i="8"/>
  <c r="BQ39" i="8" s="1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P39" i="8"/>
  <c r="AN39" i="8" s="1"/>
  <c r="AQ40" i="8"/>
  <c r="BQ40" i="8" s="1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P40" i="8"/>
  <c r="AN40" i="8" s="1"/>
  <c r="AQ41" i="8"/>
  <c r="BQ41" i="8" s="1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P41" i="8"/>
  <c r="AN41" i="8" s="1"/>
  <c r="AQ42" i="8"/>
  <c r="BQ42" i="8" s="1"/>
  <c r="AO42" i="8" s="1"/>
  <c r="AR42" i="8"/>
  <c r="AS42" i="8"/>
  <c r="AT42" i="8"/>
  <c r="AU42" i="8"/>
  <c r="AV42" i="8"/>
  <c r="AW42" i="8"/>
  <c r="AX42" i="8"/>
  <c r="AY42" i="8"/>
  <c r="AZ42" i="8"/>
  <c r="BA42" i="8"/>
  <c r="BB42" i="8"/>
  <c r="BC42" i="8"/>
  <c r="BD42" i="8"/>
  <c r="BE42" i="8"/>
  <c r="BF42" i="8"/>
  <c r="BG42" i="8"/>
  <c r="BH42" i="8"/>
  <c r="BI42" i="8"/>
  <c r="BJ42" i="8"/>
  <c r="BP42" i="8"/>
  <c r="AN42" i="8" s="1"/>
  <c r="AJ42" i="8" s="1"/>
  <c r="AQ43" i="8"/>
  <c r="BQ43" i="8" s="1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I43" i="8"/>
  <c r="BJ43" i="8"/>
  <c r="BP43" i="8"/>
  <c r="AN43" i="8" s="1"/>
  <c r="AQ44" i="8"/>
  <c r="BQ44" i="8" s="1"/>
  <c r="AR44" i="8"/>
  <c r="AS44" i="8"/>
  <c r="AT44" i="8"/>
  <c r="AU44" i="8"/>
  <c r="AV44" i="8"/>
  <c r="AW44" i="8"/>
  <c r="AX44" i="8"/>
  <c r="AY44" i="8"/>
  <c r="AZ44" i="8"/>
  <c r="BA44" i="8"/>
  <c r="BB44" i="8"/>
  <c r="BC44" i="8"/>
  <c r="BD44" i="8"/>
  <c r="BE44" i="8"/>
  <c r="BF44" i="8"/>
  <c r="BG44" i="8"/>
  <c r="BH44" i="8"/>
  <c r="BI44" i="8"/>
  <c r="BJ44" i="8"/>
  <c r="BP44" i="8"/>
  <c r="AN44" i="8" s="1"/>
  <c r="AQ45" i="8"/>
  <c r="BQ45" i="8" s="1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BP45" i="8"/>
  <c r="AN45" i="8" s="1"/>
  <c r="AO27" i="7" l="1"/>
  <c r="AL27" i="7" s="1"/>
  <c r="AK27" i="7"/>
  <c r="AO6" i="7"/>
  <c r="AL6" i="7" s="1"/>
  <c r="AO30" i="7"/>
  <c r="AL30" i="7" s="1"/>
  <c r="AN30" i="7"/>
  <c r="AJ30" i="7" s="1"/>
  <c r="AN6" i="7"/>
  <c r="AJ6" i="7" s="1"/>
  <c r="AN9" i="7"/>
  <c r="AO9" i="7" s="1"/>
  <c r="AL9" i="7" s="1"/>
  <c r="AK9" i="7" s="1"/>
  <c r="AN13" i="7"/>
  <c r="AJ13" i="7" s="1"/>
  <c r="AN17" i="7"/>
  <c r="AJ17" i="7" s="1"/>
  <c r="AN21" i="7"/>
  <c r="AJ21" i="7" s="1"/>
  <c r="AN12" i="7"/>
  <c r="AJ12" i="7" s="1"/>
  <c r="AN16" i="7"/>
  <c r="AJ16" i="7" s="1"/>
  <c r="AN20" i="7"/>
  <c r="AJ20" i="7" s="1"/>
  <c r="AN24" i="7"/>
  <c r="AJ24" i="7" s="1"/>
  <c r="AO44" i="8"/>
  <c r="AO40" i="8"/>
  <c r="AO36" i="8"/>
  <c r="AO30" i="8"/>
  <c r="AO26" i="8"/>
  <c r="AO22" i="8"/>
  <c r="AO16" i="8"/>
  <c r="AO12" i="8"/>
  <c r="AO8" i="8"/>
  <c r="AL8" i="8" s="1"/>
  <c r="AO43" i="8"/>
  <c r="AO39" i="8"/>
  <c r="AO35" i="8"/>
  <c r="AO29" i="8"/>
  <c r="AO25" i="8"/>
  <c r="AO21" i="8"/>
  <c r="AO15" i="8"/>
  <c r="AO11" i="8"/>
  <c r="AO7" i="8"/>
  <c r="AL7" i="8" s="1"/>
  <c r="AO28" i="8"/>
  <c r="AO24" i="8"/>
  <c r="AO20" i="8"/>
  <c r="AO14" i="8"/>
  <c r="AO10" i="8"/>
  <c r="AO6" i="8"/>
  <c r="AO45" i="8"/>
  <c r="AO41" i="8"/>
  <c r="AO37" i="8"/>
  <c r="AO31" i="8"/>
  <c r="AO27" i="8"/>
  <c r="AO23" i="8"/>
  <c r="AO17" i="8"/>
  <c r="AO13" i="8"/>
  <c r="AO9" i="8"/>
  <c r="AL9" i="8" s="1"/>
  <c r="AK8" i="8"/>
  <c r="AL42" i="8"/>
  <c r="AK42" i="8" s="1"/>
  <c r="AK7" i="8"/>
  <c r="AK9" i="8"/>
  <c r="AL13" i="8"/>
  <c r="AJ13" i="8"/>
  <c r="AJ17" i="8"/>
  <c r="AJ23" i="8"/>
  <c r="AJ27" i="8"/>
  <c r="AJ31" i="8"/>
  <c r="AJ37" i="8"/>
  <c r="AJ41" i="8"/>
  <c r="AJ45" i="8"/>
  <c r="AJ12" i="8"/>
  <c r="AJ16" i="8"/>
  <c r="AJ22" i="8"/>
  <c r="AJ26" i="8"/>
  <c r="AJ30" i="8"/>
  <c r="AJ36" i="8"/>
  <c r="AJ40" i="8"/>
  <c r="AJ44" i="8"/>
  <c r="AJ11" i="8"/>
  <c r="AJ15" i="8"/>
  <c r="AJ21" i="8"/>
  <c r="AJ25" i="8"/>
  <c r="AJ29" i="8"/>
  <c r="AJ35" i="8"/>
  <c r="AJ39" i="8"/>
  <c r="AJ43" i="8"/>
  <c r="AJ6" i="8"/>
  <c r="AJ10" i="8"/>
  <c r="AJ14" i="8"/>
  <c r="AJ20" i="8"/>
  <c r="AJ24" i="8"/>
  <c r="AJ28" i="8"/>
  <c r="AJ34" i="8"/>
  <c r="AJ38" i="8"/>
  <c r="AO13" i="7" l="1"/>
  <c r="AL13" i="7" s="1"/>
  <c r="AK13" i="7" s="1"/>
  <c r="AO20" i="7"/>
  <c r="AL20" i="7" s="1"/>
  <c r="AO16" i="7"/>
  <c r="AL16" i="7" s="1"/>
  <c r="AK16" i="7" s="1"/>
  <c r="AK24" i="7"/>
  <c r="AK6" i="7"/>
  <c r="AO21" i="7"/>
  <c r="AL21" i="7" s="1"/>
  <c r="AK21" i="7" s="1"/>
  <c r="AO12" i="7"/>
  <c r="AL12" i="7" s="1"/>
  <c r="AK12" i="7" s="1"/>
  <c r="AK20" i="7"/>
  <c r="AK30" i="7"/>
  <c r="AO17" i="7"/>
  <c r="AL17" i="7" s="1"/>
  <c r="AK17" i="7" s="1"/>
  <c r="AO24" i="7"/>
  <c r="AL24" i="7" s="1"/>
  <c r="AL45" i="8"/>
  <c r="AK45" i="8" s="1"/>
  <c r="AL27" i="8"/>
  <c r="AK27" i="8" s="1"/>
  <c r="AL17" i="8"/>
  <c r="AK17" i="8" s="1"/>
  <c r="AL44" i="8"/>
  <c r="AK44" i="8" s="1"/>
  <c r="AL29" i="8"/>
  <c r="AL11" i="8"/>
  <c r="AL24" i="8"/>
  <c r="AL41" i="8"/>
  <c r="AK41" i="8" s="1"/>
  <c r="AL26" i="8"/>
  <c r="AK26" i="8" s="1"/>
  <c r="AL16" i="8"/>
  <c r="AL40" i="8"/>
  <c r="AK40" i="8" s="1"/>
  <c r="AL25" i="8"/>
  <c r="AK25" i="8" s="1"/>
  <c r="AL43" i="8"/>
  <c r="AK43" i="8" s="1"/>
  <c r="AL38" i="8"/>
  <c r="AK38" i="8" s="1"/>
  <c r="AL20" i="8"/>
  <c r="AK20" i="8" s="1"/>
  <c r="AK16" i="8"/>
  <c r="AL37" i="8"/>
  <c r="AK37" i="8" s="1"/>
  <c r="AL23" i="8"/>
  <c r="AK23" i="8" s="1"/>
  <c r="AL36" i="8"/>
  <c r="AK36" i="8" s="1"/>
  <c r="AL21" i="8"/>
  <c r="AK21" i="8" s="1"/>
  <c r="AL39" i="8"/>
  <c r="AL10" i="8"/>
  <c r="AK10" i="8" s="1"/>
  <c r="AL34" i="8"/>
  <c r="AK34" i="8" s="1"/>
  <c r="AL14" i="8"/>
  <c r="AK14" i="8" s="1"/>
  <c r="AK39" i="8"/>
  <c r="AK24" i="8"/>
  <c r="AK29" i="8"/>
  <c r="AK11" i="8"/>
  <c r="AK13" i="8"/>
  <c r="AL31" i="8"/>
  <c r="AK31" i="8" s="1"/>
  <c r="AL22" i="8"/>
  <c r="AK22" i="8" s="1"/>
  <c r="AL12" i="8"/>
  <c r="AK12" i="8" s="1"/>
  <c r="AL30" i="8"/>
  <c r="AK30" i="8" s="1"/>
  <c r="AL15" i="8"/>
  <c r="AK15" i="8" s="1"/>
  <c r="AL35" i="8"/>
  <c r="AK35" i="8" s="1"/>
  <c r="AL28" i="8"/>
  <c r="AK28" i="8" s="1"/>
  <c r="AL6" i="8"/>
  <c r="AK6" i="8" s="1"/>
  <c r="AL14" i="1" l="1"/>
  <c r="AK31" i="1"/>
  <c r="AK29" i="1"/>
  <c r="AK28" i="1"/>
  <c r="AK30" i="1"/>
  <c r="AL6" i="1" l="1"/>
  <c r="AL18" i="1" l="1"/>
  <c r="AK9" i="1" l="1"/>
  <c r="AK12" i="3" l="1"/>
  <c r="AL12" i="3" s="1"/>
  <c r="AL13" i="3"/>
  <c r="AL22" i="1" l="1"/>
  <c r="AK25" i="1" l="1"/>
  <c r="AL25" i="1" s="1"/>
  <c r="AK24" i="1"/>
  <c r="AL24" i="1" s="1"/>
  <c r="AK23" i="1"/>
  <c r="AL23" i="1" s="1"/>
  <c r="AK22" i="1"/>
  <c r="AK21" i="1"/>
  <c r="AL21" i="1" s="1"/>
  <c r="AK18" i="1"/>
  <c r="AK15" i="1"/>
  <c r="AL15" i="1" s="1"/>
  <c r="AK14" i="1"/>
  <c r="AK11" i="1"/>
  <c r="AL11" i="1" s="1"/>
  <c r="AK10" i="1"/>
  <c r="AL10" i="1" s="1"/>
  <c r="AL9" i="1"/>
  <c r="AK6" i="1"/>
  <c r="AL54" i="1" l="1"/>
  <c r="AO12" i="4" l="1"/>
  <c r="AO9" i="4"/>
  <c r="BO18" i="3" l="1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BA10" i="3"/>
  <c r="BP10" i="3" s="1"/>
  <c r="BO9" i="3"/>
  <c r="AO9" i="3" s="1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J9" i="3"/>
  <c r="AK9" i="3" s="1"/>
  <c r="BA7" i="3"/>
  <c r="BO6" i="3"/>
  <c r="AJ6" i="3" s="1"/>
  <c r="AK6" i="3" s="1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BP17" i="3" l="1"/>
  <c r="AP17" i="3" s="1"/>
  <c r="BP16" i="3"/>
  <c r="AP16" i="3" s="1"/>
  <c r="BP9" i="3"/>
  <c r="AP9" i="3" s="1"/>
  <c r="BP18" i="3"/>
  <c r="AP18" i="3" s="1"/>
  <c r="BP6" i="3"/>
  <c r="AP6" i="3" s="1"/>
  <c r="BP13" i="3"/>
  <c r="AP13" i="3" s="1"/>
  <c r="BP14" i="3"/>
  <c r="AP14" i="3" s="1"/>
  <c r="BP15" i="3"/>
  <c r="AP15" i="3" s="1"/>
  <c r="BP12" i="3"/>
  <c r="AP12" i="3" s="1"/>
</calcChain>
</file>

<file path=xl/sharedStrings.xml><?xml version="1.0" encoding="utf-8"?>
<sst xmlns="http://schemas.openxmlformats.org/spreadsheetml/2006/main" count="3909" uniqueCount="482">
  <si>
    <t>Matricula</t>
  </si>
  <si>
    <t>NOME</t>
  </si>
  <si>
    <t>LOCAL</t>
  </si>
  <si>
    <t>TURNO</t>
  </si>
  <si>
    <t>CH</t>
  </si>
  <si>
    <t>CT</t>
  </si>
  <si>
    <t>HE</t>
  </si>
  <si>
    <t>Coordenação</t>
  </si>
  <si>
    <t>QUA</t>
  </si>
  <si>
    <t>QUI</t>
  </si>
  <si>
    <t>SEX</t>
  </si>
  <si>
    <t>DOM</t>
  </si>
  <si>
    <t>SEG</t>
  </si>
  <si>
    <t>TER</t>
  </si>
  <si>
    <t>F</t>
  </si>
  <si>
    <t>FE</t>
  </si>
  <si>
    <t>LP</t>
  </si>
  <si>
    <t>AT</t>
  </si>
  <si>
    <t>C</t>
  </si>
  <si>
    <t>M</t>
  </si>
  <si>
    <t>T</t>
  </si>
  <si>
    <t>P</t>
  </si>
  <si>
    <t>I¹</t>
  </si>
  <si>
    <t>I²</t>
  </si>
  <si>
    <t>M4</t>
  </si>
  <si>
    <t>M/SN</t>
  </si>
  <si>
    <t>T/SN</t>
  </si>
  <si>
    <t>T/I</t>
  </si>
  <si>
    <t>P/I</t>
  </si>
  <si>
    <t>M/I</t>
  </si>
  <si>
    <t>M4/T</t>
  </si>
  <si>
    <t>DCH</t>
  </si>
  <si>
    <t>THT</t>
  </si>
  <si>
    <t>FLEXÍVEL</t>
  </si>
  <si>
    <t>LIA PAIVA</t>
  </si>
  <si>
    <t>TEREZINHA NUNES</t>
  </si>
  <si>
    <t>RECEPÇÃO</t>
  </si>
  <si>
    <t>MARCIO LUSARDI</t>
  </si>
  <si>
    <t>MARIA CRISTINA</t>
  </si>
  <si>
    <t>HIGINEZ ALVES</t>
  </si>
  <si>
    <t>SILVANA BRANDÃO</t>
  </si>
  <si>
    <t>DANIELE ROBERTI</t>
  </si>
  <si>
    <t>EXTERNO</t>
  </si>
  <si>
    <t>Legenda</t>
  </si>
  <si>
    <t>_________________________</t>
  </si>
  <si>
    <t>Coord. Administrativa</t>
  </si>
  <si>
    <t>Reg. Prof.</t>
  </si>
  <si>
    <t>Tec. Rx</t>
  </si>
  <si>
    <t>M1</t>
  </si>
  <si>
    <t>T1</t>
  </si>
  <si>
    <t>T2</t>
  </si>
  <si>
    <t>T3</t>
  </si>
  <si>
    <t>D1</t>
  </si>
  <si>
    <t>D2</t>
  </si>
  <si>
    <t>D3</t>
  </si>
  <si>
    <t>I</t>
  </si>
  <si>
    <t>N</t>
  </si>
  <si>
    <t>12834-1</t>
  </si>
  <si>
    <t>Jeferson Lopes</t>
  </si>
  <si>
    <t xml:space="preserve">0719 </t>
  </si>
  <si>
    <t>13586-0</t>
  </si>
  <si>
    <t>Dilcelia Arantes</t>
  </si>
  <si>
    <t>02224</t>
  </si>
  <si>
    <t>01269 T</t>
  </si>
  <si>
    <t>13590-9</t>
  </si>
  <si>
    <t>Adilson de Almeida</t>
  </si>
  <si>
    <t>03291T</t>
  </si>
  <si>
    <t>19-7h</t>
  </si>
  <si>
    <t>13583-6</t>
  </si>
  <si>
    <t xml:space="preserve">Anderson Meireles </t>
  </si>
  <si>
    <t>3201T</t>
  </si>
  <si>
    <t>13585-2</t>
  </si>
  <si>
    <t>Gustavo Albuquerque</t>
  </si>
  <si>
    <t>00858</t>
  </si>
  <si>
    <t>07H - 12H</t>
  </si>
  <si>
    <t>07H - 11H</t>
  </si>
  <si>
    <t>14H-19H</t>
  </si>
  <si>
    <t>11H - 15H</t>
  </si>
  <si>
    <t>_____________________________________</t>
  </si>
  <si>
    <t>Carolina A. F. Santini</t>
  </si>
  <si>
    <t>07H-13H</t>
  </si>
  <si>
    <t>07H-19H</t>
  </si>
  <si>
    <t>13H-19H</t>
  </si>
  <si>
    <t>19H - 07H</t>
  </si>
  <si>
    <t xml:space="preserve">               Responsável Técnico</t>
  </si>
  <si>
    <t>Coord Administrativa</t>
  </si>
  <si>
    <t>Farmacêutica</t>
  </si>
  <si>
    <t>CRF PR</t>
  </si>
  <si>
    <t>M2</t>
  </si>
  <si>
    <t>M3</t>
  </si>
  <si>
    <t>Mta</t>
  </si>
  <si>
    <t>Assistente Social</t>
  </si>
  <si>
    <t>CRESS</t>
  </si>
  <si>
    <t>M5</t>
  </si>
  <si>
    <t>T6</t>
  </si>
  <si>
    <t>13765-0</t>
  </si>
  <si>
    <t>POLIANA DE PAULA AMANCIO</t>
  </si>
  <si>
    <t>6587 PR</t>
  </si>
  <si>
    <t>07h as 13h</t>
  </si>
  <si>
    <t>Rouparia</t>
  </si>
  <si>
    <t>11910-5</t>
  </si>
  <si>
    <t>JOAO VITOR DA SILVA</t>
  </si>
  <si>
    <t>não possui</t>
  </si>
  <si>
    <t>07H30 as 13H30</t>
  </si>
  <si>
    <t>13h30-19h30</t>
  </si>
  <si>
    <t>Legendas:</t>
  </si>
  <si>
    <t>13H as 19H</t>
  </si>
  <si>
    <t>14:30 ÁS 20:30</t>
  </si>
  <si>
    <t>06h30 as 12h30</t>
  </si>
  <si>
    <t>08H AS 14H</t>
  </si>
  <si>
    <t>BH</t>
  </si>
  <si>
    <t>Banco de horas</t>
  </si>
  <si>
    <t>externo</t>
  </si>
  <si>
    <t>DULCINEIA ANDRADE</t>
  </si>
  <si>
    <t>LEGENDA</t>
  </si>
  <si>
    <t>_____________________________</t>
  </si>
  <si>
    <t>MEDICA</t>
  </si>
  <si>
    <t>Flexível</t>
  </si>
  <si>
    <t>ENFERMAGEM</t>
  </si>
  <si>
    <t>CAROLINA A.F.SANTINI</t>
  </si>
  <si>
    <t>ADMINISTRATIVA</t>
  </si>
  <si>
    <t>FL- Flexível</t>
  </si>
  <si>
    <t>06H</t>
  </si>
  <si>
    <t>ANA FREGONESE</t>
  </si>
  <si>
    <t>Carolina F. Santini</t>
  </si>
  <si>
    <t>Matrícula 15160-2</t>
  </si>
  <si>
    <t>GLAUBER GEHARD</t>
  </si>
  <si>
    <t>RUI DE MELO</t>
  </si>
  <si>
    <t>DANIEL RIBEIRO</t>
  </si>
  <si>
    <t>Matrícula 151602</t>
  </si>
  <si>
    <t>CARLOS ALBERTO DE SOUZA MARQUES</t>
  </si>
  <si>
    <t>FL1- Flexível</t>
  </si>
  <si>
    <t>SÁB</t>
  </si>
  <si>
    <t>15360-5</t>
  </si>
  <si>
    <t>APOIO ADM</t>
  </si>
  <si>
    <t>11354-9</t>
  </si>
  <si>
    <t>12062-0</t>
  </si>
  <si>
    <t>10320-9</t>
  </si>
  <si>
    <t>10970-3</t>
  </si>
  <si>
    <t>19H-7H</t>
  </si>
  <si>
    <t>12805-8</t>
  </si>
  <si>
    <t>14005-8</t>
  </si>
  <si>
    <t>13963-7</t>
  </si>
  <si>
    <t>15467-9</t>
  </si>
  <si>
    <t>Matrícula</t>
  </si>
  <si>
    <t>APOIO</t>
  </si>
  <si>
    <t>Coord. Adm</t>
  </si>
  <si>
    <t xml:space="preserve">MANHÃ </t>
  </si>
  <si>
    <t>TARDE</t>
  </si>
  <si>
    <t>AVISOS</t>
  </si>
  <si>
    <r>
      <rPr>
        <sz val="8"/>
        <rFont val="Arial Black"/>
        <family val="2"/>
      </rPr>
      <t>M</t>
    </r>
    <r>
      <rPr>
        <sz val="8"/>
        <rFont val="Arial Narrow"/>
        <family val="2"/>
      </rPr>
      <t>: MANHA - 7:00  ÀS 13:00</t>
    </r>
  </si>
  <si>
    <r>
      <rPr>
        <sz val="8"/>
        <rFont val="Arial Black"/>
        <family val="2"/>
      </rPr>
      <t>T</t>
    </r>
    <r>
      <rPr>
        <sz val="8"/>
        <rFont val="Arial Narrow"/>
        <family val="2"/>
      </rPr>
      <t>: TARDE - 13:00 ÀS 19:00</t>
    </r>
  </si>
  <si>
    <r>
      <rPr>
        <sz val="8"/>
        <rFont val="Arial Black"/>
        <family val="2"/>
      </rPr>
      <t>P</t>
    </r>
    <r>
      <rPr>
        <sz val="8"/>
        <rFont val="Arial Narrow"/>
        <family val="2"/>
      </rPr>
      <t xml:space="preserve"> - DIA - 07:00 ÁS 19:00</t>
    </r>
  </si>
  <si>
    <t>ESCALA DE COBERTURA TARDE - JUNHO</t>
  </si>
  <si>
    <t>Gabriela Matesco</t>
  </si>
  <si>
    <t>Cobertura</t>
  </si>
  <si>
    <t>7h-11h</t>
  </si>
  <si>
    <t>11h -15h</t>
  </si>
  <si>
    <t>15h-19h</t>
  </si>
  <si>
    <r>
      <rPr>
        <sz val="8"/>
        <rFont val="Arial Black"/>
        <family val="2"/>
      </rPr>
      <t>SN</t>
    </r>
    <r>
      <rPr>
        <sz val="8"/>
        <rFont val="Arial Narrow"/>
        <family val="2"/>
      </rPr>
      <t>: NOITE - 19:00 ÀS 07:00</t>
    </r>
  </si>
  <si>
    <r>
      <rPr>
        <b/>
        <sz val="8"/>
        <rFont val="Arial Black"/>
        <family val="2"/>
      </rPr>
      <t>FL</t>
    </r>
    <r>
      <rPr>
        <sz val="8"/>
        <rFont val="Arial Black"/>
        <family val="2"/>
      </rPr>
      <t>:</t>
    </r>
    <r>
      <rPr>
        <sz val="8"/>
        <rFont val="Arial Narrow"/>
        <family val="2"/>
      </rPr>
      <t xml:space="preserve"> HORÁRIO FLEXÍVEL</t>
    </r>
  </si>
  <si>
    <t>15H-19H</t>
  </si>
  <si>
    <t>10H - 15H</t>
  </si>
  <si>
    <t xml:space="preserve">Paulo Albuquerque </t>
  </si>
  <si>
    <t>Evelyne Pereira Merlini</t>
  </si>
  <si>
    <t>Coord. Administrativa - Mat.: 15160-2</t>
  </si>
  <si>
    <t>Felipe Sambati</t>
  </si>
  <si>
    <t>19H -01H</t>
  </si>
  <si>
    <t>SN</t>
  </si>
  <si>
    <t xml:space="preserve">ATESTADO </t>
  </si>
  <si>
    <t>17:00 AS 21:00</t>
  </si>
  <si>
    <t>N1</t>
  </si>
  <si>
    <t>6 E 13- DANI - Cobertura Faturamento</t>
  </si>
  <si>
    <t>FL</t>
  </si>
  <si>
    <t>10 A 23 - Lia - Cobertura coordenação</t>
  </si>
  <si>
    <t>SAB</t>
  </si>
  <si>
    <t>FÉRIAS</t>
  </si>
  <si>
    <t>MT</t>
  </si>
  <si>
    <t>D2N</t>
  </si>
  <si>
    <t>TSN</t>
  </si>
  <si>
    <t>T1N</t>
  </si>
  <si>
    <t>MSN</t>
  </si>
  <si>
    <r>
      <t>M</t>
    </r>
    <r>
      <rPr>
        <b/>
        <u/>
        <sz val="8"/>
        <rFont val="Arial"/>
        <family val="2"/>
      </rPr>
      <t>T</t>
    </r>
  </si>
  <si>
    <t>Francisco Luiz</t>
  </si>
  <si>
    <t>RODRIGO</t>
  </si>
  <si>
    <t>Paula</t>
  </si>
  <si>
    <t>ARTIGO  130</t>
  </si>
  <si>
    <t xml:space="preserve">Danilo </t>
  </si>
  <si>
    <t>Aparecida Galciveshi</t>
  </si>
  <si>
    <r>
      <rPr>
        <b/>
        <u/>
        <sz val="8"/>
        <color theme="1"/>
        <rFont val="Arial"/>
        <family val="2"/>
      </rPr>
      <t>M</t>
    </r>
    <r>
      <rPr>
        <sz val="8"/>
        <color theme="1"/>
        <rFont val="Arial"/>
        <family val="2"/>
      </rPr>
      <t>SN</t>
    </r>
  </si>
  <si>
    <r>
      <t>M</t>
    </r>
    <r>
      <rPr>
        <sz val="8"/>
        <color theme="1"/>
        <rFont val="Arial"/>
        <family val="2"/>
      </rPr>
      <t>SN</t>
    </r>
  </si>
  <si>
    <t>19:00 - 00:00</t>
  </si>
  <si>
    <t>D1T1</t>
  </si>
  <si>
    <t>TN1</t>
  </si>
  <si>
    <t>Gustavo Vitorino de Albuquerque</t>
  </si>
  <si>
    <t xml:space="preserve">        Matrícula13585-2/ Reg. Prof. 00858</t>
  </si>
  <si>
    <r>
      <t xml:space="preserve">ESCALA DE TRABALHO PREVISTA UPA Sabará – JANEIRO -  2026
</t>
    </r>
    <r>
      <rPr>
        <b/>
        <sz val="10"/>
        <rFont val="Arial"/>
        <family val="2"/>
        <charset val="1"/>
      </rPr>
      <t xml:space="preserve">CARGA HORÁRIA – 20 DIAS ÚTEIS - 120 HS
</t>
    </r>
    <r>
      <rPr>
        <b/>
        <sz val="9"/>
        <rFont val="Arial"/>
        <family val="2"/>
        <charset val="1"/>
      </rPr>
      <t>ESCALA DE PLANTÃO – DEMAIS FUNÇÕES</t>
    </r>
  </si>
  <si>
    <t>CAMILA DA ROCHA</t>
  </si>
  <si>
    <t>10H30 as 16H30</t>
  </si>
  <si>
    <t>FÉRIAS OFICIAIS 15/01 A 03/02</t>
  </si>
  <si>
    <t>Lourdes Pita</t>
  </si>
  <si>
    <r>
      <rPr>
        <sz val="16"/>
        <color indexed="8"/>
        <rFont val="Arial"/>
        <family val="2"/>
      </rPr>
      <t>T</t>
    </r>
    <r>
      <rPr>
        <b/>
        <u/>
        <sz val="16"/>
        <color indexed="8"/>
        <rFont val="Arial"/>
        <family val="2"/>
      </rPr>
      <t>N1</t>
    </r>
  </si>
  <si>
    <r>
      <rPr>
        <b/>
        <sz val="14"/>
        <color indexed="10"/>
        <rFont val="Arial"/>
        <family val="2"/>
      </rPr>
      <t>ESCALA DE TRABALHO PREVISTA DO UPA SABARÁ - janeiro 2026</t>
    </r>
    <r>
      <rPr>
        <b/>
        <sz val="14"/>
        <color indexed="8"/>
        <rFont val="Arial"/>
        <family val="2"/>
      </rPr>
      <t xml:space="preserve">
CARGA HORÁRIA – 20 DIAS ÚTEIS 96  HS
 Técnico de Radiologia</t>
    </r>
  </si>
  <si>
    <r>
      <t xml:space="preserve">
</t>
    </r>
    <r>
      <rPr>
        <b/>
        <sz val="10"/>
        <color indexed="10"/>
        <rFont val="Arial"/>
        <family val="2"/>
      </rPr>
      <t>ESCALA PREVISTA OFICIAL DE TRABALHO UPA SABARÁ - JANEIRO 2026</t>
    </r>
    <r>
      <rPr>
        <b/>
        <sz val="10"/>
        <rFont val="Arial"/>
        <family val="2"/>
      </rPr>
      <t xml:space="preserve">
CARGA HORÁRIA - 20 DIAS ÚTEIS - 120 h
TÉCNICO DE GESTÃO PÚBLICA
</t>
    </r>
  </si>
  <si>
    <t>AF</t>
  </si>
  <si>
    <t>12509-1</t>
  </si>
  <si>
    <r>
      <t xml:space="preserve">
ESCALA DE TRABALHO PREVISTA - UPA Sabará  
COORDENAÇÃO – JANEIRO</t>
    </r>
    <r>
      <rPr>
        <b/>
        <sz val="10"/>
        <color indexed="10"/>
        <rFont val="Arial"/>
        <family val="2"/>
      </rPr>
      <t xml:space="preserve"> –</t>
    </r>
    <r>
      <rPr>
        <b/>
        <sz val="10"/>
        <rFont val="Arial"/>
        <family val="2"/>
        <charset val="1"/>
      </rPr>
      <t xml:space="preserve"> </t>
    </r>
    <r>
      <rPr>
        <b/>
        <sz val="10"/>
        <color indexed="10"/>
        <rFont val="Arial"/>
        <family val="2"/>
      </rPr>
      <t>2025</t>
    </r>
    <r>
      <rPr>
        <b/>
        <sz val="10"/>
        <rFont val="Arial"/>
        <family val="2"/>
        <charset val="1"/>
      </rPr>
      <t xml:space="preserve"> 
CARGA HORÁRIA –  DIAS 20 ÚTEIS - 120 HS
</t>
    </r>
  </si>
  <si>
    <t xml:space="preserve">Reg. Prof. </t>
  </si>
  <si>
    <t>Enfermeiro</t>
  </si>
  <si>
    <t>COREN</t>
  </si>
  <si>
    <t>15339-7</t>
  </si>
  <si>
    <t>ANA PAULA F PAGLEARINE</t>
  </si>
  <si>
    <t>FLEXIVEL</t>
  </si>
  <si>
    <t>M/T</t>
  </si>
  <si>
    <t>15679-5</t>
  </si>
  <si>
    <t>MAITE GOMES LIMA</t>
  </si>
  <si>
    <t>07-19H</t>
  </si>
  <si>
    <t>13815-0</t>
  </si>
  <si>
    <t>LUCIANA PINHEIRO</t>
  </si>
  <si>
    <t>15702-3</t>
  </si>
  <si>
    <t>MICHEL ADEMAR DA CONCEIÇÃO</t>
  </si>
  <si>
    <t>15706-6</t>
  </si>
  <si>
    <t>JOAS SOARES LAURIANO</t>
  </si>
  <si>
    <t>15695-7</t>
  </si>
  <si>
    <t>LETICIA COUTINHO DE OLIVEIRA</t>
  </si>
  <si>
    <r>
      <t>M/</t>
    </r>
    <r>
      <rPr>
        <b/>
        <u/>
        <sz val="10"/>
        <rFont val="Arial"/>
        <family val="2"/>
      </rPr>
      <t>T</t>
    </r>
  </si>
  <si>
    <t>13944-0</t>
  </si>
  <si>
    <t>MANOEL CARLOS ARANTES</t>
  </si>
  <si>
    <t>19h-7h</t>
  </si>
  <si>
    <t>15698-1</t>
  </si>
  <si>
    <t>MAIRA LENA LIMA LEITE</t>
  </si>
  <si>
    <r>
      <t>I/</t>
    </r>
    <r>
      <rPr>
        <b/>
        <u/>
        <sz val="10"/>
        <rFont val="Arial"/>
        <family val="2"/>
      </rPr>
      <t>I</t>
    </r>
  </si>
  <si>
    <t>13615-8</t>
  </si>
  <si>
    <t>NEIVA MEIRA T. CARMO</t>
  </si>
  <si>
    <t>16030-0</t>
  </si>
  <si>
    <t>ALINE FERNANDA M. DOMINGOS</t>
  </si>
  <si>
    <t>Enfermeiros Fluxistas</t>
  </si>
  <si>
    <t>13614-0</t>
  </si>
  <si>
    <t>TANIA V. P. R. T. SANTOS</t>
  </si>
  <si>
    <t>10-22H</t>
  </si>
  <si>
    <t>FLUXO</t>
  </si>
  <si>
    <t>42792-6</t>
  </si>
  <si>
    <t>F - FRENTE (ACOLHIMENTO, POS E HIDRATAÇÃO)</t>
  </si>
  <si>
    <t>P- PLANTÃO DIURNO 07 - 19HS</t>
  </si>
  <si>
    <t>E- FUNDOS (ENFERMARIA E EMERGENCIA)</t>
  </si>
  <si>
    <t>T- TARDE - 13 - 19HS</t>
  </si>
  <si>
    <t>EH - EMERGENCIA E HIDRATAÇÃO</t>
  </si>
  <si>
    <t>TI - TARDE E INTERMEDIÁRIO - 13 - 01H</t>
  </si>
  <si>
    <t xml:space="preserve">ENF - ENFERMARIA </t>
  </si>
  <si>
    <t>SN - SERVIÇO NOTURNO - 19 - 07HS</t>
  </si>
  <si>
    <t>P2 - MANHA E NOITE - 10 - 22H</t>
  </si>
  <si>
    <r>
      <t>N</t>
    </r>
    <r>
      <rPr>
        <u/>
        <vertAlign val="superscript"/>
        <sz val="10"/>
        <rFont val="Arial"/>
        <family val="2"/>
      </rPr>
      <t xml:space="preserve">1 </t>
    </r>
    <r>
      <rPr>
        <u/>
        <sz val="10"/>
        <rFont val="Arial"/>
        <family val="2"/>
      </rPr>
      <t>= NOITE - 19 - 21H</t>
    </r>
  </si>
  <si>
    <t>M5 - MANHA - 7 -14:00H</t>
  </si>
  <si>
    <t>M5/N - MANHA/NOITE - 7 - 12H E 19 - 22H</t>
  </si>
  <si>
    <t>M5/I - MANHA E NOITE - 7 - 01H</t>
  </si>
  <si>
    <t>T5 - TARDE - 16:00 - 22:00H</t>
  </si>
  <si>
    <t>T5/N - TARDE  NOITE - 16:00 - 07:00H</t>
  </si>
  <si>
    <t>M6 - MANHA E TARDE - 10:00 - 16:00H</t>
  </si>
  <si>
    <t>M4 MANHA 7:00 - 12:30H</t>
  </si>
  <si>
    <t>T6 TARDE - 13:30 - 19:00H</t>
  </si>
  <si>
    <t xml:space="preserve">15:00 - 19:00 </t>
  </si>
  <si>
    <t>ESCALA REALIZADA DA UPA SABARÁ - JANEIRO -  2026</t>
  </si>
  <si>
    <t>CARGA HORÁRIA - 20 DIAS ÚTEIS - 120 HS</t>
  </si>
  <si>
    <t>ESCALA DE PLANTÃO TÉCNICOS DE ENFERMAGEM DIURNO</t>
  </si>
  <si>
    <t>TÉCNICO ENFERMAGEM</t>
  </si>
  <si>
    <t>13649-2</t>
  </si>
  <si>
    <t>AP MARCIA SPINASSI</t>
  </si>
  <si>
    <t>235203</t>
  </si>
  <si>
    <t>7h00 às 19h00</t>
  </si>
  <si>
    <r>
      <t>M/</t>
    </r>
    <r>
      <rPr>
        <b/>
        <u/>
        <sz val="12"/>
        <rFont val="Arial"/>
        <family val="2"/>
      </rPr>
      <t>T</t>
    </r>
  </si>
  <si>
    <t>14190-9</t>
  </si>
  <si>
    <t>CLÓVIS E .DA COSTA</t>
  </si>
  <si>
    <t>492325</t>
  </si>
  <si>
    <t>14098-8</t>
  </si>
  <si>
    <t>JAQUELINE SOUZA DE ALMEIDA</t>
  </si>
  <si>
    <t>13715-4</t>
  </si>
  <si>
    <t>ELISÂNGELA S.S.S.PEREIRA</t>
  </si>
  <si>
    <t>263106</t>
  </si>
  <si>
    <t>15258-7</t>
  </si>
  <si>
    <t xml:space="preserve">M.NILZA  BORGES </t>
  </si>
  <si>
    <r>
      <rPr>
        <b/>
        <u/>
        <sz val="12"/>
        <rFont val="Arial"/>
        <family val="2"/>
      </rPr>
      <t>M</t>
    </r>
    <r>
      <rPr>
        <sz val="12"/>
        <rFont val="Arial"/>
        <family val="2"/>
      </rPr>
      <t>/T</t>
    </r>
  </si>
  <si>
    <t>15086-0</t>
  </si>
  <si>
    <t>MARTA REGINA M. OLIVEIRA</t>
  </si>
  <si>
    <t>13164-4</t>
  </si>
  <si>
    <t xml:space="preserve">MARTA LUISA ROSA DA SILVA </t>
  </si>
  <si>
    <t>13026-5</t>
  </si>
  <si>
    <t>SUELY B DE O RODRIGUES</t>
  </si>
  <si>
    <t>13740-5</t>
  </si>
  <si>
    <t>VERA LUCIA GLOOR</t>
  </si>
  <si>
    <t>492782</t>
  </si>
  <si>
    <t>15779-1</t>
  </si>
  <si>
    <t>GIULIANO ELIDIO ARLINDO</t>
  </si>
  <si>
    <t>15803-8</t>
  </si>
  <si>
    <t>DANIELA VANESSA DE LIMA</t>
  </si>
  <si>
    <t>15778-3</t>
  </si>
  <si>
    <t>ELIANE DE SOUZA</t>
  </si>
  <si>
    <t>13705-7</t>
  </si>
  <si>
    <t>ANA CAROLINA DA C. RAMOS</t>
  </si>
  <si>
    <t>665004</t>
  </si>
  <si>
    <t>T/N</t>
  </si>
  <si>
    <r>
      <t>P</t>
    </r>
    <r>
      <rPr>
        <b/>
        <u/>
        <sz val="12"/>
        <rFont val="Arial"/>
        <family val="2"/>
      </rPr>
      <t>/I</t>
    </r>
  </si>
  <si>
    <t>P/N</t>
  </si>
  <si>
    <t>13689-1</t>
  </si>
  <si>
    <t>ADRIANA BORBA ALVES</t>
  </si>
  <si>
    <t>15120-3</t>
  </si>
  <si>
    <t>BIANCO ZAMPARO</t>
  </si>
  <si>
    <t>710920</t>
  </si>
  <si>
    <r>
      <t>P/</t>
    </r>
    <r>
      <rPr>
        <b/>
        <u/>
        <sz val="12"/>
        <rFont val="Arial"/>
        <family val="2"/>
      </rPr>
      <t>N</t>
    </r>
  </si>
  <si>
    <r>
      <t>P</t>
    </r>
    <r>
      <rPr>
        <b/>
        <u/>
        <sz val="12"/>
        <rFont val="Arial"/>
        <family val="2"/>
      </rPr>
      <t>/N</t>
    </r>
  </si>
  <si>
    <t>15329-0</t>
  </si>
  <si>
    <t>J WALDECI FREITAS</t>
  </si>
  <si>
    <t>11435-9</t>
  </si>
  <si>
    <t>ROSELAINE YANES PALMIERI</t>
  </si>
  <si>
    <r>
      <t>P/</t>
    </r>
    <r>
      <rPr>
        <b/>
        <u/>
        <sz val="12"/>
        <rFont val="Arial"/>
        <family val="2"/>
      </rPr>
      <t>I</t>
    </r>
  </si>
  <si>
    <t>15085-1</t>
  </si>
  <si>
    <t>VERA LÚCIA SANTOS</t>
  </si>
  <si>
    <t>1034610</t>
  </si>
  <si>
    <t>12565-2</t>
  </si>
  <si>
    <t>SUZAMAR TREVISAN RODRIGUES</t>
  </si>
  <si>
    <t>13852-5</t>
  </si>
  <si>
    <t>LUCIANA SANTIAGO</t>
  </si>
  <si>
    <r>
      <t>M</t>
    </r>
    <r>
      <rPr>
        <b/>
        <u/>
        <sz val="12"/>
        <rFont val="Arial"/>
        <family val="2"/>
      </rPr>
      <t>/T</t>
    </r>
  </si>
  <si>
    <t>15853-4</t>
  </si>
  <si>
    <t>SANDRA MARIA DELMILIO</t>
  </si>
  <si>
    <t>15788-0</t>
  </si>
  <si>
    <t>JOCELAINE DE S.B.R SANTOS</t>
  </si>
  <si>
    <t>16018-0</t>
  </si>
  <si>
    <t>CRISANGELA CONCEIÇÃO PIROLO</t>
  </si>
  <si>
    <t>12471-0</t>
  </si>
  <si>
    <t>WALDENIR GOMES BRITO</t>
  </si>
  <si>
    <t>13747-2</t>
  </si>
  <si>
    <t>AP FÁTIMA DE JESUS</t>
  </si>
  <si>
    <t>7h00 às 13h00</t>
  </si>
  <si>
    <t>13729-4</t>
  </si>
  <si>
    <t>BENTO (ANDRE LUIS)</t>
  </si>
  <si>
    <t>541438</t>
  </si>
  <si>
    <t>13h00 às 19h00</t>
  </si>
  <si>
    <t>81507-1</t>
  </si>
  <si>
    <t>BRUNO DE ARAGÃO R0DRIGUES</t>
  </si>
  <si>
    <t>14279-4</t>
  </si>
  <si>
    <t>CRISTIANE DE CASSIA P.PADILHA</t>
  </si>
  <si>
    <t>12946-1</t>
  </si>
  <si>
    <t>KARINA CARVALHO</t>
  </si>
  <si>
    <t>13865-7</t>
  </si>
  <si>
    <t>FATIMA CORDEIRO TORRES</t>
  </si>
  <si>
    <t>13859-2</t>
  </si>
  <si>
    <t>MARIA FERNANDA GALVÃO</t>
  </si>
  <si>
    <t>15105-0</t>
  </si>
  <si>
    <t>ANGELA CELESTE TELES BELTRAN</t>
  </si>
  <si>
    <t>14091-0</t>
  </si>
  <si>
    <t>REGINA L M. RABELO</t>
  </si>
  <si>
    <t>731494</t>
  </si>
  <si>
    <t>15631-0</t>
  </si>
  <si>
    <t>MARIA MADALENA BRAVO SILVA</t>
  </si>
  <si>
    <t>15800-3</t>
  </si>
  <si>
    <t>LARISSA DE ANDRADE LOPES</t>
  </si>
  <si>
    <t>12147-9</t>
  </si>
  <si>
    <t>I/I</t>
  </si>
  <si>
    <t>T5</t>
  </si>
  <si>
    <t>N/M</t>
  </si>
  <si>
    <t>M/N</t>
  </si>
  <si>
    <t>T/AT</t>
  </si>
  <si>
    <t>D7</t>
  </si>
  <si>
    <t>M6</t>
  </si>
  <si>
    <t>OK</t>
  </si>
  <si>
    <t>M5/N</t>
  </si>
  <si>
    <r>
      <t>I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  <charset val="1"/>
      </rPr>
      <t>/SN</t>
    </r>
  </si>
  <si>
    <r>
      <t>I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  <charset val="1"/>
      </rPr>
      <t>/N</t>
    </r>
  </si>
  <si>
    <t>I/M</t>
  </si>
  <si>
    <r>
      <rPr>
        <b/>
        <sz val="16"/>
        <color rgb="FFFF0000"/>
        <rFont val="Arial"/>
        <family val="2"/>
      </rPr>
      <t xml:space="preserve">ESCALA REALIZADA DA UPA SABARÁ - DEZEMBRO - 2025
</t>
    </r>
    <r>
      <rPr>
        <b/>
        <sz val="16"/>
        <rFont val="Arial"/>
        <family val="2"/>
      </rPr>
      <t>CARGA HORÁRIA -  21 DIAS ÚTEIS 126 HS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ESCALA DE PLANTÃO - ENFERMEIROS</t>
    </r>
  </si>
  <si>
    <t>CARGA HORÁRIA - 22 DIAS ÚTEIS - 132 HS</t>
  </si>
  <si>
    <t>ESCALA DE PLANTÃO TÉCNICOS DE ENFERMAGEM NOTURNO</t>
  </si>
  <si>
    <t>MATRÍCULA</t>
  </si>
  <si>
    <t>,</t>
  </si>
  <si>
    <t>I2/N</t>
  </si>
  <si>
    <t>T2/N</t>
  </si>
  <si>
    <t>P2</t>
  </si>
  <si>
    <t>T5/N</t>
  </si>
  <si>
    <t>M5/I</t>
  </si>
  <si>
    <t>13222-5</t>
  </si>
  <si>
    <t>ANGELITA VENANCIO TRUCOLO</t>
  </si>
  <si>
    <r>
      <t>I/</t>
    </r>
    <r>
      <rPr>
        <b/>
        <u/>
        <sz val="11"/>
        <rFont val="Arial"/>
        <family val="2"/>
      </rPr>
      <t>I</t>
    </r>
  </si>
  <si>
    <t>11829-0</t>
  </si>
  <si>
    <t>JOSEFA IVANEIDE DA SILVA</t>
  </si>
  <si>
    <t>15492-0</t>
  </si>
  <si>
    <t>LILIAN SOARES DOS SANTOS PONCE</t>
  </si>
  <si>
    <t>12219-0</t>
  </si>
  <si>
    <t>MARCELO FABIANI SILVA</t>
  </si>
  <si>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>/N</t>
    </r>
  </si>
  <si>
    <t>13887-8</t>
  </si>
  <si>
    <t>MARIA APARECIDA DA SILVA</t>
  </si>
  <si>
    <t>388029</t>
  </si>
  <si>
    <t>19H - 01H</t>
  </si>
  <si>
    <t>13725-1</t>
  </si>
  <si>
    <t>ROSANGELA AP. REIS CASAGRANDE</t>
  </si>
  <si>
    <t>15786-4</t>
  </si>
  <si>
    <t>FABRICIO ANTONIO DE LIMA</t>
  </si>
  <si>
    <t>EUNICE MACIEL ANESIO</t>
  </si>
  <si>
    <r>
      <rPr>
        <b/>
        <u/>
        <sz val="11"/>
        <rFont val="Arial"/>
        <family val="2"/>
      </rPr>
      <t>P</t>
    </r>
    <r>
      <rPr>
        <sz val="11"/>
        <rFont val="Arial"/>
        <family val="2"/>
      </rPr>
      <t>/N</t>
    </r>
  </si>
  <si>
    <t>15740-6</t>
  </si>
  <si>
    <t>EDNA RODRIGUES BARBOSA DANIEL</t>
  </si>
  <si>
    <t>15978-6</t>
  </si>
  <si>
    <t>LENARA DO CARMO B TRINDADE</t>
  </si>
  <si>
    <t>13180-6</t>
  </si>
  <si>
    <t>DENISE BOAVENTURA</t>
  </si>
  <si>
    <t>12389-7</t>
  </si>
  <si>
    <t>ELIANIA DA SILVA</t>
  </si>
  <si>
    <t>12172-0</t>
  </si>
  <si>
    <t>JOÃO BATISTA DE OLIVEIRA FILHO</t>
  </si>
  <si>
    <t>12926-7</t>
  </si>
  <si>
    <t>LUCILENE A SILVA MENDES</t>
  </si>
  <si>
    <t>12420-6</t>
  </si>
  <si>
    <t>MARCIO LEANDRO DE OLIVEIRA</t>
  </si>
  <si>
    <t xml:space="preserve">NILZA MOREIRA PINHO </t>
  </si>
  <si>
    <t>13268-3</t>
  </si>
  <si>
    <t>SILVIA LOPES DA SILVA</t>
  </si>
  <si>
    <t>12851-1</t>
  </si>
  <si>
    <t>ISMAR DA CRUZ REIS JUNIOR</t>
  </si>
  <si>
    <t>14262-0</t>
  </si>
  <si>
    <t>VANESSA LUIZA HONORATO FRANDINI</t>
  </si>
  <si>
    <t>13679-4</t>
  </si>
  <si>
    <t>THIAGO GONÇALVES MEDEIROS</t>
  </si>
  <si>
    <t>11128-7</t>
  </si>
  <si>
    <t>VANDERLUCIA CALDEIRA DA SILVA</t>
  </si>
  <si>
    <t>10722-0</t>
  </si>
  <si>
    <t>EDNA REGINA DA SILVA</t>
  </si>
  <si>
    <t>14169-0</t>
  </si>
  <si>
    <t>JOSÉ MARIA BARBOSA JR</t>
  </si>
  <si>
    <t>901599</t>
  </si>
  <si>
    <t>13712-0</t>
  </si>
  <si>
    <t>LISANIA PINTO</t>
  </si>
  <si>
    <t>741333</t>
  </si>
  <si>
    <t>13680-8</t>
  </si>
  <si>
    <t>MARIA REGINA RODRIGUES SILVA</t>
  </si>
  <si>
    <r>
      <rPr>
        <b/>
        <u/>
        <sz val="11"/>
        <rFont val="Arial"/>
        <family val="2"/>
      </rPr>
      <t>I</t>
    </r>
    <r>
      <rPr>
        <sz val="11"/>
        <rFont val="Arial"/>
        <family val="2"/>
      </rPr>
      <t>/I</t>
    </r>
  </si>
  <si>
    <t>NERCI APDA DE CASTRO DESTACIO</t>
  </si>
  <si>
    <t>13694-8</t>
  </si>
  <si>
    <t>SIMONE PEREIRA DA SILVA</t>
  </si>
  <si>
    <t>MARIA JOSÉ DE LIMA MACHADO</t>
  </si>
  <si>
    <t>ROSILAINE MORAIS CARVALHO</t>
  </si>
  <si>
    <t>KARINA FERREIRA DE OLIVEIRA</t>
  </si>
  <si>
    <r>
      <t>T</t>
    </r>
    <r>
      <rPr>
        <b/>
        <u/>
        <sz val="11"/>
        <rFont val="Arial"/>
        <family val="2"/>
      </rPr>
      <t>/I</t>
    </r>
  </si>
  <si>
    <r>
      <rPr>
        <b/>
        <u/>
        <sz val="11"/>
        <rFont val="Arial"/>
        <family val="2"/>
      </rPr>
      <t>T/</t>
    </r>
    <r>
      <rPr>
        <sz val="11"/>
        <rFont val="Arial"/>
        <family val="2"/>
      </rPr>
      <t>N</t>
    </r>
  </si>
  <si>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>/I</t>
    </r>
  </si>
  <si>
    <t>12422-2</t>
  </si>
  <si>
    <t>MARIA APARECIDA DA  SILVA</t>
  </si>
  <si>
    <t>ESCALA REALIZADA DA UPA SABARÁ - DEZEMBRO - 2024
CARGA HORÁRIA -  23 DIAS ÚTEIS 184 HS
ESCALA DE PLANTÃO - ACE</t>
  </si>
  <si>
    <t>P1</t>
  </si>
  <si>
    <t>I2</t>
  </si>
  <si>
    <t>PI</t>
  </si>
  <si>
    <t>P1.</t>
  </si>
  <si>
    <t>P3</t>
  </si>
  <si>
    <t>TI</t>
  </si>
  <si>
    <t>I1</t>
  </si>
  <si>
    <t>P4</t>
  </si>
  <si>
    <t>P4.</t>
  </si>
  <si>
    <t>P5</t>
  </si>
  <si>
    <t>P6</t>
  </si>
  <si>
    <t>SIRLENE CARRETI</t>
  </si>
  <si>
    <t>EDNA APARECIDA DA SILVA</t>
  </si>
  <si>
    <t>FRANCESCA A WILLY AMARAL</t>
  </si>
  <si>
    <t>EDIMARA DOS SANTOS PEREIRA</t>
  </si>
  <si>
    <t xml:space="preserve">MARCIA TOMOKO HORITA  </t>
  </si>
  <si>
    <t>ATESTADO</t>
  </si>
  <si>
    <t>M - DAS 07 AS 13HS</t>
  </si>
  <si>
    <t>M1 - DAS 07 AS 12HS</t>
  </si>
  <si>
    <t>T- DAS 13 ÀS 19HS</t>
  </si>
  <si>
    <t>I - DAS 19 À 01H</t>
  </si>
  <si>
    <t>T1 - DAS 12 AS 19HS</t>
  </si>
  <si>
    <t>TI - DAS 13 A 01H COM 1H INTERVALO REGISTRADA NO PONTO</t>
  </si>
  <si>
    <t>I2 - DAS 16 À 01H COM 1H INTERVALO REGISTRADO NO PONTO</t>
  </si>
  <si>
    <t>I1 - DAS 18 A 01H</t>
  </si>
  <si>
    <t>P - DAS 07 AS 19H COM 1 H INTERVALO REGISTRADA NO PONTO</t>
  </si>
  <si>
    <t>P1 - DAS 07 AS 16HS COM 1 H INTERVALO REGISTRADA NO PONTO</t>
  </si>
  <si>
    <t>P1. - DAS 07 AS 15HS COM 1 H INTERVALO REGISTRADA NO PONTO</t>
  </si>
  <si>
    <t>P2 - DAS 10 AS 19HS COM 1 HORA INTERVALO REGISTRADO NO PONTO</t>
  </si>
  <si>
    <t>P3 - DAS 11 AS 23HS COM 1 H INTERVALO REGISTRADA NO PONTO</t>
  </si>
  <si>
    <t>P4 - DAS 08 ÀS 19HS COM 1 H INTERVALO REGISTRADA NO PONTO</t>
  </si>
  <si>
    <t>P4. - DAS 07 ÀS 20HS COM 1 H INTERVALO REGISTRADA NO PONTO</t>
  </si>
  <si>
    <t>P5 - DAS 10 AS 20HS COM 1 H INTERVALO REGISTRADA NO PONTO</t>
  </si>
  <si>
    <t>P6 - DAS 8 AS 18 COM 1 H INTERVALO REGISTRADA NO PONTO</t>
  </si>
  <si>
    <t>PI - DAS 7 AS 24H COM 1 H DE INTERVALO REGISTRADA NO PONTO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</si>
</sst>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5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8"/>
      <name val="Calibri"/>
      <family val="2"/>
      <charset val="1"/>
    </font>
    <font>
      <b/>
      <sz val="6.5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 Narrow"/>
      <family val="2"/>
      <charset val="1"/>
    </font>
    <font>
      <b/>
      <sz val="6"/>
      <name val="Arial"/>
      <family val="2"/>
    </font>
    <font>
      <b/>
      <sz val="8"/>
      <name val="Arial"/>
      <family val="2"/>
      <charset val="1"/>
    </font>
    <font>
      <sz val="11"/>
      <name val="Calibri"/>
      <family val="2"/>
      <charset val="1"/>
    </font>
    <font>
      <sz val="8"/>
      <name val="Calibri"/>
      <family val="2"/>
      <charset val="1"/>
    </font>
    <font>
      <sz val="9"/>
      <name val="Arial Narrow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</font>
    <font>
      <sz val="12"/>
      <name val="Arial"/>
      <family val="2"/>
    </font>
    <font>
      <b/>
      <sz val="9"/>
      <name val="Calibri"/>
      <family val="2"/>
      <charset val="1"/>
    </font>
    <font>
      <b/>
      <sz val="8.5"/>
      <name val="Arial"/>
      <family val="2"/>
      <charset val="1"/>
    </font>
    <font>
      <sz val="9"/>
      <name val="Arial"/>
      <family val="2"/>
      <charset val="1"/>
    </font>
    <font>
      <sz val="9"/>
      <name val="Calibri"/>
      <family val="2"/>
      <charset val="1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7"/>
      <color rgb="FF000000"/>
      <name val="Arial"/>
      <family val="2"/>
      <charset val="1"/>
    </font>
    <font>
      <b/>
      <sz val="7"/>
      <color rgb="FF000000"/>
      <name val="Arial"/>
      <family val="2"/>
      <charset val="1"/>
    </font>
    <font>
      <sz val="7"/>
      <color rgb="FF000000"/>
      <name val="Albertus MT"/>
      <family val="2"/>
      <charset val="1"/>
    </font>
    <font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9"/>
      <color theme="1"/>
      <name val="Calibri"/>
      <family val="2"/>
      <charset val="1"/>
    </font>
    <font>
      <b/>
      <sz val="10"/>
      <color rgb="FF000000"/>
      <name val="Arial"/>
      <family val="2"/>
      <charset val="1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"/>
    </font>
    <font>
      <b/>
      <sz val="6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7"/>
      <color rgb="FF000000"/>
      <name val="Arial Narrow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color rgb="FF000000"/>
      <name val="Arial Narrow"/>
      <family val="2"/>
    </font>
    <font>
      <b/>
      <sz val="7"/>
      <color rgb="FF000000"/>
      <name val="Calibri"/>
      <family val="2"/>
      <charset val="1"/>
    </font>
    <font>
      <sz val="9"/>
      <name val="Arial"/>
      <family val="2"/>
    </font>
    <font>
      <b/>
      <sz val="8"/>
      <name val="Calibri"/>
      <family val="2"/>
    </font>
    <font>
      <b/>
      <sz val="8"/>
      <color rgb="FF000000"/>
      <name val="Calibri"/>
      <family val="2"/>
      <scheme val="minor"/>
    </font>
    <font>
      <sz val="10"/>
      <name val="Calibri"/>
      <family val="2"/>
      <charset val="1"/>
    </font>
    <font>
      <b/>
      <sz val="14"/>
      <color theme="1"/>
      <name val="Arial"/>
      <family val="2"/>
    </font>
    <font>
      <sz val="8"/>
      <name val="Calibri"/>
      <family val="2"/>
    </font>
    <font>
      <b/>
      <sz val="8"/>
      <name val="Arial Black"/>
      <family val="2"/>
    </font>
    <font>
      <sz val="8"/>
      <name val="Arial"/>
      <family val="2"/>
    </font>
    <font>
      <b/>
      <sz val="8"/>
      <color theme="1"/>
      <name val="Calibri"/>
      <family val="2"/>
      <charset val="1"/>
    </font>
    <font>
      <b/>
      <sz val="8"/>
      <color theme="1"/>
      <name val="Calibri"/>
      <family val="2"/>
      <scheme val="minor"/>
    </font>
    <font>
      <b/>
      <sz val="8"/>
      <color rgb="FFFF0000"/>
      <name val="Arial"/>
      <family val="2"/>
      <charset val="1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8"/>
      <name val="Arial Narrow"/>
      <family val="2"/>
    </font>
    <font>
      <sz val="8"/>
      <name val="Arial Black"/>
      <family val="2"/>
    </font>
    <font>
      <sz val="6"/>
      <color indexed="8"/>
      <name val="Arial"/>
      <family val="2"/>
    </font>
    <font>
      <sz val="5"/>
      <name val="Arial"/>
      <family val="2"/>
    </font>
    <font>
      <sz val="6"/>
      <name val="Arial Narrow"/>
      <family val="2"/>
    </font>
    <font>
      <sz val="7"/>
      <name val="Arial"/>
      <family val="2"/>
    </font>
    <font>
      <sz val="5"/>
      <color indexed="8"/>
      <name val="Albertus MT"/>
      <family val="2"/>
    </font>
    <font>
      <sz val="5"/>
      <color indexed="8"/>
      <name val="Calibri"/>
      <family val="2"/>
    </font>
    <font>
      <b/>
      <sz val="6"/>
      <color indexed="10"/>
      <name val="Arial"/>
      <family val="2"/>
    </font>
    <font>
      <sz val="7"/>
      <color indexed="10"/>
      <name val="Arial"/>
      <family val="2"/>
    </font>
    <font>
      <sz val="8"/>
      <color rgb="FF212529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b/>
      <sz val="8"/>
      <color rgb="FFFF0000"/>
      <name val="Arial"/>
      <family val="2"/>
    </font>
    <font>
      <b/>
      <sz val="6"/>
      <color rgb="FFFF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charset val="1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1"/>
      <color rgb="FFFF0000"/>
      <name val="Calibri"/>
      <family val="2"/>
      <scheme val="minor"/>
    </font>
    <font>
      <b/>
      <u/>
      <sz val="8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b/>
      <sz val="7"/>
      <name val="Arial"/>
      <family val="2"/>
      <charset val="1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2"/>
      <name val="Arial"/>
      <family val="2"/>
    </font>
    <font>
      <b/>
      <u/>
      <sz val="8"/>
      <color theme="2"/>
      <name val="Arial"/>
      <family val="2"/>
    </font>
    <font>
      <b/>
      <sz val="16"/>
      <color theme="0"/>
      <name val="Arial"/>
      <family val="2"/>
    </font>
    <font>
      <b/>
      <u/>
      <sz val="16"/>
      <name val="Arial"/>
      <family val="2"/>
    </font>
    <font>
      <b/>
      <u/>
      <sz val="8"/>
      <name val="Arial"/>
      <family val="2"/>
    </font>
    <font>
      <sz val="16"/>
      <name val="Arial"/>
      <family val="2"/>
    </font>
    <font>
      <b/>
      <u/>
      <sz val="16"/>
      <color theme="1"/>
      <name val="Arial"/>
      <family val="2"/>
    </font>
    <font>
      <b/>
      <u/>
      <sz val="16"/>
      <color rgb="FF000000"/>
      <name val="Arial"/>
      <family val="2"/>
    </font>
    <font>
      <b/>
      <sz val="8"/>
      <color theme="1"/>
      <name val="Arial"/>
      <family val="2"/>
    </font>
    <font>
      <b/>
      <sz val="16"/>
      <name val="Arial"/>
      <family val="2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6"/>
      <name val="Calibri"/>
      <family val="2"/>
    </font>
    <font>
      <b/>
      <sz val="16"/>
      <name val="Arial Narrow"/>
      <family val="2"/>
    </font>
    <font>
      <b/>
      <sz val="14"/>
      <name val="Arial"/>
      <family val="2"/>
    </font>
    <font>
      <b/>
      <u/>
      <sz val="16"/>
      <color indexed="8"/>
      <name val="Arial"/>
      <family val="2"/>
    </font>
    <font>
      <sz val="16"/>
      <color indexed="8"/>
      <name val="Arial"/>
      <family val="2"/>
    </font>
    <font>
      <b/>
      <u/>
      <sz val="12"/>
      <name val="Arial"/>
      <family val="2"/>
    </font>
    <font>
      <sz val="16"/>
      <name val="Arial Narrow"/>
      <family val="2"/>
    </font>
    <font>
      <sz val="12"/>
      <name val="Arial Narrow"/>
      <family val="2"/>
    </font>
    <font>
      <b/>
      <sz val="14"/>
      <color indexed="1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8"/>
      <color theme="3"/>
      <name val="Cambria"/>
      <family val="1"/>
      <scheme val="major"/>
    </font>
    <font>
      <b/>
      <sz val="16"/>
      <color rgb="FFFF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14"/>
      <color theme="1"/>
      <name val="Arial Narrow"/>
      <family val="2"/>
    </font>
    <font>
      <b/>
      <sz val="16"/>
      <color rgb="FFFF0000"/>
      <name val="Arial Narrow"/>
      <family val="2"/>
    </font>
    <font>
      <sz val="16"/>
      <color rgb="FFFF0000"/>
      <name val="Arial Narrow"/>
      <family val="2"/>
    </font>
    <font>
      <b/>
      <sz val="12"/>
      <color rgb="FF000000"/>
      <name val="Calibri"/>
      <family val="2"/>
    </font>
    <font>
      <b/>
      <sz val="8"/>
      <color theme="0"/>
      <name val="Calibri"/>
      <family val="2"/>
    </font>
    <font>
      <sz val="11"/>
      <color rgb="FF000000"/>
      <name val="Calibri"/>
      <family val="2"/>
      <charset val="1"/>
    </font>
    <font>
      <b/>
      <u/>
      <sz val="10"/>
      <name val="Arial"/>
      <family val="2"/>
    </font>
    <font>
      <sz val="8"/>
      <name val="Arial"/>
      <family val="2"/>
      <charset val="1"/>
    </font>
    <font>
      <u/>
      <sz val="10"/>
      <name val="Arial"/>
      <family val="2"/>
      <charset val="1"/>
    </font>
    <font>
      <u/>
      <vertAlign val="superscript"/>
      <sz val="10"/>
      <name val="Arial"/>
      <family val="2"/>
    </font>
    <font>
      <u/>
      <sz val="10"/>
      <name val="Arial"/>
      <family val="2"/>
    </font>
    <font>
      <u/>
      <sz val="11"/>
      <color rgb="FF000000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1"/>
      <name val="Arial"/>
      <family val="2"/>
      <charset val="1"/>
    </font>
    <font>
      <sz val="13"/>
      <name val="Arial"/>
      <family val="2"/>
      <charset val="1"/>
    </font>
    <font>
      <u/>
      <sz val="12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1"/>
    </font>
    <font>
      <sz val="12"/>
      <name val="Arial"/>
      <family val="2"/>
      <charset val="1"/>
    </font>
    <font>
      <sz val="13"/>
      <color rgb="FF000000"/>
      <name val="Arial"/>
      <family val="2"/>
      <charset val="1"/>
    </font>
    <font>
      <sz val="13"/>
      <color rgb="FF000000"/>
      <name val="Arial"/>
      <family val="2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sz val="13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theme="1"/>
      <name val="Arial"/>
      <family val="2"/>
    </font>
    <font>
      <b/>
      <sz val="13"/>
      <name val="Arial"/>
      <family val="2"/>
    </font>
    <font>
      <sz val="10"/>
      <color rgb="FFFF0000"/>
      <name val="Arial"/>
      <family val="2"/>
      <charset val="1"/>
    </font>
    <font>
      <sz val="10"/>
      <name val="Verdana"/>
      <family val="2"/>
      <charset val="1"/>
    </font>
    <font>
      <b/>
      <sz val="14"/>
      <name val="Arial"/>
      <family val="2"/>
      <charset val="1"/>
    </font>
    <font>
      <b/>
      <vertAlign val="superscript"/>
      <sz val="8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2"/>
      <color rgb="FFFF0000"/>
      <name val="Arial"/>
      <family val="2"/>
    </font>
    <font>
      <b/>
      <u/>
      <sz val="10"/>
      <name val="Arial"/>
      <family val="2"/>
      <charset val="1"/>
    </font>
    <font>
      <sz val="11"/>
      <name val="Arial"/>
      <family val="2"/>
    </font>
    <font>
      <b/>
      <sz val="12"/>
      <name val="Arial"/>
      <family val="2"/>
      <charset val="1"/>
    </font>
    <font>
      <sz val="7.5"/>
      <color rgb="FFFF0000"/>
      <name val="Arial"/>
      <family val="2"/>
      <charset val="1"/>
    </font>
    <font>
      <sz val="7.5"/>
      <name val="Arial"/>
      <family val="2"/>
      <charset val="1"/>
    </font>
    <font>
      <sz val="6.5"/>
      <color rgb="FFFF0000"/>
      <name val="Arial"/>
      <family val="2"/>
      <charset val="1"/>
    </font>
    <font>
      <sz val="6.5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0"/>
      <name val="Calibri"/>
      <family val="2"/>
      <scheme val="minor"/>
    </font>
    <font>
      <b/>
      <sz val="10"/>
      <name val="Arial Narrow"/>
      <family val="2"/>
      <charset val="1"/>
    </font>
    <font>
      <b/>
      <sz val="12"/>
      <name val="Arial Narrow"/>
      <family val="2"/>
      <charset val="1"/>
    </font>
    <font>
      <sz val="8"/>
      <color rgb="FFFF0000"/>
      <name val="Arial"/>
      <family val="2"/>
      <charset val="1"/>
    </font>
    <font>
      <b/>
      <sz val="12"/>
      <name val="Arial Narrow"/>
      <family val="2"/>
    </font>
    <font>
      <sz val="10.9"/>
      <name val="Arial"/>
      <family val="2"/>
    </font>
    <font>
      <b/>
      <u/>
      <sz val="11"/>
      <name val="Arial"/>
      <family val="2"/>
    </font>
    <font>
      <sz val="10"/>
      <name val="Arial Narrow"/>
      <family val="2"/>
      <charset val="1"/>
    </font>
    <font>
      <sz val="10"/>
      <name val="Arial Narrow"/>
      <family val="2"/>
    </font>
    <font>
      <sz val="12"/>
      <color rgb="FFFF0000"/>
      <name val="Arial"/>
      <family val="2"/>
      <charset val="1"/>
    </font>
    <font>
      <sz val="11"/>
      <name val="Arial Narrow"/>
      <family val="2"/>
    </font>
    <font>
      <b/>
      <sz val="11"/>
      <color rgb="FF000000"/>
      <name val="Arial"/>
      <family val="2"/>
      <charset val="1"/>
    </font>
    <font>
      <sz val="11"/>
      <name val="Arial "/>
    </font>
    <font>
      <u/>
      <sz val="11"/>
      <name val="Arial"/>
      <family val="2"/>
    </font>
    <font>
      <sz val="11"/>
      <color rgb="FFFF0000"/>
      <name val="Calibri"/>
      <family val="2"/>
      <charset val="1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1"/>
      <name val="Arial"/>
      <family val="2"/>
      <charset val="1"/>
    </font>
    <font>
      <b/>
      <sz val="10"/>
      <color theme="1"/>
      <name val="Arial"/>
      <family val="2"/>
    </font>
    <font>
      <sz val="12"/>
      <color theme="1"/>
      <name val="Arial Narrow"/>
      <family val="2"/>
    </font>
    <font>
      <sz val="10"/>
      <name val="Arial  "/>
    </font>
    <font>
      <sz val="10"/>
      <color theme="1"/>
      <name val="Arial  "/>
    </font>
    <font>
      <b/>
      <u/>
      <sz val="12"/>
      <name val="Arial Narrow"/>
      <family val="2"/>
    </font>
    <font>
      <sz val="12"/>
      <color theme="1"/>
      <name val="Arial"/>
      <family val="2"/>
      <charset val="1"/>
    </font>
  </fonts>
  <fills count="4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theme="9" tint="0.39997558519241921"/>
        <bgColor rgb="FFF2DCDB"/>
      </patternFill>
    </fill>
    <fill>
      <patternFill patternType="solid">
        <fgColor theme="9" tint="0.39997558519241921"/>
        <bgColor rgb="FFF7D1D5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9" tint="0.39997558519241921"/>
        <bgColor rgb="FFFAC090"/>
      </patternFill>
    </fill>
    <fill>
      <patternFill patternType="solid">
        <fgColor rgb="FFBFBFBF"/>
        <bgColor rgb="FFB2B2B2"/>
      </patternFill>
    </fill>
    <fill>
      <patternFill patternType="solid">
        <fgColor rgb="FFFFB66C"/>
        <bgColor rgb="FFFAC09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B2B2B2"/>
      </patternFill>
    </fill>
    <fill>
      <patternFill patternType="solid">
        <fgColor theme="0"/>
        <bgColor indexed="22"/>
      </patternFill>
    </fill>
    <fill>
      <patternFill patternType="solid">
        <fgColor rgb="FFFAC090"/>
        <bgColor rgb="FFFCD5B5"/>
      </patternFill>
    </fill>
    <fill>
      <patternFill patternType="solid">
        <fgColor theme="9" tint="0.39997558519241921"/>
        <bgColor rgb="FF993300"/>
      </patternFill>
    </fill>
    <fill>
      <patternFill patternType="solid">
        <fgColor theme="9" tint="0.39997558519241921"/>
        <bgColor rgb="FFFFA6A6"/>
      </patternFill>
    </fill>
    <fill>
      <patternFill patternType="solid">
        <fgColor theme="9" tint="0.39997558519241921"/>
        <bgColor rgb="FFCCFFFF"/>
      </patternFill>
    </fill>
    <fill>
      <patternFill patternType="solid">
        <fgColor theme="9" tint="0.39997558519241921"/>
        <bgColor rgb="FFFCD5B5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7D1D5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rgb="FFFAC09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AC090"/>
      </patternFill>
    </fill>
    <fill>
      <patternFill patternType="solid">
        <fgColor rgb="FFFAC090"/>
        <bgColor rgb="FFFFA6A6"/>
      </patternFill>
    </fill>
    <fill>
      <patternFill patternType="solid">
        <fgColor theme="0"/>
        <bgColor rgb="FFFFA6A6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BFBFBF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AC090"/>
        <bgColor rgb="FFD9D9D9"/>
      </patternFill>
    </fill>
    <fill>
      <patternFill patternType="solid">
        <fgColor rgb="FFD9D9D9"/>
        <bgColor rgb="FFBFBFBF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A6A6A6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8" fillId="0" borderId="0"/>
    <xf numFmtId="0" fontId="125" fillId="0" borderId="0"/>
    <xf numFmtId="0" fontId="126" fillId="0" borderId="0"/>
    <xf numFmtId="0" fontId="125" fillId="0" borderId="0"/>
    <xf numFmtId="0" fontId="127" fillId="0" borderId="0"/>
    <xf numFmtId="0" fontId="128" fillId="0" borderId="0"/>
    <xf numFmtId="0" fontId="114" fillId="0" borderId="0"/>
    <xf numFmtId="0" fontId="67" fillId="0" borderId="0"/>
    <xf numFmtId="0" fontId="67" fillId="0" borderId="0"/>
    <xf numFmtId="0" fontId="127" fillId="0" borderId="0"/>
    <xf numFmtId="0" fontId="67" fillId="0" borderId="0"/>
    <xf numFmtId="0" fontId="12" fillId="0" borderId="0"/>
    <xf numFmtId="0" fontId="128" fillId="0" borderId="0"/>
    <xf numFmtId="0" fontId="129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38" fillId="0" borderId="0"/>
    <xf numFmtId="0" fontId="138" fillId="0" borderId="0"/>
  </cellStyleXfs>
  <cellXfs count="872">
    <xf numFmtId="0" fontId="0" fillId="0" borderId="0" xfId="0"/>
    <xf numFmtId="0" fontId="7" fillId="0" borderId="1" xfId="0" applyFont="1" applyBorder="1" applyAlignment="1" applyProtection="1">
      <alignment horizontal="center" vertical="center" readingOrder="1"/>
      <protection locked="0"/>
    </xf>
    <xf numFmtId="0" fontId="20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vertical="center"/>
    </xf>
    <xf numFmtId="0" fontId="22" fillId="0" borderId="0" xfId="0" applyFont="1"/>
    <xf numFmtId="0" fontId="25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 readingOrder="1"/>
      <protection locked="0"/>
    </xf>
    <xf numFmtId="0" fontId="1" fillId="0" borderId="1" xfId="0" applyFont="1" applyBorder="1" applyAlignment="1">
      <alignment vertical="center" readingOrder="1"/>
    </xf>
    <xf numFmtId="0" fontId="30" fillId="0" borderId="0" xfId="0" applyFont="1"/>
    <xf numFmtId="0" fontId="5" fillId="9" borderId="1" xfId="3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10" borderId="1" xfId="0" applyFont="1" applyFill="1" applyBorder="1" applyAlignment="1">
      <alignment horizontal="center" vertical="center" readingOrder="1"/>
    </xf>
    <xf numFmtId="0" fontId="1" fillId="10" borderId="1" xfId="0" applyFont="1" applyFill="1" applyBorder="1" applyAlignment="1" applyProtection="1">
      <alignment horizontal="center" vertical="center" readingOrder="1"/>
      <protection locked="0"/>
    </xf>
    <xf numFmtId="0" fontId="7" fillId="10" borderId="1" xfId="0" applyFont="1" applyFill="1" applyBorder="1" applyAlignment="1">
      <alignment horizontal="center" vertical="center" readingOrder="1"/>
    </xf>
    <xf numFmtId="0" fontId="16" fillId="9" borderId="1" xfId="3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center" vertical="center"/>
    </xf>
    <xf numFmtId="0" fontId="16" fillId="11" borderId="1" xfId="3" applyFont="1" applyFill="1" applyBorder="1" applyAlignment="1">
      <alignment horizontal="center" vertical="center"/>
    </xf>
    <xf numFmtId="0" fontId="10" fillId="11" borderId="1" xfId="3" applyFont="1" applyFill="1" applyBorder="1" applyAlignment="1">
      <alignment horizontal="center" vertical="center" shrinkToFit="1"/>
    </xf>
    <xf numFmtId="0" fontId="10" fillId="11" borderId="8" xfId="3" applyFont="1" applyFill="1" applyBorder="1" applyAlignment="1">
      <alignment horizontal="center" vertical="center" shrinkToFit="1"/>
    </xf>
    <xf numFmtId="0" fontId="11" fillId="10" borderId="1" xfId="0" applyFont="1" applyFill="1" applyBorder="1" applyAlignment="1">
      <alignment horizontal="right" vertical="center" readingOrder="1"/>
    </xf>
    <xf numFmtId="0" fontId="16" fillId="9" borderId="1" xfId="0" applyFont="1" applyFill="1" applyBorder="1" applyAlignment="1">
      <alignment horizontal="center" vertical="center"/>
    </xf>
    <xf numFmtId="0" fontId="31" fillId="7" borderId="1" xfId="1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vertical="center"/>
    </xf>
    <xf numFmtId="0" fontId="1" fillId="0" borderId="0" xfId="0" applyFont="1" applyAlignment="1">
      <alignment vertical="center" readingOrder="1"/>
    </xf>
    <xf numFmtId="0" fontId="1" fillId="0" borderId="0" xfId="0" applyFont="1" applyAlignment="1" applyProtection="1">
      <alignment horizontal="center" vertical="center" readingOrder="1"/>
      <protection locked="0"/>
    </xf>
    <xf numFmtId="0" fontId="1" fillId="10" borderId="0" xfId="0" applyFont="1" applyFill="1" applyAlignment="1">
      <alignment horizontal="center" vertical="center" readingOrder="1"/>
    </xf>
    <xf numFmtId="0" fontId="11" fillId="10" borderId="0" xfId="0" applyFont="1" applyFill="1" applyAlignment="1">
      <alignment horizontal="right" vertical="center" readingOrder="1"/>
    </xf>
    <xf numFmtId="0" fontId="33" fillId="12" borderId="11" xfId="0" applyFont="1" applyFill="1" applyBorder="1" applyAlignment="1">
      <alignment horizontal="center" vertical="center"/>
    </xf>
    <xf numFmtId="0" fontId="33" fillId="12" borderId="3" xfId="0" applyFont="1" applyFill="1" applyBorder="1" applyAlignment="1">
      <alignment horizontal="center" vertical="center"/>
    </xf>
    <xf numFmtId="0" fontId="33" fillId="14" borderId="11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0" fontId="18" fillId="1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8" fillId="14" borderId="15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36" fillId="0" borderId="4" xfId="3" applyFont="1" applyBorder="1" applyAlignment="1">
      <alignment horizontal="center" vertical="center"/>
    </xf>
    <xf numFmtId="0" fontId="36" fillId="12" borderId="4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12" borderId="6" xfId="3" applyFont="1" applyFill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3" fillId="17" borderId="1" xfId="0" applyFont="1" applyFill="1" applyBorder="1" applyAlignment="1">
      <alignment horizontal="center"/>
    </xf>
    <xf numFmtId="0" fontId="39" fillId="1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44" fillId="0" borderId="28" xfId="0" applyFont="1" applyBorder="1" applyAlignment="1">
      <alignment wrapText="1"/>
    </xf>
    <xf numFmtId="0" fontId="44" fillId="0" borderId="29" xfId="0" applyFont="1" applyBorder="1" applyAlignment="1">
      <alignment wrapText="1"/>
    </xf>
    <xf numFmtId="0" fontId="44" fillId="0" borderId="0" xfId="0" applyFont="1" applyAlignment="1">
      <alignment wrapText="1"/>
    </xf>
    <xf numFmtId="0" fontId="44" fillId="0" borderId="12" xfId="0" applyFont="1" applyBorder="1" applyAlignment="1">
      <alignment wrapText="1"/>
    </xf>
    <xf numFmtId="0" fontId="44" fillId="0" borderId="2" xfId="0" applyFont="1" applyBorder="1" applyAlignment="1">
      <alignment wrapText="1"/>
    </xf>
    <xf numFmtId="0" fontId="44" fillId="0" borderId="31" xfId="0" applyFont="1" applyBorder="1" applyAlignment="1">
      <alignment wrapText="1"/>
    </xf>
    <xf numFmtId="0" fontId="3" fillId="9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16" fillId="19" borderId="1" xfId="1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 shrinkToFit="1"/>
    </xf>
    <xf numFmtId="0" fontId="10" fillId="19" borderId="8" xfId="0" applyFont="1" applyFill="1" applyBorder="1" applyAlignment="1">
      <alignment horizontal="center" vertical="center" shrinkToFit="1"/>
    </xf>
    <xf numFmtId="0" fontId="47" fillId="3" borderId="1" xfId="0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0" fontId="43" fillId="2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7" borderId="0" xfId="0" applyFill="1"/>
    <xf numFmtId="0" fontId="0" fillId="0" borderId="12" xfId="0" applyBorder="1"/>
    <xf numFmtId="0" fontId="0" fillId="0" borderId="11" xfId="0" applyBorder="1"/>
    <xf numFmtId="0" fontId="41" fillId="0" borderId="7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16" fillId="24" borderId="1" xfId="3" applyFont="1" applyFill="1" applyBorder="1" applyAlignment="1">
      <alignment horizontal="center" vertical="center"/>
    </xf>
    <xf numFmtId="17" fontId="30" fillId="25" borderId="19" xfId="1" applyNumberFormat="1" applyFont="1" applyFill="1" applyBorder="1" applyAlignment="1">
      <alignment horizontal="center" vertical="center"/>
    </xf>
    <xf numFmtId="17" fontId="30" fillId="25" borderId="1" xfId="1" applyNumberFormat="1" applyFont="1" applyFill="1" applyBorder="1" applyAlignment="1">
      <alignment horizontal="center" vertical="center"/>
    </xf>
    <xf numFmtId="0" fontId="51" fillId="7" borderId="1" xfId="1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shrinkToFit="1"/>
    </xf>
    <xf numFmtId="0" fontId="5" fillId="16" borderId="8" xfId="0" applyFont="1" applyFill="1" applyBorder="1" applyAlignment="1">
      <alignment horizontal="center" shrinkToFit="1"/>
    </xf>
    <xf numFmtId="0" fontId="21" fillId="16" borderId="7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/>
    </xf>
    <xf numFmtId="0" fontId="21" fillId="16" borderId="1" xfId="0" applyFont="1" applyFill="1" applyBorder="1" applyAlignment="1">
      <alignment horizontal="center" vertical="center"/>
    </xf>
    <xf numFmtId="0" fontId="45" fillId="0" borderId="0" xfId="3" applyFont="1" applyAlignment="1">
      <alignment horizontal="center" vertical="center" wrapText="1"/>
    </xf>
    <xf numFmtId="0" fontId="5" fillId="26" borderId="0" xfId="3" applyFont="1" applyFill="1" applyAlignment="1">
      <alignment horizontal="center" vertical="center" shrinkToFit="1"/>
    </xf>
    <xf numFmtId="0" fontId="10" fillId="26" borderId="0" xfId="3" applyFont="1" applyFill="1" applyAlignment="1">
      <alignment horizontal="center" vertical="center" shrinkToFit="1"/>
    </xf>
    <xf numFmtId="0" fontId="11" fillId="12" borderId="11" xfId="0" applyFont="1" applyFill="1" applyBorder="1" applyAlignment="1">
      <alignment horizontal="left" vertical="center"/>
    </xf>
    <xf numFmtId="0" fontId="11" fillId="12" borderId="0" xfId="0" applyFont="1" applyFill="1" applyAlignment="1">
      <alignment horizontal="left" vertical="center"/>
    </xf>
    <xf numFmtId="0" fontId="32" fillId="0" borderId="0" xfId="1" applyFont="1" applyAlignment="1">
      <alignment horizontal="center" vertical="center"/>
    </xf>
    <xf numFmtId="17" fontId="30" fillId="0" borderId="0" xfId="1" applyNumberFormat="1" applyFont="1" applyAlignment="1">
      <alignment horizontal="center" vertical="center"/>
    </xf>
    <xf numFmtId="0" fontId="17" fillId="13" borderId="0" xfId="1" applyFont="1" applyFill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7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25" fillId="0" borderId="0" xfId="3" applyFont="1" applyAlignment="1">
      <alignment vertical="center"/>
    </xf>
    <xf numFmtId="0" fontId="34" fillId="0" borderId="0" xfId="3" applyFont="1" applyAlignment="1">
      <alignment vertical="center"/>
    </xf>
    <xf numFmtId="0" fontId="42" fillId="0" borderId="0" xfId="0" applyFont="1" applyAlignment="1">
      <alignment vertical="center"/>
    </xf>
    <xf numFmtId="0" fontId="35" fillId="14" borderId="0" xfId="0" applyFont="1" applyFill="1" applyAlignment="1">
      <alignment horizontal="center" vertical="center"/>
    </xf>
    <xf numFmtId="0" fontId="36" fillId="12" borderId="0" xfId="3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3" fillId="0" borderId="20" xfId="3" applyFont="1" applyBorder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0" fontId="8" fillId="0" borderId="1" xfId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49" fillId="7" borderId="1" xfId="1" applyFont="1" applyFill="1" applyBorder="1" applyAlignment="1">
      <alignment vertical="center"/>
    </xf>
    <xf numFmtId="0" fontId="3" fillId="2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57" fillId="28" borderId="1" xfId="0" applyFont="1" applyFill="1" applyBorder="1" applyAlignment="1">
      <alignment horizontal="left" vertical="center"/>
    </xf>
    <xf numFmtId="0" fontId="57" fillId="0" borderId="1" xfId="0" applyFont="1" applyBorder="1" applyAlignment="1">
      <alignment horizontal="center" vertical="center"/>
    </xf>
    <xf numFmtId="0" fontId="56" fillId="0" borderId="7" xfId="0" applyFont="1" applyBorder="1" applyAlignment="1">
      <alignment horizontal="left" vertical="center"/>
    </xf>
    <xf numFmtId="0" fontId="21" fillId="28" borderId="1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63" fillId="7" borderId="7" xfId="0" applyFont="1" applyFill="1" applyBorder="1" applyAlignment="1">
      <alignment horizontal="center" vertical="center"/>
    </xf>
    <xf numFmtId="0" fontId="61" fillId="7" borderId="1" xfId="0" applyFont="1" applyFill="1" applyBorder="1" applyAlignment="1">
      <alignment vertical="center"/>
    </xf>
    <xf numFmtId="0" fontId="64" fillId="0" borderId="1" xfId="0" applyFont="1" applyBorder="1" applyAlignment="1">
      <alignment horizontal="center" vertical="center"/>
    </xf>
    <xf numFmtId="17" fontId="63" fillId="29" borderId="1" xfId="0" applyNumberFormat="1" applyFont="1" applyFill="1" applyBorder="1" applyAlignment="1">
      <alignment horizontal="center" vertical="center"/>
    </xf>
    <xf numFmtId="0" fontId="55" fillId="7" borderId="1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center"/>
    </xf>
    <xf numFmtId="0" fontId="66" fillId="7" borderId="1" xfId="0" applyFont="1" applyFill="1" applyBorder="1" applyAlignment="1">
      <alignment horizontal="center"/>
    </xf>
    <xf numFmtId="0" fontId="61" fillId="0" borderId="1" xfId="0" applyFont="1" applyBorder="1" applyAlignment="1">
      <alignment vertical="center"/>
    </xf>
    <xf numFmtId="0" fontId="63" fillId="29" borderId="1" xfId="0" applyFont="1" applyFill="1" applyBorder="1" applyAlignment="1">
      <alignment horizontal="center" vertical="center"/>
    </xf>
    <xf numFmtId="0" fontId="67" fillId="0" borderId="0" xfId="0" applyFont="1"/>
    <xf numFmtId="0" fontId="53" fillId="0" borderId="1" xfId="0" applyFont="1" applyBorder="1" applyAlignment="1">
      <alignment horizontal="center"/>
    </xf>
    <xf numFmtId="0" fontId="61" fillId="0" borderId="0" xfId="0" applyFont="1" applyAlignment="1">
      <alignment vertical="center"/>
    </xf>
    <xf numFmtId="0" fontId="63" fillId="31" borderId="0" xfId="0" applyFont="1" applyFill="1" applyAlignment="1">
      <alignment horizontal="center" vertical="center"/>
    </xf>
    <xf numFmtId="0" fontId="55" fillId="32" borderId="0" xfId="0" applyFont="1" applyFill="1" applyAlignment="1">
      <alignment horizontal="center" vertical="center"/>
    </xf>
    <xf numFmtId="1" fontId="65" fillId="7" borderId="0" xfId="0" applyNumberFormat="1" applyFont="1" applyFill="1" applyAlignment="1">
      <alignment horizontal="center" vertical="center"/>
    </xf>
    <xf numFmtId="1" fontId="65" fillId="7" borderId="12" xfId="0" applyNumberFormat="1" applyFont="1" applyFill="1" applyBorder="1" applyAlignment="1">
      <alignment horizontal="center" vertical="center"/>
    </xf>
    <xf numFmtId="0" fontId="63" fillId="7" borderId="11" xfId="0" applyFont="1" applyFill="1" applyBorder="1" applyAlignment="1">
      <alignment horizontal="center" vertical="center"/>
    </xf>
    <xf numFmtId="0" fontId="61" fillId="7" borderId="0" xfId="0" applyFont="1" applyFill="1" applyAlignment="1">
      <alignment vertical="center"/>
    </xf>
    <xf numFmtId="0" fontId="6" fillId="7" borderId="0" xfId="0" applyFont="1" applyFill="1" applyAlignment="1">
      <alignment horizontal="left" vertical="center"/>
    </xf>
    <xf numFmtId="0" fontId="55" fillId="7" borderId="0" xfId="0" applyFont="1" applyFill="1" applyAlignment="1">
      <alignment horizontal="center"/>
    </xf>
    <xf numFmtId="0" fontId="61" fillId="0" borderId="1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68" fillId="0" borderId="1" xfId="0" applyFont="1" applyBorder="1" applyAlignment="1">
      <alignment horizontal="left" vertical="center"/>
    </xf>
    <xf numFmtId="0" fontId="70" fillId="7" borderId="0" xfId="0" applyFont="1" applyFill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 shrinkToFit="1"/>
    </xf>
    <xf numFmtId="1" fontId="18" fillId="0" borderId="12" xfId="0" applyNumberFormat="1" applyFont="1" applyBorder="1" applyAlignment="1">
      <alignment horizontal="center" vertical="center" shrinkToFit="1"/>
    </xf>
    <xf numFmtId="0" fontId="60" fillId="31" borderId="11" xfId="0" applyFont="1" applyFill="1" applyBorder="1" applyAlignment="1">
      <alignment horizontal="center" vertical="center"/>
    </xf>
    <xf numFmtId="0" fontId="68" fillId="7" borderId="1" xfId="0" applyFont="1" applyFill="1" applyBorder="1" applyAlignment="1">
      <alignment horizontal="left"/>
    </xf>
    <xf numFmtId="0" fontId="72" fillId="7" borderId="0" xfId="0" applyFont="1" applyFill="1" applyAlignment="1">
      <alignment horizontal="center"/>
    </xf>
    <xf numFmtId="0" fontId="73" fillId="31" borderId="0" xfId="0" applyFont="1" applyFill="1"/>
    <xf numFmtId="0" fontId="73" fillId="31" borderId="0" xfId="0" applyFont="1" applyFill="1" applyAlignment="1">
      <alignment vertical="center"/>
    </xf>
    <xf numFmtId="0" fontId="74" fillId="31" borderId="0" xfId="0" applyFont="1" applyFill="1"/>
    <xf numFmtId="0" fontId="75" fillId="29" borderId="0" xfId="0" applyFont="1" applyFill="1"/>
    <xf numFmtId="0" fontId="75" fillId="29" borderId="12" xfId="0" applyFont="1" applyFill="1" applyBorder="1"/>
    <xf numFmtId="0" fontId="73" fillId="31" borderId="11" xfId="0" applyFont="1" applyFill="1" applyBorder="1" applyAlignment="1">
      <alignment horizontal="center" vertical="center"/>
    </xf>
    <xf numFmtId="0" fontId="68" fillId="7" borderId="1" xfId="0" applyFont="1" applyFill="1" applyBorder="1" applyAlignment="1">
      <alignment horizontal="left" vertical="center"/>
    </xf>
    <xf numFmtId="0" fontId="72" fillId="7" borderId="0" xfId="0" applyFont="1" applyFill="1" applyAlignment="1">
      <alignment horizontal="center" vertical="center"/>
    </xf>
    <xf numFmtId="0" fontId="68" fillId="7" borderId="0" xfId="0" applyFont="1" applyFill="1" applyAlignment="1">
      <alignment vertical="center"/>
    </xf>
    <xf numFmtId="0" fontId="76" fillId="31" borderId="11" xfId="0" applyFont="1" applyFill="1" applyBorder="1" applyAlignment="1">
      <alignment horizontal="center" vertical="center"/>
    </xf>
    <xf numFmtId="0" fontId="72" fillId="7" borderId="0" xfId="0" applyFont="1" applyFill="1"/>
    <xf numFmtId="0" fontId="0" fillId="31" borderId="0" xfId="0" applyFill="1"/>
    <xf numFmtId="0" fontId="0" fillId="29" borderId="14" xfId="0" applyFill="1" applyBorder="1" applyAlignment="1">
      <alignment horizontal="center"/>
    </xf>
    <xf numFmtId="0" fontId="72" fillId="7" borderId="15" xfId="0" applyFont="1" applyFill="1" applyBorder="1"/>
    <xf numFmtId="0" fontId="0" fillId="31" borderId="15" xfId="0" applyFill="1" applyBorder="1"/>
    <xf numFmtId="0" fontId="75" fillId="29" borderId="15" xfId="0" applyFont="1" applyFill="1" applyBorder="1"/>
    <xf numFmtId="0" fontId="75" fillId="29" borderId="16" xfId="0" applyFont="1" applyFill="1" applyBorder="1"/>
    <xf numFmtId="0" fontId="0" fillId="29" borderId="0" xfId="0" applyFill="1"/>
    <xf numFmtId="0" fontId="64" fillId="7" borderId="0" xfId="0" applyFont="1" applyFill="1" applyAlignment="1">
      <alignment horizontal="center" vertical="center"/>
    </xf>
    <xf numFmtId="17" fontId="73" fillId="31" borderId="0" xfId="0" applyNumberFormat="1" applyFont="1" applyFill="1" applyAlignment="1">
      <alignment horizontal="center" vertical="center"/>
    </xf>
    <xf numFmtId="0" fontId="78" fillId="7" borderId="0" xfId="0" applyFont="1" applyFill="1" applyAlignment="1">
      <alignment horizontal="center"/>
    </xf>
    <xf numFmtId="0" fontId="63" fillId="7" borderId="0" xfId="0" applyFont="1" applyFill="1" applyAlignment="1">
      <alignment horizontal="center"/>
    </xf>
    <xf numFmtId="0" fontId="62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3" fillId="7" borderId="0" xfId="0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 shrinkToFit="1"/>
    </xf>
    <xf numFmtId="0" fontId="60" fillId="31" borderId="0" xfId="0" applyFont="1" applyFill="1" applyAlignment="1">
      <alignment horizontal="center" vertical="center"/>
    </xf>
    <xf numFmtId="0" fontId="72" fillId="7" borderId="0" xfId="0" applyFont="1" applyFill="1" applyAlignment="1">
      <alignment horizontal="left"/>
    </xf>
    <xf numFmtId="0" fontId="68" fillId="7" borderId="0" xfId="0" applyFont="1" applyFill="1"/>
    <xf numFmtId="0" fontId="72" fillId="7" borderId="0" xfId="0" applyFont="1" applyFill="1" applyAlignment="1">
      <alignment horizontal="left" vertical="center"/>
    </xf>
    <xf numFmtId="0" fontId="76" fillId="31" borderId="0" xfId="0" applyFont="1" applyFill="1" applyAlignment="1">
      <alignment horizontal="center" vertical="center"/>
    </xf>
    <xf numFmtId="0" fontId="66" fillId="31" borderId="0" xfId="0" applyFont="1" applyFill="1"/>
    <xf numFmtId="0" fontId="75" fillId="31" borderId="0" xfId="0" applyFont="1" applyFill="1"/>
    <xf numFmtId="0" fontId="0" fillId="31" borderId="0" xfId="0" applyFill="1" applyAlignment="1">
      <alignment horizontal="center"/>
    </xf>
    <xf numFmtId="0" fontId="0" fillId="29" borderId="0" xfId="0" applyFill="1" applyAlignment="1">
      <alignment horizontal="center"/>
    </xf>
    <xf numFmtId="1" fontId="75" fillId="29" borderId="0" xfId="0" applyNumberFormat="1" applyFont="1" applyFill="1"/>
    <xf numFmtId="0" fontId="79" fillId="7" borderId="0" xfId="0" applyFont="1" applyFill="1" applyAlignment="1">
      <alignment horizontal="center"/>
    </xf>
    <xf numFmtId="0" fontId="80" fillId="31" borderId="0" xfId="0" applyFont="1" applyFill="1"/>
    <xf numFmtId="0" fontId="0" fillId="33" borderId="0" xfId="0" applyFill="1"/>
    <xf numFmtId="0" fontId="75" fillId="0" borderId="0" xfId="0" applyFont="1"/>
    <xf numFmtId="0" fontId="0" fillId="30" borderId="0" xfId="0" applyFill="1"/>
    <xf numFmtId="0" fontId="75" fillId="34" borderId="0" xfId="0" applyFont="1" applyFill="1"/>
    <xf numFmtId="0" fontId="55" fillId="35" borderId="10" xfId="0" applyFont="1" applyFill="1" applyBorder="1" applyAlignment="1">
      <alignment horizontal="center" vertical="center"/>
    </xf>
    <xf numFmtId="1" fontId="65" fillId="2" borderId="1" xfId="0" applyNumberFormat="1" applyFont="1" applyFill="1" applyBorder="1" applyAlignment="1">
      <alignment horizontal="center" vertical="center"/>
    </xf>
    <xf numFmtId="0" fontId="55" fillId="35" borderId="1" xfId="0" applyFont="1" applyFill="1" applyBorder="1" applyAlignment="1">
      <alignment horizontal="center" vertical="center" shrinkToFit="1"/>
    </xf>
    <xf numFmtId="0" fontId="55" fillId="35" borderId="1" xfId="0" applyFont="1" applyFill="1" applyBorder="1" applyAlignment="1">
      <alignment horizontal="center" vertical="center"/>
    </xf>
    <xf numFmtId="1" fontId="65" fillId="2" borderId="8" xfId="0" applyNumberFormat="1" applyFont="1" applyFill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horizontal="left" vertical="center"/>
    </xf>
    <xf numFmtId="0" fontId="85" fillId="0" borderId="0" xfId="0" applyFont="1"/>
    <xf numFmtId="0" fontId="81" fillId="32" borderId="0" xfId="0" applyFont="1" applyFill="1" applyAlignment="1">
      <alignment horizontal="center" vertical="center"/>
    </xf>
    <xf numFmtId="1" fontId="83" fillId="7" borderId="0" xfId="0" applyNumberFormat="1" applyFont="1" applyFill="1" applyAlignment="1">
      <alignment horizontal="center" vertical="center"/>
    </xf>
    <xf numFmtId="1" fontId="83" fillId="7" borderId="12" xfId="0" applyNumberFormat="1" applyFont="1" applyFill="1" applyBorder="1" applyAlignment="1">
      <alignment horizontal="center" vertical="center"/>
    </xf>
    <xf numFmtId="0" fontId="55" fillId="7" borderId="1" xfId="1" applyFont="1" applyFill="1" applyBorder="1" applyAlignment="1">
      <alignment horizontal="center" vertical="center"/>
    </xf>
    <xf numFmtId="0" fontId="81" fillId="7" borderId="1" xfId="1" applyFont="1" applyFill="1" applyBorder="1" applyAlignment="1">
      <alignment horizontal="center" vertical="center"/>
    </xf>
    <xf numFmtId="0" fontId="79" fillId="7" borderId="1" xfId="1" applyFont="1" applyFill="1" applyBorder="1" applyAlignment="1">
      <alignment horizontal="center" vertical="center"/>
    </xf>
    <xf numFmtId="0" fontId="87" fillId="0" borderId="0" xfId="0" applyFont="1" applyAlignment="1">
      <alignment vertical="center"/>
    </xf>
    <xf numFmtId="0" fontId="90" fillId="0" borderId="0" xfId="0" applyFont="1"/>
    <xf numFmtId="0" fontId="91" fillId="7" borderId="1" xfId="1" applyFont="1" applyFill="1" applyBorder="1" applyAlignment="1">
      <alignment horizontal="center" vertical="center"/>
    </xf>
    <xf numFmtId="0" fontId="50" fillId="0" borderId="7" xfId="0" applyFont="1" applyBorder="1" applyAlignment="1">
      <alignment horizontal="left" vertical="center"/>
    </xf>
    <xf numFmtId="0" fontId="75" fillId="0" borderId="15" xfId="0" applyFont="1" applyBorder="1"/>
    <xf numFmtId="0" fontId="74" fillId="31" borderId="15" xfId="0" applyFont="1" applyFill="1" applyBorder="1"/>
    <xf numFmtId="0" fontId="68" fillId="7" borderId="36" xfId="0" applyFont="1" applyFill="1" applyBorder="1"/>
    <xf numFmtId="0" fontId="0" fillId="7" borderId="1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75" fillId="7" borderId="0" xfId="0" applyFont="1" applyFill="1"/>
    <xf numFmtId="0" fontId="92" fillId="7" borderId="20" xfId="0" applyFont="1" applyFill="1" applyBorder="1" applyAlignment="1">
      <alignment vertical="center"/>
    </xf>
    <xf numFmtId="0" fontId="48" fillId="7" borderId="9" xfId="0" applyFont="1" applyFill="1" applyBorder="1" applyAlignment="1">
      <alignment horizontal="center" vertical="center"/>
    </xf>
    <xf numFmtId="0" fontId="93" fillId="7" borderId="9" xfId="0" applyFont="1" applyFill="1" applyBorder="1" applyAlignment="1">
      <alignment horizontal="center" vertical="center"/>
    </xf>
    <xf numFmtId="0" fontId="93" fillId="7" borderId="21" xfId="0" applyFont="1" applyFill="1" applyBorder="1" applyAlignment="1">
      <alignment horizontal="center" vertical="center"/>
    </xf>
    <xf numFmtId="0" fontId="94" fillId="0" borderId="0" xfId="0" applyFont="1" applyAlignment="1">
      <alignment horizontal="left"/>
    </xf>
    <xf numFmtId="0" fontId="48" fillId="7" borderId="3" xfId="0" applyFont="1" applyFill="1" applyBorder="1" applyAlignment="1">
      <alignment horizontal="left" vertical="center"/>
    </xf>
    <xf numFmtId="0" fontId="48" fillId="7" borderId="0" xfId="0" applyFont="1" applyFill="1" applyAlignment="1">
      <alignment horizontal="left" vertical="center"/>
    </xf>
    <xf numFmtId="0" fontId="48" fillId="7" borderId="4" xfId="0" applyFont="1" applyFill="1" applyBorder="1" applyAlignment="1">
      <alignment horizontal="left" vertical="center"/>
    </xf>
    <xf numFmtId="0" fontId="94" fillId="0" borderId="3" xfId="0" applyFont="1" applyBorder="1" applyAlignment="1">
      <alignment horizontal="left"/>
    </xf>
    <xf numFmtId="0" fontId="94" fillId="0" borderId="4" xfId="0" applyFont="1" applyBorder="1" applyAlignment="1">
      <alignment horizontal="left"/>
    </xf>
    <xf numFmtId="0" fontId="95" fillId="7" borderId="5" xfId="0" applyFont="1" applyFill="1" applyBorder="1"/>
    <xf numFmtId="0" fontId="96" fillId="31" borderId="2" xfId="0" applyFont="1" applyFill="1" applyBorder="1"/>
    <xf numFmtId="0" fontId="96" fillId="31" borderId="6" xfId="0" applyFont="1" applyFill="1" applyBorder="1"/>
    <xf numFmtId="0" fontId="0" fillId="7" borderId="15" xfId="0" applyFill="1" applyBorder="1"/>
    <xf numFmtId="0" fontId="61" fillId="7" borderId="0" xfId="0" applyFont="1" applyFill="1" applyAlignment="1">
      <alignment vertical="top"/>
    </xf>
    <xf numFmtId="0" fontId="14" fillId="9" borderId="7" xfId="3" applyFont="1" applyFill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8" fillId="15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1" fillId="7" borderId="0" xfId="0" applyFont="1" applyFill="1" applyAlignment="1">
      <alignment horizontal="center" vertical="center"/>
    </xf>
    <xf numFmtId="0" fontId="61" fillId="35" borderId="10" xfId="0" applyFont="1" applyFill="1" applyBorder="1" applyAlignment="1">
      <alignment horizontal="center" vertical="center"/>
    </xf>
    <xf numFmtId="0" fontId="61" fillId="35" borderId="1" xfId="0" applyFont="1" applyFill="1" applyBorder="1" applyAlignment="1">
      <alignment horizontal="center" vertical="center" shrinkToFit="1"/>
    </xf>
    <xf numFmtId="0" fontId="60" fillId="35" borderId="13" xfId="0" applyFont="1" applyFill="1" applyBorder="1" applyAlignment="1">
      <alignment horizontal="center" vertical="center"/>
    </xf>
    <xf numFmtId="0" fontId="60" fillId="3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3" fillId="31" borderId="0" xfId="0" applyFont="1" applyFill="1" applyAlignment="1">
      <alignment horizontal="center" vertical="center"/>
    </xf>
    <xf numFmtId="0" fontId="61" fillId="7" borderId="0" xfId="0" applyFont="1" applyFill="1" applyAlignment="1">
      <alignment horizontal="center"/>
    </xf>
    <xf numFmtId="0" fontId="55" fillId="7" borderId="1" xfId="0" applyFont="1" applyFill="1" applyBorder="1" applyAlignment="1">
      <alignment vertical="center"/>
    </xf>
    <xf numFmtId="0" fontId="7" fillId="27" borderId="1" xfId="0" applyFont="1" applyFill="1" applyBorder="1" applyAlignment="1">
      <alignment horizontal="center"/>
    </xf>
    <xf numFmtId="0" fontId="53" fillId="7" borderId="1" xfId="1" applyFont="1" applyFill="1" applyBorder="1" applyAlignment="1">
      <alignment horizontal="center" vertical="center"/>
    </xf>
    <xf numFmtId="0" fontId="99" fillId="27" borderId="1" xfId="0" applyFont="1" applyFill="1" applyBorder="1" applyAlignment="1">
      <alignment horizontal="center"/>
    </xf>
    <xf numFmtId="0" fontId="55" fillId="37" borderId="1" xfId="1" applyFont="1" applyFill="1" applyBorder="1" applyAlignment="1">
      <alignment horizontal="center" vertical="center"/>
    </xf>
    <xf numFmtId="0" fontId="55" fillId="37" borderId="1" xfId="0" applyFont="1" applyFill="1" applyBorder="1" applyAlignment="1">
      <alignment vertical="center"/>
    </xf>
    <xf numFmtId="0" fontId="79" fillId="37" borderId="1" xfId="1" applyFont="1" applyFill="1" applyBorder="1" applyAlignment="1">
      <alignment horizontal="center" vertical="center"/>
    </xf>
    <xf numFmtId="0" fontId="91" fillId="37" borderId="1" xfId="1" applyFont="1" applyFill="1" applyBorder="1" applyAlignment="1">
      <alignment horizontal="center" vertical="center"/>
    </xf>
    <xf numFmtId="0" fontId="55" fillId="37" borderId="1" xfId="0" applyFont="1" applyFill="1" applyBorder="1" applyAlignment="1">
      <alignment horizontal="center" vertical="center"/>
    </xf>
    <xf numFmtId="0" fontId="102" fillId="0" borderId="0" xfId="0" applyFont="1"/>
    <xf numFmtId="0" fontId="98" fillId="37" borderId="1" xfId="0" applyFont="1" applyFill="1" applyBorder="1" applyAlignment="1">
      <alignment horizontal="center" vertical="center"/>
    </xf>
    <xf numFmtId="0" fontId="79" fillId="37" borderId="1" xfId="1" applyFont="1" applyFill="1" applyBorder="1" applyAlignment="1">
      <alignment vertical="center"/>
    </xf>
    <xf numFmtId="0" fontId="83" fillId="37" borderId="1" xfId="1" applyFont="1" applyFill="1" applyBorder="1" applyAlignment="1">
      <alignment horizontal="center" vertical="center"/>
    </xf>
    <xf numFmtId="0" fontId="107" fillId="37" borderId="1" xfId="1" applyFont="1" applyFill="1" applyBorder="1" applyAlignment="1">
      <alignment horizontal="center" vertical="center"/>
    </xf>
    <xf numFmtId="0" fontId="111" fillId="7" borderId="1" xfId="1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/>
    </xf>
    <xf numFmtId="0" fontId="61" fillId="37" borderId="1" xfId="0" applyFont="1" applyFill="1" applyBorder="1" applyAlignment="1">
      <alignment vertical="center"/>
    </xf>
    <xf numFmtId="0" fontId="61" fillId="0" borderId="1" xfId="0" applyFont="1" applyBorder="1" applyAlignment="1">
      <alignment horizontal="left" vertical="center"/>
    </xf>
    <xf numFmtId="0" fontId="55" fillId="0" borderId="7" xfId="0" applyFont="1" applyBorder="1" applyAlignment="1">
      <alignment horizontal="center" vertical="center"/>
    </xf>
    <xf numFmtId="0" fontId="107" fillId="7" borderId="1" xfId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82" fillId="0" borderId="1" xfId="0" applyFont="1" applyBorder="1" applyAlignment="1">
      <alignment horizontal="center" vertical="center"/>
    </xf>
    <xf numFmtId="0" fontId="84" fillId="0" borderId="1" xfId="0" applyFont="1" applyBorder="1" applyAlignment="1">
      <alignment horizontal="left" vertical="center"/>
    </xf>
    <xf numFmtId="0" fontId="85" fillId="0" borderId="1" xfId="0" applyFont="1" applyBorder="1"/>
    <xf numFmtId="0" fontId="58" fillId="0" borderId="1" xfId="0" applyFont="1" applyBorder="1" applyAlignment="1">
      <alignment horizontal="center" vertical="center"/>
    </xf>
    <xf numFmtId="0" fontId="58" fillId="37" borderId="1" xfId="0" applyFont="1" applyFill="1" applyBorder="1" applyAlignment="1">
      <alignment horizontal="center" vertical="center"/>
    </xf>
    <xf numFmtId="0" fontId="81" fillId="35" borderId="1" xfId="0" applyFont="1" applyFill="1" applyBorder="1" applyAlignment="1">
      <alignment horizontal="center" vertical="center"/>
    </xf>
    <xf numFmtId="1" fontId="83" fillId="2" borderId="1" xfId="0" applyNumberFormat="1" applyFont="1" applyFill="1" applyBorder="1" applyAlignment="1">
      <alignment horizontal="center" vertical="center"/>
    </xf>
    <xf numFmtId="0" fontId="111" fillId="37" borderId="1" xfId="1" applyFont="1" applyFill="1" applyBorder="1" applyAlignment="1">
      <alignment horizontal="center" vertical="center"/>
    </xf>
    <xf numFmtId="0" fontId="107" fillId="37" borderId="1" xfId="0" applyFont="1" applyFill="1" applyBorder="1" applyAlignment="1">
      <alignment vertical="center"/>
    </xf>
    <xf numFmtId="0" fontId="61" fillId="37" borderId="1" xfId="1" applyFont="1" applyFill="1" applyBorder="1" applyAlignment="1">
      <alignment horizontal="center" vertical="center"/>
    </xf>
    <xf numFmtId="0" fontId="61" fillId="37" borderId="1" xfId="0" applyFont="1" applyFill="1" applyBorder="1" applyAlignment="1">
      <alignment horizontal="center" vertical="center"/>
    </xf>
    <xf numFmtId="0" fontId="61" fillId="7" borderId="1" xfId="0" applyFont="1" applyFill="1" applyBorder="1" applyAlignment="1">
      <alignment horizontal="center" vertical="center"/>
    </xf>
    <xf numFmtId="0" fontId="83" fillId="37" borderId="1" xfId="0" applyFont="1" applyFill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7" fillId="37" borderId="1" xfId="1" applyFont="1" applyFill="1" applyBorder="1" applyAlignment="1">
      <alignment horizontal="center" vertical="center"/>
    </xf>
    <xf numFmtId="0" fontId="51" fillId="37" borderId="1" xfId="1" applyFont="1" applyFill="1" applyBorder="1" applyAlignment="1">
      <alignment horizontal="center" vertical="center"/>
    </xf>
    <xf numFmtId="0" fontId="48" fillId="37" borderId="1" xfId="1" applyFont="1" applyFill="1" applyBorder="1" applyAlignment="1">
      <alignment horizontal="center" vertical="center"/>
    </xf>
    <xf numFmtId="0" fontId="31" fillId="37" borderId="1" xfId="1" applyFont="1" applyFill="1" applyBorder="1" applyAlignment="1">
      <alignment horizontal="center" vertical="center"/>
    </xf>
    <xf numFmtId="0" fontId="17" fillId="37" borderId="1" xfId="1" applyFont="1" applyFill="1" applyBorder="1" applyAlignment="1">
      <alignment vertical="center"/>
    </xf>
    <xf numFmtId="0" fontId="10" fillId="9" borderId="1" xfId="3" applyFont="1" applyFill="1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102" fillId="0" borderId="0" xfId="0" applyFont="1"/>
    <xf numFmtId="0" fontId="116" fillId="4" borderId="7" xfId="0" applyFont="1" applyFill="1" applyBorder="1" applyAlignment="1">
      <alignment horizontal="center" vertical="center"/>
    </xf>
    <xf numFmtId="0" fontId="117" fillId="4" borderId="1" xfId="0" applyFont="1" applyFill="1" applyBorder="1" applyAlignment="1">
      <alignment horizontal="center" vertical="center"/>
    </xf>
    <xf numFmtId="0" fontId="118" fillId="27" borderId="1" xfId="0" applyFont="1" applyFill="1" applyBorder="1" applyAlignment="1">
      <alignment horizontal="center"/>
    </xf>
    <xf numFmtId="0" fontId="97" fillId="27" borderId="1" xfId="0" applyFont="1" applyFill="1" applyBorder="1" applyAlignment="1">
      <alignment horizontal="center"/>
    </xf>
    <xf numFmtId="0" fontId="88" fillId="6" borderId="7" xfId="0" applyFont="1" applyFill="1" applyBorder="1" applyAlignment="1">
      <alignment horizontal="left" vertical="center"/>
    </xf>
    <xf numFmtId="0" fontId="88" fillId="6" borderId="1" xfId="0" applyFont="1" applyFill="1" applyBorder="1" applyAlignment="1">
      <alignment horizontal="left" vertical="center"/>
    </xf>
    <xf numFmtId="49" fontId="88" fillId="6" borderId="1" xfId="0" applyNumberFormat="1" applyFont="1" applyFill="1" applyBorder="1" applyAlignment="1">
      <alignment horizontal="center" vertical="center"/>
    </xf>
    <xf numFmtId="0" fontId="88" fillId="6" borderId="1" xfId="0" applyFont="1" applyFill="1" applyBorder="1" applyAlignment="1">
      <alignment horizontal="center" vertical="center"/>
    </xf>
    <xf numFmtId="0" fontId="88" fillId="0" borderId="7" xfId="0" applyFont="1" applyBorder="1" applyAlignment="1">
      <alignment horizontal="left" vertical="center"/>
    </xf>
    <xf numFmtId="0" fontId="88" fillId="0" borderId="1" xfId="0" applyFont="1" applyBorder="1" applyAlignment="1">
      <alignment horizontal="left" vertical="center"/>
    </xf>
    <xf numFmtId="49" fontId="88" fillId="0" borderId="1" xfId="0" applyNumberFormat="1" applyFont="1" applyBorder="1" applyAlignment="1">
      <alignment horizontal="center" vertical="center"/>
    </xf>
    <xf numFmtId="0" fontId="109" fillId="36" borderId="1" xfId="13" applyFont="1" applyFill="1" applyBorder="1" applyAlignment="1">
      <alignment horizontal="center" vertical="center"/>
    </xf>
    <xf numFmtId="0" fontId="88" fillId="36" borderId="1" xfId="13" applyFont="1" applyFill="1" applyBorder="1" applyAlignment="1">
      <alignment horizontal="center" vertical="center"/>
    </xf>
    <xf numFmtId="0" fontId="108" fillId="0" borderId="7" xfId="0" applyFont="1" applyBorder="1" applyAlignment="1">
      <alignment horizontal="left" vertical="center"/>
    </xf>
    <xf numFmtId="0" fontId="108" fillId="0" borderId="1" xfId="0" applyFont="1" applyBorder="1" applyAlignment="1">
      <alignment horizontal="left" vertical="center"/>
    </xf>
    <xf numFmtId="49" fontId="108" fillId="0" borderId="1" xfId="0" applyNumberFormat="1" applyFont="1" applyBorder="1" applyAlignment="1">
      <alignment horizontal="center" vertical="center"/>
    </xf>
    <xf numFmtId="0" fontId="108" fillId="6" borderId="1" xfId="0" applyFont="1" applyFill="1" applyBorder="1" applyAlignment="1">
      <alignment horizontal="center" vertical="center"/>
    </xf>
    <xf numFmtId="0" fontId="110" fillId="36" borderId="1" xfId="13" applyFont="1" applyFill="1" applyBorder="1" applyAlignment="1">
      <alignment horizontal="center" vertical="center"/>
    </xf>
    <xf numFmtId="0" fontId="89" fillId="36" borderId="1" xfId="13" applyFont="1" applyFill="1" applyBorder="1" applyAlignment="1">
      <alignment horizontal="center" vertical="center"/>
    </xf>
    <xf numFmtId="0" fontId="116" fillId="4" borderId="7" xfId="0" applyFont="1" applyFill="1" applyBorder="1" applyAlignment="1">
      <alignment horizontal="left" vertical="center"/>
    </xf>
    <xf numFmtId="0" fontId="108" fillId="0" borderId="7" xfId="0" applyFont="1" applyBorder="1" applyAlignment="1">
      <alignment horizontal="center" vertical="center"/>
    </xf>
    <xf numFmtId="0" fontId="108" fillId="36" borderId="1" xfId="13" applyFont="1" applyFill="1" applyBorder="1" applyAlignment="1">
      <alignment vertical="center"/>
    </xf>
    <xf numFmtId="0" fontId="106" fillId="36" borderId="1" xfId="13" applyFont="1" applyFill="1" applyBorder="1" applyAlignment="1">
      <alignment vertical="center"/>
    </xf>
    <xf numFmtId="0" fontId="112" fillId="36" borderId="1" xfId="13" applyFont="1" applyFill="1" applyBorder="1" applyAlignment="1">
      <alignment vertical="center"/>
    </xf>
    <xf numFmtId="0" fontId="89" fillId="0" borderId="0" xfId="0" applyFont="1" applyAlignment="1">
      <alignment horizontal="center"/>
    </xf>
    <xf numFmtId="49" fontId="86" fillId="0" borderId="1" xfId="0" applyNumberFormat="1" applyFont="1" applyBorder="1" applyAlignment="1">
      <alignment horizontal="center" vertical="center"/>
    </xf>
    <xf numFmtId="0" fontId="100" fillId="36" borderId="1" xfId="13" applyFont="1" applyFill="1" applyBorder="1" applyAlignment="1">
      <alignment horizontal="center" vertical="center"/>
    </xf>
    <xf numFmtId="0" fontId="130" fillId="0" borderId="1" xfId="0" applyFont="1" applyBorder="1" applyAlignment="1">
      <alignment vertical="center"/>
    </xf>
    <xf numFmtId="0" fontId="112" fillId="0" borderId="10" xfId="0" applyFont="1" applyBorder="1" applyAlignment="1">
      <alignment horizontal="left" vertical="center"/>
    </xf>
    <xf numFmtId="49" fontId="112" fillId="0" borderId="1" xfId="0" applyNumberFormat="1" applyFont="1" applyBorder="1" applyAlignment="1">
      <alignment horizontal="center" vertical="center"/>
    </xf>
    <xf numFmtId="0" fontId="112" fillId="6" borderId="1" xfId="0" applyFont="1" applyFill="1" applyBorder="1" applyAlignment="1">
      <alignment horizontal="center" vertical="center"/>
    </xf>
    <xf numFmtId="0" fontId="112" fillId="8" borderId="1" xfId="13" applyFont="1" applyFill="1" applyBorder="1" applyAlignment="1">
      <alignment horizontal="center" vertical="center"/>
    </xf>
    <xf numFmtId="0" fontId="112" fillId="7" borderId="1" xfId="13" applyFont="1" applyFill="1" applyBorder="1" applyAlignment="1">
      <alignment horizontal="center" vertical="center"/>
    </xf>
    <xf numFmtId="0" fontId="131" fillId="0" borderId="1" xfId="0" applyFont="1" applyBorder="1" applyAlignment="1">
      <alignment vertical="center"/>
    </xf>
    <xf numFmtId="0" fontId="108" fillId="0" borderId="10" xfId="0" applyFont="1" applyBorder="1" applyAlignment="1">
      <alignment horizontal="left" vertical="center"/>
    </xf>
    <xf numFmtId="0" fontId="89" fillId="8" borderId="1" xfId="13" applyFont="1" applyFill="1" applyBorder="1" applyAlignment="1">
      <alignment horizontal="center" vertical="center"/>
    </xf>
    <xf numFmtId="0" fontId="89" fillId="7" borderId="1" xfId="13" applyFont="1" applyFill="1" applyBorder="1" applyAlignment="1">
      <alignment horizontal="center" vertical="center"/>
    </xf>
    <xf numFmtId="0" fontId="100" fillId="7" borderId="1" xfId="13" applyFont="1" applyFill="1" applyBorder="1" applyAlignment="1">
      <alignment horizontal="center" vertical="center"/>
    </xf>
    <xf numFmtId="0" fontId="101" fillId="0" borderId="10" xfId="0" applyFont="1" applyBorder="1" applyAlignment="1">
      <alignment horizontal="left" vertical="center"/>
    </xf>
    <xf numFmtId="49" fontId="101" fillId="0" borderId="1" xfId="0" applyNumberFormat="1" applyFont="1" applyBorder="1" applyAlignment="1">
      <alignment horizontal="center" vertical="center"/>
    </xf>
    <xf numFmtId="0" fontId="101" fillId="6" borderId="1" xfId="0" applyFont="1" applyFill="1" applyBorder="1" applyAlignment="1">
      <alignment horizontal="center" vertical="center"/>
    </xf>
    <xf numFmtId="0" fontId="101" fillId="8" borderId="1" xfId="13" applyFont="1" applyFill="1" applyBorder="1" applyAlignment="1">
      <alignment horizontal="center" vertical="center"/>
    </xf>
    <xf numFmtId="0" fontId="101" fillId="7" borderId="1" xfId="13" applyFont="1" applyFill="1" applyBorder="1" applyAlignment="1">
      <alignment horizontal="center" vertical="center"/>
    </xf>
    <xf numFmtId="0" fontId="132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/>
    </xf>
    <xf numFmtId="49" fontId="13" fillId="7" borderId="0" xfId="0" applyNumberFormat="1" applyFont="1" applyFill="1" applyAlignment="1">
      <alignment horizontal="center" vertical="center"/>
    </xf>
    <xf numFmtId="0" fontId="13" fillId="21" borderId="0" xfId="0" applyFont="1" applyFill="1" applyAlignment="1">
      <alignment horizontal="center" vertical="center"/>
    </xf>
    <xf numFmtId="0" fontId="126" fillId="8" borderId="0" xfId="13" applyFont="1" applyFill="1" applyAlignment="1">
      <alignment horizontal="center" vertical="center"/>
    </xf>
    <xf numFmtId="0" fontId="126" fillId="7" borderId="0" xfId="13" applyFont="1" applyFill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7" fillId="0" borderId="1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7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5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59" fillId="6" borderId="1" xfId="0" applyFont="1" applyFill="1" applyBorder="1" applyAlignment="1">
      <alignment horizontal="center" vertical="center"/>
    </xf>
    <xf numFmtId="0" fontId="28" fillId="0" borderId="15" xfId="0" applyFont="1" applyBorder="1" applyAlignment="1">
      <alignment vertical="center"/>
    </xf>
    <xf numFmtId="0" fontId="88" fillId="8" borderId="1" xfId="13" applyFont="1" applyFill="1" applyBorder="1" applyAlignment="1">
      <alignment horizontal="center" vertical="center"/>
    </xf>
    <xf numFmtId="0" fontId="108" fillId="8" borderId="1" xfId="13" applyFont="1" applyFill="1" applyBorder="1" applyAlignment="1">
      <alignment vertical="center"/>
    </xf>
    <xf numFmtId="0" fontId="112" fillId="8" borderId="1" xfId="13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8" fillId="7" borderId="0" xfId="0" applyFont="1" applyFill="1"/>
    <xf numFmtId="0" fontId="13" fillId="0" borderId="0" xfId="13" applyFont="1" applyAlignment="1">
      <alignment vertical="center"/>
    </xf>
    <xf numFmtId="0" fontId="13" fillId="0" borderId="0" xfId="13" applyFont="1" applyAlignment="1">
      <alignment horizontal="center" vertical="center"/>
    </xf>
    <xf numFmtId="0" fontId="121" fillId="0" borderId="0" xfId="13" applyFont="1" applyAlignment="1">
      <alignment horizontal="center" vertical="center"/>
    </xf>
    <xf numFmtId="0" fontId="13" fillId="0" borderId="0" xfId="4" applyFont="1" applyAlignment="1">
      <alignment vertical="center" readingOrder="1"/>
    </xf>
    <xf numFmtId="0" fontId="97" fillId="0" borderId="0" xfId="0" applyFont="1" applyAlignment="1">
      <alignment vertical="center"/>
    </xf>
    <xf numFmtId="0" fontId="106" fillId="8" borderId="1" xfId="13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88" fillId="5" borderId="1" xfId="0" applyFont="1" applyFill="1" applyBorder="1" applyAlignment="1">
      <alignment horizontal="center" vertical="center"/>
    </xf>
    <xf numFmtId="2" fontId="133" fillId="5" borderId="1" xfId="0" applyNumberFormat="1" applyFont="1" applyFill="1" applyBorder="1" applyAlignment="1">
      <alignment horizontal="center" vertical="center" shrinkToFit="1"/>
    </xf>
    <xf numFmtId="2" fontId="133" fillId="5" borderId="8" xfId="0" applyNumberFormat="1" applyFont="1" applyFill="1" applyBorder="1" applyAlignment="1">
      <alignment horizontal="center" vertical="center" shrinkToFit="1"/>
    </xf>
    <xf numFmtId="2" fontId="122" fillId="5" borderId="1" xfId="0" applyNumberFormat="1" applyFont="1" applyFill="1" applyBorder="1" applyAlignment="1">
      <alignment horizontal="center" vertical="center" shrinkToFit="1"/>
    </xf>
    <xf numFmtId="0" fontId="108" fillId="5" borderId="1" xfId="0" applyFont="1" applyFill="1" applyBorder="1" applyAlignment="1">
      <alignment horizontal="center" vertical="center"/>
    </xf>
    <xf numFmtId="2" fontId="122" fillId="5" borderId="8" xfId="0" applyNumberFormat="1" applyFont="1" applyFill="1" applyBorder="1" applyAlignment="1">
      <alignment horizontal="center" vertical="center" shrinkToFit="1"/>
    </xf>
    <xf numFmtId="0" fontId="101" fillId="5" borderId="1" xfId="0" applyFont="1" applyFill="1" applyBorder="1" applyAlignment="1">
      <alignment horizontal="center" vertical="center"/>
    </xf>
    <xf numFmtId="2" fontId="134" fillId="5" borderId="1" xfId="0" applyNumberFormat="1" applyFont="1" applyFill="1" applyBorder="1" applyAlignment="1">
      <alignment horizontal="center" vertical="center" shrinkToFit="1"/>
    </xf>
    <xf numFmtId="2" fontId="134" fillId="5" borderId="8" xfId="0" applyNumberFormat="1" applyFont="1" applyFill="1" applyBorder="1" applyAlignment="1">
      <alignment horizontal="center" vertical="center" shrinkToFit="1"/>
    </xf>
    <xf numFmtId="0" fontId="100" fillId="5" borderId="1" xfId="0" applyFont="1" applyFill="1" applyBorder="1" applyAlignment="1">
      <alignment horizontal="center" vertical="center"/>
    </xf>
    <xf numFmtId="2" fontId="135" fillId="5" borderId="1" xfId="0" applyNumberFormat="1" applyFont="1" applyFill="1" applyBorder="1" applyAlignment="1">
      <alignment horizontal="center" vertical="center" shrinkToFit="1"/>
    </xf>
    <xf numFmtId="2" fontId="135" fillId="5" borderId="8" xfId="0" applyNumberFormat="1" applyFont="1" applyFill="1" applyBorder="1" applyAlignment="1">
      <alignment horizontal="center" vertical="center" shrinkToFit="1"/>
    </xf>
    <xf numFmtId="0" fontId="13" fillId="22" borderId="0" xfId="0" applyFont="1" applyFill="1" applyAlignment="1">
      <alignment horizontal="center" vertical="center"/>
    </xf>
    <xf numFmtId="2" fontId="123" fillId="22" borderId="0" xfId="0" applyNumberFormat="1" applyFont="1" applyFill="1" applyAlignment="1">
      <alignment horizontal="center" vertical="center" shrinkToFit="1"/>
    </xf>
    <xf numFmtId="2" fontId="123" fillId="22" borderId="12" xfId="0" applyNumberFormat="1" applyFont="1" applyFill="1" applyBorder="1" applyAlignment="1">
      <alignment horizontal="center" vertical="center" shrinkToFit="1"/>
    </xf>
    <xf numFmtId="0" fontId="28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61" fillId="35" borderId="10" xfId="0" applyFont="1" applyFill="1" applyBorder="1" applyAlignment="1">
      <alignment horizontal="center" vertical="center"/>
    </xf>
    <xf numFmtId="0" fontId="61" fillId="35" borderId="1" xfId="0" applyFont="1" applyFill="1" applyBorder="1" applyAlignment="1">
      <alignment horizontal="center" vertical="center" shrinkToFit="1"/>
    </xf>
    <xf numFmtId="0" fontId="44" fillId="0" borderId="27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21" fillId="16" borderId="7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43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23" fillId="0" borderId="2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0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 shrinkToFit="1"/>
    </xf>
    <xf numFmtId="0" fontId="5" fillId="20" borderId="8" xfId="0" applyFont="1" applyFill="1" applyBorder="1" applyAlignment="1">
      <alignment horizontal="center" shrinkToFit="1"/>
    </xf>
    <xf numFmtId="0" fontId="4" fillId="16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 shrinkToFit="1"/>
    </xf>
    <xf numFmtId="0" fontId="5" fillId="16" borderId="8" xfId="0" applyFont="1" applyFill="1" applyBorder="1" applyAlignment="1">
      <alignment horizontal="center" shrinkToFit="1"/>
    </xf>
    <xf numFmtId="0" fontId="73" fillId="31" borderId="0" xfId="0" applyFont="1" applyFill="1" applyAlignment="1">
      <alignment horizontal="center" vertical="center"/>
    </xf>
    <xf numFmtId="0" fontId="61" fillId="7" borderId="0" xfId="0" applyFont="1" applyFill="1" applyAlignment="1">
      <alignment horizontal="center" vertical="center"/>
    </xf>
    <xf numFmtId="0" fontId="60" fillId="35" borderId="46" xfId="0" applyFont="1" applyFill="1" applyBorder="1" applyAlignment="1">
      <alignment horizontal="center" vertical="center"/>
    </xf>
    <xf numFmtId="0" fontId="60" fillId="35" borderId="35" xfId="0" applyFont="1" applyFill="1" applyBorder="1" applyAlignment="1">
      <alignment horizontal="center" vertical="center"/>
    </xf>
    <xf numFmtId="0" fontId="60" fillId="35" borderId="19" xfId="0" applyFont="1" applyFill="1" applyBorder="1" applyAlignment="1">
      <alignment horizontal="center" vertical="center"/>
    </xf>
    <xf numFmtId="0" fontId="60" fillId="35" borderId="13" xfId="0" applyFont="1" applyFill="1" applyBorder="1" applyAlignment="1">
      <alignment horizontal="center" vertical="center"/>
    </xf>
    <xf numFmtId="0" fontId="60" fillId="35" borderId="1" xfId="0" applyFont="1" applyFill="1" applyBorder="1" applyAlignment="1">
      <alignment horizontal="center" vertical="center"/>
    </xf>
    <xf numFmtId="0" fontId="77" fillId="31" borderId="0" xfId="0" applyFont="1" applyFill="1" applyAlignment="1">
      <alignment horizontal="center" vertical="center"/>
    </xf>
    <xf numFmtId="0" fontId="61" fillId="7" borderId="0" xfId="0" applyFont="1" applyFill="1" applyAlignment="1">
      <alignment horizontal="center" vertical="top"/>
    </xf>
    <xf numFmtId="0" fontId="0" fillId="29" borderId="0" xfId="0" applyFill="1" applyAlignment="1">
      <alignment horizontal="center"/>
    </xf>
    <xf numFmtId="0" fontId="61" fillId="7" borderId="0" xfId="0" applyFont="1" applyFill="1" applyAlignment="1">
      <alignment horizontal="center"/>
    </xf>
    <xf numFmtId="0" fontId="68" fillId="7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60" fillId="35" borderId="7" xfId="0" applyFont="1" applyFill="1" applyBorder="1" applyAlignment="1">
      <alignment horizontal="center" vertical="center"/>
    </xf>
    <xf numFmtId="0" fontId="61" fillId="35" borderId="10" xfId="0" applyFont="1" applyFill="1" applyBorder="1" applyAlignment="1">
      <alignment horizontal="center" vertical="center"/>
    </xf>
    <xf numFmtId="0" fontId="61" fillId="35" borderId="1" xfId="0" applyFont="1" applyFill="1" applyBorder="1" applyAlignment="1">
      <alignment horizontal="center" vertical="center" shrinkToFit="1"/>
    </xf>
    <xf numFmtId="0" fontId="61" fillId="35" borderId="8" xfId="0" applyFont="1" applyFill="1" applyBorder="1" applyAlignment="1">
      <alignment horizontal="center" vertical="center" shrinkToFit="1"/>
    </xf>
    <xf numFmtId="0" fontId="59" fillId="0" borderId="37" xfId="0" applyFont="1" applyBorder="1" applyAlignment="1">
      <alignment horizontal="center" vertical="center" wrapText="1"/>
    </xf>
    <xf numFmtId="0" fontId="59" fillId="0" borderId="38" xfId="0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59" fillId="0" borderId="40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0" fontId="59" fillId="0" borderId="42" xfId="0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0" fontId="59" fillId="0" borderId="45" xfId="0" applyFont="1" applyBorder="1" applyAlignment="1">
      <alignment horizontal="center" vertical="center" wrapText="1"/>
    </xf>
    <xf numFmtId="0" fontId="103" fillId="23" borderId="22" xfId="1" applyFont="1" applyFill="1" applyBorder="1" applyAlignment="1">
      <alignment horizontal="center" vertical="center"/>
    </xf>
    <xf numFmtId="0" fontId="103" fillId="23" borderId="24" xfId="1" applyFont="1" applyFill="1" applyBorder="1" applyAlignment="1">
      <alignment horizontal="center" vertical="center"/>
    </xf>
    <xf numFmtId="0" fontId="103" fillId="23" borderId="10" xfId="1" applyFont="1" applyFill="1" applyBorder="1" applyAlignment="1">
      <alignment horizontal="center" vertical="center"/>
    </xf>
    <xf numFmtId="0" fontId="67" fillId="0" borderId="15" xfId="0" applyFont="1" applyBorder="1" applyAlignment="1">
      <alignment horizontal="center"/>
    </xf>
    <xf numFmtId="0" fontId="95" fillId="7" borderId="3" xfId="0" applyFont="1" applyFill="1" applyBorder="1" applyAlignment="1">
      <alignment horizontal="left" vertical="center"/>
    </xf>
    <xf numFmtId="0" fontId="95" fillId="7" borderId="0" xfId="0" applyFont="1" applyFill="1" applyAlignment="1">
      <alignment horizontal="left" vertical="center"/>
    </xf>
    <xf numFmtId="0" fontId="95" fillId="7" borderId="4" xfId="0" applyFont="1" applyFill="1" applyBorder="1" applyAlignment="1">
      <alignment horizontal="left" vertical="center"/>
    </xf>
    <xf numFmtId="0" fontId="61" fillId="7" borderId="28" xfId="0" applyFont="1" applyFill="1" applyBorder="1" applyAlignment="1">
      <alignment horizontal="center" vertical="top"/>
    </xf>
    <xf numFmtId="0" fontId="104" fillId="23" borderId="22" xfId="1" applyFont="1" applyFill="1" applyBorder="1" applyAlignment="1">
      <alignment horizontal="center" vertical="center"/>
    </xf>
    <xf numFmtId="0" fontId="104" fillId="23" borderId="24" xfId="1" applyFont="1" applyFill="1" applyBorder="1" applyAlignment="1">
      <alignment horizontal="center" vertical="center"/>
    </xf>
    <xf numFmtId="0" fontId="104" fillId="23" borderId="10" xfId="1" applyFont="1" applyFill="1" applyBorder="1" applyAlignment="1">
      <alignment horizontal="center" vertical="center"/>
    </xf>
    <xf numFmtId="0" fontId="98" fillId="23" borderId="22" xfId="0" applyFont="1" applyFill="1" applyBorder="1" applyAlignment="1">
      <alignment horizontal="center" vertical="center"/>
    </xf>
    <xf numFmtId="0" fontId="98" fillId="23" borderId="24" xfId="0" applyFont="1" applyFill="1" applyBorder="1" applyAlignment="1">
      <alignment horizontal="center" vertical="center"/>
    </xf>
    <xf numFmtId="0" fontId="98" fillId="23" borderId="10" xfId="0" applyFont="1" applyFill="1" applyBorder="1" applyAlignment="1">
      <alignment horizontal="center" vertical="center"/>
    </xf>
    <xf numFmtId="0" fontId="5" fillId="9" borderId="19" xfId="3" applyFont="1" applyFill="1" applyBorder="1" applyAlignment="1">
      <alignment horizontal="center" vertical="center"/>
    </xf>
    <xf numFmtId="0" fontId="5" fillId="9" borderId="13" xfId="3" applyFont="1" applyFill="1" applyBorder="1" applyAlignment="1">
      <alignment horizontal="center" vertical="center"/>
    </xf>
    <xf numFmtId="0" fontId="4" fillId="11" borderId="19" xfId="3" applyFont="1" applyFill="1" applyBorder="1" applyAlignment="1">
      <alignment horizontal="center" vertical="center"/>
    </xf>
    <xf numFmtId="0" fontId="4" fillId="11" borderId="13" xfId="3" applyFont="1" applyFill="1" applyBorder="1" applyAlignment="1">
      <alignment horizontal="center" vertical="center"/>
    </xf>
    <xf numFmtId="0" fontId="113" fillId="23" borderId="22" xfId="1" applyFont="1" applyFill="1" applyBorder="1" applyAlignment="1">
      <alignment horizontal="center" vertical="center"/>
    </xf>
    <xf numFmtId="0" fontId="113" fillId="23" borderId="24" xfId="1" applyFont="1" applyFill="1" applyBorder="1" applyAlignment="1">
      <alignment horizontal="center" vertical="center"/>
    </xf>
    <xf numFmtId="0" fontId="113" fillId="23" borderId="10" xfId="1" applyFont="1" applyFill="1" applyBorder="1" applyAlignment="1">
      <alignment horizontal="center" vertical="center"/>
    </xf>
    <xf numFmtId="0" fontId="5" fillId="11" borderId="25" xfId="3" applyFont="1" applyFill="1" applyBorder="1" applyAlignment="1">
      <alignment horizontal="center" vertical="center" shrinkToFit="1"/>
    </xf>
    <xf numFmtId="0" fontId="5" fillId="11" borderId="26" xfId="3" applyFont="1" applyFill="1" applyBorder="1" applyAlignment="1">
      <alignment horizontal="center" vertical="center" shrinkToFit="1"/>
    </xf>
    <xf numFmtId="0" fontId="45" fillId="0" borderId="27" xfId="3" applyFont="1" applyBorder="1" applyAlignment="1">
      <alignment horizontal="center" vertical="center" wrapText="1"/>
    </xf>
    <xf numFmtId="0" fontId="45" fillId="0" borderId="28" xfId="3" applyFont="1" applyBorder="1" applyAlignment="1">
      <alignment horizontal="center" vertical="center" wrapText="1"/>
    </xf>
    <xf numFmtId="0" fontId="45" fillId="0" borderId="29" xfId="3" applyFont="1" applyBorder="1" applyAlignment="1">
      <alignment horizontal="center" vertical="center" wrapText="1"/>
    </xf>
    <xf numFmtId="0" fontId="45" fillId="0" borderId="11" xfId="3" applyFont="1" applyBorder="1" applyAlignment="1">
      <alignment horizontal="center" vertical="center" wrapText="1"/>
    </xf>
    <xf numFmtId="0" fontId="45" fillId="0" borderId="0" xfId="3" applyFont="1" applyAlignment="1">
      <alignment horizontal="center" vertical="center" wrapText="1"/>
    </xf>
    <xf numFmtId="0" fontId="45" fillId="0" borderId="12" xfId="3" applyFont="1" applyBorder="1" applyAlignment="1">
      <alignment horizontal="center" vertical="center" wrapText="1"/>
    </xf>
    <xf numFmtId="0" fontId="45" fillId="0" borderId="30" xfId="3" applyFont="1" applyBorder="1" applyAlignment="1">
      <alignment horizontal="center" vertical="center" wrapText="1"/>
    </xf>
    <xf numFmtId="0" fontId="45" fillId="0" borderId="2" xfId="3" applyFont="1" applyBorder="1" applyAlignment="1">
      <alignment horizontal="center" vertical="center" wrapText="1"/>
    </xf>
    <xf numFmtId="0" fontId="45" fillId="0" borderId="31" xfId="3" applyFont="1" applyBorder="1" applyAlignment="1">
      <alignment horizontal="center" vertical="center" wrapText="1"/>
    </xf>
    <xf numFmtId="0" fontId="5" fillId="11" borderId="19" xfId="3" applyFont="1" applyFill="1" applyBorder="1" applyAlignment="1">
      <alignment horizontal="center" vertical="center" shrinkToFit="1"/>
    </xf>
    <xf numFmtId="0" fontId="5" fillId="11" borderId="13" xfId="3" applyFont="1" applyFill="1" applyBorder="1" applyAlignment="1">
      <alignment horizontal="center" vertical="center" shrinkToFit="1"/>
    </xf>
    <xf numFmtId="0" fontId="52" fillId="0" borderId="23" xfId="0" applyFont="1" applyBorder="1" applyAlignment="1">
      <alignment horizontal="center" vertical="center" wrapText="1"/>
    </xf>
    <xf numFmtId="0" fontId="117" fillId="5" borderId="1" xfId="0" applyFont="1" applyFill="1" applyBorder="1" applyAlignment="1">
      <alignment horizontal="center" vertical="center" shrinkToFit="1"/>
    </xf>
    <xf numFmtId="0" fontId="117" fillId="4" borderId="1" xfId="0" applyFont="1" applyFill="1" applyBorder="1" applyAlignment="1">
      <alignment horizontal="center" vertical="center"/>
    </xf>
    <xf numFmtId="0" fontId="117" fillId="4" borderId="1" xfId="0" applyFont="1" applyFill="1" applyBorder="1" applyAlignment="1">
      <alignment horizontal="center" vertical="center" wrapText="1"/>
    </xf>
    <xf numFmtId="0" fontId="116" fillId="4" borderId="7" xfId="0" applyFont="1" applyFill="1" applyBorder="1" applyAlignment="1">
      <alignment horizontal="center" vertical="center"/>
    </xf>
    <xf numFmtId="0" fontId="112" fillId="5" borderId="1" xfId="0" applyFont="1" applyFill="1" applyBorder="1" applyAlignment="1">
      <alignment horizontal="center" vertical="center"/>
    </xf>
    <xf numFmtId="0" fontId="117" fillId="5" borderId="8" xfId="0" applyFont="1" applyFill="1" applyBorder="1" applyAlignment="1">
      <alignment horizontal="center" vertical="center" shrinkToFit="1"/>
    </xf>
    <xf numFmtId="0" fontId="105" fillId="38" borderId="22" xfId="13" applyFont="1" applyFill="1" applyBorder="1" applyAlignment="1">
      <alignment horizontal="center" vertical="center"/>
    </xf>
    <xf numFmtId="0" fontId="105" fillId="38" borderId="24" xfId="13" applyFont="1" applyFill="1" applyBorder="1" applyAlignment="1">
      <alignment horizontal="center" vertical="center"/>
    </xf>
    <xf numFmtId="0" fontId="105" fillId="38" borderId="10" xfId="13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10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8" fillId="36" borderId="22" xfId="13" applyFont="1" applyFill="1" applyBorder="1" applyAlignment="1">
      <alignment horizontal="center" vertical="center"/>
    </xf>
    <xf numFmtId="0" fontId="108" fillId="36" borderId="24" xfId="13" applyFont="1" applyFill="1" applyBorder="1" applyAlignment="1">
      <alignment horizontal="center" vertical="center"/>
    </xf>
    <xf numFmtId="0" fontId="108" fillId="36" borderId="10" xfId="13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top"/>
    </xf>
    <xf numFmtId="0" fontId="18" fillId="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4" applyFont="1" applyAlignment="1">
      <alignment horizontal="center" vertical="center" readingOrder="1"/>
    </xf>
    <xf numFmtId="0" fontId="13" fillId="0" borderId="0" xfId="0" applyFont="1" applyAlignment="1">
      <alignment horizontal="center" vertical="top"/>
    </xf>
    <xf numFmtId="0" fontId="49" fillId="37" borderId="1" xfId="1" applyFont="1" applyFill="1" applyBorder="1" applyAlignment="1">
      <alignment vertical="center"/>
    </xf>
    <xf numFmtId="0" fontId="2" fillId="37" borderId="1" xfId="1" applyFont="1" applyFill="1" applyBorder="1" applyAlignment="1">
      <alignment vertical="center"/>
    </xf>
    <xf numFmtId="0" fontId="9" fillId="37" borderId="1" xfId="1" applyFont="1" applyFill="1" applyBorder="1" applyAlignment="1">
      <alignment horizontal="center" vertical="center"/>
    </xf>
    <xf numFmtId="0" fontId="53" fillId="37" borderId="1" xfId="1" applyFont="1" applyFill="1" applyBorder="1" applyAlignment="1">
      <alignment horizontal="center" vertical="center"/>
    </xf>
    <xf numFmtId="0" fontId="137" fillId="39" borderId="22" xfId="1" applyFont="1" applyFill="1" applyBorder="1" applyAlignment="1">
      <alignment horizontal="center" vertical="center"/>
    </xf>
    <xf numFmtId="0" fontId="137" fillId="39" borderId="24" xfId="1" applyFont="1" applyFill="1" applyBorder="1" applyAlignment="1">
      <alignment horizontal="center" vertical="center"/>
    </xf>
    <xf numFmtId="0" fontId="137" fillId="39" borderId="10" xfId="1" applyFont="1" applyFill="1" applyBorder="1" applyAlignment="1">
      <alignment horizontal="center" vertical="center"/>
    </xf>
    <xf numFmtId="0" fontId="1" fillId="0" borderId="47" xfId="0" applyFont="1" applyBorder="1" applyAlignment="1">
      <alignment wrapText="1"/>
    </xf>
    <xf numFmtId="0" fontId="11" fillId="0" borderId="0" xfId="0" applyFont="1"/>
    <xf numFmtId="0" fontId="1" fillId="0" borderId="4" xfId="0" applyFont="1" applyBorder="1" applyAlignment="1">
      <alignment wrapText="1"/>
    </xf>
    <xf numFmtId="0" fontId="11" fillId="0" borderId="0" xfId="0" applyFont="1" applyAlignment="1">
      <alignment vertical="center"/>
    </xf>
    <xf numFmtId="0" fontId="59" fillId="40" borderId="48" xfId="3" applyFont="1" applyFill="1" applyBorder="1" applyAlignment="1">
      <alignment horizontal="center" vertical="center"/>
    </xf>
    <xf numFmtId="0" fontId="59" fillId="40" borderId="48" xfId="3" applyFont="1" applyFill="1" applyBorder="1" applyAlignment="1">
      <alignment horizontal="left" vertical="center"/>
    </xf>
    <xf numFmtId="0" fontId="59" fillId="40" borderId="48" xfId="3" applyFont="1" applyFill="1" applyBorder="1" applyAlignment="1">
      <alignment horizontal="center" vertical="center"/>
    </xf>
    <xf numFmtId="0" fontId="59" fillId="40" borderId="48" xfId="0" applyFont="1" applyFill="1" applyBorder="1" applyAlignment="1">
      <alignment horizontal="center" vertical="center"/>
    </xf>
    <xf numFmtId="0" fontId="59" fillId="40" borderId="48" xfId="3" applyFont="1" applyFill="1" applyBorder="1" applyAlignment="1">
      <alignment horizontal="center" vertical="center" shrinkToFit="1"/>
    </xf>
    <xf numFmtId="1" fontId="11" fillId="0" borderId="48" xfId="5" applyNumberFormat="1" applyFont="1" applyBorder="1" applyAlignment="1">
      <alignment horizontal="center" vertical="center" shrinkToFit="1"/>
    </xf>
    <xf numFmtId="0" fontId="11" fillId="0" borderId="48" xfId="3" applyFont="1" applyBorder="1" applyAlignment="1">
      <alignment horizontal="left" vertical="center"/>
    </xf>
    <xf numFmtId="0" fontId="11" fillId="0" borderId="48" xfId="3" applyFont="1" applyBorder="1" applyAlignment="1">
      <alignment horizontal="center" vertical="center"/>
    </xf>
    <xf numFmtId="0" fontId="11" fillId="40" borderId="48" xfId="3" applyFont="1" applyFill="1" applyBorder="1" applyAlignment="1">
      <alignment horizontal="center" vertical="center"/>
    </xf>
    <xf numFmtId="0" fontId="18" fillId="37" borderId="48" xfId="1" applyFont="1" applyFill="1" applyBorder="1" applyAlignment="1">
      <alignment horizontal="center" vertical="center"/>
    </xf>
    <xf numFmtId="0" fontId="18" fillId="0" borderId="48" xfId="1" applyFont="1" applyFill="1" applyBorder="1" applyAlignment="1">
      <alignment horizontal="center" vertical="center"/>
    </xf>
    <xf numFmtId="0" fontId="18" fillId="41" borderId="48" xfId="3" applyFont="1" applyFill="1" applyBorder="1" applyAlignment="1">
      <alignment horizontal="center" vertical="center" shrinkToFit="1"/>
    </xf>
    <xf numFmtId="1" fontId="11" fillId="0" borderId="48" xfId="5" applyNumberFormat="1" applyFont="1" applyBorder="1" applyAlignment="1">
      <alignment horizontal="left" vertical="center" shrinkToFit="1"/>
    </xf>
    <xf numFmtId="0" fontId="11" fillId="0" borderId="48" xfId="5" applyFont="1" applyBorder="1" applyAlignment="1">
      <alignment horizontal="left" vertical="center" wrapText="1"/>
    </xf>
    <xf numFmtId="1" fontId="11" fillId="0" borderId="5" xfId="5" applyNumberFormat="1" applyFont="1" applyBorder="1" applyAlignment="1">
      <alignment horizontal="left" vertical="center" shrinkToFit="1"/>
    </xf>
    <xf numFmtId="0" fontId="139" fillId="37" borderId="48" xfId="1" applyFont="1" applyFill="1" applyBorder="1" applyAlignment="1">
      <alignment horizontal="center" vertical="center"/>
    </xf>
    <xf numFmtId="0" fontId="139" fillId="0" borderId="48" xfId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readingOrder="1"/>
    </xf>
    <xf numFmtId="0" fontId="59" fillId="42" borderId="50" xfId="1" applyFont="1" applyFill="1" applyBorder="1" applyAlignment="1">
      <alignment horizontal="center" vertical="center"/>
    </xf>
    <xf numFmtId="0" fontId="59" fillId="42" borderId="51" xfId="1" applyFont="1" applyFill="1" applyBorder="1" applyAlignment="1">
      <alignment horizontal="center" vertical="center"/>
    </xf>
    <xf numFmtId="0" fontId="59" fillId="42" borderId="49" xfId="1" applyFont="1" applyFill="1" applyBorder="1" applyAlignment="1">
      <alignment horizontal="center" vertical="center"/>
    </xf>
    <xf numFmtId="0" fontId="11" fillId="0" borderId="48" xfId="3" applyFont="1" applyBorder="1" applyAlignment="1">
      <alignment horizontal="left" vertical="center" wrapText="1"/>
    </xf>
    <xf numFmtId="1" fontId="11" fillId="0" borderId="5" xfId="5" applyNumberFormat="1" applyFont="1" applyBorder="1" applyAlignment="1">
      <alignment horizontal="left" vertical="center" shrinkToFit="1" readingOrder="1"/>
    </xf>
    <xf numFmtId="0" fontId="11" fillId="0" borderId="48" xfId="0" applyFont="1" applyBorder="1" applyAlignment="1">
      <alignment horizontal="center" vertical="center" readingOrder="1"/>
    </xf>
    <xf numFmtId="0" fontId="59" fillId="0" borderId="48" xfId="1" applyFont="1" applyFill="1" applyBorder="1" applyAlignment="1">
      <alignment horizontal="center" vertical="center"/>
    </xf>
    <xf numFmtId="1" fontId="11" fillId="0" borderId="5" xfId="5" applyNumberFormat="1" applyFont="1" applyBorder="1" applyAlignment="1">
      <alignment horizontal="center" vertical="center" shrinkToFit="1"/>
    </xf>
    <xf numFmtId="0" fontId="140" fillId="40" borderId="48" xfId="3" applyFont="1" applyFill="1" applyBorder="1" applyAlignment="1">
      <alignment horizontal="center" vertical="center"/>
    </xf>
    <xf numFmtId="1" fontId="141" fillId="0" borderId="0" xfId="5" applyNumberFormat="1" applyFont="1" applyBorder="1" applyAlignment="1">
      <alignment horizontal="center" vertical="center" shrinkToFit="1"/>
    </xf>
    <xf numFmtId="0" fontId="141" fillId="0" borderId="0" xfId="3" applyFont="1" applyBorder="1" applyAlignment="1">
      <alignment horizontal="left" vertical="center"/>
    </xf>
    <xf numFmtId="0" fontId="141" fillId="0" borderId="0" xfId="0" applyFont="1"/>
    <xf numFmtId="0" fontId="141" fillId="0" borderId="0" xfId="0" applyFont="1" applyAlignment="1">
      <alignment horizontal="center"/>
    </xf>
    <xf numFmtId="0" fontId="141" fillId="0" borderId="0" xfId="0" applyFont="1" applyBorder="1" applyAlignment="1"/>
    <xf numFmtId="0" fontId="141" fillId="0" borderId="0" xfId="0" applyFont="1" applyBorder="1" applyAlignment="1">
      <alignment horizontal="left"/>
    </xf>
    <xf numFmtId="0" fontId="141" fillId="0" borderId="0" xfId="0" applyFont="1" applyBorder="1"/>
    <xf numFmtId="0" fontId="141" fillId="0" borderId="0" xfId="3" applyFont="1" applyFill="1" applyBorder="1" applyAlignment="1">
      <alignment vertical="center"/>
    </xf>
    <xf numFmtId="0" fontId="141" fillId="0" borderId="0" xfId="3" applyFont="1" applyFill="1" applyBorder="1" applyAlignment="1">
      <alignment horizontal="left" vertical="center"/>
    </xf>
    <xf numFmtId="0" fontId="141" fillId="0" borderId="0" xfId="3" applyFont="1" applyFill="1" applyBorder="1" applyAlignment="1">
      <alignment horizontal="center" vertical="center"/>
    </xf>
    <xf numFmtId="0" fontId="14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141" fillId="0" borderId="0" xfId="5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41" fillId="0" borderId="0" xfId="0" applyFont="1" applyAlignment="1">
      <alignment horizontal="left"/>
    </xf>
    <xf numFmtId="0" fontId="141" fillId="0" borderId="0" xfId="0" applyFont="1" applyAlignment="1">
      <alignment horizontal="left"/>
    </xf>
    <xf numFmtId="0" fontId="141" fillId="0" borderId="0" xfId="0" applyFont="1" applyAlignment="1"/>
    <xf numFmtId="0" fontId="144" fillId="0" borderId="0" xfId="0" applyFont="1"/>
    <xf numFmtId="20" fontId="141" fillId="0" borderId="0" xfId="0" applyNumberFormat="1" applyFont="1" applyAlignment="1"/>
    <xf numFmtId="0" fontId="147" fillId="40" borderId="48" xfId="0" applyFont="1" applyFill="1" applyBorder="1" applyAlignment="1">
      <alignment horizontal="center" vertical="center"/>
    </xf>
    <xf numFmtId="0" fontId="145" fillId="0" borderId="52" xfId="22" applyFont="1" applyBorder="1" applyAlignment="1">
      <alignment horizontal="center"/>
    </xf>
    <xf numFmtId="0" fontId="145" fillId="0" borderId="53" xfId="22" applyFont="1" applyBorder="1" applyAlignment="1"/>
    <xf numFmtId="0" fontId="145" fillId="0" borderId="47" xfId="22" applyFont="1" applyBorder="1" applyAlignment="1"/>
    <xf numFmtId="0" fontId="149" fillId="0" borderId="0" xfId="22" applyFont="1" applyAlignment="1">
      <alignment horizontal="center"/>
    </xf>
    <xf numFmtId="0" fontId="154" fillId="0" borderId="0" xfId="22" applyFont="1" applyAlignment="1">
      <alignment horizontal="center"/>
    </xf>
    <xf numFmtId="0" fontId="146" fillId="0" borderId="54" xfId="22" applyFont="1" applyBorder="1" applyAlignment="1">
      <alignment horizontal="center" vertical="center" wrapText="1"/>
    </xf>
    <xf numFmtId="0" fontId="145" fillId="0" borderId="0" xfId="22" applyFont="1" applyBorder="1" applyAlignment="1">
      <alignment vertical="center" wrapText="1"/>
    </xf>
    <xf numFmtId="0" fontId="145" fillId="0" borderId="4" xfId="22" applyFont="1" applyBorder="1" applyAlignment="1">
      <alignment vertical="center" wrapText="1"/>
    </xf>
    <xf numFmtId="0" fontId="155" fillId="0" borderId="0" xfId="22" applyFont="1" applyAlignment="1">
      <alignment horizontal="center" vertical="center"/>
    </xf>
    <xf numFmtId="0" fontId="145" fillId="0" borderId="13" xfId="22" applyFont="1" applyBorder="1" applyAlignment="1">
      <alignment horizontal="center" vertical="center"/>
    </xf>
    <xf numFmtId="0" fontId="145" fillId="0" borderId="2" xfId="22" applyFont="1" applyBorder="1" applyAlignment="1">
      <alignment vertical="center"/>
    </xf>
    <xf numFmtId="0" fontId="145" fillId="0" borderId="6" xfId="22" applyFont="1" applyBorder="1" applyAlignment="1">
      <alignment vertical="center"/>
    </xf>
    <xf numFmtId="0" fontId="145" fillId="40" borderId="48" xfId="22" applyFont="1" applyFill="1" applyBorder="1" applyAlignment="1">
      <alignment vertical="center"/>
    </xf>
    <xf numFmtId="0" fontId="145" fillId="40" borderId="48" xfId="22" applyFont="1" applyFill="1" applyBorder="1" applyAlignment="1">
      <alignment horizontal="center" vertical="center"/>
    </xf>
    <xf numFmtId="0" fontId="145" fillId="40" borderId="48" xfId="22" applyFont="1" applyFill="1" applyBorder="1" applyAlignment="1">
      <alignment horizontal="center" vertical="center"/>
    </xf>
    <xf numFmtId="0" fontId="147" fillId="40" borderId="48" xfId="22" applyFont="1" applyFill="1" applyBorder="1" applyAlignment="1">
      <alignment horizontal="center" vertical="center"/>
    </xf>
    <xf numFmtId="0" fontId="148" fillId="40" borderId="48" xfId="22" applyFont="1" applyFill="1" applyBorder="1" applyAlignment="1">
      <alignment horizontal="center" vertical="center"/>
    </xf>
    <xf numFmtId="0" fontId="148" fillId="40" borderId="48" xfId="22" applyFont="1" applyFill="1" applyBorder="1" applyAlignment="1">
      <alignment horizontal="center" vertical="center" shrinkToFit="1"/>
    </xf>
    <xf numFmtId="0" fontId="156" fillId="0" borderId="0" xfId="22" applyFont="1" applyAlignment="1">
      <alignment vertical="center"/>
    </xf>
    <xf numFmtId="0" fontId="157" fillId="0" borderId="0" xfId="22" applyFont="1" applyAlignment="1">
      <alignment vertical="center"/>
    </xf>
    <xf numFmtId="0" fontId="149" fillId="0" borderId="0" xfId="22" applyFont="1" applyAlignment="1">
      <alignment vertical="center"/>
    </xf>
    <xf numFmtId="0" fontId="158" fillId="0" borderId="0" xfId="22" applyFont="1" applyAlignment="1">
      <alignment vertical="center"/>
    </xf>
    <xf numFmtId="0" fontId="148" fillId="0" borderId="48" xfId="22" applyFont="1" applyBorder="1" applyAlignment="1" applyProtection="1">
      <alignment horizontal="center" vertical="center" readingOrder="1"/>
      <protection locked="0"/>
    </xf>
    <xf numFmtId="0" fontId="157" fillId="0" borderId="0" xfId="22" applyFont="1" applyAlignment="1">
      <alignment horizontal="center"/>
    </xf>
    <xf numFmtId="0" fontId="148" fillId="43" borderId="48" xfId="22" applyFont="1" applyFill="1" applyBorder="1" applyAlignment="1" applyProtection="1">
      <alignment horizontal="center" vertical="center" readingOrder="1"/>
    </xf>
    <xf numFmtId="0" fontId="148" fillId="43" borderId="48" xfId="22" applyFont="1" applyFill="1" applyBorder="1" applyAlignment="1" applyProtection="1">
      <alignment horizontal="center" vertical="center" readingOrder="1"/>
      <protection locked="0"/>
    </xf>
    <xf numFmtId="0" fontId="159" fillId="43" borderId="48" xfId="22" applyFont="1" applyFill="1" applyBorder="1" applyAlignment="1" applyProtection="1">
      <alignment horizontal="center" vertical="center" readingOrder="1"/>
    </xf>
    <xf numFmtId="0" fontId="13" fillId="12" borderId="48" xfId="22" applyFont="1" applyFill="1" applyBorder="1" applyAlignment="1">
      <alignment horizontal="left" vertical="center"/>
    </xf>
    <xf numFmtId="0" fontId="149" fillId="40" borderId="48" xfId="22" applyFont="1" applyFill="1" applyBorder="1" applyAlignment="1">
      <alignment horizontal="center" vertical="center"/>
    </xf>
    <xf numFmtId="0" fontId="13" fillId="37" borderId="48" xfId="23" applyFont="1" applyFill="1" applyBorder="1" applyAlignment="1">
      <alignment horizontal="center" vertical="center"/>
    </xf>
    <xf numFmtId="0" fontId="121" fillId="37" borderId="48" xfId="23" applyFont="1" applyFill="1" applyBorder="1" applyAlignment="1">
      <alignment horizontal="center" vertical="center"/>
    </xf>
    <xf numFmtId="0" fontId="13" fillId="0" borderId="48" xfId="23" applyFont="1" applyFill="1" applyBorder="1" applyAlignment="1">
      <alignment horizontal="center" vertical="center"/>
    </xf>
    <xf numFmtId="0" fontId="97" fillId="0" borderId="48" xfId="23" applyFont="1" applyFill="1" applyBorder="1" applyAlignment="1">
      <alignment horizontal="center" vertical="center"/>
    </xf>
    <xf numFmtId="0" fontId="97" fillId="37" borderId="48" xfId="23" applyFont="1" applyFill="1" applyBorder="1" applyAlignment="1">
      <alignment horizontal="center" vertical="center"/>
    </xf>
    <xf numFmtId="0" fontId="121" fillId="0" borderId="48" xfId="23" applyFont="1" applyFill="1" applyBorder="1" applyAlignment="1">
      <alignment horizontal="center" vertical="center"/>
    </xf>
    <xf numFmtId="0" fontId="150" fillId="0" borderId="48" xfId="23" applyFont="1" applyFill="1" applyBorder="1" applyAlignment="1">
      <alignment horizontal="center" vertical="center"/>
    </xf>
    <xf numFmtId="0" fontId="151" fillId="40" borderId="48" xfId="22" applyFont="1" applyFill="1" applyBorder="1" applyAlignment="1">
      <alignment horizontal="center" vertical="center"/>
    </xf>
    <xf numFmtId="0" fontId="152" fillId="40" borderId="48" xfId="22" applyFont="1" applyFill="1" applyBorder="1" applyAlignment="1">
      <alignment horizontal="center" vertical="center" shrinkToFit="1"/>
    </xf>
    <xf numFmtId="0" fontId="158" fillId="0" borderId="0" xfId="22" applyFont="1" applyAlignment="1">
      <alignment horizontal="left" vertical="center"/>
    </xf>
    <xf numFmtId="0" fontId="147" fillId="0" borderId="48" xfId="22" applyFont="1" applyBorder="1" applyAlignment="1" applyProtection="1">
      <alignment vertical="center" readingOrder="1"/>
    </xf>
    <xf numFmtId="0" fontId="152" fillId="0" borderId="0" xfId="22" applyFont="1" applyAlignment="1">
      <alignment horizontal="center"/>
    </xf>
    <xf numFmtId="0" fontId="147" fillId="43" borderId="48" xfId="22" applyFont="1" applyFill="1" applyBorder="1" applyAlignment="1" applyProtection="1">
      <alignment horizontal="center" vertical="center" readingOrder="1"/>
    </xf>
    <xf numFmtId="0" fontId="147" fillId="0" borderId="48" xfId="22" applyFont="1" applyFill="1" applyBorder="1" applyAlignment="1" applyProtection="1">
      <alignment horizontal="center" vertical="center" readingOrder="1"/>
    </xf>
    <xf numFmtId="0" fontId="152" fillId="43" borderId="48" xfId="22" applyFont="1" applyFill="1" applyBorder="1" applyAlignment="1" applyProtection="1">
      <alignment horizontal="right" vertical="center" readingOrder="1"/>
    </xf>
    <xf numFmtId="0" fontId="152" fillId="0" borderId="0" xfId="22" applyFont="1" applyAlignment="1">
      <alignment vertical="center"/>
    </xf>
    <xf numFmtId="0" fontId="147" fillId="0" borderId="48" xfId="22" applyFont="1" applyBorder="1" applyAlignment="1" applyProtection="1">
      <alignment horizontal="center" vertical="center" readingOrder="1"/>
      <protection locked="0"/>
    </xf>
    <xf numFmtId="0" fontId="152" fillId="0" borderId="48" xfId="22" applyFont="1" applyBorder="1" applyAlignment="1">
      <alignment horizontal="center" vertical="center"/>
    </xf>
    <xf numFmtId="0" fontId="97" fillId="42" borderId="50" xfId="23" applyFont="1" applyFill="1" applyBorder="1" applyAlignment="1">
      <alignment horizontal="center" vertical="center"/>
    </xf>
    <xf numFmtId="0" fontId="97" fillId="42" borderId="51" xfId="23" applyFont="1" applyFill="1" applyBorder="1" applyAlignment="1">
      <alignment horizontal="center" vertical="center"/>
    </xf>
    <xf numFmtId="0" fontId="97" fillId="42" borderId="49" xfId="23" applyFont="1" applyFill="1" applyBorder="1" applyAlignment="1">
      <alignment horizontal="center" vertical="center"/>
    </xf>
    <xf numFmtId="0" fontId="13" fillId="7" borderId="48" xfId="22" applyFont="1" applyFill="1" applyBorder="1" applyAlignment="1">
      <alignment horizontal="left" vertical="center"/>
    </xf>
    <xf numFmtId="0" fontId="147" fillId="40" borderId="48" xfId="22" applyFont="1" applyFill="1" applyBorder="1" applyAlignment="1">
      <alignment horizontal="center" vertical="center"/>
    </xf>
    <xf numFmtId="0" fontId="147" fillId="40" borderId="48" xfId="22" applyFont="1" applyFill="1" applyBorder="1" applyAlignment="1">
      <alignment horizontal="center" vertical="center" shrinkToFit="1"/>
    </xf>
    <xf numFmtId="0" fontId="152" fillId="0" borderId="0" xfId="22" applyFont="1"/>
    <xf numFmtId="0" fontId="152" fillId="0" borderId="0" xfId="22" applyFont="1" applyFill="1" applyBorder="1" applyAlignment="1">
      <alignment vertical="center"/>
    </xf>
    <xf numFmtId="0" fontId="147" fillId="0" borderId="0" xfId="22" applyFont="1" applyFill="1" applyBorder="1" applyAlignment="1" applyProtection="1">
      <alignment horizontal="center" vertical="center" readingOrder="1"/>
    </xf>
    <xf numFmtId="0" fontId="152" fillId="0" borderId="0" xfId="22" applyFont="1" applyFill="1" applyBorder="1" applyAlignment="1" applyProtection="1">
      <alignment horizontal="right" vertical="center" readingOrder="1"/>
    </xf>
    <xf numFmtId="0" fontId="153" fillId="12" borderId="48" xfId="22" applyFont="1" applyFill="1" applyBorder="1" applyAlignment="1">
      <alignment horizontal="left" vertical="center" wrapText="1"/>
    </xf>
    <xf numFmtId="0" fontId="147" fillId="0" borderId="48" xfId="22" applyFont="1" applyFill="1" applyBorder="1" applyAlignment="1" applyProtection="1">
      <alignment horizontal="center" vertical="center" readingOrder="1"/>
      <protection locked="0"/>
    </xf>
    <xf numFmtId="0" fontId="153" fillId="12" borderId="50" xfId="22" applyFont="1" applyFill="1" applyBorder="1" applyAlignment="1">
      <alignment horizontal="left" vertical="center" wrapText="1"/>
    </xf>
    <xf numFmtId="0" fontId="151" fillId="0" borderId="48" xfId="22" applyFont="1" applyBorder="1" applyAlignment="1" applyProtection="1">
      <alignment vertical="center" readingOrder="1"/>
    </xf>
    <xf numFmtId="0" fontId="153" fillId="12" borderId="48" xfId="22" applyFont="1" applyFill="1" applyBorder="1" applyAlignment="1">
      <alignment horizontal="left" vertical="center"/>
    </xf>
    <xf numFmtId="0" fontId="153" fillId="12" borderId="50" xfId="22" applyFont="1" applyFill="1" applyBorder="1" applyAlignment="1">
      <alignment horizontal="left" vertical="center"/>
    </xf>
    <xf numFmtId="0" fontId="145" fillId="40" borderId="52" xfId="22" applyFont="1" applyFill="1" applyBorder="1" applyAlignment="1">
      <alignment horizontal="center" vertical="center"/>
    </xf>
    <xf numFmtId="0" fontId="152" fillId="0" borderId="0" xfId="22" applyFont="1" applyBorder="1" applyAlignment="1">
      <alignment vertical="center"/>
    </xf>
    <xf numFmtId="0" fontId="145" fillId="40" borderId="13" xfId="22" applyFont="1" applyFill="1" applyBorder="1" applyAlignment="1">
      <alignment horizontal="center" vertical="center"/>
    </xf>
    <xf numFmtId="0" fontId="153" fillId="0" borderId="48" xfId="22" applyFont="1" applyBorder="1" applyAlignment="1">
      <alignment horizontal="left" vertical="center"/>
    </xf>
    <xf numFmtId="0" fontId="123" fillId="12" borderId="48" xfId="22" applyFont="1" applyFill="1" applyBorder="1" applyAlignment="1">
      <alignment horizontal="left" vertical="center"/>
    </xf>
    <xf numFmtId="0" fontId="149" fillId="0" borderId="0" xfId="22" applyFont="1"/>
    <xf numFmtId="0" fontId="145" fillId="0" borderId="0" xfId="22" applyFont="1" applyFill="1" applyBorder="1" applyAlignment="1">
      <alignment horizontal="center" vertical="center"/>
    </xf>
    <xf numFmtId="0" fontId="145" fillId="0" borderId="0" xfId="22" applyFont="1" applyFill="1" applyBorder="1" applyAlignment="1">
      <alignment horizontal="center" vertical="center"/>
    </xf>
    <xf numFmtId="0" fontId="13" fillId="0" borderId="0" xfId="23" applyFont="1" applyFill="1" applyBorder="1" applyAlignment="1">
      <alignment horizontal="center" vertical="center"/>
    </xf>
    <xf numFmtId="0" fontId="121" fillId="0" borderId="0" xfId="23" applyFont="1" applyFill="1" applyBorder="1" applyAlignment="1">
      <alignment horizontal="center" vertical="center"/>
    </xf>
    <xf numFmtId="0" fontId="97" fillId="0" borderId="0" xfId="23" applyFont="1" applyFill="1" applyBorder="1" applyAlignment="1">
      <alignment horizontal="center" vertical="center"/>
    </xf>
    <xf numFmtId="0" fontId="147" fillId="0" borderId="0" xfId="22" applyFont="1" applyFill="1" applyBorder="1" applyAlignment="1">
      <alignment horizontal="center" vertical="center"/>
    </xf>
    <xf numFmtId="0" fontId="147" fillId="0" borderId="0" xfId="22" applyFont="1" applyFill="1" applyBorder="1" applyAlignment="1">
      <alignment horizontal="center" vertical="center" shrinkToFit="1"/>
    </xf>
    <xf numFmtId="0" fontId="158" fillId="0" borderId="0" xfId="22" applyFont="1" applyFill="1" applyBorder="1" applyAlignment="1">
      <alignment horizontal="left" vertical="center"/>
    </xf>
    <xf numFmtId="0" fontId="152" fillId="0" borderId="0" xfId="22" applyFont="1" applyFill="1" applyBorder="1"/>
    <xf numFmtId="0" fontId="149" fillId="0" borderId="0" xfId="22" applyFont="1" applyFill="1" applyBorder="1" applyAlignment="1">
      <alignment vertical="center"/>
    </xf>
    <xf numFmtId="0" fontId="159" fillId="0" borderId="0" xfId="22" applyFont="1" applyFill="1" applyBorder="1" applyAlignment="1">
      <alignment horizontal="center" vertical="center"/>
    </xf>
    <xf numFmtId="0" fontId="149" fillId="0" borderId="0" xfId="22" applyFont="1" applyFill="1" applyBorder="1" applyAlignment="1">
      <alignment horizontal="center" vertical="center"/>
    </xf>
    <xf numFmtId="0" fontId="153" fillId="0" borderId="0" xfId="22" applyFont="1" applyFill="1" applyBorder="1" applyAlignment="1">
      <alignment horizontal="center" vertical="center"/>
    </xf>
    <xf numFmtId="0" fontId="13" fillId="0" borderId="0" xfId="22" applyFont="1" applyFill="1" applyBorder="1" applyAlignment="1">
      <alignment horizontal="center" vertical="center"/>
    </xf>
    <xf numFmtId="0" fontId="151" fillId="0" borderId="0" xfId="22" applyFont="1" applyFill="1" applyBorder="1" applyAlignment="1">
      <alignment horizontal="center" vertical="center"/>
    </xf>
    <xf numFmtId="0" fontId="152" fillId="0" borderId="0" xfId="22" applyFont="1" applyFill="1" applyBorder="1" applyAlignment="1">
      <alignment horizontal="center" vertical="center" shrinkToFit="1"/>
    </xf>
    <xf numFmtId="0" fontId="147" fillId="0" borderId="0" xfId="22" applyFont="1" applyFill="1" applyBorder="1" applyAlignment="1" applyProtection="1">
      <alignment vertical="center" readingOrder="1"/>
    </xf>
    <xf numFmtId="0" fontId="152" fillId="0" borderId="0" xfId="22" applyFont="1" applyFill="1" applyBorder="1" applyAlignment="1">
      <alignment horizontal="center"/>
    </xf>
    <xf numFmtId="0" fontId="147" fillId="0" borderId="0" xfId="22" applyFont="1" applyFill="1" applyBorder="1" applyAlignment="1" applyProtection="1">
      <alignment horizontal="center" vertical="center" readingOrder="1"/>
      <protection locked="0"/>
    </xf>
    <xf numFmtId="0" fontId="97" fillId="0" borderId="0" xfId="22" applyFont="1" applyFill="1" applyBorder="1" applyAlignment="1">
      <alignment horizontal="center" vertical="center"/>
    </xf>
    <xf numFmtId="0" fontId="158" fillId="0" borderId="0" xfId="22" applyFont="1" applyFill="1" applyBorder="1"/>
    <xf numFmtId="0" fontId="149" fillId="0" borderId="0" xfId="22" applyFont="1" applyFill="1" applyBorder="1"/>
    <xf numFmtId="0" fontId="138" fillId="0" borderId="0" xfId="22" applyFill="1" applyBorder="1"/>
    <xf numFmtId="0" fontId="160" fillId="0" borderId="0" xfId="22" applyFont="1" applyFill="1" applyBorder="1" applyAlignment="1">
      <alignment horizontal="center" vertical="center"/>
    </xf>
    <xf numFmtId="0" fontId="149" fillId="0" borderId="0" xfId="22" applyFont="1" applyFill="1" applyBorder="1" applyAlignment="1">
      <alignment horizontal="center"/>
    </xf>
    <xf numFmtId="0" fontId="153" fillId="0" borderId="0" xfId="22" applyFont="1" applyFill="1" applyBorder="1" applyAlignment="1">
      <alignment horizontal="center"/>
    </xf>
    <xf numFmtId="0" fontId="125" fillId="0" borderId="0" xfId="22" applyFont="1" applyFill="1" applyBorder="1" applyAlignment="1">
      <alignment horizontal="center" vertical="center"/>
    </xf>
    <xf numFmtId="0" fontId="154" fillId="0" borderId="0" xfId="22" applyFont="1" applyFill="1" applyBorder="1"/>
    <xf numFmtId="0" fontId="161" fillId="0" borderId="0" xfId="22" applyFont="1" applyFill="1" applyBorder="1" applyAlignment="1">
      <alignment horizontal="center"/>
    </xf>
    <xf numFmtId="0" fontId="154" fillId="0" borderId="0" xfId="22" applyFont="1" applyFill="1" applyBorder="1" applyAlignment="1">
      <alignment horizontal="center"/>
    </xf>
    <xf numFmtId="0" fontId="162" fillId="0" borderId="0" xfId="22" applyFont="1" applyFill="1" applyBorder="1" applyAlignment="1">
      <alignment horizontal="center"/>
    </xf>
    <xf numFmtId="0" fontId="163" fillId="0" borderId="0" xfId="22" applyFont="1" applyFill="1" applyBorder="1" applyAlignment="1">
      <alignment horizontal="center" vertical="center"/>
    </xf>
    <xf numFmtId="0" fontId="157" fillId="0" borderId="0" xfId="22" applyFont="1" applyFill="1" applyBorder="1"/>
    <xf numFmtId="0" fontId="164" fillId="0" borderId="0" xfId="22" applyFont="1" applyFill="1" applyBorder="1"/>
    <xf numFmtId="0" fontId="164" fillId="0" borderId="0" xfId="22" applyFont="1" applyFill="1" applyBorder="1" applyAlignment="1">
      <alignment horizontal="center"/>
    </xf>
    <xf numFmtId="0" fontId="154" fillId="0" borderId="0" xfId="22" applyFont="1"/>
    <xf numFmtId="0" fontId="138" fillId="0" borderId="0" xfId="22"/>
    <xf numFmtId="0" fontId="16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 readingOrder="1"/>
      <protection locked="0"/>
    </xf>
    <xf numFmtId="0" fontId="166" fillId="0" borderId="0" xfId="0" applyFont="1" applyAlignment="1">
      <alignment horizontal="center"/>
    </xf>
    <xf numFmtId="0" fontId="167" fillId="0" borderId="48" xfId="0" applyFont="1" applyBorder="1" applyAlignment="1" applyProtection="1">
      <alignment horizontal="center" vertical="center" readingOrder="1"/>
      <protection locked="0"/>
    </xf>
    <xf numFmtId="0" fontId="7" fillId="43" borderId="48" xfId="0" applyFont="1" applyFill="1" applyBorder="1" applyAlignment="1" applyProtection="1">
      <alignment horizontal="center" vertical="center" readingOrder="1"/>
    </xf>
    <xf numFmtId="0" fontId="7" fillId="43" borderId="48" xfId="0" applyFont="1" applyFill="1" applyBorder="1" applyAlignment="1" applyProtection="1">
      <alignment horizontal="center" vertical="center" readingOrder="1"/>
      <protection locked="0"/>
    </xf>
    <xf numFmtId="0" fontId="169" fillId="0" borderId="0" xfId="0" applyFont="1" applyAlignment="1">
      <alignment horizontal="center" vertical="center"/>
    </xf>
    <xf numFmtId="0" fontId="167" fillId="0" borderId="48" xfId="0" applyFont="1" applyBorder="1" applyAlignment="1" applyProtection="1">
      <alignment vertical="center" readingOrder="1"/>
    </xf>
    <xf numFmtId="0" fontId="170" fillId="0" borderId="48" xfId="0" applyFont="1" applyBorder="1" applyAlignment="1" applyProtection="1">
      <alignment horizontal="center" vertical="center" readingOrder="1"/>
      <protection locked="0"/>
    </xf>
    <xf numFmtId="0" fontId="140" fillId="43" borderId="48" xfId="0" applyFont="1" applyFill="1" applyBorder="1" applyAlignment="1" applyProtection="1">
      <alignment horizontal="right" vertical="center" readingOrder="1"/>
    </xf>
    <xf numFmtId="0" fontId="11" fillId="0" borderId="0" xfId="0" applyFont="1" applyBorder="1" applyAlignment="1">
      <alignment horizontal="center" vertical="center"/>
    </xf>
    <xf numFmtId="0" fontId="140" fillId="0" borderId="4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readingOrder="1"/>
    </xf>
    <xf numFmtId="0" fontId="30" fillId="0" borderId="0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70" fillId="0" borderId="48" xfId="0" applyFont="1" applyBorder="1" applyAlignment="1" applyProtection="1">
      <alignment vertical="center" readingOrder="1"/>
    </xf>
    <xf numFmtId="0" fontId="171" fillId="0" borderId="48" xfId="0" applyFont="1" applyBorder="1" applyAlignment="1" applyProtection="1">
      <alignment vertical="center" readingOrder="1"/>
    </xf>
    <xf numFmtId="0" fontId="172" fillId="0" borderId="0" xfId="0" applyFont="1" applyAlignment="1">
      <alignment horizontal="center" vertical="center"/>
    </xf>
    <xf numFmtId="0" fontId="169" fillId="0" borderId="0" xfId="0" applyFont="1"/>
    <xf numFmtId="0" fontId="11" fillId="0" borderId="0" xfId="0" applyFont="1" applyFill="1" applyBorder="1"/>
    <xf numFmtId="0" fontId="11" fillId="0" borderId="0" xfId="0" applyFont="1" applyBorder="1"/>
    <xf numFmtId="0" fontId="7" fillId="0" borderId="0" xfId="0" applyFont="1" applyBorder="1" applyAlignment="1" applyProtection="1">
      <alignment horizontal="center" vertical="center" readingOrder="1"/>
    </xf>
    <xf numFmtId="0" fontId="140" fillId="0" borderId="0" xfId="0" applyFont="1" applyBorder="1" applyAlignment="1" applyProtection="1">
      <alignment horizontal="right" vertical="center" readingOrder="1"/>
    </xf>
    <xf numFmtId="0" fontId="59" fillId="0" borderId="0" xfId="0" applyFont="1"/>
    <xf numFmtId="0" fontId="27" fillId="0" borderId="0" xfId="0" applyFont="1"/>
    <xf numFmtId="0" fontId="1" fillId="0" borderId="0" xfId="3" applyFont="1" applyFill="1" applyBorder="1" applyAlignment="1">
      <alignment vertical="center" shrinkToFit="1"/>
    </xf>
    <xf numFmtId="0" fontId="169" fillId="0" borderId="0" xfId="0" applyFont="1" applyFill="1" applyBorder="1" applyAlignment="1">
      <alignment horizontal="center" vertical="center"/>
    </xf>
    <xf numFmtId="0" fontId="140" fillId="0" borderId="0" xfId="0" applyFont="1" applyFill="1" applyBorder="1" applyAlignment="1" applyProtection="1">
      <alignment horizontal="right" vertical="center" readingOrder="1"/>
    </xf>
    <xf numFmtId="0" fontId="7" fillId="0" borderId="0" xfId="0" applyFont="1" applyFill="1" applyBorder="1" applyAlignment="1" applyProtection="1">
      <alignment horizontal="center" vertical="center"/>
    </xf>
    <xf numFmtId="0" fontId="173" fillId="0" borderId="0" xfId="0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 shrinkToFit="1"/>
    </xf>
    <xf numFmtId="0" fontId="170" fillId="0" borderId="0" xfId="0" applyFont="1" applyFill="1" applyBorder="1" applyAlignment="1" applyProtection="1">
      <alignment vertical="center" readingOrder="1"/>
    </xf>
    <xf numFmtId="0" fontId="170" fillId="0" borderId="0" xfId="0" applyFont="1" applyFill="1" applyBorder="1" applyAlignment="1" applyProtection="1">
      <alignment horizontal="center" vertical="center" readingOrder="1"/>
      <protection locked="0"/>
    </xf>
    <xf numFmtId="0" fontId="100" fillId="0" borderId="48" xfId="0" applyFont="1" applyBorder="1" applyAlignment="1">
      <alignment horizontal="center" vertical="center" wrapText="1"/>
    </xf>
    <xf numFmtId="0" fontId="175" fillId="0" borderId="27" xfId="0" applyFont="1" applyBorder="1" applyAlignment="1">
      <alignment horizontal="center" vertical="center" wrapText="1"/>
    </xf>
    <xf numFmtId="0" fontId="175" fillId="0" borderId="28" xfId="0" applyFont="1" applyBorder="1" applyAlignment="1">
      <alignment horizontal="center" vertical="center" wrapText="1"/>
    </xf>
    <xf numFmtId="0" fontId="175" fillId="0" borderId="53" xfId="0" applyFont="1" applyBorder="1" applyAlignment="1">
      <alignment vertical="center" wrapText="1"/>
    </xf>
    <xf numFmtId="0" fontId="175" fillId="0" borderId="47" xfId="0" applyFont="1" applyBorder="1" applyAlignment="1">
      <alignment vertical="center" wrapText="1"/>
    </xf>
    <xf numFmtId="0" fontId="176" fillId="0" borderId="0" xfId="0" applyFont="1" applyAlignment="1">
      <alignment horizontal="center"/>
    </xf>
    <xf numFmtId="0" fontId="177" fillId="0" borderId="0" xfId="0" applyFont="1" applyAlignment="1">
      <alignment horizontal="center"/>
    </xf>
    <xf numFmtId="0" fontId="157" fillId="0" borderId="0" xfId="0" applyFont="1" applyAlignment="1">
      <alignment horizontal="center"/>
    </xf>
    <xf numFmtId="0" fontId="175" fillId="0" borderId="11" xfId="0" applyFont="1" applyBorder="1" applyAlignment="1">
      <alignment horizontal="center" vertical="center" wrapText="1"/>
    </xf>
    <xf numFmtId="0" fontId="175" fillId="0" borderId="0" xfId="0" applyFont="1" applyBorder="1" applyAlignment="1">
      <alignment horizontal="center" vertical="center" wrapText="1"/>
    </xf>
    <xf numFmtId="0" fontId="175" fillId="0" borderId="0" xfId="0" applyFont="1" applyBorder="1" applyAlignment="1">
      <alignment vertical="center" wrapText="1"/>
    </xf>
    <xf numFmtId="0" fontId="175" fillId="0" borderId="4" xfId="0" applyFont="1" applyBorder="1" applyAlignment="1">
      <alignment vertical="center" wrapText="1"/>
    </xf>
    <xf numFmtId="0" fontId="178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9" fillId="0" borderId="0" xfId="0" applyFont="1" applyAlignment="1">
      <alignment horizontal="center"/>
    </xf>
    <xf numFmtId="0" fontId="180" fillId="0" borderId="14" xfId="0" applyFont="1" applyBorder="1" applyAlignment="1">
      <alignment horizontal="center" vertical="center" wrapText="1"/>
    </xf>
    <xf numFmtId="0" fontId="180" fillId="0" borderId="15" xfId="0" applyFont="1" applyBorder="1" applyAlignment="1">
      <alignment horizontal="center" vertical="center" wrapText="1"/>
    </xf>
    <xf numFmtId="0" fontId="180" fillId="0" borderId="2" xfId="0" applyFont="1" applyBorder="1" applyAlignment="1">
      <alignment vertical="center" wrapText="1"/>
    </xf>
    <xf numFmtId="0" fontId="180" fillId="0" borderId="6" xfId="0" applyFont="1" applyBorder="1" applyAlignment="1">
      <alignment vertical="center" wrapText="1"/>
    </xf>
    <xf numFmtId="0" fontId="35" fillId="40" borderId="35" xfId="0" applyFont="1" applyFill="1" applyBorder="1" applyAlignment="1">
      <alignment horizontal="left" vertical="center"/>
    </xf>
    <xf numFmtId="0" fontId="181" fillId="40" borderId="13" xfId="0" applyFont="1" applyFill="1" applyBorder="1" applyAlignment="1">
      <alignment horizontal="center" vertical="center"/>
    </xf>
    <xf numFmtId="0" fontId="182" fillId="40" borderId="13" xfId="0" applyFont="1" applyFill="1" applyBorder="1" applyAlignment="1">
      <alignment horizontal="center" vertical="center"/>
    </xf>
    <xf numFmtId="0" fontId="182" fillId="40" borderId="13" xfId="0" applyFont="1" applyFill="1" applyBorder="1" applyAlignment="1">
      <alignment horizontal="center" vertical="center"/>
    </xf>
    <xf numFmtId="0" fontId="175" fillId="40" borderId="49" xfId="0" applyFont="1" applyFill="1" applyBorder="1" applyAlignment="1">
      <alignment horizontal="center" vertical="center"/>
    </xf>
    <xf numFmtId="0" fontId="183" fillId="40" borderId="48" xfId="0" applyFont="1" applyFill="1" applyBorder="1" applyAlignment="1">
      <alignment horizontal="center" vertical="center" shrinkToFit="1"/>
    </xf>
    <xf numFmtId="0" fontId="184" fillId="0" borderId="0" xfId="0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0" fontId="185" fillId="40" borderId="55" xfId="0" applyFont="1" applyFill="1" applyBorder="1" applyAlignment="1">
      <alignment horizontal="center" vertical="center"/>
    </xf>
    <xf numFmtId="0" fontId="35" fillId="40" borderId="48" xfId="0" applyFont="1" applyFill="1" applyBorder="1" applyAlignment="1">
      <alignment horizontal="left" vertical="center"/>
    </xf>
    <xf numFmtId="0" fontId="182" fillId="40" borderId="48" xfId="0" applyFont="1" applyFill="1" applyBorder="1" applyAlignment="1">
      <alignment horizontal="center" vertical="center"/>
    </xf>
    <xf numFmtId="0" fontId="182" fillId="40" borderId="48" xfId="0" applyFont="1" applyFill="1" applyBorder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/>
      <protection locked="0"/>
    </xf>
    <xf numFmtId="0" fontId="148" fillId="0" borderId="48" xfId="0" applyFont="1" applyBorder="1" applyAlignment="1" applyProtection="1">
      <alignment horizontal="center" vertical="center"/>
      <protection locked="0"/>
    </xf>
    <xf numFmtId="0" fontId="148" fillId="43" borderId="48" xfId="0" applyFont="1" applyFill="1" applyBorder="1" applyAlignment="1" applyProtection="1">
      <alignment horizontal="center" vertical="center"/>
      <protection locked="0"/>
    </xf>
    <xf numFmtId="0" fontId="186" fillId="7" borderId="48" xfId="0" applyFont="1" applyFill="1" applyBorder="1" applyAlignment="1">
      <alignment horizontal="left" vertical="top"/>
    </xf>
    <xf numFmtId="0" fontId="186" fillId="0" borderId="48" xfId="0" applyFont="1" applyFill="1" applyBorder="1" applyAlignment="1">
      <alignment horizontal="left" vertical="center"/>
    </xf>
    <xf numFmtId="0" fontId="186" fillId="7" borderId="48" xfId="0" applyFont="1" applyFill="1" applyBorder="1" applyAlignment="1">
      <alignment horizontal="center" vertical="center"/>
    </xf>
    <xf numFmtId="0" fontId="11" fillId="40" borderId="50" xfId="0" applyFont="1" applyFill="1" applyBorder="1" applyAlignment="1">
      <alignment horizontal="center" vertical="center"/>
    </xf>
    <xf numFmtId="0" fontId="174" fillId="37" borderId="48" xfId="1" applyFont="1" applyFill="1" applyBorder="1" applyAlignment="1">
      <alignment horizontal="center" vertical="center"/>
    </xf>
    <xf numFmtId="0" fontId="159" fillId="42" borderId="50" xfId="1" applyFont="1" applyFill="1" applyBorder="1" applyAlignment="1">
      <alignment horizontal="center" vertical="center"/>
    </xf>
    <xf numFmtId="0" fontId="159" fillId="42" borderId="51" xfId="1" applyFont="1" applyFill="1" applyBorder="1" applyAlignment="1">
      <alignment horizontal="center" vertical="center"/>
    </xf>
    <xf numFmtId="0" fontId="159" fillId="42" borderId="49" xfId="1" applyFont="1" applyFill="1" applyBorder="1" applyAlignment="1">
      <alignment horizontal="center" vertical="center"/>
    </xf>
    <xf numFmtId="0" fontId="187" fillId="0" borderId="48" xfId="1" applyFont="1" applyFill="1" applyBorder="1" applyAlignment="1">
      <alignment horizontal="center" vertical="center"/>
    </xf>
    <xf numFmtId="0" fontId="174" fillId="0" borderId="48" xfId="1" applyFont="1" applyFill="1" applyBorder="1" applyAlignment="1">
      <alignment horizontal="center" vertical="center"/>
    </xf>
    <xf numFmtId="0" fontId="11" fillId="40" borderId="49" xfId="0" applyFont="1" applyFill="1" applyBorder="1" applyAlignment="1">
      <alignment horizontal="center" vertical="center"/>
    </xf>
    <xf numFmtId="0" fontId="188" fillId="40" borderId="48" xfId="0" applyFont="1" applyFill="1" applyBorder="1" applyAlignment="1">
      <alignment horizontal="center" vertical="center" shrinkToFit="1"/>
    </xf>
    <xf numFmtId="0" fontId="180" fillId="0" borderId="0" xfId="0" applyFont="1" applyAlignment="1">
      <alignment horizontal="left" vertical="center"/>
    </xf>
    <xf numFmtId="0" fontId="7" fillId="0" borderId="48" xfId="0" applyFont="1" applyBorder="1" applyAlignment="1" applyProtection="1">
      <alignment horizontal="center" vertical="center"/>
    </xf>
    <xf numFmtId="0" fontId="148" fillId="43" borderId="48" xfId="0" applyFont="1" applyFill="1" applyBorder="1" applyAlignment="1" applyProtection="1">
      <alignment horizontal="center" vertical="center"/>
    </xf>
    <xf numFmtId="0" fontId="157" fillId="43" borderId="48" xfId="0" applyFont="1" applyFill="1" applyBorder="1" applyAlignment="1" applyProtection="1">
      <alignment horizontal="center" vertical="center"/>
    </xf>
    <xf numFmtId="0" fontId="187" fillId="37" borderId="48" xfId="1" applyFont="1" applyFill="1" applyBorder="1" applyAlignment="1">
      <alignment horizontal="center" vertical="center"/>
    </xf>
    <xf numFmtId="0" fontId="159" fillId="0" borderId="48" xfId="1" applyFont="1" applyFill="1" applyBorder="1" applyAlignment="1">
      <alignment horizontal="center" vertical="center"/>
    </xf>
    <xf numFmtId="0" fontId="166" fillId="0" borderId="0" xfId="0" applyFont="1" applyBorder="1" applyAlignment="1">
      <alignment horizontal="center"/>
    </xf>
    <xf numFmtId="0" fontId="186" fillId="12" borderId="48" xfId="0" applyFont="1" applyFill="1" applyBorder="1" applyAlignment="1">
      <alignment horizontal="left" vertical="top"/>
    </xf>
    <xf numFmtId="0" fontId="186" fillId="12" borderId="48" xfId="0" applyFont="1" applyFill="1" applyBorder="1" applyAlignment="1">
      <alignment horizontal="left" vertical="center"/>
    </xf>
    <xf numFmtId="0" fontId="186" fillId="12" borderId="50" xfId="0" applyFont="1" applyFill="1" applyBorder="1" applyAlignment="1">
      <alignment horizontal="center" vertical="center"/>
    </xf>
    <xf numFmtId="0" fontId="174" fillId="7" borderId="48" xfId="0" applyFont="1" applyFill="1" applyBorder="1" applyAlignment="1">
      <alignment horizontal="left" vertical="center"/>
    </xf>
    <xf numFmtId="0" fontId="159" fillId="37" borderId="48" xfId="1" applyFont="1" applyFill="1" applyBorder="1" applyAlignment="1">
      <alignment horizontal="center" vertical="center"/>
    </xf>
    <xf numFmtId="0" fontId="186" fillId="12" borderId="48" xfId="0" applyFont="1" applyFill="1" applyBorder="1" applyAlignment="1">
      <alignment horizontal="center" vertical="center"/>
    </xf>
    <xf numFmtId="0" fontId="189" fillId="40" borderId="48" xfId="0" applyFont="1" applyFill="1" applyBorder="1" applyAlignment="1">
      <alignment horizontal="center" vertical="center"/>
    </xf>
    <xf numFmtId="0" fontId="190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48" fillId="0" borderId="0" xfId="0" applyFont="1" applyBorder="1" applyAlignment="1" applyProtection="1">
      <alignment horizontal="center" vertical="center"/>
      <protection locked="0"/>
    </xf>
    <xf numFmtId="0" fontId="148" fillId="0" borderId="0" xfId="0" applyFont="1" applyFill="1" applyBorder="1" applyAlignment="1" applyProtection="1">
      <alignment horizontal="center" vertical="center"/>
      <protection locked="0"/>
    </xf>
    <xf numFmtId="0" fontId="148" fillId="0" borderId="0" xfId="0" applyFont="1" applyFill="1" applyBorder="1" applyAlignment="1" applyProtection="1">
      <alignment horizontal="center" vertical="center"/>
    </xf>
    <xf numFmtId="0" fontId="157" fillId="0" borderId="0" xfId="0" applyFont="1" applyFill="1" applyBorder="1" applyAlignment="1" applyProtection="1">
      <alignment horizontal="center" vertical="center"/>
    </xf>
    <xf numFmtId="0" fontId="14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74" fillId="7" borderId="48" xfId="0" applyFont="1" applyFill="1" applyBorder="1" applyAlignment="1">
      <alignment horizontal="center" vertical="center"/>
    </xf>
    <xf numFmtId="0" fontId="18" fillId="40" borderId="48" xfId="0" applyFont="1" applyFill="1" applyBorder="1" applyAlignment="1">
      <alignment horizontal="center" vertical="center"/>
    </xf>
    <xf numFmtId="0" fontId="18" fillId="40" borderId="48" xfId="0" applyFont="1" applyFill="1" applyBorder="1" applyAlignment="1">
      <alignment horizontal="center" vertical="center" shrinkToFit="1"/>
    </xf>
    <xf numFmtId="0" fontId="11" fillId="40" borderId="48" xfId="0" applyFont="1" applyFill="1" applyBorder="1" applyAlignment="1">
      <alignment horizontal="center" vertical="center" shrinkToFit="1"/>
    </xf>
    <xf numFmtId="0" fontId="166" fillId="0" borderId="48" xfId="0" applyFont="1" applyBorder="1" applyAlignment="1">
      <alignment horizontal="center"/>
    </xf>
    <xf numFmtId="0" fontId="18" fillId="40" borderId="48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91" fillId="12" borderId="48" xfId="0" applyFont="1" applyFill="1" applyBorder="1" applyAlignment="1">
      <alignment horizontal="left" vertical="center"/>
    </xf>
    <xf numFmtId="0" fontId="174" fillId="12" borderId="48" xfId="0" applyFont="1" applyFill="1" applyBorder="1" applyAlignment="1">
      <alignment horizontal="left" vertical="center"/>
    </xf>
    <xf numFmtId="0" fontId="148" fillId="0" borderId="52" xfId="0" applyFont="1" applyBorder="1" applyAlignment="1" applyProtection="1">
      <alignment horizontal="center" vertical="center"/>
      <protection locked="0"/>
    </xf>
    <xf numFmtId="0" fontId="174" fillId="0" borderId="48" xfId="0" applyFont="1" applyFill="1" applyBorder="1" applyAlignment="1">
      <alignment horizontal="left" vertical="center"/>
    </xf>
    <xf numFmtId="0" fontId="191" fillId="7" borderId="48" xfId="0" applyFont="1" applyFill="1" applyBorder="1" applyAlignment="1">
      <alignment horizontal="left" vertical="center"/>
    </xf>
    <xf numFmtId="0" fontId="192" fillId="0" borderId="48" xfId="0" applyFont="1" applyBorder="1" applyAlignment="1" applyProtection="1">
      <alignment horizontal="center" vertical="center"/>
      <protection locked="0"/>
    </xf>
    <xf numFmtId="0" fontId="11" fillId="40" borderId="47" xfId="0" applyFont="1" applyFill="1" applyBorder="1" applyAlignment="1">
      <alignment horizontal="center" vertical="center"/>
    </xf>
    <xf numFmtId="0" fontId="188" fillId="40" borderId="52" xfId="0" applyFont="1" applyFill="1" applyBorder="1" applyAlignment="1">
      <alignment horizontal="center" vertical="center" shrinkToFit="1"/>
    </xf>
    <xf numFmtId="0" fontId="148" fillId="43" borderId="52" xfId="0" applyFont="1" applyFill="1" applyBorder="1" applyAlignment="1" applyProtection="1">
      <alignment horizontal="center" vertical="center"/>
    </xf>
    <xf numFmtId="0" fontId="18" fillId="40" borderId="52" xfId="0" applyFont="1" applyFill="1" applyBorder="1" applyAlignment="1">
      <alignment horizontal="center" vertical="center"/>
    </xf>
    <xf numFmtId="0" fontId="190" fillId="0" borderId="0" xfId="0" applyFont="1" applyAlignment="1">
      <alignment horizontal="left"/>
    </xf>
    <xf numFmtId="0" fontId="153" fillId="0" borderId="0" xfId="0" applyFont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9" fillId="40" borderId="13" xfId="0" applyFont="1" applyFill="1" applyBorder="1" applyAlignment="1">
      <alignment horizontal="center" vertical="center"/>
    </xf>
    <xf numFmtId="0" fontId="193" fillId="12" borderId="48" xfId="0" applyFont="1" applyFill="1" applyBorder="1" applyAlignment="1">
      <alignment horizontal="left" vertical="top"/>
    </xf>
    <xf numFmtId="0" fontId="193" fillId="12" borderId="48" xfId="0" applyFont="1" applyFill="1" applyBorder="1" applyAlignment="1">
      <alignment horizontal="left" vertical="center"/>
    </xf>
    <xf numFmtId="0" fontId="193" fillId="12" borderId="48" xfId="0" applyFont="1" applyFill="1" applyBorder="1" applyAlignment="1">
      <alignment horizontal="center" vertical="center"/>
    </xf>
    <xf numFmtId="0" fontId="11" fillId="40" borderId="48" xfId="0" applyFont="1" applyFill="1" applyBorder="1" applyAlignment="1">
      <alignment horizontal="center" vertical="center"/>
    </xf>
    <xf numFmtId="0" fontId="194" fillId="37" borderId="48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95" fillId="0" borderId="0" xfId="0" applyFont="1"/>
    <xf numFmtId="0" fontId="20" fillId="0" borderId="0" xfId="0" applyFont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185" fillId="40" borderId="52" xfId="10" applyFont="1" applyFill="1" applyBorder="1" applyAlignment="1">
      <alignment horizontal="center" vertical="center"/>
    </xf>
    <xf numFmtId="0" fontId="196" fillId="2" borderId="56" xfId="0" applyFont="1" applyFill="1" applyBorder="1" applyAlignment="1">
      <alignment horizontal="center" vertical="center"/>
    </xf>
    <xf numFmtId="0" fontId="196" fillId="2" borderId="47" xfId="0" applyFont="1" applyFill="1" applyBorder="1" applyAlignment="1">
      <alignment horizontal="center" vertical="center"/>
    </xf>
    <xf numFmtId="0" fontId="185" fillId="40" borderId="48" xfId="10" applyFont="1" applyFill="1" applyBorder="1" applyAlignment="1">
      <alignment horizontal="center" vertical="center"/>
    </xf>
    <xf numFmtId="0" fontId="197" fillId="40" borderId="48" xfId="10" applyFont="1" applyFill="1" applyBorder="1" applyAlignment="1">
      <alignment horizontal="center" vertical="center"/>
    </xf>
    <xf numFmtId="0" fontId="147" fillId="40" borderId="48" xfId="10" applyFont="1" applyFill="1" applyBorder="1" applyAlignment="1">
      <alignment horizontal="center" vertical="center"/>
    </xf>
    <xf numFmtId="0" fontId="147" fillId="40" borderId="48" xfId="10" applyFont="1" applyFill="1" applyBorder="1" applyAlignment="1">
      <alignment horizontal="center" vertical="center" shrinkToFit="1"/>
    </xf>
    <xf numFmtId="0" fontId="198" fillId="40" borderId="48" xfId="10" applyFont="1" applyFill="1" applyBorder="1" applyAlignment="1">
      <alignment horizontal="center" vertical="center" shrinkToFit="1"/>
    </xf>
    <xf numFmtId="0" fontId="185" fillId="40" borderId="13" xfId="10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0" fontId="28" fillId="2" borderId="6" xfId="0" applyFont="1" applyFill="1" applyBorder="1" applyAlignment="1">
      <alignment vertical="center"/>
    </xf>
    <xf numFmtId="0" fontId="199" fillId="0" borderId="48" xfId="10" applyFont="1" applyBorder="1" applyAlignment="1">
      <alignment horizontal="center" vertical="center"/>
    </xf>
    <xf numFmtId="0" fontId="59" fillId="43" borderId="48" xfId="10" applyFont="1" applyFill="1" applyBorder="1" applyAlignment="1" applyProtection="1">
      <alignment horizontal="center" vertical="center" readingOrder="1"/>
    </xf>
    <xf numFmtId="0" fontId="59" fillId="37" borderId="48" xfId="10" applyFont="1" applyFill="1" applyBorder="1" applyAlignment="1">
      <alignment horizontal="center" vertical="center"/>
    </xf>
    <xf numFmtId="0" fontId="199" fillId="37" borderId="48" xfId="10" applyFont="1" applyFill="1" applyBorder="1" applyAlignment="1">
      <alignment horizontal="center" vertical="center" readingOrder="1"/>
    </xf>
    <xf numFmtId="0" fontId="199" fillId="37" borderId="48" xfId="10" applyFont="1" applyFill="1" applyBorder="1" applyAlignment="1" applyProtection="1">
      <alignment horizontal="center" vertical="center" readingOrder="1"/>
    </xf>
    <xf numFmtId="0" fontId="59" fillId="0" borderId="0" xfId="10" applyFont="1" applyFill="1" applyBorder="1" applyAlignment="1">
      <alignment horizontal="center" vertical="center"/>
    </xf>
    <xf numFmtId="0" fontId="59" fillId="0" borderId="54" xfId="10" applyFont="1" applyFill="1" applyBorder="1" applyAlignment="1">
      <alignment horizontal="center" vertical="center"/>
    </xf>
    <xf numFmtId="0" fontId="123" fillId="0" borderId="50" xfId="3" applyFont="1" applyFill="1" applyBorder="1" applyAlignment="1">
      <alignment horizontal="center" vertical="center"/>
    </xf>
    <xf numFmtId="0" fontId="200" fillId="0" borderId="50" xfId="0" applyFont="1" applyBorder="1" applyAlignment="1">
      <alignment horizontal="left" vertical="center"/>
    </xf>
    <xf numFmtId="0" fontId="200" fillId="0" borderId="49" xfId="0" applyFont="1" applyBorder="1" applyAlignment="1">
      <alignment horizontal="left" vertical="center"/>
    </xf>
    <xf numFmtId="0" fontId="123" fillId="40" borderId="48" xfId="10" applyFont="1" applyFill="1" applyBorder="1" applyAlignment="1">
      <alignment horizontal="center" vertical="center"/>
    </xf>
    <xf numFmtId="0" fontId="123" fillId="37" borderId="48" xfId="23" applyFont="1" applyFill="1" applyBorder="1" applyAlignment="1">
      <alignment horizontal="center" vertical="center"/>
    </xf>
    <xf numFmtId="0" fontId="123" fillId="0" borderId="48" xfId="23" applyFont="1" applyFill="1" applyBorder="1" applyAlignment="1">
      <alignment horizontal="center" vertical="center"/>
    </xf>
    <xf numFmtId="0" fontId="185" fillId="0" borderId="48" xfId="23" applyFont="1" applyFill="1" applyBorder="1" applyAlignment="1">
      <alignment horizontal="center" vertical="center"/>
    </xf>
    <xf numFmtId="0" fontId="200" fillId="40" borderId="48" xfId="10" applyFont="1" applyFill="1" applyBorder="1" applyAlignment="1">
      <alignment horizontal="center" vertical="center"/>
    </xf>
    <xf numFmtId="0" fontId="200" fillId="40" borderId="48" xfId="10" applyFont="1" applyFill="1" applyBorder="1" applyAlignment="1">
      <alignment horizontal="center" vertical="center" shrinkToFit="1"/>
    </xf>
    <xf numFmtId="0" fontId="147" fillId="0" borderId="48" xfId="10" applyFont="1" applyBorder="1" applyAlignment="1" applyProtection="1">
      <alignment vertical="center" readingOrder="1"/>
    </xf>
    <xf numFmtId="0" fontId="0" fillId="0" borderId="48" xfId="0" applyBorder="1" applyAlignment="1">
      <alignment horizontal="center" vertical="center"/>
    </xf>
    <xf numFmtId="0" fontId="0" fillId="37" borderId="48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8" xfId="0" applyBorder="1"/>
    <xf numFmtId="0" fontId="0" fillId="0" borderId="48" xfId="0" applyFill="1" applyBorder="1"/>
    <xf numFmtId="0" fontId="0" fillId="0" borderId="0" xfId="0" applyFill="1"/>
    <xf numFmtId="1" fontId="123" fillId="0" borderId="57" xfId="5" applyNumberFormat="1" applyFont="1" applyFill="1" applyBorder="1" applyAlignment="1">
      <alignment horizontal="center" vertical="center" shrinkToFit="1"/>
    </xf>
    <xf numFmtId="0" fontId="123" fillId="0" borderId="50" xfId="3" applyFont="1" applyFill="1" applyBorder="1" applyAlignment="1">
      <alignment horizontal="left" vertical="center"/>
    </xf>
    <xf numFmtId="0" fontId="123" fillId="0" borderId="49" xfId="3" applyFont="1" applyFill="1" applyBorder="1" applyAlignment="1">
      <alignment horizontal="left" vertical="center"/>
    </xf>
    <xf numFmtId="0" fontId="185" fillId="37" borderId="48" xfId="23" applyFont="1" applyFill="1" applyBorder="1" applyAlignment="1">
      <alignment horizontal="center" vertical="center"/>
    </xf>
    <xf numFmtId="0" fontId="185" fillId="42" borderId="50" xfId="23" applyFont="1" applyFill="1" applyBorder="1" applyAlignment="1">
      <alignment horizontal="center" vertical="center"/>
    </xf>
    <xf numFmtId="0" fontId="185" fillId="42" borderId="51" xfId="23" applyFont="1" applyFill="1" applyBorder="1" applyAlignment="1">
      <alignment horizontal="center" vertical="center"/>
    </xf>
    <xf numFmtId="0" fontId="185" fillId="42" borderId="49" xfId="23" applyFont="1" applyFill="1" applyBorder="1" applyAlignment="1">
      <alignment horizontal="center" vertical="center"/>
    </xf>
    <xf numFmtId="1" fontId="201" fillId="0" borderId="0" xfId="5" applyNumberFormat="1" applyFont="1" applyFill="1" applyBorder="1" applyAlignment="1">
      <alignment horizontal="center" vertical="center" shrinkToFit="1"/>
    </xf>
    <xf numFmtId="0" fontId="201" fillId="0" borderId="0" xfId="3" applyFont="1" applyFill="1" applyBorder="1" applyAlignment="1">
      <alignment horizontal="left" vertical="center"/>
    </xf>
    <xf numFmtId="0" fontId="201" fillId="0" borderId="0" xfId="3" applyFont="1" applyFill="1" applyBorder="1" applyAlignment="1">
      <alignment horizontal="center" vertical="center"/>
    </xf>
    <xf numFmtId="0" fontId="201" fillId="0" borderId="0" xfId="17" applyFont="1" applyFill="1" applyBorder="1" applyAlignment="1">
      <alignment horizontal="center" vertical="center"/>
    </xf>
    <xf numFmtId="0" fontId="202" fillId="0" borderId="0" xfId="17" applyFont="1" applyFill="1" applyBorder="1" applyAlignment="1">
      <alignment horizontal="center" vertical="center"/>
    </xf>
    <xf numFmtId="0" fontId="202" fillId="0" borderId="0" xfId="17" applyFont="1" applyFill="1" applyBorder="1" applyAlignment="1">
      <alignment horizontal="center" vertical="center" shrinkToFit="1"/>
    </xf>
    <xf numFmtId="0" fontId="108" fillId="0" borderId="0" xfId="0" applyFont="1" applyAlignment="1">
      <alignment horizontal="left"/>
    </xf>
    <xf numFmtId="0" fontId="123" fillId="0" borderId="0" xfId="0" applyFont="1" applyFill="1" applyBorder="1" applyAlignment="1">
      <alignment horizontal="left" vertical="center"/>
    </xf>
    <xf numFmtId="0" fontId="123" fillId="0" borderId="0" xfId="0" applyFont="1" applyFill="1" applyBorder="1" applyAlignment="1">
      <alignment horizontal="center" vertical="center"/>
    </xf>
    <xf numFmtId="0" fontId="203" fillId="0" borderId="0" xfId="0" applyFont="1" applyFill="1" applyBorder="1" applyAlignment="1">
      <alignment horizontal="center" vertical="center"/>
    </xf>
    <xf numFmtId="0" fontId="203" fillId="0" borderId="0" xfId="0" applyFont="1" applyFill="1" applyBorder="1" applyAlignment="1">
      <alignment horizontal="left" vertical="center"/>
    </xf>
    <xf numFmtId="0" fontId="185" fillId="0" borderId="0" xfId="10" applyFont="1" applyFill="1" applyBorder="1" applyAlignment="1">
      <alignment horizontal="center" vertical="center"/>
    </xf>
    <xf numFmtId="0" fontId="198" fillId="0" borderId="0" xfId="10" applyFont="1" applyFill="1" applyBorder="1" applyAlignment="1">
      <alignment horizontal="center" vertical="center"/>
    </xf>
    <xf numFmtId="0" fontId="198" fillId="0" borderId="0" xfId="10" applyFont="1" applyFill="1" applyBorder="1" applyAlignment="1">
      <alignment horizontal="center" vertical="center" shrinkToFit="1"/>
    </xf>
    <xf numFmtId="0" fontId="108" fillId="0" borderId="0" xfId="0" applyFont="1" applyAlignment="1"/>
    <xf numFmtId="0" fontId="185" fillId="0" borderId="0" xfId="0" applyFont="1" applyFill="1" applyBorder="1" applyAlignment="1">
      <alignment horizontal="center" vertical="center"/>
    </xf>
    <xf numFmtId="0" fontId="123" fillId="0" borderId="0" xfId="10" applyFont="1" applyFill="1" applyBorder="1" applyAlignment="1">
      <alignment horizontal="center" vertical="center"/>
    </xf>
    <xf numFmtId="0" fontId="125" fillId="0" borderId="0" xfId="10" applyFont="1" applyFill="1" applyBorder="1" applyAlignment="1">
      <alignment horizontal="center" vertical="center"/>
    </xf>
    <xf numFmtId="0" fontId="204" fillId="0" borderId="0" xfId="10" applyFont="1" applyFill="1" applyBorder="1" applyAlignment="1">
      <alignment horizontal="center" vertical="center" shrinkToFit="1"/>
    </xf>
    <xf numFmtId="0" fontId="197" fillId="0" borderId="0" xfId="10" applyFont="1" applyFill="1" applyBorder="1" applyAlignment="1">
      <alignment horizontal="center" vertical="center"/>
    </xf>
    <xf numFmtId="0" fontId="88" fillId="0" borderId="0" xfId="0" applyFont="1"/>
    <xf numFmtId="0" fontId="88" fillId="0" borderId="0" xfId="0" applyFont="1" applyFill="1" applyBorder="1"/>
    <xf numFmtId="0" fontId="0" fillId="0" borderId="0" xfId="0" applyBorder="1"/>
  </cellXfs>
  <cellStyles count="24">
    <cellStyle name="Normal" xfId="0" builtinId="0"/>
    <cellStyle name="Normal 2" xfId="5"/>
    <cellStyle name="Normal 2 2" xfId="6"/>
    <cellStyle name="Normal 2 3" xfId="7"/>
    <cellStyle name="Normal 2 3 2" xfId="8"/>
    <cellStyle name="Normal 2 4" xfId="9"/>
    <cellStyle name="Normal 3" xfId="10"/>
    <cellStyle name="Normal 3 2" xfId="11"/>
    <cellStyle name="Normal 4" xfId="1"/>
    <cellStyle name="Normal 4 2" xfId="2"/>
    <cellStyle name="Normal 4 2 2" xfId="20"/>
    <cellStyle name="Normal 4 2 3" xfId="13"/>
    <cellStyle name="Normal 4 3" xfId="14"/>
    <cellStyle name="Normal 4 4" xfId="19"/>
    <cellStyle name="Normal 4 5" xfId="12"/>
    <cellStyle name="Normal 4 6" xfId="23"/>
    <cellStyle name="Normal 5" xfId="3"/>
    <cellStyle name="Normal 5 2" xfId="16"/>
    <cellStyle name="Normal 5 3" xfId="21"/>
    <cellStyle name="Normal 5 4" xfId="15"/>
    <cellStyle name="Normal 6" xfId="4"/>
    <cellStyle name="Normal 7" xfId="17"/>
    <cellStyle name="Normal 8" xfId="22"/>
    <cellStyle name="Título 5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270840</xdr:colOff>
      <xdr:row>1</xdr:row>
      <xdr:rowOff>2900</xdr:rowOff>
    </xdr:from>
    <xdr:to>
      <xdr:col>1</xdr:col>
      <xdr:colOff>670891</xdr:colOff>
      <xdr:row>2</xdr:row>
      <xdr:rowOff>231914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40" y="69161"/>
          <a:ext cx="954986" cy="41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83343</xdr:colOff>
      <xdr:row>0</xdr:row>
      <xdr:rowOff>59532</xdr:rowOff>
    </xdr:from>
    <xdr:to>
      <xdr:col>37</xdr:col>
      <xdr:colOff>83343</xdr:colOff>
      <xdr:row>2</xdr:row>
      <xdr:rowOff>315011</xdr:rowOff>
    </xdr:to>
    <xdr:pic>
      <xdr:nvPicPr>
        <xdr:cNvPr id="10" name="Imagem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0718" y="59532"/>
          <a:ext cx="1654969" cy="51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638175</xdr:colOff>
      <xdr:row>2</xdr:row>
      <xdr:rowOff>161925</xdr:rowOff>
    </xdr:to>
    <xdr:pic>
      <xdr:nvPicPr>
        <xdr:cNvPr id="3131" name="Imagem 1">
          <a:extLst>
            <a:ext uri="{FF2B5EF4-FFF2-40B4-BE49-F238E27FC236}">
              <a16:creationId xmlns="" xmlns:a16="http://schemas.microsoft.com/office/drawing/2014/main" id="{00000000-0008-0000-05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288925</xdr:colOff>
      <xdr:row>0</xdr:row>
      <xdr:rowOff>47625</xdr:rowOff>
    </xdr:from>
    <xdr:to>
      <xdr:col>0</xdr:col>
      <xdr:colOff>587578</xdr:colOff>
      <xdr:row>3</xdr:row>
      <xdr:rowOff>1058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47625"/>
          <a:ext cx="1308303" cy="648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288925</xdr:colOff>
      <xdr:row>0</xdr:row>
      <xdr:rowOff>47625</xdr:rowOff>
    </xdr:from>
    <xdr:to>
      <xdr:col>1</xdr:col>
      <xdr:colOff>774700</xdr:colOff>
      <xdr:row>3</xdr:row>
      <xdr:rowOff>1058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47625"/>
          <a:ext cx="1476375" cy="766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workbookViewId="0">
      <selection activeCell="Q9" sqref="Q9"/>
    </sheetView>
  </sheetViews>
  <sheetFormatPr defaultRowHeight="15"/>
  <cols>
    <col min="2" max="2" width="28.7109375" customWidth="1"/>
    <col min="3" max="3" width="10" customWidth="1"/>
    <col min="5" max="35" width="3.7109375" customWidth="1"/>
    <col min="36" max="38" width="3.7109375" hidden="1" customWidth="1"/>
    <col min="39" max="41" width="3.7109375" customWidth="1"/>
  </cols>
  <sheetData>
    <row r="1" spans="1:41">
      <c r="A1" s="398" t="s">
        <v>206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  <c r="AM1" s="60"/>
      <c r="AN1" s="60"/>
      <c r="AO1" s="61"/>
    </row>
    <row r="2" spans="1:41">
      <c r="A2" s="400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  <c r="AH2" s="401"/>
      <c r="AI2" s="401"/>
      <c r="AJ2" s="401"/>
      <c r="AK2" s="401"/>
      <c r="AL2" s="401"/>
      <c r="AM2" s="62"/>
      <c r="AN2" s="62"/>
      <c r="AO2" s="63"/>
    </row>
    <row r="3" spans="1:41">
      <c r="A3" s="402"/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3"/>
      <c r="AI3" s="403"/>
      <c r="AJ3" s="403"/>
      <c r="AK3" s="403"/>
      <c r="AL3" s="403"/>
      <c r="AM3" s="64"/>
      <c r="AN3" s="64"/>
      <c r="AO3" s="65"/>
    </row>
    <row r="4" spans="1:41">
      <c r="A4" s="404" t="s">
        <v>0</v>
      </c>
      <c r="B4" s="407" t="s">
        <v>1</v>
      </c>
      <c r="C4" s="92" t="s">
        <v>2</v>
      </c>
      <c r="D4" s="406" t="s">
        <v>3</v>
      </c>
      <c r="E4" s="53">
        <v>1</v>
      </c>
      <c r="F4" s="53">
        <v>2</v>
      </c>
      <c r="G4" s="53">
        <v>3</v>
      </c>
      <c r="H4" s="53">
        <v>4</v>
      </c>
      <c r="I4" s="53">
        <v>5</v>
      </c>
      <c r="J4" s="53">
        <v>6</v>
      </c>
      <c r="K4" s="53">
        <v>7</v>
      </c>
      <c r="L4" s="53">
        <v>8</v>
      </c>
      <c r="M4" s="53">
        <v>9</v>
      </c>
      <c r="N4" s="53">
        <v>10</v>
      </c>
      <c r="O4" s="53">
        <v>11</v>
      </c>
      <c r="P4" s="53">
        <v>12</v>
      </c>
      <c r="Q4" s="53">
        <v>13</v>
      </c>
      <c r="R4" s="53">
        <v>14</v>
      </c>
      <c r="S4" s="53">
        <v>15</v>
      </c>
      <c r="T4" s="53">
        <v>16</v>
      </c>
      <c r="U4" s="53">
        <v>17</v>
      </c>
      <c r="V4" s="53">
        <v>18</v>
      </c>
      <c r="W4" s="53">
        <v>19</v>
      </c>
      <c r="X4" s="53">
        <v>20</v>
      </c>
      <c r="Y4" s="53">
        <v>21</v>
      </c>
      <c r="Z4" s="53">
        <v>22</v>
      </c>
      <c r="AA4" s="53">
        <v>23</v>
      </c>
      <c r="AB4" s="53">
        <v>24</v>
      </c>
      <c r="AC4" s="53">
        <v>25</v>
      </c>
      <c r="AD4" s="53">
        <v>26</v>
      </c>
      <c r="AE4" s="53">
        <v>27</v>
      </c>
      <c r="AF4" s="53">
        <v>28</v>
      </c>
      <c r="AG4" s="53">
        <v>29</v>
      </c>
      <c r="AH4" s="53">
        <v>30</v>
      </c>
      <c r="AI4" s="66">
        <v>31</v>
      </c>
      <c r="AJ4" s="66">
        <v>29</v>
      </c>
      <c r="AK4" s="66">
        <v>30</v>
      </c>
      <c r="AL4" s="66">
        <v>31</v>
      </c>
      <c r="AM4" s="421" t="s">
        <v>4</v>
      </c>
      <c r="AN4" s="422" t="s">
        <v>5</v>
      </c>
      <c r="AO4" s="423" t="s">
        <v>6</v>
      </c>
    </row>
    <row r="5" spans="1:41">
      <c r="A5" s="404"/>
      <c r="B5" s="407"/>
      <c r="C5" s="92" t="s">
        <v>7</v>
      </c>
      <c r="D5" s="406"/>
      <c r="E5" s="121" t="s">
        <v>9</v>
      </c>
      <c r="F5" s="121" t="s">
        <v>10</v>
      </c>
      <c r="G5" s="121" t="s">
        <v>132</v>
      </c>
      <c r="H5" s="121" t="s">
        <v>11</v>
      </c>
      <c r="I5" s="121" t="s">
        <v>12</v>
      </c>
      <c r="J5" s="121" t="s">
        <v>13</v>
      </c>
      <c r="K5" s="121" t="s">
        <v>8</v>
      </c>
      <c r="L5" s="121" t="s">
        <v>9</v>
      </c>
      <c r="M5" s="121" t="s">
        <v>10</v>
      </c>
      <c r="N5" s="121" t="s">
        <v>132</v>
      </c>
      <c r="O5" s="121" t="s">
        <v>11</v>
      </c>
      <c r="P5" s="121" t="s">
        <v>12</v>
      </c>
      <c r="Q5" s="121" t="s">
        <v>13</v>
      </c>
      <c r="R5" s="121" t="s">
        <v>8</v>
      </c>
      <c r="S5" s="121" t="s">
        <v>9</v>
      </c>
      <c r="T5" s="121" t="s">
        <v>10</v>
      </c>
      <c r="U5" s="121" t="s">
        <v>132</v>
      </c>
      <c r="V5" s="121" t="s">
        <v>11</v>
      </c>
      <c r="W5" s="121" t="s">
        <v>12</v>
      </c>
      <c r="X5" s="121" t="s">
        <v>13</v>
      </c>
      <c r="Y5" s="121" t="s">
        <v>8</v>
      </c>
      <c r="Z5" s="121" t="s">
        <v>9</v>
      </c>
      <c r="AA5" s="121" t="s">
        <v>10</v>
      </c>
      <c r="AB5" s="121" t="s">
        <v>132</v>
      </c>
      <c r="AC5" s="121" t="s">
        <v>11</v>
      </c>
      <c r="AD5" s="121" t="s">
        <v>12</v>
      </c>
      <c r="AE5" s="121" t="s">
        <v>13</v>
      </c>
      <c r="AF5" s="121" t="s">
        <v>8</v>
      </c>
      <c r="AG5" s="121" t="s">
        <v>9</v>
      </c>
      <c r="AH5" s="121" t="s">
        <v>10</v>
      </c>
      <c r="AI5" s="263" t="s">
        <v>175</v>
      </c>
      <c r="AJ5" s="67" t="s">
        <v>8</v>
      </c>
      <c r="AK5" s="67" t="s">
        <v>9</v>
      </c>
      <c r="AL5" s="67" t="s">
        <v>10</v>
      </c>
      <c r="AM5" s="421"/>
      <c r="AN5" s="422"/>
      <c r="AO5" s="423"/>
    </row>
    <row r="6" spans="1:41">
      <c r="A6" s="118">
        <v>129038</v>
      </c>
      <c r="B6" s="119" t="s">
        <v>130</v>
      </c>
      <c r="C6" s="56" t="s">
        <v>116</v>
      </c>
      <c r="D6" s="68" t="s">
        <v>117</v>
      </c>
      <c r="E6" s="508"/>
      <c r="F6" s="508"/>
      <c r="G6" s="508"/>
      <c r="H6" s="508"/>
      <c r="I6" s="120" t="s">
        <v>173</v>
      </c>
      <c r="J6" s="120" t="s">
        <v>173</v>
      </c>
      <c r="K6" s="120" t="s">
        <v>173</v>
      </c>
      <c r="L6" s="120" t="s">
        <v>173</v>
      </c>
      <c r="M6" s="120" t="s">
        <v>173</v>
      </c>
      <c r="N6" s="508"/>
      <c r="O6" s="508"/>
      <c r="P6" s="120" t="s">
        <v>173</v>
      </c>
      <c r="Q6" s="120" t="s">
        <v>173</v>
      </c>
      <c r="R6" s="120" t="s">
        <v>173</v>
      </c>
      <c r="S6" s="120" t="s">
        <v>173</v>
      </c>
      <c r="T6" s="120" t="s">
        <v>173</v>
      </c>
      <c r="U6" s="508"/>
      <c r="V6" s="511"/>
      <c r="W6" s="120" t="s">
        <v>173</v>
      </c>
      <c r="X6" s="120" t="s">
        <v>173</v>
      </c>
      <c r="Y6" s="120" t="s">
        <v>173</v>
      </c>
      <c r="Z6" s="120" t="s">
        <v>173</v>
      </c>
      <c r="AA6" s="120" t="s">
        <v>173</v>
      </c>
      <c r="AB6" s="508"/>
      <c r="AC6" s="508"/>
      <c r="AD6" s="262"/>
      <c r="AE6" s="120" t="s">
        <v>173</v>
      </c>
      <c r="AF6" s="120" t="s">
        <v>173</v>
      </c>
      <c r="AG6" s="120" t="s">
        <v>173</v>
      </c>
      <c r="AH6" s="120"/>
      <c r="AI6" s="508"/>
      <c r="AJ6" s="59"/>
      <c r="AK6" s="59"/>
      <c r="AL6" s="59"/>
      <c r="AM6" s="69">
        <v>96</v>
      </c>
      <c r="AN6" s="70">
        <v>96</v>
      </c>
      <c r="AO6" s="71">
        <v>96</v>
      </c>
    </row>
    <row r="7" spans="1:41">
      <c r="A7" s="404" t="s">
        <v>0</v>
      </c>
      <c r="B7" s="405" t="s">
        <v>1</v>
      </c>
      <c r="C7" s="94" t="s">
        <v>2</v>
      </c>
      <c r="D7" s="406" t="s">
        <v>3</v>
      </c>
      <c r="E7" s="53">
        <v>1</v>
      </c>
      <c r="F7" s="53">
        <v>2</v>
      </c>
      <c r="G7" s="53">
        <v>3</v>
      </c>
      <c r="H7" s="53">
        <v>4</v>
      </c>
      <c r="I7" s="53">
        <v>5</v>
      </c>
      <c r="J7" s="53">
        <v>6</v>
      </c>
      <c r="K7" s="53">
        <v>7</v>
      </c>
      <c r="L7" s="53">
        <v>8</v>
      </c>
      <c r="M7" s="53">
        <v>9</v>
      </c>
      <c r="N7" s="53">
        <v>10</v>
      </c>
      <c r="O7" s="53">
        <v>11</v>
      </c>
      <c r="P7" s="53">
        <v>12</v>
      </c>
      <c r="Q7" s="53">
        <v>13</v>
      </c>
      <c r="R7" s="53">
        <v>14</v>
      </c>
      <c r="S7" s="53">
        <v>15</v>
      </c>
      <c r="T7" s="53">
        <v>16</v>
      </c>
      <c r="U7" s="53">
        <v>17</v>
      </c>
      <c r="V7" s="53">
        <v>18</v>
      </c>
      <c r="W7" s="53">
        <v>19</v>
      </c>
      <c r="X7" s="53">
        <v>20</v>
      </c>
      <c r="Y7" s="53">
        <v>21</v>
      </c>
      <c r="Z7" s="53">
        <v>22</v>
      </c>
      <c r="AA7" s="53">
        <v>23</v>
      </c>
      <c r="AB7" s="53">
        <v>24</v>
      </c>
      <c r="AC7" s="53">
        <v>25</v>
      </c>
      <c r="AD7" s="53">
        <v>26</v>
      </c>
      <c r="AE7" s="53">
        <v>27</v>
      </c>
      <c r="AF7" s="53">
        <v>28</v>
      </c>
      <c r="AG7" s="53">
        <v>29</v>
      </c>
      <c r="AH7" s="53">
        <v>30</v>
      </c>
      <c r="AI7" s="66">
        <v>28</v>
      </c>
      <c r="AJ7" s="66">
        <v>29</v>
      </c>
      <c r="AK7" s="66">
        <v>30</v>
      </c>
      <c r="AL7" s="66">
        <v>31</v>
      </c>
      <c r="AM7" s="418"/>
      <c r="AN7" s="419"/>
      <c r="AO7" s="420"/>
    </row>
    <row r="8" spans="1:41">
      <c r="A8" s="404"/>
      <c r="B8" s="405"/>
      <c r="C8" s="54" t="s">
        <v>36</v>
      </c>
      <c r="D8" s="406"/>
      <c r="E8" s="121" t="s">
        <v>9</v>
      </c>
      <c r="F8" s="121" t="s">
        <v>10</v>
      </c>
      <c r="G8" s="121" t="s">
        <v>132</v>
      </c>
      <c r="H8" s="121" t="s">
        <v>11</v>
      </c>
      <c r="I8" s="121" t="s">
        <v>12</v>
      </c>
      <c r="J8" s="121" t="s">
        <v>13</v>
      </c>
      <c r="K8" s="121" t="s">
        <v>8</v>
      </c>
      <c r="L8" s="121" t="s">
        <v>9</v>
      </c>
      <c r="M8" s="121" t="s">
        <v>10</v>
      </c>
      <c r="N8" s="121" t="s">
        <v>132</v>
      </c>
      <c r="O8" s="121" t="s">
        <v>11</v>
      </c>
      <c r="P8" s="121" t="s">
        <v>12</v>
      </c>
      <c r="Q8" s="121" t="s">
        <v>13</v>
      </c>
      <c r="R8" s="121" t="s">
        <v>8</v>
      </c>
      <c r="S8" s="121" t="s">
        <v>9</v>
      </c>
      <c r="T8" s="121" t="s">
        <v>10</v>
      </c>
      <c r="U8" s="121" t="s">
        <v>132</v>
      </c>
      <c r="V8" s="121" t="s">
        <v>11</v>
      </c>
      <c r="W8" s="121" t="s">
        <v>12</v>
      </c>
      <c r="X8" s="121" t="s">
        <v>13</v>
      </c>
      <c r="Y8" s="121" t="s">
        <v>8</v>
      </c>
      <c r="Z8" s="121" t="s">
        <v>9</v>
      </c>
      <c r="AA8" s="121" t="s">
        <v>10</v>
      </c>
      <c r="AB8" s="121" t="s">
        <v>132</v>
      </c>
      <c r="AC8" s="121" t="s">
        <v>11</v>
      </c>
      <c r="AD8" s="121" t="s">
        <v>12</v>
      </c>
      <c r="AE8" s="121" t="s">
        <v>13</v>
      </c>
      <c r="AF8" s="121" t="s">
        <v>8</v>
      </c>
      <c r="AG8" s="121" t="s">
        <v>9</v>
      </c>
      <c r="AH8" s="121" t="s">
        <v>10</v>
      </c>
      <c r="AI8" s="263" t="s">
        <v>175</v>
      </c>
      <c r="AJ8" s="67" t="s">
        <v>8</v>
      </c>
      <c r="AK8" s="67" t="s">
        <v>9</v>
      </c>
      <c r="AL8" s="67" t="s">
        <v>10</v>
      </c>
      <c r="AM8" s="418"/>
      <c r="AN8" s="419"/>
      <c r="AO8" s="420"/>
    </row>
    <row r="9" spans="1:41">
      <c r="A9" s="57"/>
      <c r="B9" s="55" t="s">
        <v>123</v>
      </c>
      <c r="C9" s="72" t="s">
        <v>118</v>
      </c>
      <c r="D9" s="68" t="s">
        <v>117</v>
      </c>
      <c r="E9" s="508"/>
      <c r="F9" s="508"/>
      <c r="G9" s="508"/>
      <c r="H9" s="508"/>
      <c r="I9" s="120" t="s">
        <v>173</v>
      </c>
      <c r="J9" s="120" t="s">
        <v>173</v>
      </c>
      <c r="K9" s="120" t="s">
        <v>173</v>
      </c>
      <c r="L9" s="120" t="s">
        <v>173</v>
      </c>
      <c r="M9" s="120" t="s">
        <v>173</v>
      </c>
      <c r="N9" s="508"/>
      <c r="O9" s="508"/>
      <c r="P9" s="120" t="s">
        <v>173</v>
      </c>
      <c r="Q9" s="120" t="s">
        <v>173</v>
      </c>
      <c r="R9" s="120" t="s">
        <v>173</v>
      </c>
      <c r="S9" s="120" t="s">
        <v>173</v>
      </c>
      <c r="T9" s="120" t="s">
        <v>173</v>
      </c>
      <c r="U9" s="508"/>
      <c r="V9" s="510"/>
      <c r="W9" s="120" t="s">
        <v>173</v>
      </c>
      <c r="X9" s="120" t="s">
        <v>173</v>
      </c>
      <c r="Y9" s="120" t="s">
        <v>173</v>
      </c>
      <c r="Z9" s="120" t="s">
        <v>173</v>
      </c>
      <c r="AA9" s="120" t="s">
        <v>173</v>
      </c>
      <c r="AB9" s="508"/>
      <c r="AC9" s="508"/>
      <c r="AD9" s="59"/>
      <c r="AE9" s="120" t="s">
        <v>173</v>
      </c>
      <c r="AF9" s="120" t="s">
        <v>173</v>
      </c>
      <c r="AG9" s="120" t="s">
        <v>173</v>
      </c>
      <c r="AH9" s="120"/>
      <c r="AI9" s="508"/>
      <c r="AJ9" s="59"/>
      <c r="AK9" s="59"/>
      <c r="AL9" s="59"/>
      <c r="AM9" s="69">
        <v>120</v>
      </c>
      <c r="AN9" s="70">
        <v>120</v>
      </c>
      <c r="AO9" s="71">
        <f>AN9-AM9</f>
        <v>0</v>
      </c>
    </row>
    <row r="10" spans="1:41">
      <c r="A10" s="404" t="s">
        <v>0</v>
      </c>
      <c r="B10" s="405" t="s">
        <v>1</v>
      </c>
      <c r="C10" s="94" t="s">
        <v>2</v>
      </c>
      <c r="D10" s="406" t="s">
        <v>3</v>
      </c>
      <c r="E10" s="53">
        <v>1</v>
      </c>
      <c r="F10" s="53">
        <v>2</v>
      </c>
      <c r="G10" s="53">
        <v>3</v>
      </c>
      <c r="H10" s="53">
        <v>4</v>
      </c>
      <c r="I10" s="53">
        <v>5</v>
      </c>
      <c r="J10" s="53">
        <v>6</v>
      </c>
      <c r="K10" s="53">
        <v>7</v>
      </c>
      <c r="L10" s="53">
        <v>8</v>
      </c>
      <c r="M10" s="53">
        <v>9</v>
      </c>
      <c r="N10" s="53">
        <v>10</v>
      </c>
      <c r="O10" s="53">
        <v>11</v>
      </c>
      <c r="P10" s="53">
        <v>12</v>
      </c>
      <c r="Q10" s="53">
        <v>13</v>
      </c>
      <c r="R10" s="53">
        <v>14</v>
      </c>
      <c r="S10" s="53">
        <v>15</v>
      </c>
      <c r="T10" s="53">
        <v>16</v>
      </c>
      <c r="U10" s="53">
        <v>17</v>
      </c>
      <c r="V10" s="53">
        <v>18</v>
      </c>
      <c r="W10" s="53">
        <v>19</v>
      </c>
      <c r="X10" s="53">
        <v>20</v>
      </c>
      <c r="Y10" s="53">
        <v>21</v>
      </c>
      <c r="Z10" s="53">
        <v>22</v>
      </c>
      <c r="AA10" s="53">
        <v>23</v>
      </c>
      <c r="AB10" s="53">
        <v>24</v>
      </c>
      <c r="AC10" s="53">
        <v>25</v>
      </c>
      <c r="AD10" s="53">
        <v>26</v>
      </c>
      <c r="AE10" s="53">
        <v>27</v>
      </c>
      <c r="AF10" s="53">
        <v>28</v>
      </c>
      <c r="AG10" s="53">
        <v>29</v>
      </c>
      <c r="AH10" s="53">
        <v>30</v>
      </c>
      <c r="AI10" s="66">
        <v>28</v>
      </c>
      <c r="AJ10" s="66">
        <v>29</v>
      </c>
      <c r="AK10" s="66">
        <v>30</v>
      </c>
      <c r="AL10" s="66">
        <v>31</v>
      </c>
      <c r="AM10" s="418"/>
      <c r="AN10" s="419"/>
      <c r="AO10" s="420"/>
    </row>
    <row r="11" spans="1:41">
      <c r="A11" s="404"/>
      <c r="B11" s="405"/>
      <c r="C11" s="54" t="s">
        <v>36</v>
      </c>
      <c r="D11" s="406"/>
      <c r="E11" s="121" t="s">
        <v>9</v>
      </c>
      <c r="F11" s="121" t="s">
        <v>10</v>
      </c>
      <c r="G11" s="121" t="s">
        <v>132</v>
      </c>
      <c r="H11" s="121" t="s">
        <v>11</v>
      </c>
      <c r="I11" s="121" t="s">
        <v>12</v>
      </c>
      <c r="J11" s="121" t="s">
        <v>13</v>
      </c>
      <c r="K11" s="121" t="s">
        <v>8</v>
      </c>
      <c r="L11" s="121" t="s">
        <v>9</v>
      </c>
      <c r="M11" s="121" t="s">
        <v>10</v>
      </c>
      <c r="N11" s="121" t="s">
        <v>132</v>
      </c>
      <c r="O11" s="121" t="s">
        <v>11</v>
      </c>
      <c r="P11" s="121" t="s">
        <v>12</v>
      </c>
      <c r="Q11" s="121" t="s">
        <v>13</v>
      </c>
      <c r="R11" s="121" t="s">
        <v>8</v>
      </c>
      <c r="S11" s="121" t="s">
        <v>9</v>
      </c>
      <c r="T11" s="121" t="s">
        <v>10</v>
      </c>
      <c r="U11" s="121" t="s">
        <v>132</v>
      </c>
      <c r="V11" s="121" t="s">
        <v>11</v>
      </c>
      <c r="W11" s="121" t="s">
        <v>12</v>
      </c>
      <c r="X11" s="121" t="s">
        <v>13</v>
      </c>
      <c r="Y11" s="121" t="s">
        <v>8</v>
      </c>
      <c r="Z11" s="121" t="s">
        <v>9</v>
      </c>
      <c r="AA11" s="121" t="s">
        <v>10</v>
      </c>
      <c r="AB11" s="121" t="s">
        <v>132</v>
      </c>
      <c r="AC11" s="121" t="s">
        <v>11</v>
      </c>
      <c r="AD11" s="121" t="s">
        <v>12</v>
      </c>
      <c r="AE11" s="121" t="s">
        <v>13</v>
      </c>
      <c r="AF11" s="121" t="s">
        <v>8</v>
      </c>
      <c r="AG11" s="121" t="s">
        <v>9</v>
      </c>
      <c r="AH11" s="121" t="s">
        <v>10</v>
      </c>
      <c r="AI11" s="263" t="s">
        <v>175</v>
      </c>
      <c r="AJ11" s="67" t="s">
        <v>8</v>
      </c>
      <c r="AK11" s="67" t="s">
        <v>9</v>
      </c>
      <c r="AL11" s="67" t="s">
        <v>10</v>
      </c>
      <c r="AM11" s="418"/>
      <c r="AN11" s="419"/>
      <c r="AO11" s="420"/>
    </row>
    <row r="12" spans="1:41">
      <c r="A12" s="58">
        <v>151602</v>
      </c>
      <c r="B12" s="55" t="s">
        <v>119</v>
      </c>
      <c r="C12" s="72" t="s">
        <v>120</v>
      </c>
      <c r="D12" s="68" t="s">
        <v>117</v>
      </c>
      <c r="E12" s="508"/>
      <c r="F12" s="508"/>
      <c r="G12" s="508"/>
      <c r="H12" s="508"/>
      <c r="I12" s="120" t="s">
        <v>173</v>
      </c>
      <c r="J12" s="120" t="s">
        <v>173</v>
      </c>
      <c r="K12" s="120" t="s">
        <v>173</v>
      </c>
      <c r="L12" s="120" t="s">
        <v>173</v>
      </c>
      <c r="M12" s="120" t="s">
        <v>173</v>
      </c>
      <c r="N12" s="508"/>
      <c r="O12" s="508"/>
      <c r="P12" s="120" t="s">
        <v>173</v>
      </c>
      <c r="Q12" s="120" t="s">
        <v>173</v>
      </c>
      <c r="R12" s="120" t="s">
        <v>173</v>
      </c>
      <c r="S12" s="120" t="s">
        <v>173</v>
      </c>
      <c r="T12" s="120" t="s">
        <v>173</v>
      </c>
      <c r="U12" s="508"/>
      <c r="V12" s="509"/>
      <c r="W12" s="512" t="s">
        <v>111</v>
      </c>
      <c r="X12" s="513"/>
      <c r="Y12" s="513"/>
      <c r="Z12" s="513"/>
      <c r="AA12" s="514"/>
      <c r="AB12" s="508"/>
      <c r="AC12" s="508"/>
      <c r="AD12" s="512" t="s">
        <v>111</v>
      </c>
      <c r="AE12" s="513"/>
      <c r="AF12" s="513"/>
      <c r="AG12" s="513"/>
      <c r="AH12" s="514"/>
      <c r="AI12" s="508"/>
      <c r="AJ12" s="59"/>
      <c r="AK12" s="59"/>
      <c r="AL12" s="59"/>
      <c r="AM12" s="69">
        <v>60</v>
      </c>
      <c r="AN12" s="70">
        <v>60</v>
      </c>
      <c r="AO12" s="71">
        <f>AN12-AM12</f>
        <v>0</v>
      </c>
    </row>
    <row r="13" spans="1:41">
      <c r="A13" s="91"/>
      <c r="B13" s="73"/>
      <c r="C13" s="73"/>
      <c r="D13" s="74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93"/>
      <c r="AN13" s="89"/>
      <c r="AO13" s="90"/>
    </row>
    <row r="15" spans="1:41">
      <c r="AL15" s="417"/>
      <c r="AM15" s="417"/>
    </row>
    <row r="16" spans="1:41">
      <c r="AL16" s="417"/>
      <c r="AM16" s="417"/>
    </row>
    <row r="17" spans="2:39" ht="15.75" thickBot="1"/>
    <row r="18" spans="2:39">
      <c r="B18" s="410" t="s">
        <v>43</v>
      </c>
      <c r="C18" s="411"/>
      <c r="D18" s="411"/>
      <c r="E18" s="411"/>
      <c r="F18" s="411"/>
      <c r="G18" s="411"/>
      <c r="H18" s="411"/>
      <c r="I18" s="412"/>
      <c r="J18" s="4"/>
      <c r="K18" s="413"/>
      <c r="L18" s="413"/>
      <c r="M18" s="413"/>
      <c r="N18" s="413"/>
      <c r="O18" s="413"/>
      <c r="P18" s="4"/>
      <c r="Q18" s="4"/>
      <c r="R18" s="4"/>
      <c r="S18" s="3"/>
      <c r="T18" s="3"/>
      <c r="U18" s="3"/>
      <c r="V18" s="4"/>
      <c r="W18" s="4"/>
      <c r="X18" s="4"/>
      <c r="Y18" s="4"/>
      <c r="Z18" s="4"/>
    </row>
    <row r="19" spans="2:39">
      <c r="B19" s="75" t="s">
        <v>121</v>
      </c>
      <c r="C19" s="414" t="s">
        <v>122</v>
      </c>
      <c r="D19" s="415"/>
      <c r="E19" s="415"/>
      <c r="F19" s="415"/>
      <c r="G19" s="415"/>
      <c r="H19" s="415"/>
      <c r="I19" s="416"/>
      <c r="J19" s="5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2:39">
      <c r="B20" s="75" t="s">
        <v>131</v>
      </c>
      <c r="C20" s="414" t="s">
        <v>122</v>
      </c>
      <c r="D20" s="415"/>
      <c r="E20" s="415"/>
      <c r="F20" s="415"/>
      <c r="G20" s="415"/>
      <c r="H20" s="415"/>
      <c r="I20" s="416"/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409"/>
      <c r="AB20" s="409"/>
      <c r="AC20" s="409"/>
      <c r="AD20" s="409"/>
      <c r="AE20" s="409"/>
      <c r="AF20" s="409"/>
      <c r="AG20" s="409"/>
      <c r="AH20" s="409"/>
      <c r="AI20" s="409"/>
      <c r="AJ20" s="409"/>
      <c r="AK20" s="409"/>
      <c r="AL20" s="409"/>
      <c r="AM20" s="409"/>
    </row>
    <row r="21" spans="2:39">
      <c r="B21" s="76"/>
      <c r="C21" s="6"/>
      <c r="D21" s="7"/>
      <c r="E21" s="9"/>
      <c r="F21" s="9"/>
      <c r="G21" s="9"/>
      <c r="H21" s="9"/>
      <c r="I21" s="7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8"/>
      <c r="AL21" s="408"/>
      <c r="AM21" s="408"/>
    </row>
    <row r="22" spans="2:39">
      <c r="B22" s="77"/>
      <c r="C22" s="9"/>
      <c r="D22" s="9"/>
      <c r="E22" s="9"/>
      <c r="F22" s="9"/>
      <c r="G22" s="9"/>
      <c r="H22" s="9"/>
      <c r="I22" s="9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409"/>
      <c r="AB22" s="409"/>
      <c r="AC22" s="409"/>
      <c r="AD22" s="409"/>
      <c r="AE22" s="409"/>
      <c r="AF22" s="409"/>
      <c r="AG22" s="409"/>
      <c r="AH22" s="409"/>
      <c r="AI22" s="409"/>
      <c r="AJ22" s="409"/>
      <c r="AK22" s="409"/>
      <c r="AL22" s="409"/>
      <c r="AM22" s="409"/>
    </row>
    <row r="23" spans="2:39">
      <c r="B23" s="77"/>
      <c r="C23" s="9"/>
      <c r="D23" s="9"/>
      <c r="E23" s="9"/>
      <c r="F23" s="9"/>
      <c r="G23" s="9"/>
      <c r="H23" s="9"/>
      <c r="I23" s="9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409"/>
      <c r="AB23" s="409"/>
      <c r="AC23" s="409"/>
      <c r="AD23" s="409"/>
      <c r="AE23" s="409"/>
      <c r="AF23" s="409"/>
      <c r="AG23" s="409"/>
      <c r="AH23" s="409"/>
      <c r="AI23" s="409"/>
      <c r="AJ23" s="409"/>
      <c r="AK23" s="409"/>
      <c r="AL23" s="409"/>
      <c r="AM23" s="409"/>
    </row>
  </sheetData>
  <mergeCells count="31">
    <mergeCell ref="AN10:AN11"/>
    <mergeCell ref="AO10:AO11"/>
    <mergeCell ref="AL15:AM15"/>
    <mergeCell ref="AM4:AM5"/>
    <mergeCell ref="AN4:AN5"/>
    <mergeCell ref="AO4:AO5"/>
    <mergeCell ref="AM7:AM8"/>
    <mergeCell ref="AN7:AN8"/>
    <mergeCell ref="AO7:AO8"/>
    <mergeCell ref="AA21:AM21"/>
    <mergeCell ref="AA22:AM22"/>
    <mergeCell ref="AA23:AM23"/>
    <mergeCell ref="A10:A11"/>
    <mergeCell ref="B10:B11"/>
    <mergeCell ref="D10:D11"/>
    <mergeCell ref="B18:I18"/>
    <mergeCell ref="K18:O18"/>
    <mergeCell ref="C19:I19"/>
    <mergeCell ref="AL16:AM16"/>
    <mergeCell ref="C20:I20"/>
    <mergeCell ref="AA20:AM20"/>
    <mergeCell ref="AM10:AM11"/>
    <mergeCell ref="W12:AA12"/>
    <mergeCell ref="AD12:AH12"/>
    <mergeCell ref="A1:AL3"/>
    <mergeCell ref="A7:A8"/>
    <mergeCell ref="B7:B8"/>
    <mergeCell ref="D7:D8"/>
    <mergeCell ref="A4:A5"/>
    <mergeCell ref="B4:B5"/>
    <mergeCell ref="D4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9"/>
  <sheetViews>
    <sheetView zoomScale="80" zoomScaleNormal="80" workbookViewId="0">
      <selection activeCell="B45" sqref="A45:B45"/>
    </sheetView>
  </sheetViews>
  <sheetFormatPr defaultColWidth="11.5703125" defaultRowHeight="15"/>
  <cols>
    <col min="1" max="1" width="8.28515625" style="251" customWidth="1"/>
    <col min="2" max="2" width="21.28515625" customWidth="1"/>
    <col min="3" max="3" width="9.85546875" style="251" customWidth="1"/>
    <col min="4" max="4" width="8" customWidth="1"/>
    <col min="5" max="5" width="5.42578125" style="200" customWidth="1"/>
    <col min="6" max="6" width="3.28515625" customWidth="1"/>
    <col min="7" max="7" width="3.7109375" customWidth="1"/>
    <col min="8" max="8" width="4" customWidth="1"/>
    <col min="9" max="9" width="5" customWidth="1"/>
    <col min="10" max="10" width="3.5703125" customWidth="1"/>
    <col min="11" max="11" width="3.28515625" customWidth="1"/>
    <col min="12" max="12" width="5.7109375" style="201" customWidth="1"/>
    <col min="13" max="13" width="4.7109375" customWidth="1"/>
    <col min="14" max="17" width="3.28515625" customWidth="1"/>
    <col min="18" max="18" width="5.42578125" customWidth="1"/>
    <col min="19" max="19" width="3.28515625" customWidth="1"/>
    <col min="20" max="20" width="3.28515625" style="201" customWidth="1"/>
    <col min="21" max="25" width="3.28515625" customWidth="1"/>
    <col min="26" max="26" width="5.42578125" customWidth="1"/>
    <col min="27" max="33" width="3.28515625" customWidth="1"/>
    <col min="34" max="34" width="2.85546875" customWidth="1"/>
    <col min="35" max="35" width="4.5703125" customWidth="1"/>
    <col min="36" max="36" width="5.5703125" style="202" customWidth="1"/>
    <col min="37" max="37" width="5.42578125" style="202" customWidth="1"/>
    <col min="38" max="38" width="5.140625" style="202" customWidth="1"/>
    <col min="39" max="39" width="3.28515625" customWidth="1"/>
    <col min="40" max="40" width="3.140625" customWidth="1"/>
    <col min="41" max="41" width="14.7109375" customWidth="1"/>
    <col min="42" max="42" width="12.28515625" customWidth="1"/>
    <col min="43" max="43" width="4" customWidth="1"/>
    <col min="44" max="44" width="14.7109375" customWidth="1"/>
    <col min="45" max="45" width="12.7109375" customWidth="1"/>
    <col min="46" max="233" width="9.140625" customWidth="1"/>
    <col min="257" max="257" width="8.28515625" customWidth="1"/>
    <col min="258" max="258" width="21.28515625" customWidth="1"/>
    <col min="259" max="259" width="9.85546875" customWidth="1"/>
    <col min="260" max="260" width="6.140625" customWidth="1"/>
    <col min="261" max="290" width="3.28515625" customWidth="1"/>
    <col min="291" max="291" width="0" hidden="1" customWidth="1"/>
    <col min="292" max="293" width="3.28515625" customWidth="1"/>
    <col min="294" max="294" width="5.140625" customWidth="1"/>
    <col min="295" max="295" width="3.28515625" customWidth="1"/>
    <col min="296" max="296" width="3.140625" customWidth="1"/>
    <col min="297" max="297" width="14.7109375" customWidth="1"/>
    <col min="298" max="298" width="12.28515625" customWidth="1"/>
    <col min="299" max="299" width="4" customWidth="1"/>
    <col min="300" max="300" width="14.7109375" customWidth="1"/>
    <col min="301" max="301" width="12.7109375" customWidth="1"/>
    <col min="302" max="489" width="9.140625" customWidth="1"/>
    <col min="513" max="513" width="8.28515625" customWidth="1"/>
    <col min="514" max="514" width="21.28515625" customWidth="1"/>
    <col min="515" max="515" width="9.85546875" customWidth="1"/>
    <col min="516" max="516" width="6.140625" customWidth="1"/>
    <col min="517" max="546" width="3.28515625" customWidth="1"/>
    <col min="547" max="547" width="0" hidden="1" customWidth="1"/>
    <col min="548" max="549" width="3.28515625" customWidth="1"/>
    <col min="550" max="550" width="5.140625" customWidth="1"/>
    <col min="551" max="551" width="3.28515625" customWidth="1"/>
    <col min="552" max="552" width="3.140625" customWidth="1"/>
    <col min="553" max="553" width="14.7109375" customWidth="1"/>
    <col min="554" max="554" width="12.28515625" customWidth="1"/>
    <col min="555" max="555" width="4" customWidth="1"/>
    <col min="556" max="556" width="14.7109375" customWidth="1"/>
    <col min="557" max="557" width="12.7109375" customWidth="1"/>
    <col min="558" max="745" width="9.140625" customWidth="1"/>
    <col min="769" max="769" width="8.28515625" customWidth="1"/>
    <col min="770" max="770" width="21.28515625" customWidth="1"/>
    <col min="771" max="771" width="9.85546875" customWidth="1"/>
    <col min="772" max="772" width="6.140625" customWidth="1"/>
    <col min="773" max="802" width="3.28515625" customWidth="1"/>
    <col min="803" max="803" width="0" hidden="1" customWidth="1"/>
    <col min="804" max="805" width="3.28515625" customWidth="1"/>
    <col min="806" max="806" width="5.140625" customWidth="1"/>
    <col min="807" max="807" width="3.28515625" customWidth="1"/>
    <col min="808" max="808" width="3.140625" customWidth="1"/>
    <col min="809" max="809" width="14.7109375" customWidth="1"/>
    <col min="810" max="810" width="12.28515625" customWidth="1"/>
    <col min="811" max="811" width="4" customWidth="1"/>
    <col min="812" max="812" width="14.7109375" customWidth="1"/>
    <col min="813" max="813" width="12.7109375" customWidth="1"/>
    <col min="814" max="1001" width="9.140625" customWidth="1"/>
    <col min="1025" max="1025" width="8.28515625" customWidth="1"/>
    <col min="1026" max="1026" width="21.28515625" customWidth="1"/>
    <col min="1027" max="1027" width="9.85546875" customWidth="1"/>
    <col min="1028" max="1028" width="6.140625" customWidth="1"/>
    <col min="1029" max="1058" width="3.28515625" customWidth="1"/>
    <col min="1059" max="1059" width="0" hidden="1" customWidth="1"/>
    <col min="1060" max="1061" width="3.28515625" customWidth="1"/>
    <col min="1062" max="1062" width="5.140625" customWidth="1"/>
    <col min="1063" max="1063" width="3.28515625" customWidth="1"/>
    <col min="1064" max="1064" width="3.140625" customWidth="1"/>
    <col min="1065" max="1065" width="14.7109375" customWidth="1"/>
    <col min="1066" max="1066" width="12.28515625" customWidth="1"/>
    <col min="1067" max="1067" width="4" customWidth="1"/>
    <col min="1068" max="1068" width="14.7109375" customWidth="1"/>
    <col min="1069" max="1069" width="12.7109375" customWidth="1"/>
    <col min="1070" max="1257" width="9.140625" customWidth="1"/>
    <col min="1281" max="1281" width="8.28515625" customWidth="1"/>
    <col min="1282" max="1282" width="21.28515625" customWidth="1"/>
    <col min="1283" max="1283" width="9.85546875" customWidth="1"/>
    <col min="1284" max="1284" width="6.140625" customWidth="1"/>
    <col min="1285" max="1314" width="3.28515625" customWidth="1"/>
    <col min="1315" max="1315" width="0" hidden="1" customWidth="1"/>
    <col min="1316" max="1317" width="3.28515625" customWidth="1"/>
    <col min="1318" max="1318" width="5.140625" customWidth="1"/>
    <col min="1319" max="1319" width="3.28515625" customWidth="1"/>
    <col min="1320" max="1320" width="3.140625" customWidth="1"/>
    <col min="1321" max="1321" width="14.7109375" customWidth="1"/>
    <col min="1322" max="1322" width="12.28515625" customWidth="1"/>
    <col min="1323" max="1323" width="4" customWidth="1"/>
    <col min="1324" max="1324" width="14.7109375" customWidth="1"/>
    <col min="1325" max="1325" width="12.7109375" customWidth="1"/>
    <col min="1326" max="1513" width="9.140625" customWidth="1"/>
    <col min="1537" max="1537" width="8.28515625" customWidth="1"/>
    <col min="1538" max="1538" width="21.28515625" customWidth="1"/>
    <col min="1539" max="1539" width="9.85546875" customWidth="1"/>
    <col min="1540" max="1540" width="6.140625" customWidth="1"/>
    <col min="1541" max="1570" width="3.28515625" customWidth="1"/>
    <col min="1571" max="1571" width="0" hidden="1" customWidth="1"/>
    <col min="1572" max="1573" width="3.28515625" customWidth="1"/>
    <col min="1574" max="1574" width="5.140625" customWidth="1"/>
    <col min="1575" max="1575" width="3.28515625" customWidth="1"/>
    <col min="1576" max="1576" width="3.140625" customWidth="1"/>
    <col min="1577" max="1577" width="14.7109375" customWidth="1"/>
    <col min="1578" max="1578" width="12.28515625" customWidth="1"/>
    <col min="1579" max="1579" width="4" customWidth="1"/>
    <col min="1580" max="1580" width="14.7109375" customWidth="1"/>
    <col min="1581" max="1581" width="12.7109375" customWidth="1"/>
    <col min="1582" max="1769" width="9.140625" customWidth="1"/>
    <col min="1793" max="1793" width="8.28515625" customWidth="1"/>
    <col min="1794" max="1794" width="21.28515625" customWidth="1"/>
    <col min="1795" max="1795" width="9.85546875" customWidth="1"/>
    <col min="1796" max="1796" width="6.140625" customWidth="1"/>
    <col min="1797" max="1826" width="3.28515625" customWidth="1"/>
    <col min="1827" max="1827" width="0" hidden="1" customWidth="1"/>
    <col min="1828" max="1829" width="3.28515625" customWidth="1"/>
    <col min="1830" max="1830" width="5.140625" customWidth="1"/>
    <col min="1831" max="1831" width="3.28515625" customWidth="1"/>
    <col min="1832" max="1832" width="3.140625" customWidth="1"/>
    <col min="1833" max="1833" width="14.7109375" customWidth="1"/>
    <col min="1834" max="1834" width="12.28515625" customWidth="1"/>
    <col min="1835" max="1835" width="4" customWidth="1"/>
    <col min="1836" max="1836" width="14.7109375" customWidth="1"/>
    <col min="1837" max="1837" width="12.7109375" customWidth="1"/>
    <col min="1838" max="2025" width="9.140625" customWidth="1"/>
    <col min="2049" max="2049" width="8.28515625" customWidth="1"/>
    <col min="2050" max="2050" width="21.28515625" customWidth="1"/>
    <col min="2051" max="2051" width="9.85546875" customWidth="1"/>
    <col min="2052" max="2052" width="6.140625" customWidth="1"/>
    <col min="2053" max="2082" width="3.28515625" customWidth="1"/>
    <col min="2083" max="2083" width="0" hidden="1" customWidth="1"/>
    <col min="2084" max="2085" width="3.28515625" customWidth="1"/>
    <col min="2086" max="2086" width="5.140625" customWidth="1"/>
    <col min="2087" max="2087" width="3.28515625" customWidth="1"/>
    <col min="2088" max="2088" width="3.140625" customWidth="1"/>
    <col min="2089" max="2089" width="14.7109375" customWidth="1"/>
    <col min="2090" max="2090" width="12.28515625" customWidth="1"/>
    <col min="2091" max="2091" width="4" customWidth="1"/>
    <col min="2092" max="2092" width="14.7109375" customWidth="1"/>
    <col min="2093" max="2093" width="12.7109375" customWidth="1"/>
    <col min="2094" max="2281" width="9.140625" customWidth="1"/>
    <col min="2305" max="2305" width="8.28515625" customWidth="1"/>
    <col min="2306" max="2306" width="21.28515625" customWidth="1"/>
    <col min="2307" max="2307" width="9.85546875" customWidth="1"/>
    <col min="2308" max="2308" width="6.140625" customWidth="1"/>
    <col min="2309" max="2338" width="3.28515625" customWidth="1"/>
    <col min="2339" max="2339" width="0" hidden="1" customWidth="1"/>
    <col min="2340" max="2341" width="3.28515625" customWidth="1"/>
    <col min="2342" max="2342" width="5.140625" customWidth="1"/>
    <col min="2343" max="2343" width="3.28515625" customWidth="1"/>
    <col min="2344" max="2344" width="3.140625" customWidth="1"/>
    <col min="2345" max="2345" width="14.7109375" customWidth="1"/>
    <col min="2346" max="2346" width="12.28515625" customWidth="1"/>
    <col min="2347" max="2347" width="4" customWidth="1"/>
    <col min="2348" max="2348" width="14.7109375" customWidth="1"/>
    <col min="2349" max="2349" width="12.7109375" customWidth="1"/>
    <col min="2350" max="2537" width="9.140625" customWidth="1"/>
    <col min="2561" max="2561" width="8.28515625" customWidth="1"/>
    <col min="2562" max="2562" width="21.28515625" customWidth="1"/>
    <col min="2563" max="2563" width="9.85546875" customWidth="1"/>
    <col min="2564" max="2564" width="6.140625" customWidth="1"/>
    <col min="2565" max="2594" width="3.28515625" customWidth="1"/>
    <col min="2595" max="2595" width="0" hidden="1" customWidth="1"/>
    <col min="2596" max="2597" width="3.28515625" customWidth="1"/>
    <col min="2598" max="2598" width="5.140625" customWidth="1"/>
    <col min="2599" max="2599" width="3.28515625" customWidth="1"/>
    <col min="2600" max="2600" width="3.140625" customWidth="1"/>
    <col min="2601" max="2601" width="14.7109375" customWidth="1"/>
    <col min="2602" max="2602" width="12.28515625" customWidth="1"/>
    <col min="2603" max="2603" width="4" customWidth="1"/>
    <col min="2604" max="2604" width="14.7109375" customWidth="1"/>
    <col min="2605" max="2605" width="12.7109375" customWidth="1"/>
    <col min="2606" max="2793" width="9.140625" customWidth="1"/>
    <col min="2817" max="2817" width="8.28515625" customWidth="1"/>
    <col min="2818" max="2818" width="21.28515625" customWidth="1"/>
    <col min="2819" max="2819" width="9.85546875" customWidth="1"/>
    <col min="2820" max="2820" width="6.140625" customWidth="1"/>
    <col min="2821" max="2850" width="3.28515625" customWidth="1"/>
    <col min="2851" max="2851" width="0" hidden="1" customWidth="1"/>
    <col min="2852" max="2853" width="3.28515625" customWidth="1"/>
    <col min="2854" max="2854" width="5.140625" customWidth="1"/>
    <col min="2855" max="2855" width="3.28515625" customWidth="1"/>
    <col min="2856" max="2856" width="3.140625" customWidth="1"/>
    <col min="2857" max="2857" width="14.7109375" customWidth="1"/>
    <col min="2858" max="2858" width="12.28515625" customWidth="1"/>
    <col min="2859" max="2859" width="4" customWidth="1"/>
    <col min="2860" max="2860" width="14.7109375" customWidth="1"/>
    <col min="2861" max="2861" width="12.7109375" customWidth="1"/>
    <col min="2862" max="3049" width="9.140625" customWidth="1"/>
    <col min="3073" max="3073" width="8.28515625" customWidth="1"/>
    <col min="3074" max="3074" width="21.28515625" customWidth="1"/>
    <col min="3075" max="3075" width="9.85546875" customWidth="1"/>
    <col min="3076" max="3076" width="6.140625" customWidth="1"/>
    <col min="3077" max="3106" width="3.28515625" customWidth="1"/>
    <col min="3107" max="3107" width="0" hidden="1" customWidth="1"/>
    <col min="3108" max="3109" width="3.28515625" customWidth="1"/>
    <col min="3110" max="3110" width="5.140625" customWidth="1"/>
    <col min="3111" max="3111" width="3.28515625" customWidth="1"/>
    <col min="3112" max="3112" width="3.140625" customWidth="1"/>
    <col min="3113" max="3113" width="14.7109375" customWidth="1"/>
    <col min="3114" max="3114" width="12.28515625" customWidth="1"/>
    <col min="3115" max="3115" width="4" customWidth="1"/>
    <col min="3116" max="3116" width="14.7109375" customWidth="1"/>
    <col min="3117" max="3117" width="12.7109375" customWidth="1"/>
    <col min="3118" max="3305" width="9.140625" customWidth="1"/>
    <col min="3329" max="3329" width="8.28515625" customWidth="1"/>
    <col min="3330" max="3330" width="21.28515625" customWidth="1"/>
    <col min="3331" max="3331" width="9.85546875" customWidth="1"/>
    <col min="3332" max="3332" width="6.140625" customWidth="1"/>
    <col min="3333" max="3362" width="3.28515625" customWidth="1"/>
    <col min="3363" max="3363" width="0" hidden="1" customWidth="1"/>
    <col min="3364" max="3365" width="3.28515625" customWidth="1"/>
    <col min="3366" max="3366" width="5.140625" customWidth="1"/>
    <col min="3367" max="3367" width="3.28515625" customWidth="1"/>
    <col min="3368" max="3368" width="3.140625" customWidth="1"/>
    <col min="3369" max="3369" width="14.7109375" customWidth="1"/>
    <col min="3370" max="3370" width="12.28515625" customWidth="1"/>
    <col min="3371" max="3371" width="4" customWidth="1"/>
    <col min="3372" max="3372" width="14.7109375" customWidth="1"/>
    <col min="3373" max="3373" width="12.7109375" customWidth="1"/>
    <col min="3374" max="3561" width="9.140625" customWidth="1"/>
    <col min="3585" max="3585" width="8.28515625" customWidth="1"/>
    <col min="3586" max="3586" width="21.28515625" customWidth="1"/>
    <col min="3587" max="3587" width="9.85546875" customWidth="1"/>
    <col min="3588" max="3588" width="6.140625" customWidth="1"/>
    <col min="3589" max="3618" width="3.28515625" customWidth="1"/>
    <col min="3619" max="3619" width="0" hidden="1" customWidth="1"/>
    <col min="3620" max="3621" width="3.28515625" customWidth="1"/>
    <col min="3622" max="3622" width="5.140625" customWidth="1"/>
    <col min="3623" max="3623" width="3.28515625" customWidth="1"/>
    <col min="3624" max="3624" width="3.140625" customWidth="1"/>
    <col min="3625" max="3625" width="14.7109375" customWidth="1"/>
    <col min="3626" max="3626" width="12.28515625" customWidth="1"/>
    <col min="3627" max="3627" width="4" customWidth="1"/>
    <col min="3628" max="3628" width="14.7109375" customWidth="1"/>
    <col min="3629" max="3629" width="12.7109375" customWidth="1"/>
    <col min="3630" max="3817" width="9.140625" customWidth="1"/>
    <col min="3841" max="3841" width="8.28515625" customWidth="1"/>
    <col min="3842" max="3842" width="21.28515625" customWidth="1"/>
    <col min="3843" max="3843" width="9.85546875" customWidth="1"/>
    <col min="3844" max="3844" width="6.140625" customWidth="1"/>
    <col min="3845" max="3874" width="3.28515625" customWidth="1"/>
    <col min="3875" max="3875" width="0" hidden="1" customWidth="1"/>
    <col min="3876" max="3877" width="3.28515625" customWidth="1"/>
    <col min="3878" max="3878" width="5.140625" customWidth="1"/>
    <col min="3879" max="3879" width="3.28515625" customWidth="1"/>
    <col min="3880" max="3880" width="3.140625" customWidth="1"/>
    <col min="3881" max="3881" width="14.7109375" customWidth="1"/>
    <col min="3882" max="3882" width="12.28515625" customWidth="1"/>
    <col min="3883" max="3883" width="4" customWidth="1"/>
    <col min="3884" max="3884" width="14.7109375" customWidth="1"/>
    <col min="3885" max="3885" width="12.7109375" customWidth="1"/>
    <col min="3886" max="4073" width="9.140625" customWidth="1"/>
    <col min="4097" max="4097" width="8.28515625" customWidth="1"/>
    <col min="4098" max="4098" width="21.28515625" customWidth="1"/>
    <col min="4099" max="4099" width="9.85546875" customWidth="1"/>
    <col min="4100" max="4100" width="6.140625" customWidth="1"/>
    <col min="4101" max="4130" width="3.28515625" customWidth="1"/>
    <col min="4131" max="4131" width="0" hidden="1" customWidth="1"/>
    <col min="4132" max="4133" width="3.28515625" customWidth="1"/>
    <col min="4134" max="4134" width="5.140625" customWidth="1"/>
    <col min="4135" max="4135" width="3.28515625" customWidth="1"/>
    <col min="4136" max="4136" width="3.140625" customWidth="1"/>
    <col min="4137" max="4137" width="14.7109375" customWidth="1"/>
    <col min="4138" max="4138" width="12.28515625" customWidth="1"/>
    <col min="4139" max="4139" width="4" customWidth="1"/>
    <col min="4140" max="4140" width="14.7109375" customWidth="1"/>
    <col min="4141" max="4141" width="12.7109375" customWidth="1"/>
    <col min="4142" max="4329" width="9.140625" customWidth="1"/>
    <col min="4353" max="4353" width="8.28515625" customWidth="1"/>
    <col min="4354" max="4354" width="21.28515625" customWidth="1"/>
    <col min="4355" max="4355" width="9.85546875" customWidth="1"/>
    <col min="4356" max="4356" width="6.140625" customWidth="1"/>
    <col min="4357" max="4386" width="3.28515625" customWidth="1"/>
    <col min="4387" max="4387" width="0" hidden="1" customWidth="1"/>
    <col min="4388" max="4389" width="3.28515625" customWidth="1"/>
    <col min="4390" max="4390" width="5.140625" customWidth="1"/>
    <col min="4391" max="4391" width="3.28515625" customWidth="1"/>
    <col min="4392" max="4392" width="3.140625" customWidth="1"/>
    <col min="4393" max="4393" width="14.7109375" customWidth="1"/>
    <col min="4394" max="4394" width="12.28515625" customWidth="1"/>
    <col min="4395" max="4395" width="4" customWidth="1"/>
    <col min="4396" max="4396" width="14.7109375" customWidth="1"/>
    <col min="4397" max="4397" width="12.7109375" customWidth="1"/>
    <col min="4398" max="4585" width="9.140625" customWidth="1"/>
    <col min="4609" max="4609" width="8.28515625" customWidth="1"/>
    <col min="4610" max="4610" width="21.28515625" customWidth="1"/>
    <col min="4611" max="4611" width="9.85546875" customWidth="1"/>
    <col min="4612" max="4612" width="6.140625" customWidth="1"/>
    <col min="4613" max="4642" width="3.28515625" customWidth="1"/>
    <col min="4643" max="4643" width="0" hidden="1" customWidth="1"/>
    <col min="4644" max="4645" width="3.28515625" customWidth="1"/>
    <col min="4646" max="4646" width="5.140625" customWidth="1"/>
    <col min="4647" max="4647" width="3.28515625" customWidth="1"/>
    <col min="4648" max="4648" width="3.140625" customWidth="1"/>
    <col min="4649" max="4649" width="14.7109375" customWidth="1"/>
    <col min="4650" max="4650" width="12.28515625" customWidth="1"/>
    <col min="4651" max="4651" width="4" customWidth="1"/>
    <col min="4652" max="4652" width="14.7109375" customWidth="1"/>
    <col min="4653" max="4653" width="12.7109375" customWidth="1"/>
    <col min="4654" max="4841" width="9.140625" customWidth="1"/>
    <col min="4865" max="4865" width="8.28515625" customWidth="1"/>
    <col min="4866" max="4866" width="21.28515625" customWidth="1"/>
    <col min="4867" max="4867" width="9.85546875" customWidth="1"/>
    <col min="4868" max="4868" width="6.140625" customWidth="1"/>
    <col min="4869" max="4898" width="3.28515625" customWidth="1"/>
    <col min="4899" max="4899" width="0" hidden="1" customWidth="1"/>
    <col min="4900" max="4901" width="3.28515625" customWidth="1"/>
    <col min="4902" max="4902" width="5.140625" customWidth="1"/>
    <col min="4903" max="4903" width="3.28515625" customWidth="1"/>
    <col min="4904" max="4904" width="3.140625" customWidth="1"/>
    <col min="4905" max="4905" width="14.7109375" customWidth="1"/>
    <col min="4906" max="4906" width="12.28515625" customWidth="1"/>
    <col min="4907" max="4907" width="4" customWidth="1"/>
    <col min="4908" max="4908" width="14.7109375" customWidth="1"/>
    <col min="4909" max="4909" width="12.7109375" customWidth="1"/>
    <col min="4910" max="5097" width="9.140625" customWidth="1"/>
    <col min="5121" max="5121" width="8.28515625" customWidth="1"/>
    <col min="5122" max="5122" width="21.28515625" customWidth="1"/>
    <col min="5123" max="5123" width="9.85546875" customWidth="1"/>
    <col min="5124" max="5124" width="6.140625" customWidth="1"/>
    <col min="5125" max="5154" width="3.28515625" customWidth="1"/>
    <col min="5155" max="5155" width="0" hidden="1" customWidth="1"/>
    <col min="5156" max="5157" width="3.28515625" customWidth="1"/>
    <col min="5158" max="5158" width="5.140625" customWidth="1"/>
    <col min="5159" max="5159" width="3.28515625" customWidth="1"/>
    <col min="5160" max="5160" width="3.140625" customWidth="1"/>
    <col min="5161" max="5161" width="14.7109375" customWidth="1"/>
    <col min="5162" max="5162" width="12.28515625" customWidth="1"/>
    <col min="5163" max="5163" width="4" customWidth="1"/>
    <col min="5164" max="5164" width="14.7109375" customWidth="1"/>
    <col min="5165" max="5165" width="12.7109375" customWidth="1"/>
    <col min="5166" max="5353" width="9.140625" customWidth="1"/>
    <col min="5377" max="5377" width="8.28515625" customWidth="1"/>
    <col min="5378" max="5378" width="21.28515625" customWidth="1"/>
    <col min="5379" max="5379" width="9.85546875" customWidth="1"/>
    <col min="5380" max="5380" width="6.140625" customWidth="1"/>
    <col min="5381" max="5410" width="3.28515625" customWidth="1"/>
    <col min="5411" max="5411" width="0" hidden="1" customWidth="1"/>
    <col min="5412" max="5413" width="3.28515625" customWidth="1"/>
    <col min="5414" max="5414" width="5.140625" customWidth="1"/>
    <col min="5415" max="5415" width="3.28515625" customWidth="1"/>
    <col min="5416" max="5416" width="3.140625" customWidth="1"/>
    <col min="5417" max="5417" width="14.7109375" customWidth="1"/>
    <col min="5418" max="5418" width="12.28515625" customWidth="1"/>
    <col min="5419" max="5419" width="4" customWidth="1"/>
    <col min="5420" max="5420" width="14.7109375" customWidth="1"/>
    <col min="5421" max="5421" width="12.7109375" customWidth="1"/>
    <col min="5422" max="5609" width="9.140625" customWidth="1"/>
    <col min="5633" max="5633" width="8.28515625" customWidth="1"/>
    <col min="5634" max="5634" width="21.28515625" customWidth="1"/>
    <col min="5635" max="5635" width="9.85546875" customWidth="1"/>
    <col min="5636" max="5636" width="6.140625" customWidth="1"/>
    <col min="5637" max="5666" width="3.28515625" customWidth="1"/>
    <col min="5667" max="5667" width="0" hidden="1" customWidth="1"/>
    <col min="5668" max="5669" width="3.28515625" customWidth="1"/>
    <col min="5670" max="5670" width="5.140625" customWidth="1"/>
    <col min="5671" max="5671" width="3.28515625" customWidth="1"/>
    <col min="5672" max="5672" width="3.140625" customWidth="1"/>
    <col min="5673" max="5673" width="14.7109375" customWidth="1"/>
    <col min="5674" max="5674" width="12.28515625" customWidth="1"/>
    <col min="5675" max="5675" width="4" customWidth="1"/>
    <col min="5676" max="5676" width="14.7109375" customWidth="1"/>
    <col min="5677" max="5677" width="12.7109375" customWidth="1"/>
    <col min="5678" max="5865" width="9.140625" customWidth="1"/>
    <col min="5889" max="5889" width="8.28515625" customWidth="1"/>
    <col min="5890" max="5890" width="21.28515625" customWidth="1"/>
    <col min="5891" max="5891" width="9.85546875" customWidth="1"/>
    <col min="5892" max="5892" width="6.140625" customWidth="1"/>
    <col min="5893" max="5922" width="3.28515625" customWidth="1"/>
    <col min="5923" max="5923" width="0" hidden="1" customWidth="1"/>
    <col min="5924" max="5925" width="3.28515625" customWidth="1"/>
    <col min="5926" max="5926" width="5.140625" customWidth="1"/>
    <col min="5927" max="5927" width="3.28515625" customWidth="1"/>
    <col min="5928" max="5928" width="3.140625" customWidth="1"/>
    <col min="5929" max="5929" width="14.7109375" customWidth="1"/>
    <col min="5930" max="5930" width="12.28515625" customWidth="1"/>
    <col min="5931" max="5931" width="4" customWidth="1"/>
    <col min="5932" max="5932" width="14.7109375" customWidth="1"/>
    <col min="5933" max="5933" width="12.7109375" customWidth="1"/>
    <col min="5934" max="6121" width="9.140625" customWidth="1"/>
    <col min="6145" max="6145" width="8.28515625" customWidth="1"/>
    <col min="6146" max="6146" width="21.28515625" customWidth="1"/>
    <col min="6147" max="6147" width="9.85546875" customWidth="1"/>
    <col min="6148" max="6148" width="6.140625" customWidth="1"/>
    <col min="6149" max="6178" width="3.28515625" customWidth="1"/>
    <col min="6179" max="6179" width="0" hidden="1" customWidth="1"/>
    <col min="6180" max="6181" width="3.28515625" customWidth="1"/>
    <col min="6182" max="6182" width="5.140625" customWidth="1"/>
    <col min="6183" max="6183" width="3.28515625" customWidth="1"/>
    <col min="6184" max="6184" width="3.140625" customWidth="1"/>
    <col min="6185" max="6185" width="14.7109375" customWidth="1"/>
    <col min="6186" max="6186" width="12.28515625" customWidth="1"/>
    <col min="6187" max="6187" width="4" customWidth="1"/>
    <col min="6188" max="6188" width="14.7109375" customWidth="1"/>
    <col min="6189" max="6189" width="12.7109375" customWidth="1"/>
    <col min="6190" max="6377" width="9.140625" customWidth="1"/>
    <col min="6401" max="6401" width="8.28515625" customWidth="1"/>
    <col min="6402" max="6402" width="21.28515625" customWidth="1"/>
    <col min="6403" max="6403" width="9.85546875" customWidth="1"/>
    <col min="6404" max="6404" width="6.140625" customWidth="1"/>
    <col min="6405" max="6434" width="3.28515625" customWidth="1"/>
    <col min="6435" max="6435" width="0" hidden="1" customWidth="1"/>
    <col min="6436" max="6437" width="3.28515625" customWidth="1"/>
    <col min="6438" max="6438" width="5.140625" customWidth="1"/>
    <col min="6439" max="6439" width="3.28515625" customWidth="1"/>
    <col min="6440" max="6440" width="3.140625" customWidth="1"/>
    <col min="6441" max="6441" width="14.7109375" customWidth="1"/>
    <col min="6442" max="6442" width="12.28515625" customWidth="1"/>
    <col min="6443" max="6443" width="4" customWidth="1"/>
    <col min="6444" max="6444" width="14.7109375" customWidth="1"/>
    <col min="6445" max="6445" width="12.7109375" customWidth="1"/>
    <col min="6446" max="6633" width="9.140625" customWidth="1"/>
    <col min="6657" max="6657" width="8.28515625" customWidth="1"/>
    <col min="6658" max="6658" width="21.28515625" customWidth="1"/>
    <col min="6659" max="6659" width="9.85546875" customWidth="1"/>
    <col min="6660" max="6660" width="6.140625" customWidth="1"/>
    <col min="6661" max="6690" width="3.28515625" customWidth="1"/>
    <col min="6691" max="6691" width="0" hidden="1" customWidth="1"/>
    <col min="6692" max="6693" width="3.28515625" customWidth="1"/>
    <col min="6694" max="6694" width="5.140625" customWidth="1"/>
    <col min="6695" max="6695" width="3.28515625" customWidth="1"/>
    <col min="6696" max="6696" width="3.140625" customWidth="1"/>
    <col min="6697" max="6697" width="14.7109375" customWidth="1"/>
    <col min="6698" max="6698" width="12.28515625" customWidth="1"/>
    <col min="6699" max="6699" width="4" customWidth="1"/>
    <col min="6700" max="6700" width="14.7109375" customWidth="1"/>
    <col min="6701" max="6701" width="12.7109375" customWidth="1"/>
    <col min="6702" max="6889" width="9.140625" customWidth="1"/>
    <col min="6913" max="6913" width="8.28515625" customWidth="1"/>
    <col min="6914" max="6914" width="21.28515625" customWidth="1"/>
    <col min="6915" max="6915" width="9.85546875" customWidth="1"/>
    <col min="6916" max="6916" width="6.140625" customWidth="1"/>
    <col min="6917" max="6946" width="3.28515625" customWidth="1"/>
    <col min="6947" max="6947" width="0" hidden="1" customWidth="1"/>
    <col min="6948" max="6949" width="3.28515625" customWidth="1"/>
    <col min="6950" max="6950" width="5.140625" customWidth="1"/>
    <col min="6951" max="6951" width="3.28515625" customWidth="1"/>
    <col min="6952" max="6952" width="3.140625" customWidth="1"/>
    <col min="6953" max="6953" width="14.7109375" customWidth="1"/>
    <col min="6954" max="6954" width="12.28515625" customWidth="1"/>
    <col min="6955" max="6955" width="4" customWidth="1"/>
    <col min="6956" max="6956" width="14.7109375" customWidth="1"/>
    <col min="6957" max="6957" width="12.7109375" customWidth="1"/>
    <col min="6958" max="7145" width="9.140625" customWidth="1"/>
    <col min="7169" max="7169" width="8.28515625" customWidth="1"/>
    <col min="7170" max="7170" width="21.28515625" customWidth="1"/>
    <col min="7171" max="7171" width="9.85546875" customWidth="1"/>
    <col min="7172" max="7172" width="6.140625" customWidth="1"/>
    <col min="7173" max="7202" width="3.28515625" customWidth="1"/>
    <col min="7203" max="7203" width="0" hidden="1" customWidth="1"/>
    <col min="7204" max="7205" width="3.28515625" customWidth="1"/>
    <col min="7206" max="7206" width="5.140625" customWidth="1"/>
    <col min="7207" max="7207" width="3.28515625" customWidth="1"/>
    <col min="7208" max="7208" width="3.140625" customWidth="1"/>
    <col min="7209" max="7209" width="14.7109375" customWidth="1"/>
    <col min="7210" max="7210" width="12.28515625" customWidth="1"/>
    <col min="7211" max="7211" width="4" customWidth="1"/>
    <col min="7212" max="7212" width="14.7109375" customWidth="1"/>
    <col min="7213" max="7213" width="12.7109375" customWidth="1"/>
    <col min="7214" max="7401" width="9.140625" customWidth="1"/>
    <col min="7425" max="7425" width="8.28515625" customWidth="1"/>
    <col min="7426" max="7426" width="21.28515625" customWidth="1"/>
    <col min="7427" max="7427" width="9.85546875" customWidth="1"/>
    <col min="7428" max="7428" width="6.140625" customWidth="1"/>
    <col min="7429" max="7458" width="3.28515625" customWidth="1"/>
    <col min="7459" max="7459" width="0" hidden="1" customWidth="1"/>
    <col min="7460" max="7461" width="3.28515625" customWidth="1"/>
    <col min="7462" max="7462" width="5.140625" customWidth="1"/>
    <col min="7463" max="7463" width="3.28515625" customWidth="1"/>
    <col min="7464" max="7464" width="3.140625" customWidth="1"/>
    <col min="7465" max="7465" width="14.7109375" customWidth="1"/>
    <col min="7466" max="7466" width="12.28515625" customWidth="1"/>
    <col min="7467" max="7467" width="4" customWidth="1"/>
    <col min="7468" max="7468" width="14.7109375" customWidth="1"/>
    <col min="7469" max="7469" width="12.7109375" customWidth="1"/>
    <col min="7470" max="7657" width="9.140625" customWidth="1"/>
    <col min="7681" max="7681" width="8.28515625" customWidth="1"/>
    <col min="7682" max="7682" width="21.28515625" customWidth="1"/>
    <col min="7683" max="7683" width="9.85546875" customWidth="1"/>
    <col min="7684" max="7684" width="6.140625" customWidth="1"/>
    <col min="7685" max="7714" width="3.28515625" customWidth="1"/>
    <col min="7715" max="7715" width="0" hidden="1" customWidth="1"/>
    <col min="7716" max="7717" width="3.28515625" customWidth="1"/>
    <col min="7718" max="7718" width="5.140625" customWidth="1"/>
    <col min="7719" max="7719" width="3.28515625" customWidth="1"/>
    <col min="7720" max="7720" width="3.140625" customWidth="1"/>
    <col min="7721" max="7721" width="14.7109375" customWidth="1"/>
    <col min="7722" max="7722" width="12.28515625" customWidth="1"/>
    <col min="7723" max="7723" width="4" customWidth="1"/>
    <col min="7724" max="7724" width="14.7109375" customWidth="1"/>
    <col min="7725" max="7725" width="12.7109375" customWidth="1"/>
    <col min="7726" max="7913" width="9.140625" customWidth="1"/>
    <col min="7937" max="7937" width="8.28515625" customWidth="1"/>
    <col min="7938" max="7938" width="21.28515625" customWidth="1"/>
    <col min="7939" max="7939" width="9.85546875" customWidth="1"/>
    <col min="7940" max="7940" width="6.140625" customWidth="1"/>
    <col min="7941" max="7970" width="3.28515625" customWidth="1"/>
    <col min="7971" max="7971" width="0" hidden="1" customWidth="1"/>
    <col min="7972" max="7973" width="3.28515625" customWidth="1"/>
    <col min="7974" max="7974" width="5.140625" customWidth="1"/>
    <col min="7975" max="7975" width="3.28515625" customWidth="1"/>
    <col min="7976" max="7976" width="3.140625" customWidth="1"/>
    <col min="7977" max="7977" width="14.7109375" customWidth="1"/>
    <col min="7978" max="7978" width="12.28515625" customWidth="1"/>
    <col min="7979" max="7979" width="4" customWidth="1"/>
    <col min="7980" max="7980" width="14.7109375" customWidth="1"/>
    <col min="7981" max="7981" width="12.7109375" customWidth="1"/>
    <col min="7982" max="8169" width="9.140625" customWidth="1"/>
    <col min="8193" max="8193" width="8.28515625" customWidth="1"/>
    <col min="8194" max="8194" width="21.28515625" customWidth="1"/>
    <col min="8195" max="8195" width="9.85546875" customWidth="1"/>
    <col min="8196" max="8196" width="6.140625" customWidth="1"/>
    <col min="8197" max="8226" width="3.28515625" customWidth="1"/>
    <col min="8227" max="8227" width="0" hidden="1" customWidth="1"/>
    <col min="8228" max="8229" width="3.28515625" customWidth="1"/>
    <col min="8230" max="8230" width="5.140625" customWidth="1"/>
    <col min="8231" max="8231" width="3.28515625" customWidth="1"/>
    <col min="8232" max="8232" width="3.140625" customWidth="1"/>
    <col min="8233" max="8233" width="14.7109375" customWidth="1"/>
    <col min="8234" max="8234" width="12.28515625" customWidth="1"/>
    <col min="8235" max="8235" width="4" customWidth="1"/>
    <col min="8236" max="8236" width="14.7109375" customWidth="1"/>
    <col min="8237" max="8237" width="12.7109375" customWidth="1"/>
    <col min="8238" max="8425" width="9.140625" customWidth="1"/>
    <col min="8449" max="8449" width="8.28515625" customWidth="1"/>
    <col min="8450" max="8450" width="21.28515625" customWidth="1"/>
    <col min="8451" max="8451" width="9.85546875" customWidth="1"/>
    <col min="8452" max="8452" width="6.140625" customWidth="1"/>
    <col min="8453" max="8482" width="3.28515625" customWidth="1"/>
    <col min="8483" max="8483" width="0" hidden="1" customWidth="1"/>
    <col min="8484" max="8485" width="3.28515625" customWidth="1"/>
    <col min="8486" max="8486" width="5.140625" customWidth="1"/>
    <col min="8487" max="8487" width="3.28515625" customWidth="1"/>
    <col min="8488" max="8488" width="3.140625" customWidth="1"/>
    <col min="8489" max="8489" width="14.7109375" customWidth="1"/>
    <col min="8490" max="8490" width="12.28515625" customWidth="1"/>
    <col min="8491" max="8491" width="4" customWidth="1"/>
    <col min="8492" max="8492" width="14.7109375" customWidth="1"/>
    <col min="8493" max="8493" width="12.7109375" customWidth="1"/>
    <col min="8494" max="8681" width="9.140625" customWidth="1"/>
    <col min="8705" max="8705" width="8.28515625" customWidth="1"/>
    <col min="8706" max="8706" width="21.28515625" customWidth="1"/>
    <col min="8707" max="8707" width="9.85546875" customWidth="1"/>
    <col min="8708" max="8708" width="6.140625" customWidth="1"/>
    <col min="8709" max="8738" width="3.28515625" customWidth="1"/>
    <col min="8739" max="8739" width="0" hidden="1" customWidth="1"/>
    <col min="8740" max="8741" width="3.28515625" customWidth="1"/>
    <col min="8742" max="8742" width="5.140625" customWidth="1"/>
    <col min="8743" max="8743" width="3.28515625" customWidth="1"/>
    <col min="8744" max="8744" width="3.140625" customWidth="1"/>
    <col min="8745" max="8745" width="14.7109375" customWidth="1"/>
    <col min="8746" max="8746" width="12.28515625" customWidth="1"/>
    <col min="8747" max="8747" width="4" customWidth="1"/>
    <col min="8748" max="8748" width="14.7109375" customWidth="1"/>
    <col min="8749" max="8749" width="12.7109375" customWidth="1"/>
    <col min="8750" max="8937" width="9.140625" customWidth="1"/>
    <col min="8961" max="8961" width="8.28515625" customWidth="1"/>
    <col min="8962" max="8962" width="21.28515625" customWidth="1"/>
    <col min="8963" max="8963" width="9.85546875" customWidth="1"/>
    <col min="8964" max="8964" width="6.140625" customWidth="1"/>
    <col min="8965" max="8994" width="3.28515625" customWidth="1"/>
    <col min="8995" max="8995" width="0" hidden="1" customWidth="1"/>
    <col min="8996" max="8997" width="3.28515625" customWidth="1"/>
    <col min="8998" max="8998" width="5.140625" customWidth="1"/>
    <col min="8999" max="8999" width="3.28515625" customWidth="1"/>
    <col min="9000" max="9000" width="3.140625" customWidth="1"/>
    <col min="9001" max="9001" width="14.7109375" customWidth="1"/>
    <col min="9002" max="9002" width="12.28515625" customWidth="1"/>
    <col min="9003" max="9003" width="4" customWidth="1"/>
    <col min="9004" max="9004" width="14.7109375" customWidth="1"/>
    <col min="9005" max="9005" width="12.7109375" customWidth="1"/>
    <col min="9006" max="9193" width="9.140625" customWidth="1"/>
    <col min="9217" max="9217" width="8.28515625" customWidth="1"/>
    <col min="9218" max="9218" width="21.28515625" customWidth="1"/>
    <col min="9219" max="9219" width="9.85546875" customWidth="1"/>
    <col min="9220" max="9220" width="6.140625" customWidth="1"/>
    <col min="9221" max="9250" width="3.28515625" customWidth="1"/>
    <col min="9251" max="9251" width="0" hidden="1" customWidth="1"/>
    <col min="9252" max="9253" width="3.28515625" customWidth="1"/>
    <col min="9254" max="9254" width="5.140625" customWidth="1"/>
    <col min="9255" max="9255" width="3.28515625" customWidth="1"/>
    <col min="9256" max="9256" width="3.140625" customWidth="1"/>
    <col min="9257" max="9257" width="14.7109375" customWidth="1"/>
    <col min="9258" max="9258" width="12.28515625" customWidth="1"/>
    <col min="9259" max="9259" width="4" customWidth="1"/>
    <col min="9260" max="9260" width="14.7109375" customWidth="1"/>
    <col min="9261" max="9261" width="12.7109375" customWidth="1"/>
    <col min="9262" max="9449" width="9.140625" customWidth="1"/>
    <col min="9473" max="9473" width="8.28515625" customWidth="1"/>
    <col min="9474" max="9474" width="21.28515625" customWidth="1"/>
    <col min="9475" max="9475" width="9.85546875" customWidth="1"/>
    <col min="9476" max="9476" width="6.140625" customWidth="1"/>
    <col min="9477" max="9506" width="3.28515625" customWidth="1"/>
    <col min="9507" max="9507" width="0" hidden="1" customWidth="1"/>
    <col min="9508" max="9509" width="3.28515625" customWidth="1"/>
    <col min="9510" max="9510" width="5.140625" customWidth="1"/>
    <col min="9511" max="9511" width="3.28515625" customWidth="1"/>
    <col min="9512" max="9512" width="3.140625" customWidth="1"/>
    <col min="9513" max="9513" width="14.7109375" customWidth="1"/>
    <col min="9514" max="9514" width="12.28515625" customWidth="1"/>
    <col min="9515" max="9515" width="4" customWidth="1"/>
    <col min="9516" max="9516" width="14.7109375" customWidth="1"/>
    <col min="9517" max="9517" width="12.7109375" customWidth="1"/>
    <col min="9518" max="9705" width="9.140625" customWidth="1"/>
    <col min="9729" max="9729" width="8.28515625" customWidth="1"/>
    <col min="9730" max="9730" width="21.28515625" customWidth="1"/>
    <col min="9731" max="9731" width="9.85546875" customWidth="1"/>
    <col min="9732" max="9732" width="6.140625" customWidth="1"/>
    <col min="9733" max="9762" width="3.28515625" customWidth="1"/>
    <col min="9763" max="9763" width="0" hidden="1" customWidth="1"/>
    <col min="9764" max="9765" width="3.28515625" customWidth="1"/>
    <col min="9766" max="9766" width="5.140625" customWidth="1"/>
    <col min="9767" max="9767" width="3.28515625" customWidth="1"/>
    <col min="9768" max="9768" width="3.140625" customWidth="1"/>
    <col min="9769" max="9769" width="14.7109375" customWidth="1"/>
    <col min="9770" max="9770" width="12.28515625" customWidth="1"/>
    <col min="9771" max="9771" width="4" customWidth="1"/>
    <col min="9772" max="9772" width="14.7109375" customWidth="1"/>
    <col min="9773" max="9773" width="12.7109375" customWidth="1"/>
    <col min="9774" max="9961" width="9.140625" customWidth="1"/>
    <col min="9985" max="9985" width="8.28515625" customWidth="1"/>
    <col min="9986" max="9986" width="21.28515625" customWidth="1"/>
    <col min="9987" max="9987" width="9.85546875" customWidth="1"/>
    <col min="9988" max="9988" width="6.140625" customWidth="1"/>
    <col min="9989" max="10018" width="3.28515625" customWidth="1"/>
    <col min="10019" max="10019" width="0" hidden="1" customWidth="1"/>
    <col min="10020" max="10021" width="3.28515625" customWidth="1"/>
    <col min="10022" max="10022" width="5.140625" customWidth="1"/>
    <col min="10023" max="10023" width="3.28515625" customWidth="1"/>
    <col min="10024" max="10024" width="3.140625" customWidth="1"/>
    <col min="10025" max="10025" width="14.7109375" customWidth="1"/>
    <col min="10026" max="10026" width="12.28515625" customWidth="1"/>
    <col min="10027" max="10027" width="4" customWidth="1"/>
    <col min="10028" max="10028" width="14.7109375" customWidth="1"/>
    <col min="10029" max="10029" width="12.7109375" customWidth="1"/>
    <col min="10030" max="10217" width="9.140625" customWidth="1"/>
    <col min="10241" max="10241" width="8.28515625" customWidth="1"/>
    <col min="10242" max="10242" width="21.28515625" customWidth="1"/>
    <col min="10243" max="10243" width="9.85546875" customWidth="1"/>
    <col min="10244" max="10244" width="6.140625" customWidth="1"/>
    <col min="10245" max="10274" width="3.28515625" customWidth="1"/>
    <col min="10275" max="10275" width="0" hidden="1" customWidth="1"/>
    <col min="10276" max="10277" width="3.28515625" customWidth="1"/>
    <col min="10278" max="10278" width="5.140625" customWidth="1"/>
    <col min="10279" max="10279" width="3.28515625" customWidth="1"/>
    <col min="10280" max="10280" width="3.140625" customWidth="1"/>
    <col min="10281" max="10281" width="14.7109375" customWidth="1"/>
    <col min="10282" max="10282" width="12.28515625" customWidth="1"/>
    <col min="10283" max="10283" width="4" customWidth="1"/>
    <col min="10284" max="10284" width="14.7109375" customWidth="1"/>
    <col min="10285" max="10285" width="12.7109375" customWidth="1"/>
    <col min="10286" max="10473" width="9.140625" customWidth="1"/>
    <col min="10497" max="10497" width="8.28515625" customWidth="1"/>
    <col min="10498" max="10498" width="21.28515625" customWidth="1"/>
    <col min="10499" max="10499" width="9.85546875" customWidth="1"/>
    <col min="10500" max="10500" width="6.140625" customWidth="1"/>
    <col min="10501" max="10530" width="3.28515625" customWidth="1"/>
    <col min="10531" max="10531" width="0" hidden="1" customWidth="1"/>
    <col min="10532" max="10533" width="3.28515625" customWidth="1"/>
    <col min="10534" max="10534" width="5.140625" customWidth="1"/>
    <col min="10535" max="10535" width="3.28515625" customWidth="1"/>
    <col min="10536" max="10536" width="3.140625" customWidth="1"/>
    <col min="10537" max="10537" width="14.7109375" customWidth="1"/>
    <col min="10538" max="10538" width="12.28515625" customWidth="1"/>
    <col min="10539" max="10539" width="4" customWidth="1"/>
    <col min="10540" max="10540" width="14.7109375" customWidth="1"/>
    <col min="10541" max="10541" width="12.7109375" customWidth="1"/>
    <col min="10542" max="10729" width="9.140625" customWidth="1"/>
    <col min="10753" max="10753" width="8.28515625" customWidth="1"/>
    <col min="10754" max="10754" width="21.28515625" customWidth="1"/>
    <col min="10755" max="10755" width="9.85546875" customWidth="1"/>
    <col min="10756" max="10756" width="6.140625" customWidth="1"/>
    <col min="10757" max="10786" width="3.28515625" customWidth="1"/>
    <col min="10787" max="10787" width="0" hidden="1" customWidth="1"/>
    <col min="10788" max="10789" width="3.28515625" customWidth="1"/>
    <col min="10790" max="10790" width="5.140625" customWidth="1"/>
    <col min="10791" max="10791" width="3.28515625" customWidth="1"/>
    <col min="10792" max="10792" width="3.140625" customWidth="1"/>
    <col min="10793" max="10793" width="14.7109375" customWidth="1"/>
    <col min="10794" max="10794" width="12.28515625" customWidth="1"/>
    <col min="10795" max="10795" width="4" customWidth="1"/>
    <col min="10796" max="10796" width="14.7109375" customWidth="1"/>
    <col min="10797" max="10797" width="12.7109375" customWidth="1"/>
    <col min="10798" max="10985" width="9.140625" customWidth="1"/>
    <col min="11009" max="11009" width="8.28515625" customWidth="1"/>
    <col min="11010" max="11010" width="21.28515625" customWidth="1"/>
    <col min="11011" max="11011" width="9.85546875" customWidth="1"/>
    <col min="11012" max="11012" width="6.140625" customWidth="1"/>
    <col min="11013" max="11042" width="3.28515625" customWidth="1"/>
    <col min="11043" max="11043" width="0" hidden="1" customWidth="1"/>
    <col min="11044" max="11045" width="3.28515625" customWidth="1"/>
    <col min="11046" max="11046" width="5.140625" customWidth="1"/>
    <col min="11047" max="11047" width="3.28515625" customWidth="1"/>
    <col min="11048" max="11048" width="3.140625" customWidth="1"/>
    <col min="11049" max="11049" width="14.7109375" customWidth="1"/>
    <col min="11050" max="11050" width="12.28515625" customWidth="1"/>
    <col min="11051" max="11051" width="4" customWidth="1"/>
    <col min="11052" max="11052" width="14.7109375" customWidth="1"/>
    <col min="11053" max="11053" width="12.7109375" customWidth="1"/>
    <col min="11054" max="11241" width="9.140625" customWidth="1"/>
    <col min="11265" max="11265" width="8.28515625" customWidth="1"/>
    <col min="11266" max="11266" width="21.28515625" customWidth="1"/>
    <col min="11267" max="11267" width="9.85546875" customWidth="1"/>
    <col min="11268" max="11268" width="6.140625" customWidth="1"/>
    <col min="11269" max="11298" width="3.28515625" customWidth="1"/>
    <col min="11299" max="11299" width="0" hidden="1" customWidth="1"/>
    <col min="11300" max="11301" width="3.28515625" customWidth="1"/>
    <col min="11302" max="11302" width="5.140625" customWidth="1"/>
    <col min="11303" max="11303" width="3.28515625" customWidth="1"/>
    <col min="11304" max="11304" width="3.140625" customWidth="1"/>
    <col min="11305" max="11305" width="14.7109375" customWidth="1"/>
    <col min="11306" max="11306" width="12.28515625" customWidth="1"/>
    <col min="11307" max="11307" width="4" customWidth="1"/>
    <col min="11308" max="11308" width="14.7109375" customWidth="1"/>
    <col min="11309" max="11309" width="12.7109375" customWidth="1"/>
    <col min="11310" max="11497" width="9.140625" customWidth="1"/>
    <col min="11521" max="11521" width="8.28515625" customWidth="1"/>
    <col min="11522" max="11522" width="21.28515625" customWidth="1"/>
    <col min="11523" max="11523" width="9.85546875" customWidth="1"/>
    <col min="11524" max="11524" width="6.140625" customWidth="1"/>
    <col min="11525" max="11554" width="3.28515625" customWidth="1"/>
    <col min="11555" max="11555" width="0" hidden="1" customWidth="1"/>
    <col min="11556" max="11557" width="3.28515625" customWidth="1"/>
    <col min="11558" max="11558" width="5.140625" customWidth="1"/>
    <col min="11559" max="11559" width="3.28515625" customWidth="1"/>
    <col min="11560" max="11560" width="3.140625" customWidth="1"/>
    <col min="11561" max="11561" width="14.7109375" customWidth="1"/>
    <col min="11562" max="11562" width="12.28515625" customWidth="1"/>
    <col min="11563" max="11563" width="4" customWidth="1"/>
    <col min="11564" max="11564" width="14.7109375" customWidth="1"/>
    <col min="11565" max="11565" width="12.7109375" customWidth="1"/>
    <col min="11566" max="11753" width="9.140625" customWidth="1"/>
    <col min="11777" max="11777" width="8.28515625" customWidth="1"/>
    <col min="11778" max="11778" width="21.28515625" customWidth="1"/>
    <col min="11779" max="11779" width="9.85546875" customWidth="1"/>
    <col min="11780" max="11780" width="6.140625" customWidth="1"/>
    <col min="11781" max="11810" width="3.28515625" customWidth="1"/>
    <col min="11811" max="11811" width="0" hidden="1" customWidth="1"/>
    <col min="11812" max="11813" width="3.28515625" customWidth="1"/>
    <col min="11814" max="11814" width="5.140625" customWidth="1"/>
    <col min="11815" max="11815" width="3.28515625" customWidth="1"/>
    <col min="11816" max="11816" width="3.140625" customWidth="1"/>
    <col min="11817" max="11817" width="14.7109375" customWidth="1"/>
    <col min="11818" max="11818" width="12.28515625" customWidth="1"/>
    <col min="11819" max="11819" width="4" customWidth="1"/>
    <col min="11820" max="11820" width="14.7109375" customWidth="1"/>
    <col min="11821" max="11821" width="12.7109375" customWidth="1"/>
    <col min="11822" max="12009" width="9.140625" customWidth="1"/>
    <col min="12033" max="12033" width="8.28515625" customWidth="1"/>
    <col min="12034" max="12034" width="21.28515625" customWidth="1"/>
    <col min="12035" max="12035" width="9.85546875" customWidth="1"/>
    <col min="12036" max="12036" width="6.140625" customWidth="1"/>
    <col min="12037" max="12066" width="3.28515625" customWidth="1"/>
    <col min="12067" max="12067" width="0" hidden="1" customWidth="1"/>
    <col min="12068" max="12069" width="3.28515625" customWidth="1"/>
    <col min="12070" max="12070" width="5.140625" customWidth="1"/>
    <col min="12071" max="12071" width="3.28515625" customWidth="1"/>
    <col min="12072" max="12072" width="3.140625" customWidth="1"/>
    <col min="12073" max="12073" width="14.7109375" customWidth="1"/>
    <col min="12074" max="12074" width="12.28515625" customWidth="1"/>
    <col min="12075" max="12075" width="4" customWidth="1"/>
    <col min="12076" max="12076" width="14.7109375" customWidth="1"/>
    <col min="12077" max="12077" width="12.7109375" customWidth="1"/>
    <col min="12078" max="12265" width="9.140625" customWidth="1"/>
    <col min="12289" max="12289" width="8.28515625" customWidth="1"/>
    <col min="12290" max="12290" width="21.28515625" customWidth="1"/>
    <col min="12291" max="12291" width="9.85546875" customWidth="1"/>
    <col min="12292" max="12292" width="6.140625" customWidth="1"/>
    <col min="12293" max="12322" width="3.28515625" customWidth="1"/>
    <col min="12323" max="12323" width="0" hidden="1" customWidth="1"/>
    <col min="12324" max="12325" width="3.28515625" customWidth="1"/>
    <col min="12326" max="12326" width="5.140625" customWidth="1"/>
    <col min="12327" max="12327" width="3.28515625" customWidth="1"/>
    <col min="12328" max="12328" width="3.140625" customWidth="1"/>
    <col min="12329" max="12329" width="14.7109375" customWidth="1"/>
    <col min="12330" max="12330" width="12.28515625" customWidth="1"/>
    <col min="12331" max="12331" width="4" customWidth="1"/>
    <col min="12332" max="12332" width="14.7109375" customWidth="1"/>
    <col min="12333" max="12333" width="12.7109375" customWidth="1"/>
    <col min="12334" max="12521" width="9.140625" customWidth="1"/>
    <col min="12545" max="12545" width="8.28515625" customWidth="1"/>
    <col min="12546" max="12546" width="21.28515625" customWidth="1"/>
    <col min="12547" max="12547" width="9.85546875" customWidth="1"/>
    <col min="12548" max="12548" width="6.140625" customWidth="1"/>
    <col min="12549" max="12578" width="3.28515625" customWidth="1"/>
    <col min="12579" max="12579" width="0" hidden="1" customWidth="1"/>
    <col min="12580" max="12581" width="3.28515625" customWidth="1"/>
    <col min="12582" max="12582" width="5.140625" customWidth="1"/>
    <col min="12583" max="12583" width="3.28515625" customWidth="1"/>
    <col min="12584" max="12584" width="3.140625" customWidth="1"/>
    <col min="12585" max="12585" width="14.7109375" customWidth="1"/>
    <col min="12586" max="12586" width="12.28515625" customWidth="1"/>
    <col min="12587" max="12587" width="4" customWidth="1"/>
    <col min="12588" max="12588" width="14.7109375" customWidth="1"/>
    <col min="12589" max="12589" width="12.7109375" customWidth="1"/>
    <col min="12590" max="12777" width="9.140625" customWidth="1"/>
    <col min="12801" max="12801" width="8.28515625" customWidth="1"/>
    <col min="12802" max="12802" width="21.28515625" customWidth="1"/>
    <col min="12803" max="12803" width="9.85546875" customWidth="1"/>
    <col min="12804" max="12804" width="6.140625" customWidth="1"/>
    <col min="12805" max="12834" width="3.28515625" customWidth="1"/>
    <col min="12835" max="12835" width="0" hidden="1" customWidth="1"/>
    <col min="12836" max="12837" width="3.28515625" customWidth="1"/>
    <col min="12838" max="12838" width="5.140625" customWidth="1"/>
    <col min="12839" max="12839" width="3.28515625" customWidth="1"/>
    <col min="12840" max="12840" width="3.140625" customWidth="1"/>
    <col min="12841" max="12841" width="14.7109375" customWidth="1"/>
    <col min="12842" max="12842" width="12.28515625" customWidth="1"/>
    <col min="12843" max="12843" width="4" customWidth="1"/>
    <col min="12844" max="12844" width="14.7109375" customWidth="1"/>
    <col min="12845" max="12845" width="12.7109375" customWidth="1"/>
    <col min="12846" max="13033" width="9.140625" customWidth="1"/>
    <col min="13057" max="13057" width="8.28515625" customWidth="1"/>
    <col min="13058" max="13058" width="21.28515625" customWidth="1"/>
    <col min="13059" max="13059" width="9.85546875" customWidth="1"/>
    <col min="13060" max="13060" width="6.140625" customWidth="1"/>
    <col min="13061" max="13090" width="3.28515625" customWidth="1"/>
    <col min="13091" max="13091" width="0" hidden="1" customWidth="1"/>
    <col min="13092" max="13093" width="3.28515625" customWidth="1"/>
    <col min="13094" max="13094" width="5.140625" customWidth="1"/>
    <col min="13095" max="13095" width="3.28515625" customWidth="1"/>
    <col min="13096" max="13096" width="3.140625" customWidth="1"/>
    <col min="13097" max="13097" width="14.7109375" customWidth="1"/>
    <col min="13098" max="13098" width="12.28515625" customWidth="1"/>
    <col min="13099" max="13099" width="4" customWidth="1"/>
    <col min="13100" max="13100" width="14.7109375" customWidth="1"/>
    <col min="13101" max="13101" width="12.7109375" customWidth="1"/>
    <col min="13102" max="13289" width="9.140625" customWidth="1"/>
    <col min="13313" max="13313" width="8.28515625" customWidth="1"/>
    <col min="13314" max="13314" width="21.28515625" customWidth="1"/>
    <col min="13315" max="13315" width="9.85546875" customWidth="1"/>
    <col min="13316" max="13316" width="6.140625" customWidth="1"/>
    <col min="13317" max="13346" width="3.28515625" customWidth="1"/>
    <col min="13347" max="13347" width="0" hidden="1" customWidth="1"/>
    <col min="13348" max="13349" width="3.28515625" customWidth="1"/>
    <col min="13350" max="13350" width="5.140625" customWidth="1"/>
    <col min="13351" max="13351" width="3.28515625" customWidth="1"/>
    <col min="13352" max="13352" width="3.140625" customWidth="1"/>
    <col min="13353" max="13353" width="14.7109375" customWidth="1"/>
    <col min="13354" max="13354" width="12.28515625" customWidth="1"/>
    <col min="13355" max="13355" width="4" customWidth="1"/>
    <col min="13356" max="13356" width="14.7109375" customWidth="1"/>
    <col min="13357" max="13357" width="12.7109375" customWidth="1"/>
    <col min="13358" max="13545" width="9.140625" customWidth="1"/>
    <col min="13569" max="13569" width="8.28515625" customWidth="1"/>
    <col min="13570" max="13570" width="21.28515625" customWidth="1"/>
    <col min="13571" max="13571" width="9.85546875" customWidth="1"/>
    <col min="13572" max="13572" width="6.140625" customWidth="1"/>
    <col min="13573" max="13602" width="3.28515625" customWidth="1"/>
    <col min="13603" max="13603" width="0" hidden="1" customWidth="1"/>
    <col min="13604" max="13605" width="3.28515625" customWidth="1"/>
    <col min="13606" max="13606" width="5.140625" customWidth="1"/>
    <col min="13607" max="13607" width="3.28515625" customWidth="1"/>
    <col min="13608" max="13608" width="3.140625" customWidth="1"/>
    <col min="13609" max="13609" width="14.7109375" customWidth="1"/>
    <col min="13610" max="13610" width="12.28515625" customWidth="1"/>
    <col min="13611" max="13611" width="4" customWidth="1"/>
    <col min="13612" max="13612" width="14.7109375" customWidth="1"/>
    <col min="13613" max="13613" width="12.7109375" customWidth="1"/>
    <col min="13614" max="13801" width="9.140625" customWidth="1"/>
    <col min="13825" max="13825" width="8.28515625" customWidth="1"/>
    <col min="13826" max="13826" width="21.28515625" customWidth="1"/>
    <col min="13827" max="13827" width="9.85546875" customWidth="1"/>
    <col min="13828" max="13828" width="6.140625" customWidth="1"/>
    <col min="13829" max="13858" width="3.28515625" customWidth="1"/>
    <col min="13859" max="13859" width="0" hidden="1" customWidth="1"/>
    <col min="13860" max="13861" width="3.28515625" customWidth="1"/>
    <col min="13862" max="13862" width="5.140625" customWidth="1"/>
    <col min="13863" max="13863" width="3.28515625" customWidth="1"/>
    <col min="13864" max="13864" width="3.140625" customWidth="1"/>
    <col min="13865" max="13865" width="14.7109375" customWidth="1"/>
    <col min="13866" max="13866" width="12.28515625" customWidth="1"/>
    <col min="13867" max="13867" width="4" customWidth="1"/>
    <col min="13868" max="13868" width="14.7109375" customWidth="1"/>
    <col min="13869" max="13869" width="12.7109375" customWidth="1"/>
    <col min="13870" max="14057" width="9.140625" customWidth="1"/>
    <col min="14081" max="14081" width="8.28515625" customWidth="1"/>
    <col min="14082" max="14082" width="21.28515625" customWidth="1"/>
    <col min="14083" max="14083" width="9.85546875" customWidth="1"/>
    <col min="14084" max="14084" width="6.140625" customWidth="1"/>
    <col min="14085" max="14114" width="3.28515625" customWidth="1"/>
    <col min="14115" max="14115" width="0" hidden="1" customWidth="1"/>
    <col min="14116" max="14117" width="3.28515625" customWidth="1"/>
    <col min="14118" max="14118" width="5.140625" customWidth="1"/>
    <col min="14119" max="14119" width="3.28515625" customWidth="1"/>
    <col min="14120" max="14120" width="3.140625" customWidth="1"/>
    <col min="14121" max="14121" width="14.7109375" customWidth="1"/>
    <col min="14122" max="14122" width="12.28515625" customWidth="1"/>
    <col min="14123" max="14123" width="4" customWidth="1"/>
    <col min="14124" max="14124" width="14.7109375" customWidth="1"/>
    <col min="14125" max="14125" width="12.7109375" customWidth="1"/>
    <col min="14126" max="14313" width="9.140625" customWidth="1"/>
    <col min="14337" max="14337" width="8.28515625" customWidth="1"/>
    <col min="14338" max="14338" width="21.28515625" customWidth="1"/>
    <col min="14339" max="14339" width="9.85546875" customWidth="1"/>
    <col min="14340" max="14340" width="6.140625" customWidth="1"/>
    <col min="14341" max="14370" width="3.28515625" customWidth="1"/>
    <col min="14371" max="14371" width="0" hidden="1" customWidth="1"/>
    <col min="14372" max="14373" width="3.28515625" customWidth="1"/>
    <col min="14374" max="14374" width="5.140625" customWidth="1"/>
    <col min="14375" max="14375" width="3.28515625" customWidth="1"/>
    <col min="14376" max="14376" width="3.140625" customWidth="1"/>
    <col min="14377" max="14377" width="14.7109375" customWidth="1"/>
    <col min="14378" max="14378" width="12.28515625" customWidth="1"/>
    <col min="14379" max="14379" width="4" customWidth="1"/>
    <col min="14380" max="14380" width="14.7109375" customWidth="1"/>
    <col min="14381" max="14381" width="12.7109375" customWidth="1"/>
    <col min="14382" max="14569" width="9.140625" customWidth="1"/>
    <col min="14593" max="14593" width="8.28515625" customWidth="1"/>
    <col min="14594" max="14594" width="21.28515625" customWidth="1"/>
    <col min="14595" max="14595" width="9.85546875" customWidth="1"/>
    <col min="14596" max="14596" width="6.140625" customWidth="1"/>
    <col min="14597" max="14626" width="3.28515625" customWidth="1"/>
    <col min="14627" max="14627" width="0" hidden="1" customWidth="1"/>
    <col min="14628" max="14629" width="3.28515625" customWidth="1"/>
    <col min="14630" max="14630" width="5.140625" customWidth="1"/>
    <col min="14631" max="14631" width="3.28515625" customWidth="1"/>
    <col min="14632" max="14632" width="3.140625" customWidth="1"/>
    <col min="14633" max="14633" width="14.7109375" customWidth="1"/>
    <col min="14634" max="14634" width="12.28515625" customWidth="1"/>
    <col min="14635" max="14635" width="4" customWidth="1"/>
    <col min="14636" max="14636" width="14.7109375" customWidth="1"/>
    <col min="14637" max="14637" width="12.7109375" customWidth="1"/>
    <col min="14638" max="14825" width="9.140625" customWidth="1"/>
    <col min="14849" max="14849" width="8.28515625" customWidth="1"/>
    <col min="14850" max="14850" width="21.28515625" customWidth="1"/>
    <col min="14851" max="14851" width="9.85546875" customWidth="1"/>
    <col min="14852" max="14852" width="6.140625" customWidth="1"/>
    <col min="14853" max="14882" width="3.28515625" customWidth="1"/>
    <col min="14883" max="14883" width="0" hidden="1" customWidth="1"/>
    <col min="14884" max="14885" width="3.28515625" customWidth="1"/>
    <col min="14886" max="14886" width="5.140625" customWidth="1"/>
    <col min="14887" max="14887" width="3.28515625" customWidth="1"/>
    <col min="14888" max="14888" width="3.140625" customWidth="1"/>
    <col min="14889" max="14889" width="14.7109375" customWidth="1"/>
    <col min="14890" max="14890" width="12.28515625" customWidth="1"/>
    <col min="14891" max="14891" width="4" customWidth="1"/>
    <col min="14892" max="14892" width="14.7109375" customWidth="1"/>
    <col min="14893" max="14893" width="12.7109375" customWidth="1"/>
    <col min="14894" max="15081" width="9.140625" customWidth="1"/>
    <col min="15105" max="15105" width="8.28515625" customWidth="1"/>
    <col min="15106" max="15106" width="21.28515625" customWidth="1"/>
    <col min="15107" max="15107" width="9.85546875" customWidth="1"/>
    <col min="15108" max="15108" width="6.140625" customWidth="1"/>
    <col min="15109" max="15138" width="3.28515625" customWidth="1"/>
    <col min="15139" max="15139" width="0" hidden="1" customWidth="1"/>
    <col min="15140" max="15141" width="3.28515625" customWidth="1"/>
    <col min="15142" max="15142" width="5.140625" customWidth="1"/>
    <col min="15143" max="15143" width="3.28515625" customWidth="1"/>
    <col min="15144" max="15144" width="3.140625" customWidth="1"/>
    <col min="15145" max="15145" width="14.7109375" customWidth="1"/>
    <col min="15146" max="15146" width="12.28515625" customWidth="1"/>
    <col min="15147" max="15147" width="4" customWidth="1"/>
    <col min="15148" max="15148" width="14.7109375" customWidth="1"/>
    <col min="15149" max="15149" width="12.7109375" customWidth="1"/>
    <col min="15150" max="15337" width="9.140625" customWidth="1"/>
    <col min="15361" max="15361" width="8.28515625" customWidth="1"/>
    <col min="15362" max="15362" width="21.28515625" customWidth="1"/>
    <col min="15363" max="15363" width="9.85546875" customWidth="1"/>
    <col min="15364" max="15364" width="6.140625" customWidth="1"/>
    <col min="15365" max="15394" width="3.28515625" customWidth="1"/>
    <col min="15395" max="15395" width="0" hidden="1" customWidth="1"/>
    <col min="15396" max="15397" width="3.28515625" customWidth="1"/>
    <col min="15398" max="15398" width="5.140625" customWidth="1"/>
    <col min="15399" max="15399" width="3.28515625" customWidth="1"/>
    <col min="15400" max="15400" width="3.140625" customWidth="1"/>
    <col min="15401" max="15401" width="14.7109375" customWidth="1"/>
    <col min="15402" max="15402" width="12.28515625" customWidth="1"/>
    <col min="15403" max="15403" width="4" customWidth="1"/>
    <col min="15404" max="15404" width="14.7109375" customWidth="1"/>
    <col min="15405" max="15405" width="12.7109375" customWidth="1"/>
    <col min="15406" max="15593" width="9.140625" customWidth="1"/>
    <col min="15617" max="15617" width="8.28515625" customWidth="1"/>
    <col min="15618" max="15618" width="21.28515625" customWidth="1"/>
    <col min="15619" max="15619" width="9.85546875" customWidth="1"/>
    <col min="15620" max="15620" width="6.140625" customWidth="1"/>
    <col min="15621" max="15650" width="3.28515625" customWidth="1"/>
    <col min="15651" max="15651" width="0" hidden="1" customWidth="1"/>
    <col min="15652" max="15653" width="3.28515625" customWidth="1"/>
    <col min="15654" max="15654" width="5.140625" customWidth="1"/>
    <col min="15655" max="15655" width="3.28515625" customWidth="1"/>
    <col min="15656" max="15656" width="3.140625" customWidth="1"/>
    <col min="15657" max="15657" width="14.7109375" customWidth="1"/>
    <col min="15658" max="15658" width="12.28515625" customWidth="1"/>
    <col min="15659" max="15659" width="4" customWidth="1"/>
    <col min="15660" max="15660" width="14.7109375" customWidth="1"/>
    <col min="15661" max="15661" width="12.7109375" customWidth="1"/>
    <col min="15662" max="15849" width="9.140625" customWidth="1"/>
    <col min="15873" max="15873" width="8.28515625" customWidth="1"/>
    <col min="15874" max="15874" width="21.28515625" customWidth="1"/>
    <col min="15875" max="15875" width="9.85546875" customWidth="1"/>
    <col min="15876" max="15876" width="6.140625" customWidth="1"/>
    <col min="15877" max="15906" width="3.28515625" customWidth="1"/>
    <col min="15907" max="15907" width="0" hidden="1" customWidth="1"/>
    <col min="15908" max="15909" width="3.28515625" customWidth="1"/>
    <col min="15910" max="15910" width="5.140625" customWidth="1"/>
    <col min="15911" max="15911" width="3.28515625" customWidth="1"/>
    <col min="15912" max="15912" width="3.140625" customWidth="1"/>
    <col min="15913" max="15913" width="14.7109375" customWidth="1"/>
    <col min="15914" max="15914" width="12.28515625" customWidth="1"/>
    <col min="15915" max="15915" width="4" customWidth="1"/>
    <col min="15916" max="15916" width="14.7109375" customWidth="1"/>
    <col min="15917" max="15917" width="12.7109375" customWidth="1"/>
    <col min="15918" max="16105" width="9.140625" customWidth="1"/>
    <col min="16129" max="16129" width="8.28515625" customWidth="1"/>
    <col min="16130" max="16130" width="21.28515625" customWidth="1"/>
    <col min="16131" max="16131" width="9.85546875" customWidth="1"/>
    <col min="16132" max="16132" width="6.140625" customWidth="1"/>
    <col min="16133" max="16162" width="3.28515625" customWidth="1"/>
    <col min="16163" max="16163" width="0" hidden="1" customWidth="1"/>
    <col min="16164" max="16165" width="3.28515625" customWidth="1"/>
    <col min="16166" max="16166" width="5.140625" customWidth="1"/>
    <col min="16167" max="16167" width="3.28515625" customWidth="1"/>
    <col min="16168" max="16168" width="3.140625" customWidth="1"/>
    <col min="16169" max="16169" width="14.7109375" customWidth="1"/>
    <col min="16170" max="16170" width="12.28515625" customWidth="1"/>
    <col min="16171" max="16171" width="4" customWidth="1"/>
    <col min="16172" max="16172" width="14.7109375" customWidth="1"/>
    <col min="16173" max="16173" width="12.7109375" customWidth="1"/>
    <col min="16174" max="16361" width="9.140625" customWidth="1"/>
  </cols>
  <sheetData>
    <row r="1" spans="1:45" ht="5.25" customHeight="1">
      <c r="A1" s="441" t="s">
        <v>203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442"/>
      <c r="AJ1" s="442"/>
      <c r="AK1" s="442"/>
      <c r="AL1" s="443"/>
    </row>
    <row r="2" spans="1:45" ht="15" customHeight="1">
      <c r="A2" s="444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6"/>
    </row>
    <row r="3" spans="1:45" ht="26.25" customHeight="1">
      <c r="A3" s="447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9"/>
    </row>
    <row r="4" spans="1:45" ht="15" customHeight="1">
      <c r="A4" s="427" t="s">
        <v>144</v>
      </c>
      <c r="B4" s="429" t="s">
        <v>1</v>
      </c>
      <c r="C4" s="255" t="s">
        <v>2</v>
      </c>
      <c r="D4" s="430" t="s">
        <v>3</v>
      </c>
      <c r="E4" s="261">
        <v>1</v>
      </c>
      <c r="F4" s="261">
        <v>2</v>
      </c>
      <c r="G4" s="261">
        <v>3</v>
      </c>
      <c r="H4" s="261">
        <v>4</v>
      </c>
      <c r="I4" s="261">
        <v>5</v>
      </c>
      <c r="J4" s="261">
        <v>6</v>
      </c>
      <c r="K4" s="261">
        <v>7</v>
      </c>
      <c r="L4" s="261">
        <v>8</v>
      </c>
      <c r="M4" s="261">
        <v>9</v>
      </c>
      <c r="N4" s="261">
        <v>10</v>
      </c>
      <c r="O4" s="261">
        <v>11</v>
      </c>
      <c r="P4" s="261">
        <v>12</v>
      </c>
      <c r="Q4" s="261">
        <v>13</v>
      </c>
      <c r="R4" s="261">
        <v>14</v>
      </c>
      <c r="S4" s="261">
        <v>15</v>
      </c>
      <c r="T4" s="261">
        <v>16</v>
      </c>
      <c r="U4" s="261">
        <v>17</v>
      </c>
      <c r="V4" s="261">
        <v>18</v>
      </c>
      <c r="W4" s="261">
        <v>19</v>
      </c>
      <c r="X4" s="261">
        <v>20</v>
      </c>
      <c r="Y4" s="261">
        <v>21</v>
      </c>
      <c r="Z4" s="261">
        <v>22</v>
      </c>
      <c r="AA4" s="261">
        <v>23</v>
      </c>
      <c r="AB4" s="261">
        <v>24</v>
      </c>
      <c r="AC4" s="261">
        <v>25</v>
      </c>
      <c r="AD4" s="261">
        <v>26</v>
      </c>
      <c r="AE4" s="261">
        <v>27</v>
      </c>
      <c r="AF4" s="261">
        <v>28</v>
      </c>
      <c r="AG4" s="261">
        <v>29</v>
      </c>
      <c r="AH4" s="261">
        <v>30</v>
      </c>
      <c r="AI4" s="261">
        <v>31</v>
      </c>
      <c r="AJ4" s="438" t="s">
        <v>4</v>
      </c>
      <c r="AK4" s="439" t="s">
        <v>5</v>
      </c>
      <c r="AL4" s="440" t="s">
        <v>6</v>
      </c>
      <c r="AN4" s="436" t="s">
        <v>153</v>
      </c>
      <c r="AO4" s="436"/>
      <c r="AP4" s="436"/>
      <c r="AQ4" s="436"/>
      <c r="AR4" s="436"/>
      <c r="AS4" s="436"/>
    </row>
    <row r="5" spans="1:45" ht="15" customHeight="1">
      <c r="A5" s="437"/>
      <c r="B5" s="430"/>
      <c r="C5" s="256" t="s">
        <v>145</v>
      </c>
      <c r="D5" s="430"/>
      <c r="E5" s="121" t="s">
        <v>9</v>
      </c>
      <c r="F5" s="121" t="s">
        <v>10</v>
      </c>
      <c r="G5" s="121" t="s">
        <v>132</v>
      </c>
      <c r="H5" s="121" t="s">
        <v>11</v>
      </c>
      <c r="I5" s="121" t="s">
        <v>12</v>
      </c>
      <c r="J5" s="121" t="s">
        <v>13</v>
      </c>
      <c r="K5" s="121" t="s">
        <v>8</v>
      </c>
      <c r="L5" s="121" t="s">
        <v>9</v>
      </c>
      <c r="M5" s="121" t="s">
        <v>10</v>
      </c>
      <c r="N5" s="121" t="s">
        <v>132</v>
      </c>
      <c r="O5" s="121" t="s">
        <v>11</v>
      </c>
      <c r="P5" s="121" t="s">
        <v>12</v>
      </c>
      <c r="Q5" s="121" t="s">
        <v>13</v>
      </c>
      <c r="R5" s="121" t="s">
        <v>8</v>
      </c>
      <c r="S5" s="121" t="s">
        <v>9</v>
      </c>
      <c r="T5" s="121" t="s">
        <v>10</v>
      </c>
      <c r="U5" s="121" t="s">
        <v>132</v>
      </c>
      <c r="V5" s="121" t="s">
        <v>11</v>
      </c>
      <c r="W5" s="121" t="s">
        <v>12</v>
      </c>
      <c r="X5" s="121" t="s">
        <v>13</v>
      </c>
      <c r="Y5" s="121" t="s">
        <v>8</v>
      </c>
      <c r="Z5" s="121" t="s">
        <v>9</v>
      </c>
      <c r="AA5" s="121" t="s">
        <v>10</v>
      </c>
      <c r="AB5" s="121" t="s">
        <v>132</v>
      </c>
      <c r="AC5" s="121" t="s">
        <v>11</v>
      </c>
      <c r="AD5" s="121" t="s">
        <v>12</v>
      </c>
      <c r="AE5" s="121" t="s">
        <v>13</v>
      </c>
      <c r="AF5" s="121" t="s">
        <v>8</v>
      </c>
      <c r="AG5" s="121" t="s">
        <v>9</v>
      </c>
      <c r="AH5" s="121" t="s">
        <v>10</v>
      </c>
      <c r="AI5" s="263" t="s">
        <v>175</v>
      </c>
      <c r="AJ5" s="438"/>
      <c r="AK5" s="439"/>
      <c r="AL5" s="440"/>
    </row>
    <row r="6" spans="1:45" ht="16.5" customHeight="1">
      <c r="A6" s="131">
        <v>151602</v>
      </c>
      <c r="B6" s="132" t="s">
        <v>79</v>
      </c>
      <c r="C6" s="133" t="s">
        <v>146</v>
      </c>
      <c r="D6" s="134" t="s">
        <v>33</v>
      </c>
      <c r="E6" s="264"/>
      <c r="F6" s="265"/>
      <c r="G6" s="265"/>
      <c r="H6" s="265"/>
      <c r="I6" s="260" t="s">
        <v>173</v>
      </c>
      <c r="J6" s="260" t="s">
        <v>173</v>
      </c>
      <c r="K6" s="260" t="s">
        <v>173</v>
      </c>
      <c r="L6" s="260" t="s">
        <v>173</v>
      </c>
      <c r="M6" s="260" t="s">
        <v>173</v>
      </c>
      <c r="N6" s="270"/>
      <c r="O6" s="270"/>
      <c r="P6" s="260" t="s">
        <v>173</v>
      </c>
      <c r="Q6" s="260" t="s">
        <v>173</v>
      </c>
      <c r="R6" s="260" t="s">
        <v>173</v>
      </c>
      <c r="S6" s="260" t="s">
        <v>173</v>
      </c>
      <c r="T6" s="260" t="s">
        <v>173</v>
      </c>
      <c r="U6" s="270"/>
      <c r="V6" s="270"/>
      <c r="W6" s="461" t="s">
        <v>111</v>
      </c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2"/>
      <c r="AI6" s="463"/>
      <c r="AJ6" s="203">
        <v>60</v>
      </c>
      <c r="AK6" s="204">
        <f>COUNTIF(C6:AJ6,"T")*6+COUNTIF(C6:AJ6,"P")*12+COUNTIF(C6:AJ6,"M")*6+COUNTIF(C6:AJ6,"I")*6+COUNTIF(C6:AJ6,"N")*12+COUNTIF(C6:AJ6,"FL")*6+COUNTIF(C6:AJ6,"MT")*12+COUNTIF(C6:AJ6,"MN")*18+COUNTIF(C6:AJ6,"PI")*17+COUNTIF(C6:AJ6,"C")*6+COUNTIF(C6:AJ6,"NB")*6+COUNTIF(C6:AJ6,"AF")*6</f>
        <v>60</v>
      </c>
      <c r="AL6" s="207">
        <f>SUM(AK6-60)</f>
        <v>0</v>
      </c>
      <c r="AO6" s="257" t="s">
        <v>147</v>
      </c>
      <c r="AP6" s="257" t="s">
        <v>148</v>
      </c>
      <c r="AQ6" s="251"/>
      <c r="AR6" s="257" t="s">
        <v>147</v>
      </c>
      <c r="AS6" s="257" t="s">
        <v>148</v>
      </c>
    </row>
    <row r="7" spans="1:45" ht="16.5" customHeight="1">
      <c r="A7" s="427" t="s">
        <v>144</v>
      </c>
      <c r="B7" s="429" t="s">
        <v>1</v>
      </c>
      <c r="C7" s="255" t="s">
        <v>2</v>
      </c>
      <c r="D7" s="430" t="s">
        <v>3</v>
      </c>
      <c r="E7" s="261">
        <v>1</v>
      </c>
      <c r="F7" s="261">
        <v>2</v>
      </c>
      <c r="G7" s="275">
        <v>3</v>
      </c>
      <c r="H7" s="275">
        <v>4</v>
      </c>
      <c r="I7" s="261">
        <v>5</v>
      </c>
      <c r="J7" s="261">
        <v>6</v>
      </c>
      <c r="K7" s="261">
        <v>7</v>
      </c>
      <c r="L7" s="261">
        <v>8</v>
      </c>
      <c r="M7" s="261">
        <v>9</v>
      </c>
      <c r="N7" s="261">
        <v>10</v>
      </c>
      <c r="O7" s="261">
        <v>11</v>
      </c>
      <c r="P7" s="261">
        <v>12</v>
      </c>
      <c r="Q7" s="261">
        <v>13</v>
      </c>
      <c r="R7" s="261">
        <v>14</v>
      </c>
      <c r="S7" s="261">
        <v>15</v>
      </c>
      <c r="T7" s="261">
        <v>16</v>
      </c>
      <c r="U7" s="261">
        <v>17</v>
      </c>
      <c r="V7" s="261">
        <v>18</v>
      </c>
      <c r="W7" s="261">
        <v>19</v>
      </c>
      <c r="X7" s="261">
        <v>20</v>
      </c>
      <c r="Y7" s="261">
        <v>21</v>
      </c>
      <c r="Z7" s="261">
        <v>22</v>
      </c>
      <c r="AA7" s="261">
        <v>23</v>
      </c>
      <c r="AB7" s="261">
        <v>24</v>
      </c>
      <c r="AC7" s="261">
        <v>25</v>
      </c>
      <c r="AD7" s="261">
        <v>26</v>
      </c>
      <c r="AE7" s="261">
        <v>27</v>
      </c>
      <c r="AF7" s="261">
        <v>28</v>
      </c>
      <c r="AG7" s="261">
        <v>29</v>
      </c>
      <c r="AH7" s="261">
        <v>30</v>
      </c>
      <c r="AI7" s="261">
        <v>31</v>
      </c>
      <c r="AJ7" s="438" t="s">
        <v>4</v>
      </c>
      <c r="AK7" s="439" t="s">
        <v>5</v>
      </c>
      <c r="AL7" s="440" t="s">
        <v>6</v>
      </c>
      <c r="AO7" s="257"/>
      <c r="AP7" s="257"/>
      <c r="AQ7" s="251"/>
      <c r="AR7" s="257"/>
      <c r="AS7" s="257"/>
    </row>
    <row r="8" spans="1:45" ht="16.5" customHeight="1">
      <c r="A8" s="437"/>
      <c r="B8" s="430"/>
      <c r="C8" s="256" t="s">
        <v>145</v>
      </c>
      <c r="D8" s="430"/>
      <c r="E8" s="121" t="s">
        <v>9</v>
      </c>
      <c r="F8" s="121" t="s">
        <v>10</v>
      </c>
      <c r="G8" s="121" t="s">
        <v>132</v>
      </c>
      <c r="H8" s="121" t="s">
        <v>11</v>
      </c>
      <c r="I8" s="121" t="s">
        <v>12</v>
      </c>
      <c r="J8" s="121" t="s">
        <v>13</v>
      </c>
      <c r="K8" s="121" t="s">
        <v>8</v>
      </c>
      <c r="L8" s="121" t="s">
        <v>9</v>
      </c>
      <c r="M8" s="121" t="s">
        <v>10</v>
      </c>
      <c r="N8" s="121" t="s">
        <v>132</v>
      </c>
      <c r="O8" s="121" t="s">
        <v>11</v>
      </c>
      <c r="P8" s="121" t="s">
        <v>12</v>
      </c>
      <c r="Q8" s="121" t="s">
        <v>13</v>
      </c>
      <c r="R8" s="121" t="s">
        <v>8</v>
      </c>
      <c r="S8" s="121" t="s">
        <v>9</v>
      </c>
      <c r="T8" s="121" t="s">
        <v>10</v>
      </c>
      <c r="U8" s="121" t="s">
        <v>132</v>
      </c>
      <c r="V8" s="121" t="s">
        <v>11</v>
      </c>
      <c r="W8" s="121" t="s">
        <v>12</v>
      </c>
      <c r="X8" s="121" t="s">
        <v>13</v>
      </c>
      <c r="Y8" s="121" t="s">
        <v>8</v>
      </c>
      <c r="Z8" s="121" t="s">
        <v>9</v>
      </c>
      <c r="AA8" s="121" t="s">
        <v>10</v>
      </c>
      <c r="AB8" s="121" t="s">
        <v>132</v>
      </c>
      <c r="AC8" s="121" t="s">
        <v>11</v>
      </c>
      <c r="AD8" s="121" t="s">
        <v>12</v>
      </c>
      <c r="AE8" s="121" t="s">
        <v>13</v>
      </c>
      <c r="AF8" s="121" t="s">
        <v>8</v>
      </c>
      <c r="AG8" s="121" t="s">
        <v>9</v>
      </c>
      <c r="AH8" s="121" t="s">
        <v>10</v>
      </c>
      <c r="AI8" s="263" t="s">
        <v>175</v>
      </c>
      <c r="AJ8" s="438"/>
      <c r="AK8" s="439"/>
      <c r="AL8" s="440"/>
      <c r="AN8" s="257">
        <v>1</v>
      </c>
      <c r="AO8" s="136"/>
      <c r="AP8" s="136"/>
      <c r="AQ8" s="257">
        <v>16</v>
      </c>
      <c r="AR8" s="136"/>
      <c r="AS8" s="136"/>
    </row>
    <row r="9" spans="1:45" ht="16.5" customHeight="1">
      <c r="A9" s="126" t="s">
        <v>133</v>
      </c>
      <c r="B9" s="123" t="s">
        <v>113</v>
      </c>
      <c r="C9" s="124" t="s">
        <v>134</v>
      </c>
      <c r="D9" s="125" t="s">
        <v>80</v>
      </c>
      <c r="E9" s="264"/>
      <c r="F9" s="264"/>
      <c r="G9" s="265"/>
      <c r="H9" s="265"/>
      <c r="I9" s="215" t="s">
        <v>24</v>
      </c>
      <c r="J9" s="215" t="s">
        <v>19</v>
      </c>
      <c r="K9" s="215" t="s">
        <v>19</v>
      </c>
      <c r="L9" s="215" t="s">
        <v>19</v>
      </c>
      <c r="M9" s="215" t="s">
        <v>19</v>
      </c>
      <c r="N9" s="265"/>
      <c r="O9" s="265"/>
      <c r="P9" s="215" t="s">
        <v>19</v>
      </c>
      <c r="Q9" s="215" t="s">
        <v>19</v>
      </c>
      <c r="R9" s="215" t="s">
        <v>19</v>
      </c>
      <c r="S9" s="215" t="s">
        <v>19</v>
      </c>
      <c r="T9" s="215" t="s">
        <v>19</v>
      </c>
      <c r="U9" s="271"/>
      <c r="V9" s="271"/>
      <c r="W9" s="215" t="s">
        <v>19</v>
      </c>
      <c r="X9" s="215" t="s">
        <v>19</v>
      </c>
      <c r="Y9" s="215" t="s">
        <v>19</v>
      </c>
      <c r="Z9" s="215" t="s">
        <v>19</v>
      </c>
      <c r="AA9" s="215" t="s">
        <v>19</v>
      </c>
      <c r="AB9" s="265"/>
      <c r="AC9" s="265"/>
      <c r="AD9" s="215" t="s">
        <v>19</v>
      </c>
      <c r="AE9" s="215" t="s">
        <v>19</v>
      </c>
      <c r="AF9" s="215" t="s">
        <v>19</v>
      </c>
      <c r="AG9" s="215" t="s">
        <v>19</v>
      </c>
      <c r="AH9" s="215" t="s">
        <v>19</v>
      </c>
      <c r="AI9" s="264"/>
      <c r="AJ9" s="203">
        <v>120</v>
      </c>
      <c r="AK9" s="204">
        <f>COUNTIF(C9:AJ9,"T")*6+COUNTIF(C9:AJ9,"P")*12+COUNTIF(C9:AJ9,"M")*6+COUNTIF(C9:AJ9,"M4")*9+COUNTIF(C9:AJ9,"N")*12+COUNTIF(C9:AJ9,"TI")*11+COUNTIF(C9:AJ9,"MT")*12+COUNTIF(C9:AJ9,"MN")*18+COUNTIF(C9:AJ9,"PI")*17+COUNTIF(C9:AJ9,"NA")*6+COUNTIF(C9:AJ9,"NB")*6+COUNTIF(C9:AJ9,"AF")*0</f>
        <v>123</v>
      </c>
      <c r="AL9" s="207">
        <f>SUM(AK9-120)</f>
        <v>3</v>
      </c>
      <c r="AN9" s="257">
        <v>2</v>
      </c>
      <c r="AO9" s="136"/>
      <c r="AP9" s="136"/>
      <c r="AQ9" s="257">
        <v>17</v>
      </c>
      <c r="AR9" s="136"/>
      <c r="AS9" s="136"/>
    </row>
    <row r="10" spans="1:45" ht="16.5" customHeight="1">
      <c r="A10" s="126" t="s">
        <v>135</v>
      </c>
      <c r="B10" s="123" t="s">
        <v>34</v>
      </c>
      <c r="C10" s="124" t="s">
        <v>134</v>
      </c>
      <c r="D10" s="125" t="s">
        <v>80</v>
      </c>
      <c r="E10" s="264"/>
      <c r="F10" s="264"/>
      <c r="G10" s="265"/>
      <c r="H10" s="265"/>
      <c r="I10" s="215" t="s">
        <v>19</v>
      </c>
      <c r="J10" s="215" t="s">
        <v>19</v>
      </c>
      <c r="K10" s="215" t="s">
        <v>19</v>
      </c>
      <c r="L10" s="215" t="s">
        <v>19</v>
      </c>
      <c r="M10" s="215" t="s">
        <v>19</v>
      </c>
      <c r="N10" s="265"/>
      <c r="O10" s="265"/>
      <c r="P10" s="215" t="s">
        <v>19</v>
      </c>
      <c r="Q10" s="215" t="s">
        <v>19</v>
      </c>
      <c r="R10" s="215" t="s">
        <v>19</v>
      </c>
      <c r="S10" s="215" t="s">
        <v>19</v>
      </c>
      <c r="T10" s="215" t="s">
        <v>19</v>
      </c>
      <c r="U10" s="265"/>
      <c r="V10" s="265" t="s">
        <v>19</v>
      </c>
      <c r="W10" s="215" t="s">
        <v>173</v>
      </c>
      <c r="X10" s="215" t="s">
        <v>173</v>
      </c>
      <c r="Y10" s="215" t="s">
        <v>173</v>
      </c>
      <c r="Z10" s="215" t="s">
        <v>173</v>
      </c>
      <c r="AA10" s="215" t="s">
        <v>173</v>
      </c>
      <c r="AB10" s="265"/>
      <c r="AC10" s="265"/>
      <c r="AD10" s="215" t="s">
        <v>173</v>
      </c>
      <c r="AE10" s="215" t="s">
        <v>173</v>
      </c>
      <c r="AF10" s="215" t="s">
        <v>173</v>
      </c>
      <c r="AG10" s="215" t="s">
        <v>173</v>
      </c>
      <c r="AH10" s="215" t="s">
        <v>173</v>
      </c>
      <c r="AI10" s="264"/>
      <c r="AJ10" s="203">
        <v>120</v>
      </c>
      <c r="AK10" s="204">
        <f>COUNTIF(C10:AJ10,"T")*6+COUNTIF(C10:AJ10,"P")*12+COUNTIF(C10:AJ10,"M")*6+COUNTIF(C10:AJ10,"I")*6+COUNTIF(C10:AJ10,"N")*12+COUNTIF(C10:AJ10,"FL")*6+COUNTIF(C10:AJ10,"MT")*12+COUNTIF(C10:AJ10,"MN")*18+COUNTIF(C10:AJ10,"PI")*17+COUNTIF(C10:AJ10,"NA")*6+COUNTIF(C10:AJ10,"NB")*6+COUNTIF(C10:AJ10,"AF")*6</f>
        <v>126</v>
      </c>
      <c r="AL10" s="207">
        <f>SUM(AK10-120)</f>
        <v>6</v>
      </c>
      <c r="AN10" s="257">
        <v>3</v>
      </c>
      <c r="AO10" s="136"/>
      <c r="AP10" s="136"/>
      <c r="AQ10" s="257">
        <v>18</v>
      </c>
      <c r="AR10" s="136"/>
      <c r="AS10" s="136"/>
    </row>
    <row r="11" spans="1:45" ht="16.5" customHeight="1">
      <c r="A11" s="126" t="s">
        <v>136</v>
      </c>
      <c r="B11" s="123" t="s">
        <v>35</v>
      </c>
      <c r="C11" s="124" t="s">
        <v>134</v>
      </c>
      <c r="D11" s="125" t="s">
        <v>80</v>
      </c>
      <c r="E11" s="264"/>
      <c r="F11" s="264"/>
      <c r="G11" s="265"/>
      <c r="H11" s="265"/>
      <c r="I11" s="215" t="s">
        <v>19</v>
      </c>
      <c r="J11" s="215" t="s">
        <v>19</v>
      </c>
      <c r="K11" s="215" t="s">
        <v>19</v>
      </c>
      <c r="L11" s="215" t="s">
        <v>19</v>
      </c>
      <c r="M11" s="215" t="s">
        <v>19</v>
      </c>
      <c r="N11" s="265"/>
      <c r="O11" s="265"/>
      <c r="P11" s="215" t="s">
        <v>19</v>
      </c>
      <c r="Q11" s="215" t="s">
        <v>19</v>
      </c>
      <c r="R11" s="215" t="s">
        <v>19</v>
      </c>
      <c r="S11" s="215" t="s">
        <v>19</v>
      </c>
      <c r="T11" s="215" t="s">
        <v>19</v>
      </c>
      <c r="U11" s="271"/>
      <c r="V11" s="271"/>
      <c r="W11" s="215" t="s">
        <v>19</v>
      </c>
      <c r="X11" s="215" t="s">
        <v>19</v>
      </c>
      <c r="Y11" s="215" t="s">
        <v>19</v>
      </c>
      <c r="Z11" s="215" t="s">
        <v>19</v>
      </c>
      <c r="AA11" s="215" t="s">
        <v>19</v>
      </c>
      <c r="AB11" s="265"/>
      <c r="AC11" s="265"/>
      <c r="AD11" s="215" t="s">
        <v>19</v>
      </c>
      <c r="AE11" s="215" t="s">
        <v>19</v>
      </c>
      <c r="AF11" s="215" t="s">
        <v>19</v>
      </c>
      <c r="AG11" s="215" t="s">
        <v>19</v>
      </c>
      <c r="AH11" s="215" t="s">
        <v>19</v>
      </c>
      <c r="AI11" s="264"/>
      <c r="AJ11" s="203">
        <v>120</v>
      </c>
      <c r="AK11" s="204">
        <f>COUNTIF(C11:AJ11,"T")*6+COUNTIF(C11:AJ11,"P")*12+COUNTIF(C11:AJ11,"M")*6+COUNTIF(C11:AJ11,"I")*6+COUNTIF(C11:AJ11,"N")*12+COUNTIF(C11:AJ11,"TI")*11+COUNTIF(C11:AJ11,"MT")*12+COUNTIF(C11:AJ11,"MN")*18+COUNTIF(C11:AJ11,"PI")*17+COUNTIF(C11:AJ11,"NA")*6+COUNTIF(C11:AJ11,"NB")*6+COUNTIF(C11:AJ11,"AF")*0</f>
        <v>120</v>
      </c>
      <c r="AL11" s="207">
        <f>SUM(AK11-120)</f>
        <v>0</v>
      </c>
      <c r="AN11" s="257">
        <v>4</v>
      </c>
      <c r="AO11" s="136"/>
      <c r="AP11" s="136"/>
      <c r="AQ11" s="257">
        <v>19</v>
      </c>
      <c r="AR11" s="136"/>
      <c r="AS11" s="136"/>
    </row>
    <row r="12" spans="1:45" ht="16.5" customHeight="1">
      <c r="A12" s="437" t="s">
        <v>144</v>
      </c>
      <c r="B12" s="430" t="s">
        <v>1</v>
      </c>
      <c r="C12" s="256"/>
      <c r="D12" s="430" t="s">
        <v>3</v>
      </c>
      <c r="E12" s="275">
        <v>1</v>
      </c>
      <c r="F12" s="275">
        <v>2</v>
      </c>
      <c r="G12" s="275">
        <v>3</v>
      </c>
      <c r="H12" s="275">
        <v>4</v>
      </c>
      <c r="I12" s="275">
        <v>5</v>
      </c>
      <c r="J12" s="275">
        <v>6</v>
      </c>
      <c r="K12" s="275">
        <v>7</v>
      </c>
      <c r="L12" s="275">
        <v>8</v>
      </c>
      <c r="M12" s="275">
        <v>9</v>
      </c>
      <c r="N12" s="275">
        <v>10</v>
      </c>
      <c r="O12" s="275">
        <v>11</v>
      </c>
      <c r="P12" s="275">
        <v>12</v>
      </c>
      <c r="Q12" s="275">
        <v>13</v>
      </c>
      <c r="R12" s="275">
        <v>14</v>
      </c>
      <c r="S12" s="275">
        <v>15</v>
      </c>
      <c r="T12" s="275">
        <v>16</v>
      </c>
      <c r="U12" s="275">
        <v>17</v>
      </c>
      <c r="V12" s="275">
        <v>18</v>
      </c>
      <c r="W12" s="275">
        <v>19</v>
      </c>
      <c r="X12" s="275">
        <v>20</v>
      </c>
      <c r="Y12" s="275">
        <v>21</v>
      </c>
      <c r="Z12" s="275">
        <v>22</v>
      </c>
      <c r="AA12" s="275">
        <v>23</v>
      </c>
      <c r="AB12" s="275">
        <v>24</v>
      </c>
      <c r="AC12" s="275">
        <v>25</v>
      </c>
      <c r="AD12" s="275">
        <v>26</v>
      </c>
      <c r="AE12" s="275">
        <v>27</v>
      </c>
      <c r="AF12" s="275">
        <v>28</v>
      </c>
      <c r="AG12" s="275">
        <v>29</v>
      </c>
      <c r="AH12" s="275">
        <v>30</v>
      </c>
      <c r="AI12" s="261">
        <v>31</v>
      </c>
      <c r="AJ12" s="396"/>
      <c r="AK12" s="397"/>
      <c r="AL12" s="207"/>
      <c r="AN12" s="257">
        <v>5</v>
      </c>
      <c r="AO12" s="136"/>
      <c r="AP12" s="136"/>
      <c r="AQ12" s="257">
        <v>20</v>
      </c>
      <c r="AR12" s="136"/>
      <c r="AS12" s="136"/>
    </row>
    <row r="13" spans="1:45" ht="16.5" customHeight="1">
      <c r="A13" s="437"/>
      <c r="B13" s="430"/>
      <c r="C13" s="256"/>
      <c r="D13" s="430"/>
      <c r="E13" s="121" t="s">
        <v>9</v>
      </c>
      <c r="F13" s="121" t="s">
        <v>10</v>
      </c>
      <c r="G13" s="121" t="s">
        <v>132</v>
      </c>
      <c r="H13" s="121" t="s">
        <v>11</v>
      </c>
      <c r="I13" s="121" t="s">
        <v>12</v>
      </c>
      <c r="J13" s="121" t="s">
        <v>13</v>
      </c>
      <c r="K13" s="121" t="s">
        <v>8</v>
      </c>
      <c r="L13" s="121" t="s">
        <v>9</v>
      </c>
      <c r="M13" s="121" t="s">
        <v>10</v>
      </c>
      <c r="N13" s="121" t="s">
        <v>132</v>
      </c>
      <c r="O13" s="121" t="s">
        <v>11</v>
      </c>
      <c r="P13" s="121" t="s">
        <v>12</v>
      </c>
      <c r="Q13" s="121" t="s">
        <v>13</v>
      </c>
      <c r="R13" s="121" t="s">
        <v>8</v>
      </c>
      <c r="S13" s="121" t="s">
        <v>9</v>
      </c>
      <c r="T13" s="121" t="s">
        <v>10</v>
      </c>
      <c r="U13" s="121" t="s">
        <v>132</v>
      </c>
      <c r="V13" s="121" t="s">
        <v>11</v>
      </c>
      <c r="W13" s="121" t="s">
        <v>12</v>
      </c>
      <c r="X13" s="121" t="s">
        <v>13</v>
      </c>
      <c r="Y13" s="121" t="s">
        <v>8</v>
      </c>
      <c r="Z13" s="121" t="s">
        <v>9</v>
      </c>
      <c r="AA13" s="121" t="s">
        <v>10</v>
      </c>
      <c r="AB13" s="121" t="s">
        <v>132</v>
      </c>
      <c r="AC13" s="121" t="s">
        <v>11</v>
      </c>
      <c r="AD13" s="121" t="s">
        <v>12</v>
      </c>
      <c r="AE13" s="121" t="s">
        <v>13</v>
      </c>
      <c r="AF13" s="121" t="s">
        <v>8</v>
      </c>
      <c r="AG13" s="121" t="s">
        <v>9</v>
      </c>
      <c r="AH13" s="121" t="s">
        <v>10</v>
      </c>
      <c r="AI13" s="263" t="s">
        <v>175</v>
      </c>
      <c r="AJ13" s="203"/>
      <c r="AK13" s="205"/>
      <c r="AL13" s="207"/>
      <c r="AN13" s="257">
        <v>6</v>
      </c>
      <c r="AO13" s="137"/>
      <c r="AP13" s="136"/>
      <c r="AQ13" s="257">
        <v>21</v>
      </c>
      <c r="AR13" s="136"/>
      <c r="AS13" s="136"/>
    </row>
    <row r="14" spans="1:45" ht="16.5" customHeight="1">
      <c r="A14" s="81">
        <v>113883</v>
      </c>
      <c r="B14" s="82" t="s">
        <v>37</v>
      </c>
      <c r="C14" s="127" t="s">
        <v>36</v>
      </c>
      <c r="D14" s="125" t="s">
        <v>80</v>
      </c>
      <c r="E14" s="290" t="s">
        <v>21</v>
      </c>
      <c r="F14" s="290" t="s">
        <v>19</v>
      </c>
      <c r="G14" s="276" t="s">
        <v>19</v>
      </c>
      <c r="H14" s="265"/>
      <c r="I14" s="215" t="s">
        <v>19</v>
      </c>
      <c r="J14" s="215" t="s">
        <v>182</v>
      </c>
      <c r="K14" s="215" t="s">
        <v>19</v>
      </c>
      <c r="L14" s="215" t="s">
        <v>19</v>
      </c>
      <c r="M14" s="215" t="s">
        <v>182</v>
      </c>
      <c r="N14" s="265"/>
      <c r="O14" s="289" t="s">
        <v>21</v>
      </c>
      <c r="P14" s="215" t="s">
        <v>19</v>
      </c>
      <c r="Q14" s="215" t="s">
        <v>19</v>
      </c>
      <c r="R14" s="215" t="s">
        <v>19</v>
      </c>
      <c r="S14" s="215" t="s">
        <v>19</v>
      </c>
      <c r="T14" s="215" t="s">
        <v>19</v>
      </c>
      <c r="U14" s="289" t="s">
        <v>21</v>
      </c>
      <c r="V14" s="265"/>
      <c r="W14" s="215" t="s">
        <v>19</v>
      </c>
      <c r="X14" s="215" t="s">
        <v>19</v>
      </c>
      <c r="Y14" s="215" t="s">
        <v>182</v>
      </c>
      <c r="Z14" s="215" t="s">
        <v>19</v>
      </c>
      <c r="AA14" s="215" t="s">
        <v>19</v>
      </c>
      <c r="AB14" s="265"/>
      <c r="AC14" s="289" t="s">
        <v>21</v>
      </c>
      <c r="AD14" s="215" t="s">
        <v>19</v>
      </c>
      <c r="AE14" s="215" t="s">
        <v>19</v>
      </c>
      <c r="AF14" s="215" t="s">
        <v>19</v>
      </c>
      <c r="AG14" s="215" t="s">
        <v>19</v>
      </c>
      <c r="AH14" s="215" t="s">
        <v>19</v>
      </c>
      <c r="AI14" s="273" t="s">
        <v>21</v>
      </c>
      <c r="AJ14" s="203">
        <v>120</v>
      </c>
      <c r="AK14" s="204">
        <f>COUNTIF(C14:AJ14,"T")*6+COUNTIF(C14:AJ14,"P")*12+COUNTIF(C14:AJ14,"M")*6+COUNTIF(C14:AJ14,"I")*6+COUNTIF(C14:AJ14,"N")*12+COUNTIF(C14:AJ14,"TI")*11+COUNTIF(C14:AJ14,"MT")*12+COUNTIF(C14:AJ14,"MN")*18+COUNTIF(C14:AJ14,"PI")*17+COUNTIF(C14:AJ14,"NA")*6+COUNTIF(C14:AJ14,"NB")*6+COUNTIF(C14:AJ14,"AF")*0</f>
        <v>210</v>
      </c>
      <c r="AL14" s="207">
        <f>SUM(AK14-120)</f>
        <v>90</v>
      </c>
      <c r="AN14" s="257">
        <v>7</v>
      </c>
      <c r="AO14" s="137"/>
      <c r="AP14" s="136"/>
      <c r="AQ14" s="257">
        <v>22</v>
      </c>
      <c r="AR14" s="136"/>
      <c r="AS14" s="136"/>
    </row>
    <row r="15" spans="1:45" ht="16.5" customHeight="1">
      <c r="A15" s="57">
        <v>154237</v>
      </c>
      <c r="B15" s="55" t="s">
        <v>38</v>
      </c>
      <c r="C15" s="127" t="s">
        <v>36</v>
      </c>
      <c r="D15" s="125" t="s">
        <v>80</v>
      </c>
      <c r="E15" s="273" t="s">
        <v>21</v>
      </c>
      <c r="F15" s="273" t="s">
        <v>19</v>
      </c>
      <c r="G15" s="289" t="s">
        <v>21</v>
      </c>
      <c r="H15" s="289" t="s">
        <v>21</v>
      </c>
      <c r="I15" s="450" t="s">
        <v>176</v>
      </c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1"/>
      <c r="AB15" s="452"/>
      <c r="AC15" s="265"/>
      <c r="AD15" s="215" t="s">
        <v>19</v>
      </c>
      <c r="AE15" s="215" t="s">
        <v>182</v>
      </c>
      <c r="AF15" s="215" t="s">
        <v>19</v>
      </c>
      <c r="AG15" s="215" t="s">
        <v>182</v>
      </c>
      <c r="AH15" s="215" t="s">
        <v>182</v>
      </c>
      <c r="AI15" s="264"/>
      <c r="AJ15" s="203">
        <v>30</v>
      </c>
      <c r="AK15" s="204">
        <f>COUNTIF(C15:AJ15,"T")*6+COUNTIF(C15:AJ15,"P")*12+COUNTIF(C15:AJ15,"M")*6+COUNTIF(C15:AJ15,"I")*6+COUNTIF(C15:AJ15,"N")*12+COUNTIF(C15:AJ15,"TI")*11+COUNTIF(C15:AJ15,"MT")*12+COUNTIF(C15:AJ15,"MN")*18+COUNTIF(C15:AJ15,"PI")*17+COUNTIF(C15:AJ15,"NA")*6+COUNTIF(C15:AJ15,"NB")*6+COUNTIF(C15:AJ15,"AF")*0</f>
        <v>90</v>
      </c>
      <c r="AL15" s="207">
        <f>SUM(AK15-30)</f>
        <v>60</v>
      </c>
      <c r="AN15" s="257">
        <v>8</v>
      </c>
      <c r="AO15" s="137"/>
      <c r="AP15" s="137"/>
      <c r="AQ15" s="257">
        <v>23</v>
      </c>
      <c r="AR15" s="136"/>
      <c r="AS15" s="136"/>
    </row>
    <row r="16" spans="1:45" ht="16.5" customHeight="1">
      <c r="A16" s="437" t="s">
        <v>144</v>
      </c>
      <c r="B16" s="430" t="s">
        <v>1</v>
      </c>
      <c r="C16" s="256"/>
      <c r="D16" s="430" t="s">
        <v>3</v>
      </c>
      <c r="E16" s="67">
        <v>1</v>
      </c>
      <c r="F16" s="67">
        <v>2</v>
      </c>
      <c r="G16" s="67">
        <v>3</v>
      </c>
      <c r="H16" s="67">
        <v>4</v>
      </c>
      <c r="I16" s="67">
        <v>5</v>
      </c>
      <c r="J16" s="67">
        <v>6</v>
      </c>
      <c r="K16" s="67">
        <v>7</v>
      </c>
      <c r="L16" s="67">
        <v>8</v>
      </c>
      <c r="M16" s="67">
        <v>9</v>
      </c>
      <c r="N16" s="67">
        <v>10</v>
      </c>
      <c r="O16" s="67">
        <v>11</v>
      </c>
      <c r="P16" s="67">
        <v>12</v>
      </c>
      <c r="Q16" s="67">
        <v>13</v>
      </c>
      <c r="R16" s="67">
        <v>14</v>
      </c>
      <c r="S16" s="67">
        <v>15</v>
      </c>
      <c r="T16" s="67">
        <v>16</v>
      </c>
      <c r="U16" s="67">
        <v>17</v>
      </c>
      <c r="V16" s="67">
        <v>18</v>
      </c>
      <c r="W16" s="67">
        <v>19</v>
      </c>
      <c r="X16" s="67">
        <v>20</v>
      </c>
      <c r="Y16" s="67">
        <v>21</v>
      </c>
      <c r="Z16" s="67">
        <v>22</v>
      </c>
      <c r="AA16" s="67">
        <v>23</v>
      </c>
      <c r="AB16" s="67">
        <v>24</v>
      </c>
      <c r="AC16" s="67">
        <v>25</v>
      </c>
      <c r="AD16" s="67">
        <v>26</v>
      </c>
      <c r="AE16" s="67">
        <v>27</v>
      </c>
      <c r="AF16" s="67">
        <v>28</v>
      </c>
      <c r="AG16" s="67">
        <v>29</v>
      </c>
      <c r="AH16" s="67">
        <v>30</v>
      </c>
      <c r="AI16" s="121">
        <v>31</v>
      </c>
      <c r="AJ16" s="396"/>
      <c r="AK16" s="397"/>
      <c r="AL16" s="207"/>
      <c r="AN16" s="257">
        <v>5</v>
      </c>
      <c r="AO16" s="136"/>
      <c r="AP16" s="136"/>
      <c r="AQ16" s="257">
        <v>20</v>
      </c>
      <c r="AR16" s="136"/>
      <c r="AS16" s="136"/>
    </row>
    <row r="17" spans="1:45" ht="16.5" customHeight="1">
      <c r="A17" s="437"/>
      <c r="B17" s="430"/>
      <c r="C17" s="256"/>
      <c r="D17" s="430"/>
      <c r="E17" s="121" t="s">
        <v>9</v>
      </c>
      <c r="F17" s="121" t="s">
        <v>10</v>
      </c>
      <c r="G17" s="121" t="s">
        <v>132</v>
      </c>
      <c r="H17" s="121" t="s">
        <v>11</v>
      </c>
      <c r="I17" s="121" t="s">
        <v>12</v>
      </c>
      <c r="J17" s="121" t="s">
        <v>13</v>
      </c>
      <c r="K17" s="121" t="s">
        <v>8</v>
      </c>
      <c r="L17" s="121" t="s">
        <v>9</v>
      </c>
      <c r="M17" s="121" t="s">
        <v>10</v>
      </c>
      <c r="N17" s="121" t="s">
        <v>132</v>
      </c>
      <c r="O17" s="121" t="s">
        <v>11</v>
      </c>
      <c r="P17" s="121" t="s">
        <v>12</v>
      </c>
      <c r="Q17" s="121" t="s">
        <v>13</v>
      </c>
      <c r="R17" s="121" t="s">
        <v>8</v>
      </c>
      <c r="S17" s="121" t="s">
        <v>9</v>
      </c>
      <c r="T17" s="121" t="s">
        <v>10</v>
      </c>
      <c r="U17" s="121" t="s">
        <v>132</v>
      </c>
      <c r="V17" s="121" t="s">
        <v>11</v>
      </c>
      <c r="W17" s="121" t="s">
        <v>12</v>
      </c>
      <c r="X17" s="121" t="s">
        <v>13</v>
      </c>
      <c r="Y17" s="121" t="s">
        <v>8</v>
      </c>
      <c r="Z17" s="121" t="s">
        <v>9</v>
      </c>
      <c r="AA17" s="121" t="s">
        <v>10</v>
      </c>
      <c r="AB17" s="121" t="s">
        <v>132</v>
      </c>
      <c r="AC17" s="121" t="s">
        <v>11</v>
      </c>
      <c r="AD17" s="121" t="s">
        <v>12</v>
      </c>
      <c r="AE17" s="121" t="s">
        <v>13</v>
      </c>
      <c r="AF17" s="121" t="s">
        <v>8</v>
      </c>
      <c r="AG17" s="121" t="s">
        <v>9</v>
      </c>
      <c r="AH17" s="121" t="s">
        <v>10</v>
      </c>
      <c r="AI17" s="263" t="s">
        <v>175</v>
      </c>
      <c r="AJ17" s="203"/>
      <c r="AK17" s="205"/>
      <c r="AL17" s="207"/>
      <c r="AN17" s="257">
        <v>10</v>
      </c>
      <c r="AO17" s="137"/>
      <c r="AP17" s="136"/>
      <c r="AQ17" s="257">
        <v>25</v>
      </c>
      <c r="AR17" s="136"/>
      <c r="AS17" s="136"/>
    </row>
    <row r="18" spans="1:45" ht="16.5" customHeight="1">
      <c r="A18" s="128" t="s">
        <v>137</v>
      </c>
      <c r="B18" s="122" t="s">
        <v>39</v>
      </c>
      <c r="C18" s="127" t="s">
        <v>36</v>
      </c>
      <c r="D18" s="82" t="s">
        <v>82</v>
      </c>
      <c r="E18" s="264"/>
      <c r="F18" s="273" t="s">
        <v>20</v>
      </c>
      <c r="G18" s="289"/>
      <c r="H18" s="289" t="s">
        <v>21</v>
      </c>
      <c r="I18" s="260" t="s">
        <v>20</v>
      </c>
      <c r="J18" s="260" t="s">
        <v>20</v>
      </c>
      <c r="K18" s="260" t="s">
        <v>20</v>
      </c>
      <c r="L18" s="215" t="s">
        <v>20</v>
      </c>
      <c r="M18" s="215" t="s">
        <v>20</v>
      </c>
      <c r="N18" s="276" t="s">
        <v>21</v>
      </c>
      <c r="O18" s="265"/>
      <c r="P18" s="215" t="s">
        <v>20</v>
      </c>
      <c r="Q18" s="215" t="s">
        <v>20</v>
      </c>
      <c r="R18" s="215" t="s">
        <v>20</v>
      </c>
      <c r="S18" s="215" t="s">
        <v>20</v>
      </c>
      <c r="T18" s="215" t="s">
        <v>20</v>
      </c>
      <c r="U18" s="265"/>
      <c r="V18" s="289" t="s">
        <v>21</v>
      </c>
      <c r="W18" s="215" t="s">
        <v>20</v>
      </c>
      <c r="X18" s="215" t="s">
        <v>20</v>
      </c>
      <c r="Y18" s="215" t="s">
        <v>20</v>
      </c>
      <c r="Z18" s="215" t="s">
        <v>20</v>
      </c>
      <c r="AA18" s="215" t="s">
        <v>20</v>
      </c>
      <c r="AB18" s="276" t="s">
        <v>21</v>
      </c>
      <c r="AC18" s="265"/>
      <c r="AD18" s="215" t="s">
        <v>20</v>
      </c>
      <c r="AE18" s="215" t="s">
        <v>20</v>
      </c>
      <c r="AF18" s="215" t="s">
        <v>20</v>
      </c>
      <c r="AG18" s="215" t="s">
        <v>20</v>
      </c>
      <c r="AH18" s="215" t="s">
        <v>20</v>
      </c>
      <c r="AI18" s="264"/>
      <c r="AJ18" s="203">
        <v>120</v>
      </c>
      <c r="AK18" s="204">
        <f>COUNTIF(C18:AJ18,"T")*6+COUNTIF(C18:AJ18,"P")*12+COUNTIF(C18:AJ18,"M")*6+COUNTIF(C18:AJ18,"I")*6+COUNTIF(C18:AJ18,"N")*12+COUNTIF(C18:AJ18,"TI")*11+COUNTIF(C18:AJ18,"MT")*12+COUNTIF(C18:AJ18,"MN")*18+COUNTIF(C18:AJ18,"PI")*17+COUNTIF(C18:AJ18,"NA")*6+COUNTIF(C18:AJ18,"NB")*6+COUNTIF(C18:AJ18,"AF")*0</f>
        <v>174</v>
      </c>
      <c r="AL18" s="207">
        <f>SUM(AK18-120)</f>
        <v>54</v>
      </c>
      <c r="AN18" s="257">
        <v>11</v>
      </c>
      <c r="AO18" s="137"/>
      <c r="AP18" s="136"/>
      <c r="AQ18" s="257">
        <v>26</v>
      </c>
      <c r="AR18" s="136"/>
      <c r="AS18" s="136"/>
    </row>
    <row r="19" spans="1:45" ht="16.5" customHeight="1">
      <c r="A19" s="426" t="s">
        <v>144</v>
      </c>
      <c r="B19" s="428" t="s">
        <v>1</v>
      </c>
      <c r="C19" s="428" t="s">
        <v>2</v>
      </c>
      <c r="D19" s="430" t="s">
        <v>3</v>
      </c>
      <c r="E19" s="275">
        <v>1</v>
      </c>
      <c r="F19" s="275">
        <v>2</v>
      </c>
      <c r="G19" s="275">
        <v>3</v>
      </c>
      <c r="H19" s="275">
        <v>4</v>
      </c>
      <c r="I19" s="275">
        <v>5</v>
      </c>
      <c r="J19" s="275">
        <v>6</v>
      </c>
      <c r="K19" s="275">
        <v>7</v>
      </c>
      <c r="L19" s="275">
        <v>8</v>
      </c>
      <c r="M19" s="275">
        <v>9</v>
      </c>
      <c r="N19" s="275">
        <v>10</v>
      </c>
      <c r="O19" s="275">
        <v>11</v>
      </c>
      <c r="P19" s="275">
        <v>12</v>
      </c>
      <c r="Q19" s="275">
        <v>13</v>
      </c>
      <c r="R19" s="275">
        <v>14</v>
      </c>
      <c r="S19" s="275">
        <v>15</v>
      </c>
      <c r="T19" s="275">
        <v>16</v>
      </c>
      <c r="U19" s="275">
        <v>17</v>
      </c>
      <c r="V19" s="275">
        <v>18</v>
      </c>
      <c r="W19" s="275">
        <v>19</v>
      </c>
      <c r="X19" s="275">
        <v>20</v>
      </c>
      <c r="Y19" s="275">
        <v>21</v>
      </c>
      <c r="Z19" s="275">
        <v>22</v>
      </c>
      <c r="AA19" s="275">
        <v>23</v>
      </c>
      <c r="AB19" s="275">
        <v>24</v>
      </c>
      <c r="AC19" s="275">
        <v>25</v>
      </c>
      <c r="AD19" s="275">
        <v>26</v>
      </c>
      <c r="AE19" s="275">
        <v>27</v>
      </c>
      <c r="AF19" s="275">
        <v>28</v>
      </c>
      <c r="AG19" s="275">
        <v>29</v>
      </c>
      <c r="AH19" s="275">
        <v>30</v>
      </c>
      <c r="AI19" s="261">
        <v>31</v>
      </c>
      <c r="AJ19" s="253"/>
      <c r="AK19" s="254"/>
      <c r="AL19" s="207"/>
      <c r="AN19" s="257">
        <v>12</v>
      </c>
      <c r="AO19" s="136"/>
      <c r="AP19" s="136"/>
      <c r="AQ19" s="257">
        <v>27</v>
      </c>
      <c r="AR19" s="136"/>
      <c r="AS19" s="136"/>
    </row>
    <row r="20" spans="1:45" ht="16.5" customHeight="1">
      <c r="A20" s="427"/>
      <c r="B20" s="429"/>
      <c r="C20" s="429"/>
      <c r="D20" s="430"/>
      <c r="E20" s="121" t="s">
        <v>9</v>
      </c>
      <c r="F20" s="121" t="s">
        <v>10</v>
      </c>
      <c r="G20" s="121" t="s">
        <v>132</v>
      </c>
      <c r="H20" s="121" t="s">
        <v>11</v>
      </c>
      <c r="I20" s="121" t="s">
        <v>12</v>
      </c>
      <c r="J20" s="121" t="s">
        <v>13</v>
      </c>
      <c r="K20" s="121" t="s">
        <v>8</v>
      </c>
      <c r="L20" s="121" t="s">
        <v>9</v>
      </c>
      <c r="M20" s="121" t="s">
        <v>10</v>
      </c>
      <c r="N20" s="121" t="s">
        <v>132</v>
      </c>
      <c r="O20" s="121" t="s">
        <v>11</v>
      </c>
      <c r="P20" s="121" t="s">
        <v>12</v>
      </c>
      <c r="Q20" s="121" t="s">
        <v>13</v>
      </c>
      <c r="R20" s="121" t="s">
        <v>8</v>
      </c>
      <c r="S20" s="121" t="s">
        <v>9</v>
      </c>
      <c r="T20" s="121" t="s">
        <v>10</v>
      </c>
      <c r="U20" s="121" t="s">
        <v>132</v>
      </c>
      <c r="V20" s="121" t="s">
        <v>11</v>
      </c>
      <c r="W20" s="121" t="s">
        <v>12</v>
      </c>
      <c r="X20" s="121" t="s">
        <v>13</v>
      </c>
      <c r="Y20" s="121" t="s">
        <v>8</v>
      </c>
      <c r="Z20" s="121" t="s">
        <v>9</v>
      </c>
      <c r="AA20" s="121" t="s">
        <v>10</v>
      </c>
      <c r="AB20" s="121" t="s">
        <v>132</v>
      </c>
      <c r="AC20" s="121" t="s">
        <v>11</v>
      </c>
      <c r="AD20" s="121" t="s">
        <v>12</v>
      </c>
      <c r="AE20" s="121" t="s">
        <v>13</v>
      </c>
      <c r="AF20" s="121" t="s">
        <v>8</v>
      </c>
      <c r="AG20" s="121" t="s">
        <v>9</v>
      </c>
      <c r="AH20" s="121" t="s">
        <v>10</v>
      </c>
      <c r="AI20" s="263" t="s">
        <v>175</v>
      </c>
      <c r="AJ20" s="203"/>
      <c r="AK20" s="205"/>
      <c r="AL20" s="207"/>
      <c r="AN20" s="257">
        <v>13</v>
      </c>
      <c r="AO20" s="136"/>
      <c r="AP20" s="136"/>
      <c r="AQ20" s="257">
        <v>28</v>
      </c>
      <c r="AR20" s="136"/>
      <c r="AS20" s="136"/>
    </row>
    <row r="21" spans="1:45" ht="16.5" customHeight="1">
      <c r="A21" s="128" t="s">
        <v>138</v>
      </c>
      <c r="B21" s="122" t="s">
        <v>126</v>
      </c>
      <c r="C21" s="127" t="s">
        <v>36</v>
      </c>
      <c r="D21" s="82" t="s">
        <v>139</v>
      </c>
      <c r="E21" s="267" t="s">
        <v>168</v>
      </c>
      <c r="F21" s="267" t="s">
        <v>168</v>
      </c>
      <c r="G21" s="266"/>
      <c r="H21" s="266" t="s">
        <v>168</v>
      </c>
      <c r="I21" s="220" t="s">
        <v>168</v>
      </c>
      <c r="J21" s="217"/>
      <c r="K21" s="217" t="s">
        <v>168</v>
      </c>
      <c r="L21" s="220" t="s">
        <v>168</v>
      </c>
      <c r="M21" s="217"/>
      <c r="N21" s="266" t="s">
        <v>168</v>
      </c>
      <c r="O21" s="266"/>
      <c r="P21" s="217"/>
      <c r="Q21" s="217" t="s">
        <v>168</v>
      </c>
      <c r="R21" s="217"/>
      <c r="S21" s="217"/>
      <c r="T21" s="217" t="s">
        <v>168</v>
      </c>
      <c r="U21" s="266"/>
      <c r="V21" s="266" t="s">
        <v>168</v>
      </c>
      <c r="W21" s="217" t="s">
        <v>168</v>
      </c>
      <c r="X21" s="217"/>
      <c r="Y21" s="217"/>
      <c r="Z21" s="217" t="s">
        <v>168</v>
      </c>
      <c r="AA21" s="217"/>
      <c r="AB21" s="266"/>
      <c r="AC21" s="266"/>
      <c r="AD21" s="220"/>
      <c r="AE21" s="217"/>
      <c r="AF21" s="217"/>
      <c r="AG21" s="220" t="s">
        <v>168</v>
      </c>
      <c r="AH21" s="217" t="s">
        <v>168</v>
      </c>
      <c r="AI21" s="266" t="s">
        <v>168</v>
      </c>
      <c r="AJ21" s="203">
        <v>120</v>
      </c>
      <c r="AK21" s="204">
        <f>COUNTIF(C21:AJ21,"T")*6+COUNTIF(C21:AJ21,"P")*12+COUNTIF(C21:AJ21,"M")*6+COUNTIF(C21:AJ21,"I")*6+COUNTIF(C21:AJ21,"SN")*12+COUNTIF(C21:AJ21,"TI")*11+COUNTIF(C21:AJ21,"MT")*12+COUNTIF(C21:AJ21,"MN")*18+COUNTIF(C21:AJ21,"PI")*17+COUNTIF(C21:AJ21,"NA")*6+COUNTIF(C21:AJ21,"NB")*6+COUNTIF(C21:AJ21,"AF")*0</f>
        <v>180</v>
      </c>
      <c r="AL21" s="207">
        <f>SUM(AK21-120)</f>
        <v>60</v>
      </c>
      <c r="AN21" s="257">
        <v>14</v>
      </c>
      <c r="AO21" s="136"/>
      <c r="AP21" s="136"/>
      <c r="AQ21" s="257">
        <v>29</v>
      </c>
      <c r="AR21" s="136"/>
      <c r="AS21" s="136"/>
    </row>
    <row r="22" spans="1:45" ht="16.5" customHeight="1">
      <c r="A22" s="128" t="s">
        <v>140</v>
      </c>
      <c r="B22" s="122" t="s">
        <v>127</v>
      </c>
      <c r="C22" s="127" t="s">
        <v>36</v>
      </c>
      <c r="D22" s="82" t="s">
        <v>139</v>
      </c>
      <c r="E22" s="267" t="s">
        <v>168</v>
      </c>
      <c r="F22" s="267" t="s">
        <v>168</v>
      </c>
      <c r="G22" s="267" t="s">
        <v>179</v>
      </c>
      <c r="H22" s="266" t="s">
        <v>168</v>
      </c>
      <c r="I22" s="217"/>
      <c r="J22" s="217"/>
      <c r="K22" s="217" t="s">
        <v>168</v>
      </c>
      <c r="L22" s="217" t="s">
        <v>14</v>
      </c>
      <c r="M22" s="217"/>
      <c r="N22" s="266" t="s">
        <v>168</v>
      </c>
      <c r="O22" s="266"/>
      <c r="P22" s="217"/>
      <c r="Q22" s="217" t="s">
        <v>168</v>
      </c>
      <c r="R22" s="217"/>
      <c r="S22" s="217" t="s">
        <v>14</v>
      </c>
      <c r="T22" s="217" t="s">
        <v>168</v>
      </c>
      <c r="U22" s="266"/>
      <c r="V22" s="266"/>
      <c r="W22" s="217" t="s">
        <v>168</v>
      </c>
      <c r="X22" s="217" t="s">
        <v>168</v>
      </c>
      <c r="Y22" s="217"/>
      <c r="Z22" s="216" t="s">
        <v>14</v>
      </c>
      <c r="AA22" s="217"/>
      <c r="AB22" s="266"/>
      <c r="AC22" s="266" t="s">
        <v>168</v>
      </c>
      <c r="AD22" s="217"/>
      <c r="AE22" s="217"/>
      <c r="AF22" s="217" t="s">
        <v>168</v>
      </c>
      <c r="AG22" s="217" t="s">
        <v>14</v>
      </c>
      <c r="AH22" s="217"/>
      <c r="AI22" s="266" t="s">
        <v>168</v>
      </c>
      <c r="AJ22" s="203">
        <v>120</v>
      </c>
      <c r="AK22" s="204">
        <f>COUNTIF(C22:AJ22,"T")*6+COUNTIF(C22:AJ22,"P")*12+COUNTIF(C22:AJ22,"M")*6+COUNTIF(C22:AJ22,"I")*6+COUNTIF(C22:AJ22,"SN")*12+COUNTIF(C22:AJ22,"MSN")*18+COUNTIF(C22:AJ22,"MT")*12+COUNTIF(C22:AJ22,"MN")*18+COUNTIF(C22:AJ22,"PI")*17+COUNTIF(C22:AJ22,"NA")*6+COUNTIF(C22:AJ22,"TSN")*18+COUNTIF(C22:AJ22,"AF")*0</f>
        <v>162</v>
      </c>
      <c r="AL22" s="207">
        <f>SUM(AK22-120)</f>
        <v>42</v>
      </c>
      <c r="AN22" s="257">
        <v>15</v>
      </c>
      <c r="AO22" s="136"/>
      <c r="AP22" s="136"/>
      <c r="AQ22" s="257">
        <v>30</v>
      </c>
      <c r="AR22" s="136"/>
      <c r="AS22" s="136"/>
    </row>
    <row r="23" spans="1:45" ht="16.5" customHeight="1">
      <c r="A23" s="128" t="s">
        <v>141</v>
      </c>
      <c r="B23" s="122" t="s">
        <v>128</v>
      </c>
      <c r="C23" s="127" t="s">
        <v>36</v>
      </c>
      <c r="D23" s="82" t="s">
        <v>139</v>
      </c>
      <c r="E23" s="458" t="s">
        <v>176</v>
      </c>
      <c r="F23" s="459"/>
      <c r="G23" s="459"/>
      <c r="H23" s="459"/>
      <c r="I23" s="459"/>
      <c r="J23" s="459"/>
      <c r="K23" s="459"/>
      <c r="L23" s="459"/>
      <c r="M23" s="459"/>
      <c r="N23" s="459"/>
      <c r="O23" s="460"/>
      <c r="P23" s="220" t="s">
        <v>21</v>
      </c>
      <c r="Q23" s="220" t="s">
        <v>19</v>
      </c>
      <c r="R23" s="217" t="s">
        <v>189</v>
      </c>
      <c r="S23" s="220" t="s">
        <v>20</v>
      </c>
      <c r="T23" s="220" t="s">
        <v>20</v>
      </c>
      <c r="U23" s="266" t="s">
        <v>168</v>
      </c>
      <c r="V23" s="266"/>
      <c r="W23" s="220" t="s">
        <v>19</v>
      </c>
      <c r="X23" s="217" t="s">
        <v>168</v>
      </c>
      <c r="Y23" s="274" t="s">
        <v>19</v>
      </c>
      <c r="Z23" s="279" t="s">
        <v>181</v>
      </c>
      <c r="AA23" s="217" t="s">
        <v>168</v>
      </c>
      <c r="AB23" s="266"/>
      <c r="AC23" s="267" t="s">
        <v>21</v>
      </c>
      <c r="AD23" s="217" t="s">
        <v>168</v>
      </c>
      <c r="AE23" s="217"/>
      <c r="AF23" s="220"/>
      <c r="AG23" s="217" t="s">
        <v>168</v>
      </c>
      <c r="AH23" s="217"/>
      <c r="AI23" s="267" t="s">
        <v>21</v>
      </c>
      <c r="AJ23" s="203">
        <v>90</v>
      </c>
      <c r="AK23" s="204">
        <f>COUNTIF(C23:AJ23,"T")*6+COUNTIF(C23:AJ23,"P")*12+COUNTIF(C23:AJ23,"M")*6+COUNTIF(C23:AJ23,"I")*6+COUNTIF(C23:AJ23,"SN")*12+COUNTIF(C23:AJ23,"TI")*11+COUNTIF(C23:AJ23,"MT")*12+COUNTIF(C23:AJ23,"MSN")*18+COUNTIF(C23:AJ23,"PI")*17+COUNTIF(C23:AJ23,"LG")*12+COUNTIF(C23:AJ23,"NB")*6+COUNTIF(C23:AJ23,"AF")*0</f>
        <v>162</v>
      </c>
      <c r="AL23" s="207">
        <f>SUM(AK23-90)</f>
        <v>72</v>
      </c>
      <c r="AN23" s="257"/>
      <c r="AO23" s="136"/>
      <c r="AP23" s="136"/>
      <c r="AQ23" s="257"/>
      <c r="AR23" s="136"/>
      <c r="AS23" s="136"/>
    </row>
    <row r="24" spans="1:45" ht="16.5" customHeight="1">
      <c r="A24" s="128" t="s">
        <v>142</v>
      </c>
      <c r="B24" s="122" t="s">
        <v>40</v>
      </c>
      <c r="C24" s="127" t="s">
        <v>36</v>
      </c>
      <c r="D24" s="82" t="s">
        <v>139</v>
      </c>
      <c r="E24" s="266"/>
      <c r="F24" s="266"/>
      <c r="G24" s="272"/>
      <c r="H24" s="266"/>
      <c r="I24" s="220" t="s">
        <v>20</v>
      </c>
      <c r="J24" s="217" t="s">
        <v>168</v>
      </c>
      <c r="K24" s="220" t="s">
        <v>20</v>
      </c>
      <c r="L24" s="220" t="s">
        <v>20</v>
      </c>
      <c r="M24" s="217" t="s">
        <v>168</v>
      </c>
      <c r="N24" s="266"/>
      <c r="O24" s="266" t="s">
        <v>168</v>
      </c>
      <c r="P24" s="217" t="s">
        <v>168</v>
      </c>
      <c r="Q24" s="220" t="s">
        <v>20</v>
      </c>
      <c r="R24" s="274" t="s">
        <v>168</v>
      </c>
      <c r="S24" s="217" t="s">
        <v>168</v>
      </c>
      <c r="T24" s="220" t="s">
        <v>19</v>
      </c>
      <c r="U24" s="267" t="s">
        <v>168</v>
      </c>
      <c r="V24" s="266"/>
      <c r="W24" s="217"/>
      <c r="X24" s="220" t="s">
        <v>20</v>
      </c>
      <c r="Y24" s="217" t="s">
        <v>168</v>
      </c>
      <c r="Z24" s="220" t="s">
        <v>20</v>
      </c>
      <c r="AA24" s="220" t="s">
        <v>20</v>
      </c>
      <c r="AB24" s="266" t="s">
        <v>168</v>
      </c>
      <c r="AC24" s="266" t="s">
        <v>168</v>
      </c>
      <c r="AD24" s="220"/>
      <c r="AE24" s="217" t="s">
        <v>168</v>
      </c>
      <c r="AF24" s="217" t="s">
        <v>168</v>
      </c>
      <c r="AG24" s="220"/>
      <c r="AH24" s="217"/>
      <c r="AI24" s="266"/>
      <c r="AJ24" s="203">
        <v>120</v>
      </c>
      <c r="AK24" s="204">
        <f>COUNTIF(C24:AJ24,"T")*6+COUNTIF(C24:AJ24,"P")*12+COUNTIF(C24:AJ24,"M")*6+COUNTIF(C24:AJ24,"I")*6+COUNTIF(C24:AJ24,"SN")*12+COUNTIF(C24:AJ24,"TI")*11+COUNTIF(C24:AJ24,"MT")*12+COUNTIF(C24:AJ24,"MN")*18+COUNTIF(C24:AJ24,"PI")*17+COUNTIF(C24:AJ24,"NA")*6+COUNTIF(C24:AJ24,"AF1")*0+COUNTIF(C24:AJ24,"AF")*0</f>
        <v>192</v>
      </c>
      <c r="AL24" s="207">
        <f>SUM(AK24-120)</f>
        <v>72</v>
      </c>
      <c r="AN24" s="257"/>
      <c r="AO24" s="136"/>
      <c r="AP24" s="136"/>
      <c r="AQ24" s="257"/>
      <c r="AR24" s="136"/>
      <c r="AS24" s="136"/>
    </row>
    <row r="25" spans="1:45" s="140" customFormat="1" ht="16.5" customHeight="1">
      <c r="A25" s="221" t="s">
        <v>143</v>
      </c>
      <c r="B25" s="129" t="s">
        <v>41</v>
      </c>
      <c r="C25" s="127" t="s">
        <v>36</v>
      </c>
      <c r="D25" s="82" t="s">
        <v>139</v>
      </c>
      <c r="E25" s="266"/>
      <c r="F25" s="266"/>
      <c r="G25" s="266"/>
      <c r="H25" s="266"/>
      <c r="I25" s="220" t="s">
        <v>190</v>
      </c>
      <c r="J25" s="220" t="s">
        <v>168</v>
      </c>
      <c r="K25" s="217"/>
      <c r="L25" s="220" t="s">
        <v>181</v>
      </c>
      <c r="M25" s="217" t="s">
        <v>168</v>
      </c>
      <c r="N25" s="266"/>
      <c r="O25" s="266" t="s">
        <v>168</v>
      </c>
      <c r="P25" s="217" t="s">
        <v>168</v>
      </c>
      <c r="Q25" s="217"/>
      <c r="R25" s="220" t="s">
        <v>20</v>
      </c>
      <c r="S25" s="217" t="s">
        <v>168</v>
      </c>
      <c r="T25" s="217"/>
      <c r="U25" s="288" t="s">
        <v>21</v>
      </c>
      <c r="V25" s="266" t="s">
        <v>168</v>
      </c>
      <c r="W25" s="217"/>
      <c r="X25" s="220" t="s">
        <v>19</v>
      </c>
      <c r="Y25" s="217" t="s">
        <v>168</v>
      </c>
      <c r="Z25" s="217"/>
      <c r="AA25" s="220" t="s">
        <v>168</v>
      </c>
      <c r="AB25" s="266" t="s">
        <v>168</v>
      </c>
      <c r="AC25" s="266"/>
      <c r="AD25" s="220" t="s">
        <v>168</v>
      </c>
      <c r="AE25" s="217" t="s">
        <v>168</v>
      </c>
      <c r="AF25" s="217"/>
      <c r="AG25" s="217" t="s">
        <v>20</v>
      </c>
      <c r="AH25" s="217" t="s">
        <v>168</v>
      </c>
      <c r="AI25" s="266"/>
      <c r="AJ25" s="203">
        <v>120</v>
      </c>
      <c r="AK25" s="204">
        <f>COUNTIF(C25:AJ25,"T")*6+COUNTIF(C25:AJ25,"P")*12+COUNTIF(C25:AJ25,"M")*6+COUNTIF(C25:AJ25,"I")*6+COUNTIF(C25:AJ25,"SN")*12+COUNTIF(C25:AJ25,"TI")*11+COUNTIF(C25:AJ25,"MT")*12+COUNTIF(C25:AJ25,"MSN")*18+COUNTIF(C25:AJ25,"PI")*17+COUNTIF(C25:AJ25,"NA")*6+COUNTIF(C25:AJ25,"NB")*6+COUNTIF(C25:AJ25,"AF")*0</f>
        <v>210</v>
      </c>
      <c r="AL25" s="207">
        <f>SUM(AK25-120)</f>
        <v>90</v>
      </c>
      <c r="AN25" s="257"/>
      <c r="AO25" s="141"/>
      <c r="AP25" s="141"/>
      <c r="AQ25" s="257"/>
      <c r="AR25" s="141"/>
      <c r="AS25" s="136"/>
    </row>
    <row r="26" spans="1:45" s="140" customFormat="1" ht="16.5" customHeight="1">
      <c r="A26" s="426" t="s">
        <v>144</v>
      </c>
      <c r="B26" s="428" t="s">
        <v>1</v>
      </c>
      <c r="C26" s="428" t="s">
        <v>2</v>
      </c>
      <c r="D26" s="430" t="s">
        <v>3</v>
      </c>
      <c r="E26" s="67">
        <v>1</v>
      </c>
      <c r="F26" s="67">
        <v>2</v>
      </c>
      <c r="G26" s="67">
        <v>3</v>
      </c>
      <c r="H26" s="67">
        <v>4</v>
      </c>
      <c r="I26" s="67">
        <v>5</v>
      </c>
      <c r="J26" s="67">
        <v>6</v>
      </c>
      <c r="K26" s="67">
        <v>7</v>
      </c>
      <c r="L26" s="67">
        <v>8</v>
      </c>
      <c r="M26" s="67">
        <v>9</v>
      </c>
      <c r="N26" s="67">
        <v>10</v>
      </c>
      <c r="O26" s="67">
        <v>11</v>
      </c>
      <c r="P26" s="67">
        <v>12</v>
      </c>
      <c r="Q26" s="67">
        <v>13</v>
      </c>
      <c r="R26" s="67">
        <v>14</v>
      </c>
      <c r="S26" s="67">
        <v>15</v>
      </c>
      <c r="T26" s="67">
        <v>16</v>
      </c>
      <c r="U26" s="67">
        <v>17</v>
      </c>
      <c r="V26" s="67">
        <v>18</v>
      </c>
      <c r="W26" s="67">
        <v>19</v>
      </c>
      <c r="X26" s="67">
        <v>20</v>
      </c>
      <c r="Y26" s="67">
        <v>21</v>
      </c>
      <c r="Z26" s="67">
        <v>22</v>
      </c>
      <c r="AA26" s="67">
        <v>23</v>
      </c>
      <c r="AB26" s="67">
        <v>24</v>
      </c>
      <c r="AC26" s="67">
        <v>25</v>
      </c>
      <c r="AD26" s="67">
        <v>26</v>
      </c>
      <c r="AE26" s="67">
        <v>27</v>
      </c>
      <c r="AF26" s="67">
        <v>28</v>
      </c>
      <c r="AG26" s="67">
        <v>29</v>
      </c>
      <c r="AH26" s="67">
        <v>30</v>
      </c>
      <c r="AI26" s="67">
        <v>30</v>
      </c>
      <c r="AJ26" s="253"/>
      <c r="AK26" s="254"/>
      <c r="AL26" s="207"/>
      <c r="AN26"/>
    </row>
    <row r="27" spans="1:45" s="140" customFormat="1" ht="16.5" customHeight="1">
      <c r="A27" s="427"/>
      <c r="B27" s="429"/>
      <c r="C27" s="429"/>
      <c r="D27" s="430"/>
      <c r="E27" s="121" t="s">
        <v>9</v>
      </c>
      <c r="F27" s="121" t="s">
        <v>10</v>
      </c>
      <c r="G27" s="121" t="s">
        <v>132</v>
      </c>
      <c r="H27" s="121" t="s">
        <v>11</v>
      </c>
      <c r="I27" s="121" t="s">
        <v>12</v>
      </c>
      <c r="J27" s="121" t="s">
        <v>13</v>
      </c>
      <c r="K27" s="121" t="s">
        <v>8</v>
      </c>
      <c r="L27" s="121" t="s">
        <v>9</v>
      </c>
      <c r="M27" s="121" t="s">
        <v>10</v>
      </c>
      <c r="N27" s="121" t="s">
        <v>132</v>
      </c>
      <c r="O27" s="121" t="s">
        <v>11</v>
      </c>
      <c r="P27" s="121" t="s">
        <v>12</v>
      </c>
      <c r="Q27" s="121" t="s">
        <v>13</v>
      </c>
      <c r="R27" s="121" t="s">
        <v>8</v>
      </c>
      <c r="S27" s="121" t="s">
        <v>9</v>
      </c>
      <c r="T27" s="121" t="s">
        <v>10</v>
      </c>
      <c r="U27" s="121" t="s">
        <v>132</v>
      </c>
      <c r="V27" s="121" t="s">
        <v>11</v>
      </c>
      <c r="W27" s="121" t="s">
        <v>12</v>
      </c>
      <c r="X27" s="121" t="s">
        <v>13</v>
      </c>
      <c r="Y27" s="121" t="s">
        <v>8</v>
      </c>
      <c r="Z27" s="121" t="s">
        <v>9</v>
      </c>
      <c r="AA27" s="121" t="s">
        <v>10</v>
      </c>
      <c r="AB27" s="121" t="s">
        <v>132</v>
      </c>
      <c r="AC27" s="121" t="s">
        <v>11</v>
      </c>
      <c r="AD27" s="121" t="s">
        <v>12</v>
      </c>
      <c r="AE27" s="121" t="s">
        <v>13</v>
      </c>
      <c r="AF27" s="121" t="s">
        <v>8</v>
      </c>
      <c r="AG27" s="121" t="s">
        <v>9</v>
      </c>
      <c r="AH27" s="121" t="s">
        <v>10</v>
      </c>
      <c r="AI27" s="263" t="s">
        <v>175</v>
      </c>
      <c r="AJ27" s="203"/>
      <c r="AK27" s="205"/>
      <c r="AL27" s="207"/>
      <c r="AN27"/>
    </row>
    <row r="28" spans="1:45" s="140" customFormat="1" ht="16.5" customHeight="1">
      <c r="A28" s="278">
        <v>130460</v>
      </c>
      <c r="B28" s="138" t="s">
        <v>183</v>
      </c>
      <c r="C28" s="277" t="s">
        <v>42</v>
      </c>
      <c r="D28" s="139"/>
      <c r="E28" s="268"/>
      <c r="F28" s="291"/>
      <c r="G28" s="291"/>
      <c r="H28" s="291"/>
      <c r="I28" s="292"/>
      <c r="J28" s="292"/>
      <c r="K28" s="292" t="s">
        <v>19</v>
      </c>
      <c r="L28" s="292"/>
      <c r="M28" s="292" t="s">
        <v>19</v>
      </c>
      <c r="N28" s="291"/>
      <c r="O28" s="291"/>
      <c r="P28" s="292"/>
      <c r="Q28" s="292"/>
      <c r="R28" s="292"/>
      <c r="S28" s="292"/>
      <c r="T28" s="292"/>
      <c r="U28" s="291"/>
      <c r="V28" s="291"/>
      <c r="W28" s="292"/>
      <c r="X28" s="292"/>
      <c r="Y28" s="292"/>
      <c r="Z28" s="292"/>
      <c r="AA28" s="292" t="s">
        <v>19</v>
      </c>
      <c r="AB28" s="291"/>
      <c r="AC28" s="291"/>
      <c r="AD28" s="292"/>
      <c r="AE28" s="292"/>
      <c r="AF28" s="292"/>
      <c r="AG28" s="135"/>
      <c r="AH28" s="135"/>
      <c r="AI28" s="268"/>
      <c r="AJ28" s="206"/>
      <c r="AK28" s="204">
        <f>COUNTIF(C28:AJ28,"T")*6+COUNTIF(C28:AJ28,"P")*12+COUNTIF(C28:AJ28,"M")*6+COUNTIF(C28:AJ28,"I")*6+COUNTIF(C28:AJ28,"SN")*12+COUNTIF(C28:AJ28,"TI")*11+COUNTIF(C28:AJ28,"MT")*12+COUNTIF(C28:AJ28,"MSN")*18+COUNTIF(C28:AJ28,"PI")*17+COUNTIF(C28:AJ28,"LG")*12+COUNTIF(C28:AJ28,"NB")*6+COUNTIF(C28:AJ28,"AF")*0</f>
        <v>18</v>
      </c>
      <c r="AL28" s="207"/>
      <c r="AN28"/>
    </row>
    <row r="29" spans="1:45" s="140" customFormat="1" ht="16.5" customHeight="1">
      <c r="A29" s="278">
        <v>158720</v>
      </c>
      <c r="B29" s="138" t="s">
        <v>184</v>
      </c>
      <c r="C29" s="277" t="s">
        <v>42</v>
      </c>
      <c r="D29" s="139"/>
      <c r="E29" s="268"/>
      <c r="F29" s="291"/>
      <c r="G29" s="291"/>
      <c r="H29" s="291"/>
      <c r="I29" s="292"/>
      <c r="J29" s="292" t="s">
        <v>19</v>
      </c>
      <c r="K29" s="292"/>
      <c r="L29" s="292"/>
      <c r="M29" s="292"/>
      <c r="N29" s="291"/>
      <c r="O29" s="291"/>
      <c r="P29" s="292"/>
      <c r="Q29" s="292"/>
      <c r="R29" s="292"/>
      <c r="S29" s="292" t="s">
        <v>19</v>
      </c>
      <c r="T29" s="292"/>
      <c r="U29" s="291"/>
      <c r="V29" s="291" t="s">
        <v>20</v>
      </c>
      <c r="W29" s="292"/>
      <c r="X29" s="292"/>
      <c r="Y29" s="292"/>
      <c r="Z29" s="292"/>
      <c r="AA29" s="292"/>
      <c r="AB29" s="291"/>
      <c r="AC29" s="291"/>
      <c r="AD29" s="292"/>
      <c r="AE29" s="292"/>
      <c r="AF29" s="292"/>
      <c r="AG29" s="135"/>
      <c r="AH29" s="135"/>
      <c r="AI29" s="268"/>
      <c r="AJ29" s="206"/>
      <c r="AK29" s="204">
        <f>COUNTIF(C29:AJ29,"T")*6+COUNTIF(C29:AJ29,"P")*12+COUNTIF(C29:AJ29,"M")*6+COUNTIF(C29:AJ29,"I")*6+COUNTIF(C29:AJ29,"SN")*12+COUNTIF(C29:AJ29,"TI")*11+COUNTIF(C29:AJ29,"MT")*12+COUNTIF(C29:AJ29,"MSN")*18+COUNTIF(C29:AJ29,"PI")*17+COUNTIF(C29:AJ29,"LG")*12+COUNTIF(C29:AJ29,"NB")*6+COUNTIF(C29:AJ29,"AF")*0</f>
        <v>18</v>
      </c>
      <c r="AL29" s="207"/>
      <c r="AN29"/>
    </row>
    <row r="30" spans="1:45" s="140" customFormat="1" ht="16.5" customHeight="1">
      <c r="A30" s="280"/>
      <c r="B30" s="138" t="s">
        <v>185</v>
      </c>
      <c r="C30" s="277"/>
      <c r="D30" s="139"/>
      <c r="E30" s="268"/>
      <c r="F30" s="291" t="s">
        <v>19</v>
      </c>
      <c r="G30" s="291" t="s">
        <v>168</v>
      </c>
      <c r="H30" s="291"/>
      <c r="I30" s="292"/>
      <c r="J30" s="292"/>
      <c r="K30" s="292"/>
      <c r="L30" s="292"/>
      <c r="M30" s="292"/>
      <c r="N30" s="291" t="s">
        <v>21</v>
      </c>
      <c r="O30" s="291"/>
      <c r="P30" s="292"/>
      <c r="Q30" s="292"/>
      <c r="R30" s="292"/>
      <c r="S30" s="292"/>
      <c r="T30" s="292"/>
      <c r="U30" s="291"/>
      <c r="V30" s="291"/>
      <c r="W30" s="292" t="s">
        <v>19</v>
      </c>
      <c r="X30" s="292"/>
      <c r="Y30" s="292" t="s">
        <v>20</v>
      </c>
      <c r="Z30" s="292"/>
      <c r="AA30" s="292"/>
      <c r="AB30" s="291" t="s">
        <v>19</v>
      </c>
      <c r="AC30" s="291"/>
      <c r="AD30" s="292"/>
      <c r="AE30" s="292"/>
      <c r="AF30" s="292" t="s">
        <v>20</v>
      </c>
      <c r="AG30" s="135"/>
      <c r="AH30" s="135"/>
      <c r="AI30" s="268"/>
      <c r="AJ30" s="206"/>
      <c r="AK30" s="204">
        <f>COUNTIF(C30:AJ30,"T")*6+COUNTIF(C30:AJ30,"P")*12+COUNTIF(C30:AJ30,"M")*6+COUNTIF(C30:AJ30,"I")*6+COUNTIF(C30:AJ30,"SN")*12+COUNTIF(C30:AJ30,"TI")*11+COUNTIF(C30:AJ30,"MT")*12+COUNTIF(C30:AJ30,"MSN")*18+COUNTIF(C30:AJ30,"PI")*17+COUNTIF(C30:AJ30,"LG")*12+COUNTIF(C30:AJ30,"NB")*6+COUNTIF(C30:AJ30,"AF")*0</f>
        <v>54</v>
      </c>
      <c r="AL30" s="204"/>
      <c r="AN30"/>
    </row>
    <row r="31" spans="1:45" s="211" customFormat="1" ht="16.5" customHeight="1">
      <c r="A31" s="281"/>
      <c r="B31" s="138" t="s">
        <v>188</v>
      </c>
      <c r="C31" s="282"/>
      <c r="D31" s="283"/>
      <c r="E31" s="285"/>
      <c r="F31" s="293"/>
      <c r="G31" s="293"/>
      <c r="H31" s="293"/>
      <c r="I31" s="294"/>
      <c r="J31" s="294"/>
      <c r="K31" s="294"/>
      <c r="L31" s="294"/>
      <c r="M31" s="294"/>
      <c r="N31" s="293"/>
      <c r="O31" s="293"/>
      <c r="P31" s="294"/>
      <c r="Q31" s="294"/>
      <c r="R31" s="294"/>
      <c r="S31" s="294"/>
      <c r="T31" s="294"/>
      <c r="U31" s="293"/>
      <c r="V31" s="293"/>
      <c r="W31" s="294"/>
      <c r="X31" s="294"/>
      <c r="Y31" s="294"/>
      <c r="Z31" s="294"/>
      <c r="AA31" s="294"/>
      <c r="AB31" s="291" t="s">
        <v>20</v>
      </c>
      <c r="AC31" s="293"/>
      <c r="AD31" s="294"/>
      <c r="AE31" s="294"/>
      <c r="AF31" s="294"/>
      <c r="AG31" s="284"/>
      <c r="AH31" s="284"/>
      <c r="AI31" s="285"/>
      <c r="AJ31" s="286"/>
      <c r="AK31" s="204">
        <f>COUNTIF(C31:AJ31,"T")*6+COUNTIF(C31:AJ31,"P")*12+COUNTIF(C31:AJ31,"M")*6+COUNTIF(C31:AJ31,"I")*6+COUNTIF(C31:AJ31,"SN")*12+COUNTIF(C31:AJ31,"TI")*11+COUNTIF(C31:AJ31,"MT")*12+COUNTIF(C31:AJ31,"MSN")*18+COUNTIF(C31:AJ31,"PI")*17+COUNTIF(C31:AJ31,"LG")*12+COUNTIF(C31:AJ31,"NB")*6+COUNTIF(C31:AJ31,"AF")*0</f>
        <v>6</v>
      </c>
      <c r="AL31" s="287"/>
    </row>
    <row r="32" spans="1:45" s="211" customFormat="1" ht="16.5" customHeight="1">
      <c r="A32" s="208"/>
      <c r="B32" s="209"/>
      <c r="C32" s="21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212"/>
      <c r="AK32" s="213"/>
      <c r="AL32" s="214"/>
    </row>
    <row r="33" spans="1:38" s="211" customFormat="1" ht="16.5" customHeight="1">
      <c r="A33" s="208"/>
      <c r="B33" s="209"/>
      <c r="C33" s="21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212"/>
      <c r="AK33" s="213"/>
      <c r="AL33" s="214"/>
    </row>
    <row r="34" spans="1:38" s="211" customFormat="1" ht="16.5" customHeight="1">
      <c r="A34" s="208"/>
      <c r="B34" s="209"/>
      <c r="C34" s="21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212"/>
      <c r="AK34" s="213"/>
      <c r="AL34" s="214"/>
    </row>
    <row r="35" spans="1:38" s="140" customFormat="1" ht="16.5" customHeight="1">
      <c r="A35" s="147"/>
      <c r="B35" s="148"/>
      <c r="C35" s="149"/>
      <c r="D35" s="228" t="s">
        <v>149</v>
      </c>
      <c r="E35" s="229"/>
      <c r="F35" s="229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1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44"/>
      <c r="AK35" s="145"/>
      <c r="AL35" s="146"/>
    </row>
    <row r="36" spans="1:38" s="140" customFormat="1" ht="16.5" customHeight="1">
      <c r="A36" s="147"/>
      <c r="B36" s="151" t="s">
        <v>114</v>
      </c>
      <c r="C36" s="149"/>
      <c r="D36" s="236" t="s">
        <v>172</v>
      </c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7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44"/>
      <c r="AK36" s="145"/>
      <c r="AL36" s="146"/>
    </row>
    <row r="37" spans="1:38" s="140" customFormat="1" ht="16.5" customHeight="1" thickBot="1">
      <c r="A37" s="152"/>
      <c r="B37" s="153" t="s">
        <v>160</v>
      </c>
      <c r="C37" s="142"/>
      <c r="D37" s="233" t="s">
        <v>174</v>
      </c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5"/>
      <c r="S37" s="154"/>
      <c r="T37" s="154"/>
      <c r="U37" s="154"/>
      <c r="V37" s="154"/>
      <c r="W37" s="259"/>
      <c r="Y37" s="453" t="s">
        <v>79</v>
      </c>
      <c r="Z37" s="453"/>
      <c r="AA37" s="453"/>
      <c r="AB37" s="453"/>
      <c r="AC37" s="453"/>
      <c r="AD37" s="453"/>
      <c r="AE37" s="453"/>
      <c r="AF37" s="453"/>
      <c r="AG37" s="453"/>
      <c r="AH37" s="453"/>
      <c r="AI37" s="259"/>
      <c r="AJ37" s="259"/>
      <c r="AK37" s="145"/>
      <c r="AL37" s="146"/>
    </row>
    <row r="38" spans="1:38" s="140" customFormat="1" ht="16.5" customHeight="1">
      <c r="A38" s="158"/>
      <c r="B38" s="159" t="s">
        <v>150</v>
      </c>
      <c r="C38" s="160"/>
      <c r="D38" s="454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6"/>
      <c r="S38" s="161"/>
      <c r="T38" s="162"/>
      <c r="U38" s="162"/>
      <c r="V38" s="252"/>
      <c r="W38" s="242"/>
      <c r="X38" s="242"/>
      <c r="Y38" s="457" t="s">
        <v>165</v>
      </c>
      <c r="Z38" s="457"/>
      <c r="AA38" s="457"/>
      <c r="AB38" s="457"/>
      <c r="AC38" s="457"/>
      <c r="AD38" s="457"/>
      <c r="AE38" s="457"/>
      <c r="AF38" s="457"/>
      <c r="AG38" s="457"/>
      <c r="AH38" s="457"/>
      <c r="AI38" s="242"/>
      <c r="AJ38" s="242"/>
      <c r="AK38" s="145"/>
      <c r="AL38" s="146"/>
    </row>
    <row r="39" spans="1:38" ht="16.5" customHeight="1">
      <c r="A39" s="166"/>
      <c r="B39" s="167" t="s">
        <v>151</v>
      </c>
      <c r="C39" s="168"/>
      <c r="D39" s="238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40"/>
      <c r="S39" s="161"/>
      <c r="T39" s="258"/>
      <c r="U39" s="258"/>
      <c r="W39" s="432"/>
      <c r="X39" s="432"/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2"/>
      <c r="AJ39" s="432"/>
      <c r="AK39" s="156"/>
      <c r="AL39" s="157"/>
    </row>
    <row r="40" spans="1:38" ht="16.5" customHeight="1">
      <c r="A40" s="170"/>
      <c r="B40" s="167" t="s">
        <v>159</v>
      </c>
      <c r="C40" s="168"/>
      <c r="L40" s="78"/>
      <c r="S40" s="161"/>
      <c r="T40" s="431"/>
      <c r="U40" s="431"/>
      <c r="AJ40" s="163"/>
      <c r="AK40" s="164"/>
      <c r="AL40" s="165"/>
    </row>
    <row r="41" spans="1:38" ht="16.5" customHeight="1" thickBot="1">
      <c r="A41" s="173"/>
      <c r="B41" s="224" t="s">
        <v>152</v>
      </c>
      <c r="C41" s="174"/>
      <c r="D41" s="83"/>
      <c r="E41" s="222"/>
      <c r="F41" s="83"/>
      <c r="G41" s="83"/>
      <c r="H41" s="83"/>
      <c r="I41" s="83"/>
      <c r="J41" s="83"/>
      <c r="K41" s="83"/>
      <c r="L41" s="241"/>
      <c r="M41" s="83"/>
      <c r="N41" s="83"/>
      <c r="O41" s="83"/>
      <c r="P41" s="83"/>
      <c r="Q41" s="83"/>
      <c r="R41" s="83"/>
      <c r="S41" s="175"/>
      <c r="T41" s="175"/>
      <c r="U41" s="175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223"/>
      <c r="AK41" s="176"/>
      <c r="AL41" s="177"/>
    </row>
    <row r="42" spans="1:38" ht="16.5" customHeight="1">
      <c r="A42" s="225"/>
      <c r="B42" s="78"/>
      <c r="C42" s="226"/>
      <c r="D42" s="78"/>
      <c r="E42" s="227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163"/>
      <c r="AK42" s="193"/>
      <c r="AL42" s="193"/>
    </row>
    <row r="43" spans="1:38" ht="16.5" customHeight="1">
      <c r="A43" s="226"/>
      <c r="B43" s="78"/>
      <c r="C43" s="226"/>
      <c r="D43" s="78"/>
      <c r="E43" s="227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193"/>
      <c r="AK43" s="193"/>
      <c r="AL43" s="193"/>
    </row>
    <row r="44" spans="1:38" ht="16.5" customHeight="1">
      <c r="A44" s="195"/>
      <c r="B44" s="171"/>
      <c r="C44" s="171"/>
      <c r="D44" s="171"/>
      <c r="E44" s="193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64"/>
      <c r="AK44" s="164"/>
      <c r="AL44" s="164"/>
    </row>
    <row r="45" spans="1:38" ht="16.5" customHeight="1">
      <c r="A45" s="194"/>
      <c r="B45" s="172"/>
      <c r="C45" s="179"/>
      <c r="D45" s="18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44"/>
      <c r="AK45" s="145"/>
      <c r="AL45" s="145"/>
    </row>
    <row r="46" spans="1:38" ht="16.5" customHeight="1">
      <c r="A46" s="181"/>
      <c r="B46" s="148"/>
      <c r="C46" s="179"/>
      <c r="D46" s="18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44"/>
      <c r="AK46" s="145"/>
      <c r="AL46" s="145"/>
    </row>
    <row r="47" spans="1:38" ht="16.5" customHeight="1">
      <c r="A47" s="182"/>
      <c r="B47" s="148"/>
      <c r="C47" s="149"/>
      <c r="D47" s="143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44"/>
      <c r="AK47" s="145"/>
      <c r="AL47" s="145"/>
    </row>
    <row r="48" spans="1:38" ht="16.5" customHeight="1">
      <c r="A48" s="183"/>
      <c r="B48" s="184"/>
      <c r="C48" s="142"/>
      <c r="D48" s="148"/>
      <c r="E48" s="185"/>
      <c r="F48" s="185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5"/>
      <c r="AK48" s="156"/>
      <c r="AL48" s="186"/>
    </row>
    <row r="49" spans="1:38" ht="16.5" customHeight="1">
      <c r="A49" s="187"/>
      <c r="B49" s="188"/>
      <c r="C49" s="160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61"/>
      <c r="T49" s="424"/>
      <c r="U49" s="424"/>
      <c r="V49" s="425"/>
      <c r="W49" s="425"/>
      <c r="X49" s="425"/>
      <c r="Y49" s="425"/>
      <c r="Z49" s="425"/>
      <c r="AA49" s="425"/>
      <c r="AB49" s="425"/>
      <c r="AC49" s="425"/>
      <c r="AD49" s="425"/>
      <c r="AE49" s="425"/>
      <c r="AF49" s="425"/>
      <c r="AG49" s="425"/>
      <c r="AH49" s="425"/>
      <c r="AI49" s="425"/>
      <c r="AJ49" s="163"/>
      <c r="AK49" s="164"/>
      <c r="AL49" s="164"/>
    </row>
    <row r="50" spans="1:38" ht="17.100000000000001" customHeight="1">
      <c r="A50" s="258"/>
      <c r="B50" s="190"/>
      <c r="C50" s="168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1"/>
      <c r="T50" s="424"/>
      <c r="U50" s="424"/>
      <c r="V50" s="434"/>
      <c r="W50" s="434"/>
      <c r="X50" s="434"/>
      <c r="Y50" s="434"/>
      <c r="Z50" s="434"/>
      <c r="AA50" s="434"/>
      <c r="AB50" s="434"/>
      <c r="AC50" s="434"/>
      <c r="AD50" s="434"/>
      <c r="AE50" s="434"/>
      <c r="AF50" s="434"/>
      <c r="AG50" s="434"/>
      <c r="AH50" s="434"/>
      <c r="AI50" s="434"/>
      <c r="AJ50" s="163"/>
      <c r="AK50" s="164"/>
      <c r="AL50" s="164"/>
    </row>
    <row r="51" spans="1:38" ht="15" customHeight="1">
      <c r="A51" s="191"/>
      <c r="B51" s="190"/>
      <c r="C51" s="168"/>
      <c r="D51" s="435"/>
      <c r="E51" s="435"/>
      <c r="F51" s="435"/>
      <c r="G51" s="435"/>
      <c r="H51" s="435"/>
      <c r="I51" s="435"/>
      <c r="J51" s="435"/>
      <c r="K51" s="435"/>
      <c r="L51" s="435"/>
      <c r="M51" s="435"/>
      <c r="N51" s="435"/>
      <c r="O51" s="435"/>
      <c r="P51" s="435"/>
      <c r="Q51" s="435"/>
      <c r="R51" s="435"/>
      <c r="S51" s="161"/>
      <c r="T51" s="431"/>
      <c r="U51" s="431"/>
      <c r="V51" s="432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2"/>
      <c r="AJ51" s="163"/>
      <c r="AK51" s="164"/>
      <c r="AL51" s="164"/>
    </row>
    <row r="52" spans="1:38" ht="15" customHeight="1">
      <c r="A52" s="195"/>
      <c r="B52" s="171"/>
      <c r="C52" s="171"/>
      <c r="D52" s="18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72"/>
      <c r="T52" s="172"/>
      <c r="U52" s="172"/>
      <c r="V52" s="432"/>
      <c r="W52" s="432"/>
      <c r="X52" s="432"/>
      <c r="Y52" s="432"/>
      <c r="Z52" s="432"/>
      <c r="AA52" s="432"/>
      <c r="AB52" s="432"/>
      <c r="AC52" s="432"/>
      <c r="AD52" s="432"/>
      <c r="AE52" s="432"/>
      <c r="AF52" s="432"/>
      <c r="AG52" s="432"/>
      <c r="AH52" s="432"/>
      <c r="AI52" s="432"/>
      <c r="AJ52" s="164"/>
      <c r="AK52" s="164"/>
      <c r="AL52" s="164"/>
    </row>
    <row r="53" spans="1:38" ht="15" customHeight="1">
      <c r="A53" s="195"/>
      <c r="B53" s="171"/>
      <c r="C53" s="171"/>
      <c r="D53" s="171"/>
      <c r="E53" s="193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64"/>
      <c r="AK53" s="164"/>
      <c r="AL53" s="164"/>
    </row>
    <row r="54" spans="1:38" ht="15" customHeight="1">
      <c r="A54" s="194"/>
      <c r="B54" s="172"/>
      <c r="C54" s="195"/>
      <c r="D54" s="172"/>
      <c r="E54" s="193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64"/>
      <c r="AK54" s="164"/>
      <c r="AL54" s="196">
        <f>SUM(AL6:AL53)</f>
        <v>549</v>
      </c>
    </row>
    <row r="55" spans="1:38" ht="15" customHeight="1">
      <c r="A55" s="194"/>
      <c r="B55" s="172"/>
      <c r="C55" s="195"/>
      <c r="D55" s="172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64"/>
      <c r="AK55" s="164"/>
      <c r="AL55" s="164"/>
    </row>
    <row r="56" spans="1:38">
      <c r="A56" s="195"/>
      <c r="B56" s="172"/>
      <c r="C56" s="195"/>
      <c r="D56" s="172"/>
      <c r="E56" s="193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64"/>
      <c r="AK56" s="164"/>
      <c r="AL56" s="164"/>
    </row>
    <row r="57" spans="1:38">
      <c r="A57" s="433"/>
      <c r="B57" s="433"/>
      <c r="C57" s="195"/>
      <c r="D57" s="172"/>
      <c r="E57" s="198"/>
      <c r="F57" s="198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64"/>
      <c r="AK57" s="164"/>
      <c r="AL57" s="164"/>
    </row>
    <row r="58" spans="1:38">
      <c r="A58" s="195"/>
      <c r="B58" s="172"/>
      <c r="C58" s="195"/>
      <c r="D58" s="172"/>
      <c r="E58" s="193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64"/>
      <c r="AK58" s="164"/>
      <c r="AL58" s="164"/>
    </row>
    <row r="59" spans="1:38">
      <c r="A59" s="195"/>
      <c r="B59" s="172"/>
      <c r="C59" s="195"/>
      <c r="D59" s="172"/>
      <c r="E59" s="193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64"/>
      <c r="AK59" s="164"/>
      <c r="AL59" s="164"/>
    </row>
    <row r="60" spans="1:38">
      <c r="A60" s="195"/>
      <c r="B60" s="172"/>
      <c r="C60" s="195"/>
      <c r="D60" s="172"/>
      <c r="E60" s="193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64"/>
      <c r="AK60" s="164"/>
      <c r="AL60" s="164"/>
    </row>
    <row r="61" spans="1:38">
      <c r="A61" s="195"/>
      <c r="B61" s="172"/>
      <c r="C61" s="195"/>
      <c r="D61" s="172"/>
      <c r="E61" s="193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64"/>
      <c r="AK61" s="164"/>
      <c r="AL61" s="164"/>
    </row>
    <row r="62" spans="1:38">
      <c r="A62" s="195"/>
      <c r="B62" s="172"/>
      <c r="C62" s="195"/>
      <c r="D62" s="172"/>
      <c r="E62" s="193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64"/>
      <c r="AK62" s="164"/>
      <c r="AL62" s="164"/>
    </row>
    <row r="63" spans="1:38">
      <c r="A63" s="195"/>
      <c r="B63" s="172"/>
      <c r="C63" s="195"/>
      <c r="D63" s="172"/>
      <c r="E63" s="193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64"/>
      <c r="AK63" s="164"/>
      <c r="AL63" s="164"/>
    </row>
    <row r="64" spans="1:38">
      <c r="A64" s="195"/>
      <c r="B64" s="172"/>
      <c r="C64" s="195"/>
      <c r="D64" s="172"/>
      <c r="E64" s="193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64"/>
      <c r="AK64" s="164"/>
      <c r="AL64" s="164"/>
    </row>
    <row r="65" spans="1:38">
      <c r="A65" s="195"/>
      <c r="B65" s="178"/>
      <c r="C65" s="195"/>
      <c r="D65" s="172"/>
      <c r="E65" s="193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64"/>
      <c r="AK65" s="164"/>
      <c r="AL65" s="164"/>
    </row>
    <row r="66" spans="1:38">
      <c r="A66" s="195"/>
      <c r="B66" s="178"/>
      <c r="C66" s="195"/>
      <c r="D66" s="172"/>
      <c r="E66" s="193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64"/>
      <c r="AK66" s="164"/>
      <c r="AL66" s="164"/>
    </row>
    <row r="67" spans="1:38">
      <c r="A67" s="195"/>
      <c r="B67" s="178"/>
      <c r="C67" s="195"/>
      <c r="D67" s="172"/>
      <c r="E67" s="193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64"/>
      <c r="AK67" s="164"/>
      <c r="AL67" s="164"/>
    </row>
    <row r="68" spans="1:38">
      <c r="A68" s="195"/>
      <c r="B68" s="178"/>
      <c r="C68" s="195"/>
      <c r="D68" s="172"/>
      <c r="E68" s="193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64"/>
      <c r="AK68" s="164"/>
      <c r="AL68" s="164"/>
    </row>
    <row r="69" spans="1:38">
      <c r="A69" s="195"/>
      <c r="B69" s="178"/>
      <c r="C69" s="195"/>
      <c r="D69" s="172"/>
      <c r="E69" s="193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64"/>
      <c r="AK69" s="164"/>
      <c r="AL69" s="164"/>
    </row>
    <row r="70" spans="1:38">
      <c r="A70" s="195"/>
      <c r="B70" s="178"/>
      <c r="C70" s="195"/>
      <c r="D70" s="172"/>
      <c r="E70" s="193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64"/>
      <c r="AK70" s="164"/>
      <c r="AL70" s="164"/>
    </row>
    <row r="71" spans="1:38">
      <c r="A71" s="195"/>
      <c r="B71" s="178"/>
      <c r="C71" s="195"/>
      <c r="D71" s="172"/>
      <c r="E71" s="193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64"/>
      <c r="AK71" s="164"/>
      <c r="AL71" s="164"/>
    </row>
    <row r="72" spans="1:38">
      <c r="A72" s="195"/>
      <c r="B72" s="178"/>
      <c r="C72" s="195"/>
      <c r="D72" s="172"/>
      <c r="E72" s="193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64"/>
      <c r="AK72" s="164"/>
      <c r="AL72" s="164"/>
    </row>
    <row r="73" spans="1:38">
      <c r="A73" s="195"/>
      <c r="B73" s="178"/>
      <c r="C73" s="195"/>
      <c r="D73" s="172"/>
      <c r="E73" s="193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64"/>
      <c r="AK73" s="164"/>
      <c r="AL73" s="164"/>
    </row>
    <row r="74" spans="1:38">
      <c r="A74" s="195"/>
      <c r="B74" s="178"/>
      <c r="C74" s="195"/>
      <c r="D74" s="172"/>
      <c r="E74" s="193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64"/>
      <c r="AK74" s="164"/>
      <c r="AL74" s="164"/>
    </row>
    <row r="75" spans="1:38">
      <c r="A75" s="195"/>
      <c r="B75" s="178"/>
      <c r="C75" s="195"/>
      <c r="D75" s="172"/>
      <c r="E75" s="193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64"/>
      <c r="AK75" s="164"/>
      <c r="AL75" s="164"/>
    </row>
    <row r="76" spans="1:38">
      <c r="A76" s="195"/>
      <c r="B76" s="178"/>
      <c r="C76" s="195"/>
      <c r="D76" s="172"/>
      <c r="E76" s="193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64"/>
      <c r="AK76" s="164"/>
      <c r="AL76" s="164"/>
    </row>
    <row r="77" spans="1:38">
      <c r="A77" s="195"/>
      <c r="B77" s="178"/>
      <c r="C77" s="195"/>
      <c r="D77" s="172"/>
      <c r="E77" s="193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64"/>
      <c r="AK77" s="164"/>
      <c r="AL77" s="164"/>
    </row>
    <row r="78" spans="1:38">
      <c r="A78" s="195"/>
      <c r="B78" s="178"/>
      <c r="C78" s="195"/>
      <c r="D78" s="172"/>
      <c r="E78" s="193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64"/>
      <c r="AK78" s="164"/>
      <c r="AL78" s="164"/>
    </row>
    <row r="79" spans="1:38">
      <c r="A79" s="195"/>
      <c r="B79" s="178"/>
      <c r="C79" s="195"/>
      <c r="D79" s="172"/>
      <c r="E79" s="193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64"/>
      <c r="AK79" s="164"/>
      <c r="AL79" s="164"/>
    </row>
    <row r="80" spans="1:38">
      <c r="A80" s="195"/>
      <c r="B80" s="178"/>
      <c r="C80" s="195"/>
      <c r="D80" s="172"/>
      <c r="E80" s="193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64"/>
      <c r="AK80" s="164"/>
      <c r="AL80" s="164"/>
    </row>
    <row r="81" spans="1:38">
      <c r="A81" s="195"/>
      <c r="B81" s="178"/>
      <c r="C81" s="195"/>
      <c r="D81" s="172"/>
      <c r="E81" s="193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64"/>
      <c r="AK81" s="164"/>
      <c r="AL81" s="164"/>
    </row>
    <row r="82" spans="1:38">
      <c r="A82" s="195"/>
      <c r="B82" s="178"/>
      <c r="C82" s="195"/>
      <c r="D82" s="172"/>
      <c r="E82" s="193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64"/>
      <c r="AK82" s="164"/>
      <c r="AL82" s="164"/>
    </row>
    <row r="83" spans="1:38">
      <c r="A83" s="195"/>
      <c r="B83" s="178"/>
      <c r="C83" s="195"/>
      <c r="D83" s="172"/>
      <c r="E83" s="193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64"/>
      <c r="AK83" s="164"/>
      <c r="AL83" s="164"/>
    </row>
    <row r="84" spans="1:38">
      <c r="A84" s="195"/>
      <c r="B84" s="178"/>
      <c r="C84" s="195"/>
      <c r="D84" s="172"/>
      <c r="E84" s="193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64"/>
      <c r="AK84" s="164"/>
      <c r="AL84" s="164"/>
    </row>
    <row r="85" spans="1:38">
      <c r="A85" s="195"/>
      <c r="B85" s="178"/>
      <c r="C85" s="195"/>
      <c r="D85" s="178"/>
      <c r="E85" s="164"/>
      <c r="F85" s="178"/>
      <c r="G85" s="178"/>
      <c r="H85" s="178"/>
      <c r="I85" s="178"/>
      <c r="J85" s="178"/>
      <c r="K85" s="178"/>
      <c r="L85" s="199"/>
      <c r="M85" s="178"/>
      <c r="N85" s="178"/>
      <c r="O85" s="178"/>
      <c r="P85" s="178"/>
      <c r="Q85" s="178"/>
      <c r="R85" s="178"/>
      <c r="S85" s="178"/>
      <c r="T85" s="199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64"/>
      <c r="AK85" s="164"/>
      <c r="AL85" s="164"/>
    </row>
    <row r="86" spans="1:38">
      <c r="A86" s="195"/>
      <c r="B86" s="178"/>
      <c r="C86" s="195"/>
      <c r="D86" s="178"/>
      <c r="E86" s="164"/>
      <c r="F86" s="178"/>
      <c r="G86" s="178"/>
      <c r="H86" s="178"/>
      <c r="I86" s="178"/>
      <c r="J86" s="178"/>
      <c r="K86" s="178"/>
      <c r="L86" s="199"/>
      <c r="M86" s="178"/>
      <c r="N86" s="178"/>
      <c r="O86" s="178"/>
      <c r="P86" s="178"/>
      <c r="Q86" s="178"/>
      <c r="R86" s="178"/>
      <c r="S86" s="178"/>
      <c r="T86" s="199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64"/>
      <c r="AK86" s="164"/>
      <c r="AL86" s="164"/>
    </row>
    <row r="87" spans="1:38">
      <c r="A87" s="195"/>
      <c r="B87" s="178"/>
      <c r="C87" s="195"/>
      <c r="D87" s="178"/>
      <c r="E87" s="164"/>
      <c r="F87" s="178"/>
      <c r="G87" s="178"/>
      <c r="H87" s="178"/>
      <c r="I87" s="178"/>
      <c r="J87" s="178"/>
      <c r="K87" s="178"/>
      <c r="L87" s="199"/>
      <c r="M87" s="178"/>
      <c r="N87" s="178"/>
      <c r="O87" s="178"/>
      <c r="P87" s="178"/>
      <c r="Q87" s="178"/>
      <c r="R87" s="178"/>
      <c r="S87" s="178"/>
      <c r="T87" s="199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64"/>
      <c r="AK87" s="164"/>
      <c r="AL87" s="164"/>
    </row>
    <row r="88" spans="1:38">
      <c r="A88" s="195"/>
      <c r="B88" s="178"/>
      <c r="C88" s="195"/>
      <c r="D88" s="178"/>
      <c r="E88" s="164"/>
      <c r="F88" s="178"/>
      <c r="G88" s="178"/>
      <c r="H88" s="178"/>
      <c r="I88" s="178"/>
      <c r="J88" s="178"/>
      <c r="K88" s="178"/>
      <c r="L88" s="199"/>
      <c r="M88" s="178"/>
      <c r="N88" s="178"/>
      <c r="O88" s="178"/>
      <c r="P88" s="178"/>
      <c r="Q88" s="178"/>
      <c r="R88" s="178"/>
      <c r="S88" s="178"/>
      <c r="T88" s="199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64"/>
      <c r="AK88" s="164"/>
      <c r="AL88" s="164"/>
    </row>
    <row r="89" spans="1:38">
      <c r="A89" s="195"/>
      <c r="B89" s="178"/>
      <c r="C89" s="195"/>
      <c r="D89" s="178"/>
      <c r="E89" s="164"/>
      <c r="F89" s="178"/>
      <c r="G89" s="178"/>
      <c r="H89" s="178"/>
      <c r="I89" s="178"/>
      <c r="J89" s="178"/>
      <c r="K89" s="178"/>
      <c r="L89" s="199"/>
      <c r="M89" s="178"/>
      <c r="N89" s="178"/>
      <c r="O89" s="178"/>
      <c r="P89" s="178"/>
      <c r="Q89" s="178"/>
      <c r="R89" s="178"/>
      <c r="S89" s="178"/>
      <c r="T89" s="199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64"/>
      <c r="AK89" s="164"/>
      <c r="AL89" s="164"/>
    </row>
    <row r="90" spans="1:38">
      <c r="A90" s="195"/>
      <c r="B90" s="178"/>
      <c r="C90" s="195"/>
      <c r="D90" s="178"/>
      <c r="E90" s="164"/>
      <c r="F90" s="178"/>
      <c r="G90" s="178"/>
      <c r="H90" s="178"/>
      <c r="I90" s="178"/>
      <c r="J90" s="178"/>
      <c r="K90" s="178"/>
      <c r="L90" s="199"/>
      <c r="M90" s="178"/>
      <c r="N90" s="178"/>
      <c r="O90" s="178"/>
      <c r="P90" s="178"/>
      <c r="Q90" s="178"/>
      <c r="R90" s="178"/>
      <c r="S90" s="178"/>
      <c r="T90" s="199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64"/>
      <c r="AK90" s="164"/>
      <c r="AL90" s="164"/>
    </row>
    <row r="91" spans="1:38">
      <c r="A91" s="195"/>
      <c r="B91" s="178"/>
      <c r="C91" s="195"/>
      <c r="D91" s="178"/>
      <c r="E91" s="164"/>
      <c r="F91" s="178"/>
      <c r="G91" s="178"/>
      <c r="H91" s="178"/>
      <c r="I91" s="178"/>
      <c r="J91" s="178"/>
      <c r="K91" s="178"/>
      <c r="L91" s="199"/>
      <c r="M91" s="178"/>
      <c r="N91" s="178"/>
      <c r="O91" s="178"/>
      <c r="P91" s="178"/>
      <c r="Q91" s="178"/>
      <c r="R91" s="178"/>
      <c r="S91" s="178"/>
      <c r="T91" s="199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64"/>
      <c r="AK91" s="164"/>
      <c r="AL91" s="164"/>
    </row>
    <row r="92" spans="1:38">
      <c r="A92" s="195"/>
      <c r="B92" s="178"/>
      <c r="C92" s="195"/>
      <c r="D92" s="178"/>
      <c r="E92" s="164"/>
      <c r="F92" s="178"/>
      <c r="G92" s="178"/>
      <c r="H92" s="178"/>
      <c r="I92" s="178"/>
      <c r="J92" s="178"/>
      <c r="K92" s="178"/>
      <c r="L92" s="199"/>
      <c r="M92" s="178"/>
      <c r="N92" s="178"/>
      <c r="O92" s="178"/>
      <c r="P92" s="178"/>
      <c r="Q92" s="178"/>
      <c r="R92" s="178"/>
      <c r="S92" s="178"/>
      <c r="T92" s="199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64"/>
      <c r="AK92" s="164"/>
      <c r="AL92" s="164"/>
    </row>
    <row r="93" spans="1:38">
      <c r="A93" s="195"/>
      <c r="B93" s="178"/>
      <c r="C93" s="195"/>
      <c r="D93" s="178"/>
      <c r="E93" s="164"/>
      <c r="F93" s="178"/>
      <c r="G93" s="178"/>
      <c r="H93" s="178"/>
      <c r="I93" s="178"/>
      <c r="J93" s="178"/>
      <c r="K93" s="178"/>
      <c r="L93" s="199"/>
      <c r="M93" s="178"/>
      <c r="N93" s="178"/>
      <c r="O93" s="178"/>
      <c r="P93" s="178"/>
      <c r="Q93" s="178"/>
      <c r="R93" s="178"/>
      <c r="S93" s="178"/>
      <c r="T93" s="199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64"/>
      <c r="AK93" s="164"/>
      <c r="AL93" s="164"/>
    </row>
    <row r="94" spans="1:38">
      <c r="A94" s="195"/>
      <c r="B94" s="178"/>
      <c r="C94" s="195"/>
      <c r="D94" s="178"/>
      <c r="E94" s="164"/>
      <c r="F94" s="178"/>
      <c r="G94" s="178"/>
      <c r="H94" s="178"/>
      <c r="I94" s="178"/>
      <c r="J94" s="178"/>
      <c r="K94" s="178"/>
      <c r="L94" s="199"/>
      <c r="M94" s="178"/>
      <c r="N94" s="178"/>
      <c r="O94" s="178"/>
      <c r="P94" s="178"/>
      <c r="Q94" s="178"/>
      <c r="R94" s="178"/>
      <c r="S94" s="178"/>
      <c r="T94" s="199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64"/>
      <c r="AK94" s="164"/>
      <c r="AL94" s="164"/>
    </row>
    <row r="95" spans="1:38">
      <c r="A95" s="195"/>
      <c r="B95" s="178"/>
      <c r="C95" s="195"/>
      <c r="D95" s="178"/>
      <c r="E95" s="164"/>
      <c r="F95" s="178"/>
      <c r="G95" s="178"/>
      <c r="H95" s="178"/>
      <c r="I95" s="178"/>
      <c r="J95" s="178"/>
      <c r="K95" s="178"/>
      <c r="L95" s="199"/>
      <c r="M95" s="178"/>
      <c r="N95" s="178"/>
      <c r="O95" s="178"/>
      <c r="P95" s="178"/>
      <c r="Q95" s="178"/>
      <c r="R95" s="178"/>
      <c r="S95" s="178"/>
      <c r="T95" s="199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64"/>
      <c r="AK95" s="164"/>
      <c r="AL95" s="164"/>
    </row>
    <row r="96" spans="1:38">
      <c r="A96" s="195"/>
      <c r="B96" s="178"/>
      <c r="C96" s="195"/>
      <c r="D96" s="178"/>
      <c r="E96" s="164"/>
      <c r="F96" s="178"/>
      <c r="G96" s="178"/>
      <c r="H96" s="178"/>
      <c r="I96" s="178"/>
      <c r="J96" s="178"/>
      <c r="K96" s="178"/>
      <c r="L96" s="199"/>
      <c r="M96" s="178"/>
      <c r="N96" s="178"/>
      <c r="O96" s="178"/>
      <c r="P96" s="178"/>
      <c r="Q96" s="178"/>
      <c r="R96" s="178"/>
      <c r="S96" s="178"/>
      <c r="T96" s="199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64"/>
      <c r="AK96" s="164"/>
      <c r="AL96" s="164"/>
    </row>
    <row r="97" spans="1:38">
      <c r="A97" s="195"/>
      <c r="B97" s="178"/>
      <c r="C97" s="195"/>
      <c r="D97" s="178"/>
      <c r="E97" s="164"/>
      <c r="F97" s="178"/>
      <c r="G97" s="178"/>
      <c r="H97" s="178"/>
      <c r="I97" s="178"/>
      <c r="J97" s="178"/>
      <c r="K97" s="178"/>
      <c r="L97" s="199"/>
      <c r="M97" s="178"/>
      <c r="N97" s="178"/>
      <c r="O97" s="178"/>
      <c r="P97" s="178"/>
      <c r="Q97" s="178"/>
      <c r="R97" s="178"/>
      <c r="S97" s="178"/>
      <c r="T97" s="199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64"/>
      <c r="AK97" s="164"/>
      <c r="AL97" s="164"/>
    </row>
    <row r="98" spans="1:38">
      <c r="A98" s="195"/>
      <c r="B98" s="178"/>
      <c r="C98" s="195"/>
      <c r="D98" s="178"/>
      <c r="E98" s="164"/>
      <c r="F98" s="178"/>
      <c r="G98" s="178"/>
      <c r="H98" s="178"/>
      <c r="I98" s="178"/>
      <c r="J98" s="178"/>
      <c r="K98" s="178"/>
      <c r="L98" s="199"/>
      <c r="M98" s="178"/>
      <c r="N98" s="178"/>
      <c r="O98" s="178"/>
      <c r="P98" s="178"/>
      <c r="Q98" s="178"/>
      <c r="R98" s="178"/>
      <c r="S98" s="178"/>
      <c r="T98" s="199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64"/>
      <c r="AK98" s="164"/>
      <c r="AL98" s="164"/>
    </row>
    <row r="99" spans="1:38">
      <c r="A99" s="195"/>
      <c r="B99" s="178"/>
      <c r="C99" s="195"/>
      <c r="D99" s="178"/>
      <c r="E99" s="164"/>
      <c r="F99" s="178"/>
      <c r="G99" s="178"/>
      <c r="H99" s="178"/>
      <c r="I99" s="178"/>
      <c r="J99" s="178"/>
      <c r="K99" s="178"/>
      <c r="L99" s="199"/>
      <c r="M99" s="178"/>
      <c r="N99" s="178"/>
      <c r="O99" s="178"/>
      <c r="P99" s="178"/>
      <c r="Q99" s="178"/>
      <c r="R99" s="178"/>
      <c r="S99" s="178"/>
      <c r="T99" s="199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64"/>
      <c r="AK99" s="164"/>
      <c r="AL99" s="164"/>
    </row>
    <row r="100" spans="1:38">
      <c r="A100" s="195"/>
      <c r="B100" s="178"/>
      <c r="C100" s="195"/>
      <c r="D100" s="178"/>
      <c r="E100" s="164"/>
      <c r="F100" s="178"/>
      <c r="G100" s="178"/>
      <c r="H100" s="178"/>
      <c r="I100" s="178"/>
      <c r="J100" s="178"/>
      <c r="K100" s="178"/>
      <c r="L100" s="199"/>
      <c r="M100" s="178"/>
      <c r="N100" s="178"/>
      <c r="O100" s="178"/>
      <c r="P100" s="178"/>
      <c r="Q100" s="178"/>
      <c r="R100" s="178"/>
      <c r="S100" s="178"/>
      <c r="T100" s="199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64"/>
      <c r="AK100" s="164"/>
      <c r="AL100" s="164"/>
    </row>
    <row r="101" spans="1:38">
      <c r="A101" s="195"/>
      <c r="B101" s="178"/>
      <c r="C101" s="195"/>
      <c r="D101" s="178"/>
      <c r="E101" s="164"/>
      <c r="F101" s="178"/>
      <c r="G101" s="178"/>
      <c r="H101" s="178"/>
      <c r="I101" s="178"/>
      <c r="J101" s="178"/>
      <c r="K101" s="178"/>
      <c r="L101" s="199"/>
      <c r="M101" s="178"/>
      <c r="N101" s="178"/>
      <c r="O101" s="178"/>
      <c r="P101" s="178"/>
      <c r="Q101" s="178"/>
      <c r="R101" s="178"/>
      <c r="S101" s="178"/>
      <c r="T101" s="199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64"/>
      <c r="AK101" s="164"/>
      <c r="AL101" s="164"/>
    </row>
    <row r="102" spans="1:38">
      <c r="A102" s="195"/>
      <c r="B102" s="178"/>
      <c r="C102" s="195"/>
      <c r="D102" s="178"/>
      <c r="E102" s="164"/>
      <c r="F102" s="178"/>
      <c r="G102" s="178"/>
      <c r="H102" s="178"/>
      <c r="I102" s="178"/>
      <c r="J102" s="178"/>
      <c r="K102" s="178"/>
      <c r="L102" s="199"/>
      <c r="M102" s="178"/>
      <c r="N102" s="178"/>
      <c r="O102" s="178"/>
      <c r="P102" s="178"/>
      <c r="Q102" s="178"/>
      <c r="R102" s="178"/>
      <c r="S102" s="178"/>
      <c r="T102" s="199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64"/>
      <c r="AK102" s="164"/>
      <c r="AL102" s="164"/>
    </row>
    <row r="103" spans="1:38">
      <c r="A103" s="195"/>
      <c r="B103" s="178"/>
      <c r="C103" s="195"/>
      <c r="D103" s="178"/>
      <c r="E103" s="164"/>
      <c r="F103" s="178"/>
      <c r="G103" s="178"/>
      <c r="H103" s="178"/>
      <c r="I103" s="178"/>
      <c r="J103" s="178"/>
      <c r="K103" s="178"/>
      <c r="L103" s="199"/>
      <c r="M103" s="178"/>
      <c r="N103" s="178"/>
      <c r="O103" s="178"/>
      <c r="P103" s="178"/>
      <c r="Q103" s="178"/>
      <c r="R103" s="178"/>
      <c r="S103" s="178"/>
      <c r="T103" s="199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64"/>
      <c r="AK103" s="164"/>
      <c r="AL103" s="164"/>
    </row>
    <row r="104" spans="1:38">
      <c r="A104" s="195"/>
      <c r="B104" s="178"/>
      <c r="C104" s="195"/>
      <c r="D104" s="178"/>
      <c r="E104" s="164"/>
      <c r="F104" s="178"/>
      <c r="G104" s="178"/>
      <c r="H104" s="178"/>
      <c r="I104" s="178"/>
      <c r="J104" s="178"/>
      <c r="K104" s="178"/>
      <c r="L104" s="199"/>
      <c r="M104" s="178"/>
      <c r="N104" s="178"/>
      <c r="O104" s="178"/>
      <c r="P104" s="178"/>
      <c r="Q104" s="178"/>
      <c r="R104" s="178"/>
      <c r="S104" s="178"/>
      <c r="T104" s="199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64"/>
      <c r="AK104" s="164"/>
      <c r="AL104" s="164"/>
    </row>
    <row r="105" spans="1:38">
      <c r="A105" s="195"/>
      <c r="B105" s="178"/>
      <c r="C105" s="195"/>
      <c r="D105" s="178"/>
      <c r="E105" s="164"/>
      <c r="F105" s="178"/>
      <c r="G105" s="178"/>
      <c r="H105" s="178"/>
      <c r="I105" s="178"/>
      <c r="J105" s="178"/>
      <c r="K105" s="178"/>
      <c r="L105" s="199"/>
      <c r="M105" s="178"/>
      <c r="N105" s="178"/>
      <c r="O105" s="178"/>
      <c r="P105" s="178"/>
      <c r="Q105" s="178"/>
      <c r="R105" s="178"/>
      <c r="S105" s="178"/>
      <c r="T105" s="199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64"/>
      <c r="AK105" s="164"/>
      <c r="AL105" s="164"/>
    </row>
    <row r="106" spans="1:38">
      <c r="A106" s="195"/>
      <c r="B106" s="178"/>
      <c r="C106" s="195"/>
      <c r="D106" s="178"/>
      <c r="E106" s="164"/>
      <c r="F106" s="178"/>
      <c r="G106" s="178"/>
      <c r="H106" s="178"/>
      <c r="I106" s="178"/>
      <c r="J106" s="178"/>
      <c r="K106" s="178"/>
      <c r="L106" s="199"/>
      <c r="M106" s="178"/>
      <c r="N106" s="178"/>
      <c r="O106" s="178"/>
      <c r="P106" s="178"/>
      <c r="Q106" s="178"/>
      <c r="R106" s="178"/>
      <c r="S106" s="178"/>
      <c r="T106" s="199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64"/>
      <c r="AK106" s="164"/>
      <c r="AL106" s="164"/>
    </row>
    <row r="107" spans="1:38">
      <c r="A107" s="195"/>
      <c r="B107" s="178"/>
      <c r="C107" s="195"/>
      <c r="D107" s="178"/>
      <c r="E107" s="164"/>
      <c r="F107" s="178"/>
      <c r="G107" s="178"/>
      <c r="H107" s="178"/>
      <c r="I107" s="178"/>
      <c r="J107" s="178"/>
      <c r="K107" s="178"/>
      <c r="L107" s="199"/>
      <c r="M107" s="178"/>
      <c r="N107" s="178"/>
      <c r="O107" s="178"/>
      <c r="P107" s="178"/>
      <c r="Q107" s="178"/>
      <c r="R107" s="178"/>
      <c r="S107" s="178"/>
      <c r="T107" s="199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64"/>
      <c r="AK107" s="164"/>
      <c r="AL107" s="164"/>
    </row>
    <row r="108" spans="1:38">
      <c r="A108" s="195"/>
      <c r="B108" s="178"/>
      <c r="C108" s="195"/>
      <c r="D108" s="178"/>
      <c r="E108" s="164"/>
      <c r="F108" s="178"/>
      <c r="G108" s="178"/>
      <c r="H108" s="178"/>
      <c r="I108" s="178"/>
      <c r="J108" s="178"/>
      <c r="K108" s="178"/>
      <c r="L108" s="199"/>
      <c r="M108" s="178"/>
      <c r="N108" s="178"/>
      <c r="O108" s="178"/>
      <c r="P108" s="178"/>
      <c r="Q108" s="178"/>
      <c r="R108" s="178"/>
      <c r="S108" s="178"/>
      <c r="T108" s="199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64"/>
      <c r="AK108" s="164"/>
      <c r="AL108" s="164"/>
    </row>
    <row r="109" spans="1:38">
      <c r="A109" s="195"/>
      <c r="B109" s="178"/>
      <c r="C109" s="195"/>
      <c r="D109" s="178"/>
      <c r="E109" s="164"/>
      <c r="F109" s="178"/>
      <c r="G109" s="178"/>
      <c r="H109" s="178"/>
      <c r="I109" s="178"/>
      <c r="J109" s="178"/>
      <c r="K109" s="178"/>
      <c r="L109" s="199"/>
      <c r="M109" s="178"/>
      <c r="N109" s="178"/>
      <c r="O109" s="178"/>
      <c r="P109" s="178"/>
      <c r="Q109" s="178"/>
      <c r="R109" s="178"/>
      <c r="S109" s="178"/>
      <c r="T109" s="199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64"/>
      <c r="AK109" s="164"/>
      <c r="AL109" s="164"/>
    </row>
    <row r="110" spans="1:38">
      <c r="A110" s="195"/>
      <c r="B110" s="178"/>
      <c r="C110" s="195"/>
      <c r="D110" s="178"/>
      <c r="E110" s="164"/>
      <c r="F110" s="178"/>
      <c r="G110" s="178"/>
      <c r="H110" s="178"/>
      <c r="I110" s="178"/>
      <c r="J110" s="178"/>
      <c r="K110" s="178"/>
      <c r="L110" s="199"/>
      <c r="M110" s="178"/>
      <c r="N110" s="178"/>
      <c r="O110" s="178"/>
      <c r="P110" s="178"/>
      <c r="Q110" s="178"/>
      <c r="R110" s="178"/>
      <c r="S110" s="178"/>
      <c r="T110" s="199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64"/>
      <c r="AK110" s="164"/>
      <c r="AL110" s="164"/>
    </row>
    <row r="111" spans="1:38">
      <c r="A111" s="195"/>
      <c r="B111" s="178"/>
      <c r="C111" s="195"/>
      <c r="D111" s="178"/>
      <c r="E111" s="164"/>
      <c r="F111" s="178"/>
      <c r="G111" s="178"/>
      <c r="H111" s="178"/>
      <c r="I111" s="178"/>
      <c r="J111" s="178"/>
      <c r="K111" s="178"/>
      <c r="L111" s="199"/>
      <c r="M111" s="178"/>
      <c r="N111" s="178"/>
      <c r="O111" s="178"/>
      <c r="P111" s="178"/>
      <c r="Q111" s="178"/>
      <c r="R111" s="178"/>
      <c r="S111" s="178"/>
      <c r="T111" s="199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64"/>
      <c r="AK111" s="164"/>
      <c r="AL111" s="164"/>
    </row>
    <row r="112" spans="1:38">
      <c r="A112" s="195"/>
      <c r="B112" s="178"/>
      <c r="C112" s="195"/>
      <c r="D112" s="178"/>
      <c r="E112" s="164"/>
      <c r="F112" s="178"/>
      <c r="G112" s="178"/>
      <c r="H112" s="178"/>
      <c r="I112" s="178"/>
      <c r="J112" s="178"/>
      <c r="K112" s="178"/>
      <c r="L112" s="199"/>
      <c r="M112" s="178"/>
      <c r="N112" s="178"/>
      <c r="O112" s="178"/>
      <c r="P112" s="178"/>
      <c r="Q112" s="178"/>
      <c r="R112" s="178"/>
      <c r="S112" s="178"/>
      <c r="T112" s="199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64"/>
      <c r="AK112" s="164"/>
      <c r="AL112" s="164"/>
    </row>
    <row r="113" spans="1:38">
      <c r="A113" s="195"/>
      <c r="B113" s="178"/>
      <c r="C113" s="195"/>
      <c r="D113" s="178"/>
      <c r="E113" s="164"/>
      <c r="F113" s="178"/>
      <c r="G113" s="178"/>
      <c r="H113" s="178"/>
      <c r="I113" s="178"/>
      <c r="J113" s="178"/>
      <c r="K113" s="178"/>
      <c r="L113" s="199"/>
      <c r="M113" s="178"/>
      <c r="N113" s="178"/>
      <c r="O113" s="178"/>
      <c r="P113" s="178"/>
      <c r="Q113" s="178"/>
      <c r="R113" s="178"/>
      <c r="S113" s="178"/>
      <c r="T113" s="199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64"/>
      <c r="AK113" s="164"/>
      <c r="AL113" s="164"/>
    </row>
    <row r="114" spans="1:38">
      <c r="A114" s="195"/>
      <c r="B114" s="178"/>
      <c r="C114" s="195"/>
      <c r="D114" s="178"/>
      <c r="E114" s="164"/>
      <c r="F114" s="178"/>
      <c r="G114" s="178"/>
      <c r="H114" s="178"/>
      <c r="I114" s="178"/>
      <c r="J114" s="178"/>
      <c r="K114" s="178"/>
      <c r="L114" s="199"/>
      <c r="M114" s="178"/>
      <c r="N114" s="178"/>
      <c r="O114" s="178"/>
      <c r="P114" s="178"/>
      <c r="Q114" s="178"/>
      <c r="R114" s="178"/>
      <c r="S114" s="178"/>
      <c r="T114" s="199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64"/>
      <c r="AK114" s="164"/>
      <c r="AL114" s="164"/>
    </row>
    <row r="115" spans="1:38">
      <c r="A115" s="195"/>
      <c r="B115" s="178"/>
      <c r="C115" s="195"/>
      <c r="D115" s="178"/>
      <c r="E115" s="164"/>
      <c r="F115" s="178"/>
      <c r="G115" s="178"/>
      <c r="H115" s="178"/>
      <c r="I115" s="178"/>
      <c r="J115" s="178"/>
      <c r="K115" s="178"/>
      <c r="L115" s="199"/>
      <c r="M115" s="178"/>
      <c r="N115" s="178"/>
      <c r="O115" s="178"/>
      <c r="P115" s="178"/>
      <c r="Q115" s="178"/>
      <c r="R115" s="178"/>
      <c r="S115" s="178"/>
      <c r="T115" s="199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64"/>
      <c r="AK115" s="164"/>
      <c r="AL115" s="164"/>
    </row>
    <row r="116" spans="1:38">
      <c r="A116" s="195"/>
      <c r="B116" s="178"/>
      <c r="C116" s="195"/>
      <c r="D116" s="178"/>
      <c r="E116" s="164"/>
      <c r="F116" s="178"/>
      <c r="G116" s="178"/>
      <c r="H116" s="178"/>
      <c r="I116" s="178"/>
      <c r="J116" s="178"/>
      <c r="K116" s="178"/>
      <c r="L116" s="199"/>
      <c r="M116" s="178"/>
      <c r="N116" s="178"/>
      <c r="O116" s="178"/>
      <c r="P116" s="178"/>
      <c r="Q116" s="178"/>
      <c r="R116" s="178"/>
      <c r="S116" s="178"/>
      <c r="T116" s="199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64"/>
      <c r="AK116" s="164"/>
      <c r="AL116" s="164"/>
    </row>
    <row r="117" spans="1:38">
      <c r="A117" s="195"/>
      <c r="B117" s="178"/>
      <c r="C117" s="195"/>
      <c r="D117" s="178"/>
      <c r="E117" s="164"/>
      <c r="F117" s="178"/>
      <c r="G117" s="178"/>
      <c r="H117" s="178"/>
      <c r="I117" s="178"/>
      <c r="J117" s="178"/>
      <c r="K117" s="178"/>
      <c r="L117" s="199"/>
      <c r="M117" s="178"/>
      <c r="N117" s="178"/>
      <c r="O117" s="178"/>
      <c r="P117" s="178"/>
      <c r="Q117" s="178"/>
      <c r="R117" s="178"/>
      <c r="S117" s="178"/>
      <c r="T117" s="199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64"/>
      <c r="AK117" s="164"/>
      <c r="AL117" s="164"/>
    </row>
    <row r="118" spans="1:38">
      <c r="A118" s="195"/>
      <c r="B118" s="178"/>
      <c r="C118" s="195"/>
      <c r="D118" s="178"/>
      <c r="E118" s="164"/>
      <c r="F118" s="178"/>
      <c r="G118" s="178"/>
      <c r="H118" s="178"/>
      <c r="I118" s="178"/>
      <c r="J118" s="178"/>
      <c r="K118" s="178"/>
      <c r="L118" s="199"/>
      <c r="M118" s="178"/>
      <c r="N118" s="178"/>
      <c r="O118" s="178"/>
      <c r="P118" s="178"/>
      <c r="Q118" s="178"/>
      <c r="R118" s="178"/>
      <c r="S118" s="178"/>
      <c r="T118" s="199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64"/>
      <c r="AK118" s="164"/>
      <c r="AL118" s="164"/>
    </row>
    <row r="119" spans="1:38">
      <c r="A119" s="195"/>
      <c r="B119" s="178"/>
      <c r="C119" s="195"/>
      <c r="D119" s="178"/>
      <c r="E119" s="164"/>
      <c r="F119" s="178"/>
      <c r="G119" s="178"/>
      <c r="H119" s="178"/>
      <c r="I119" s="178"/>
      <c r="J119" s="178"/>
      <c r="K119" s="178"/>
      <c r="L119" s="199"/>
      <c r="M119" s="178"/>
      <c r="N119" s="178"/>
      <c r="O119" s="178"/>
      <c r="P119" s="178"/>
      <c r="Q119" s="178"/>
      <c r="R119" s="178"/>
      <c r="S119" s="178"/>
      <c r="T119" s="199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64"/>
      <c r="AK119" s="164"/>
      <c r="AL119" s="164"/>
    </row>
    <row r="120" spans="1:38">
      <c r="A120" s="195"/>
      <c r="B120" s="178"/>
      <c r="C120" s="195"/>
      <c r="D120" s="178"/>
      <c r="E120" s="164"/>
      <c r="F120" s="178"/>
      <c r="G120" s="178"/>
      <c r="H120" s="178"/>
      <c r="I120" s="178"/>
      <c r="J120" s="178"/>
      <c r="K120" s="178"/>
      <c r="L120" s="199"/>
      <c r="M120" s="178"/>
      <c r="N120" s="178"/>
      <c r="O120" s="178"/>
      <c r="P120" s="178"/>
      <c r="Q120" s="178"/>
      <c r="R120" s="178"/>
      <c r="S120" s="178"/>
      <c r="T120" s="199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64"/>
      <c r="AK120" s="164"/>
      <c r="AL120" s="164"/>
    </row>
    <row r="121" spans="1:38">
      <c r="A121" s="195"/>
      <c r="B121" s="178"/>
      <c r="C121" s="195"/>
      <c r="D121" s="178"/>
      <c r="E121" s="164"/>
      <c r="F121" s="178"/>
      <c r="G121" s="178"/>
      <c r="H121" s="178"/>
      <c r="I121" s="178"/>
      <c r="J121" s="178"/>
      <c r="K121" s="178"/>
      <c r="L121" s="199"/>
      <c r="M121" s="178"/>
      <c r="N121" s="178"/>
      <c r="O121" s="178"/>
      <c r="P121" s="178"/>
      <c r="Q121" s="178"/>
      <c r="R121" s="178"/>
      <c r="S121" s="178"/>
      <c r="T121" s="199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64"/>
      <c r="AK121" s="164"/>
      <c r="AL121" s="164"/>
    </row>
    <row r="122" spans="1:38">
      <c r="A122" s="195"/>
      <c r="B122" s="178"/>
      <c r="C122" s="195"/>
      <c r="D122" s="178"/>
      <c r="E122" s="164"/>
      <c r="F122" s="178"/>
      <c r="G122" s="178"/>
      <c r="H122" s="178"/>
      <c r="I122" s="178"/>
      <c r="J122" s="178"/>
      <c r="K122" s="178"/>
      <c r="L122" s="199"/>
      <c r="M122" s="178"/>
      <c r="N122" s="178"/>
      <c r="O122" s="178"/>
      <c r="P122" s="178"/>
      <c r="Q122" s="178"/>
      <c r="R122" s="178"/>
      <c r="S122" s="178"/>
      <c r="T122" s="199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64"/>
      <c r="AK122" s="164"/>
      <c r="AL122" s="164"/>
    </row>
    <row r="123" spans="1:38">
      <c r="A123" s="195"/>
      <c r="B123" s="178"/>
      <c r="C123" s="195"/>
      <c r="D123" s="178"/>
      <c r="E123" s="164"/>
      <c r="F123" s="178"/>
      <c r="G123" s="178"/>
      <c r="H123" s="178"/>
      <c r="I123" s="178"/>
      <c r="J123" s="178"/>
      <c r="K123" s="178"/>
      <c r="L123" s="199"/>
      <c r="M123" s="178"/>
      <c r="N123" s="178"/>
      <c r="O123" s="178"/>
      <c r="P123" s="178"/>
      <c r="Q123" s="178"/>
      <c r="R123" s="178"/>
      <c r="S123" s="178"/>
      <c r="T123" s="199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64"/>
      <c r="AK123" s="164"/>
      <c r="AL123" s="164"/>
    </row>
    <row r="124" spans="1:38">
      <c r="A124" s="195"/>
      <c r="B124" s="178"/>
      <c r="C124" s="195"/>
      <c r="D124" s="178"/>
      <c r="E124" s="164"/>
      <c r="F124" s="178"/>
      <c r="G124" s="178"/>
      <c r="H124" s="178"/>
      <c r="I124" s="178"/>
      <c r="J124" s="178"/>
      <c r="K124" s="178"/>
      <c r="L124" s="199"/>
      <c r="M124" s="178"/>
      <c r="N124" s="178"/>
      <c r="O124" s="178"/>
      <c r="P124" s="178"/>
      <c r="Q124" s="178"/>
      <c r="R124" s="178"/>
      <c r="S124" s="178"/>
      <c r="T124" s="199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64"/>
      <c r="AK124" s="164"/>
      <c r="AL124" s="164"/>
    </row>
    <row r="125" spans="1:38">
      <c r="A125" s="195"/>
      <c r="B125" s="178"/>
      <c r="C125" s="195"/>
      <c r="D125" s="178"/>
      <c r="E125" s="164"/>
      <c r="F125" s="178"/>
      <c r="G125" s="178"/>
      <c r="H125" s="178"/>
      <c r="I125" s="178"/>
      <c r="J125" s="178"/>
      <c r="K125" s="178"/>
      <c r="L125" s="199"/>
      <c r="M125" s="178"/>
      <c r="N125" s="178"/>
      <c r="O125" s="178"/>
      <c r="P125" s="178"/>
      <c r="Q125" s="178"/>
      <c r="R125" s="178"/>
      <c r="S125" s="178"/>
      <c r="T125" s="199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64"/>
      <c r="AK125" s="164"/>
      <c r="AL125" s="164"/>
    </row>
    <row r="126" spans="1:38">
      <c r="A126" s="195"/>
      <c r="B126" s="178"/>
      <c r="C126" s="195"/>
      <c r="D126" s="178"/>
      <c r="E126" s="164"/>
      <c r="F126" s="178"/>
      <c r="G126" s="178"/>
      <c r="H126" s="178"/>
      <c r="I126" s="178"/>
      <c r="J126" s="178"/>
      <c r="K126" s="178"/>
      <c r="L126" s="199"/>
      <c r="M126" s="178"/>
      <c r="N126" s="178"/>
      <c r="O126" s="178"/>
      <c r="P126" s="178"/>
      <c r="Q126" s="178"/>
      <c r="R126" s="178"/>
      <c r="S126" s="178"/>
      <c r="T126" s="199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64"/>
      <c r="AK126" s="164"/>
      <c r="AL126" s="164"/>
    </row>
    <row r="127" spans="1:38">
      <c r="A127" s="195"/>
      <c r="B127" s="178"/>
      <c r="C127" s="195"/>
      <c r="D127" s="178"/>
      <c r="E127" s="164"/>
      <c r="F127" s="178"/>
      <c r="G127" s="178"/>
      <c r="H127" s="178"/>
      <c r="I127" s="178"/>
      <c r="J127" s="178"/>
      <c r="K127" s="178"/>
      <c r="L127" s="199"/>
      <c r="M127" s="178"/>
      <c r="N127" s="178"/>
      <c r="O127" s="178"/>
      <c r="P127" s="178"/>
      <c r="Q127" s="178"/>
      <c r="R127" s="178"/>
      <c r="S127" s="178"/>
      <c r="T127" s="199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64"/>
      <c r="AK127" s="164"/>
      <c r="AL127" s="164"/>
    </row>
    <row r="128" spans="1:38">
      <c r="A128" s="195"/>
      <c r="B128" s="178"/>
      <c r="C128" s="195"/>
      <c r="D128" s="178"/>
      <c r="E128" s="164"/>
      <c r="F128" s="178"/>
      <c r="G128" s="178"/>
      <c r="H128" s="178"/>
      <c r="I128" s="178"/>
      <c r="J128" s="178"/>
      <c r="K128" s="178"/>
      <c r="L128" s="199"/>
      <c r="M128" s="178"/>
      <c r="N128" s="178"/>
      <c r="O128" s="178"/>
      <c r="P128" s="178"/>
      <c r="Q128" s="178"/>
      <c r="R128" s="178"/>
      <c r="S128" s="178"/>
      <c r="T128" s="199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64"/>
      <c r="AK128" s="164"/>
      <c r="AL128" s="164"/>
    </row>
    <row r="129" spans="1:38">
      <c r="A129" s="195"/>
      <c r="B129" s="178"/>
      <c r="C129" s="195"/>
      <c r="D129" s="178"/>
      <c r="E129" s="164"/>
      <c r="F129" s="178"/>
      <c r="G129" s="178"/>
      <c r="H129" s="178"/>
      <c r="I129" s="178"/>
      <c r="J129" s="178"/>
      <c r="K129" s="178"/>
      <c r="L129" s="199"/>
      <c r="M129" s="178"/>
      <c r="N129" s="178"/>
      <c r="O129" s="178"/>
      <c r="P129" s="178"/>
      <c r="Q129" s="178"/>
      <c r="R129" s="178"/>
      <c r="S129" s="178"/>
      <c r="T129" s="199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64"/>
      <c r="AK129" s="164"/>
      <c r="AL129" s="164"/>
    </row>
    <row r="130" spans="1:38">
      <c r="A130" s="195"/>
      <c r="B130" s="178"/>
      <c r="C130" s="195"/>
      <c r="D130" s="178"/>
      <c r="E130" s="164"/>
      <c r="F130" s="178"/>
      <c r="G130" s="178"/>
      <c r="H130" s="178"/>
      <c r="I130" s="178"/>
      <c r="J130" s="178"/>
      <c r="K130" s="178"/>
      <c r="L130" s="199"/>
      <c r="M130" s="178"/>
      <c r="N130" s="178"/>
      <c r="O130" s="178"/>
      <c r="P130" s="178"/>
      <c r="Q130" s="178"/>
      <c r="R130" s="178"/>
      <c r="S130" s="178"/>
      <c r="T130" s="199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64"/>
      <c r="AK130" s="164"/>
      <c r="AL130" s="164"/>
    </row>
    <row r="131" spans="1:38">
      <c r="A131" s="195"/>
      <c r="B131" s="178"/>
      <c r="C131" s="195"/>
      <c r="D131" s="178"/>
      <c r="E131" s="164"/>
      <c r="F131" s="178"/>
      <c r="G131" s="178"/>
      <c r="H131" s="178"/>
      <c r="I131" s="178"/>
      <c r="J131" s="178"/>
      <c r="K131" s="178"/>
      <c r="L131" s="199"/>
      <c r="M131" s="178"/>
      <c r="N131" s="178"/>
      <c r="O131" s="178"/>
      <c r="P131" s="178"/>
      <c r="Q131" s="178"/>
      <c r="R131" s="178"/>
      <c r="S131" s="178"/>
      <c r="T131" s="199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64"/>
      <c r="AK131" s="164"/>
      <c r="AL131" s="164"/>
    </row>
    <row r="132" spans="1:38">
      <c r="A132" s="195"/>
      <c r="B132" s="178"/>
      <c r="C132" s="195"/>
      <c r="D132" s="178"/>
      <c r="E132" s="164"/>
      <c r="F132" s="178"/>
      <c r="G132" s="178"/>
      <c r="H132" s="178"/>
      <c r="I132" s="178"/>
      <c r="J132" s="178"/>
      <c r="K132" s="178"/>
      <c r="L132" s="199"/>
      <c r="M132" s="178"/>
      <c r="N132" s="178"/>
      <c r="O132" s="178"/>
      <c r="P132" s="178"/>
      <c r="Q132" s="178"/>
      <c r="R132" s="178"/>
      <c r="S132" s="178"/>
      <c r="T132" s="199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64"/>
      <c r="AK132" s="164"/>
      <c r="AL132" s="164"/>
    </row>
    <row r="133" spans="1:38">
      <c r="A133" s="195"/>
      <c r="B133" s="178"/>
      <c r="C133" s="195"/>
      <c r="D133" s="178"/>
      <c r="E133" s="164"/>
      <c r="F133" s="178"/>
      <c r="G133" s="178"/>
      <c r="H133" s="178"/>
      <c r="I133" s="178"/>
      <c r="J133" s="178"/>
      <c r="K133" s="178"/>
      <c r="L133" s="199"/>
      <c r="M133" s="178"/>
      <c r="N133" s="178"/>
      <c r="O133" s="178"/>
      <c r="P133" s="178"/>
      <c r="Q133" s="178"/>
      <c r="R133" s="178"/>
      <c r="S133" s="178"/>
      <c r="T133" s="199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64"/>
      <c r="AK133" s="164"/>
      <c r="AL133" s="164"/>
    </row>
    <row r="134" spans="1:38">
      <c r="A134" s="195"/>
      <c r="B134" s="178"/>
      <c r="C134" s="195"/>
      <c r="D134" s="178"/>
      <c r="E134" s="164"/>
      <c r="F134" s="178"/>
      <c r="G134" s="178"/>
      <c r="H134" s="178"/>
      <c r="I134" s="178"/>
      <c r="J134" s="178"/>
      <c r="K134" s="178"/>
      <c r="L134" s="199"/>
      <c r="M134" s="178"/>
      <c r="N134" s="178"/>
      <c r="O134" s="178"/>
      <c r="P134" s="178"/>
      <c r="Q134" s="178"/>
      <c r="R134" s="178"/>
      <c r="S134" s="178"/>
      <c r="T134" s="199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64"/>
      <c r="AK134" s="164"/>
      <c r="AL134" s="164"/>
    </row>
    <row r="135" spans="1:38">
      <c r="A135" s="195"/>
      <c r="B135" s="178"/>
      <c r="C135" s="195"/>
      <c r="D135" s="178"/>
      <c r="E135" s="164"/>
      <c r="F135" s="178"/>
      <c r="G135" s="178"/>
      <c r="H135" s="178"/>
      <c r="I135" s="178"/>
      <c r="J135" s="178"/>
      <c r="K135" s="178"/>
      <c r="L135" s="199"/>
      <c r="M135" s="178"/>
      <c r="N135" s="178"/>
      <c r="O135" s="178"/>
      <c r="P135" s="178"/>
      <c r="Q135" s="178"/>
      <c r="R135" s="178"/>
      <c r="S135" s="178"/>
      <c r="T135" s="199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64"/>
      <c r="AK135" s="164"/>
      <c r="AL135" s="164"/>
    </row>
    <row r="136" spans="1:38">
      <c r="A136" s="195"/>
      <c r="B136" s="178"/>
      <c r="C136" s="195"/>
      <c r="D136" s="178"/>
      <c r="E136" s="164"/>
      <c r="F136" s="178"/>
      <c r="G136" s="178"/>
      <c r="H136" s="178"/>
      <c r="I136" s="178"/>
      <c r="J136" s="178"/>
      <c r="K136" s="178"/>
      <c r="L136" s="199"/>
      <c r="M136" s="178"/>
      <c r="N136" s="178"/>
      <c r="O136" s="178"/>
      <c r="P136" s="178"/>
      <c r="Q136" s="178"/>
      <c r="R136" s="178"/>
      <c r="S136" s="178"/>
      <c r="T136" s="199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64"/>
      <c r="AK136" s="164"/>
      <c r="AL136" s="164"/>
    </row>
    <row r="137" spans="1:38">
      <c r="A137" s="195"/>
      <c r="B137" s="178"/>
      <c r="C137" s="195"/>
      <c r="D137" s="178"/>
      <c r="E137" s="164"/>
      <c r="F137" s="178"/>
      <c r="G137" s="178"/>
      <c r="H137" s="178"/>
      <c r="I137" s="178"/>
      <c r="J137" s="178"/>
      <c r="K137" s="178"/>
      <c r="L137" s="199"/>
      <c r="M137" s="178"/>
      <c r="N137" s="178"/>
      <c r="O137" s="178"/>
      <c r="P137" s="178"/>
      <c r="Q137" s="178"/>
      <c r="R137" s="178"/>
      <c r="S137" s="178"/>
      <c r="T137" s="199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64"/>
      <c r="AK137" s="164"/>
      <c r="AL137" s="164"/>
    </row>
    <row r="138" spans="1:38">
      <c r="A138" s="195"/>
      <c r="B138" s="178"/>
      <c r="C138" s="195"/>
      <c r="D138" s="178"/>
      <c r="E138" s="164"/>
      <c r="F138" s="178"/>
      <c r="G138" s="178"/>
      <c r="H138" s="178"/>
      <c r="I138" s="178"/>
      <c r="J138" s="178"/>
      <c r="K138" s="178"/>
      <c r="L138" s="199"/>
      <c r="M138" s="178"/>
      <c r="N138" s="178"/>
      <c r="O138" s="178"/>
      <c r="P138" s="178"/>
      <c r="Q138" s="178"/>
      <c r="R138" s="178"/>
      <c r="S138" s="178"/>
      <c r="T138" s="199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64"/>
      <c r="AK138" s="164"/>
      <c r="AL138" s="164"/>
    </row>
    <row r="139" spans="1:38">
      <c r="A139" s="195"/>
      <c r="B139" s="178"/>
      <c r="C139" s="195"/>
      <c r="D139" s="178"/>
      <c r="E139" s="164"/>
      <c r="F139" s="178"/>
      <c r="G139" s="178"/>
      <c r="H139" s="178"/>
      <c r="I139" s="178"/>
      <c r="J139" s="178"/>
      <c r="K139" s="178"/>
      <c r="L139" s="199"/>
      <c r="M139" s="178"/>
      <c r="N139" s="178"/>
      <c r="O139" s="178"/>
      <c r="P139" s="178"/>
      <c r="Q139" s="178"/>
      <c r="R139" s="178"/>
      <c r="S139" s="178"/>
      <c r="T139" s="199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64"/>
      <c r="AK139" s="164"/>
      <c r="AL139" s="164"/>
    </row>
    <row r="140" spans="1:38">
      <c r="A140" s="195"/>
      <c r="B140" s="178"/>
      <c r="C140" s="195"/>
      <c r="D140" s="178"/>
      <c r="E140" s="164"/>
      <c r="F140" s="178"/>
      <c r="G140" s="178"/>
      <c r="H140" s="178"/>
      <c r="I140" s="178"/>
      <c r="J140" s="178"/>
      <c r="K140" s="178"/>
      <c r="L140" s="199"/>
      <c r="M140" s="178"/>
      <c r="N140" s="178"/>
      <c r="O140" s="178"/>
      <c r="P140" s="178"/>
      <c r="Q140" s="178"/>
      <c r="R140" s="178"/>
      <c r="S140" s="178"/>
      <c r="T140" s="199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64"/>
      <c r="AK140" s="164"/>
      <c r="AL140" s="164"/>
    </row>
    <row r="141" spans="1:38">
      <c r="A141" s="195"/>
      <c r="B141" s="178"/>
      <c r="C141" s="195"/>
      <c r="D141" s="178"/>
      <c r="E141" s="164"/>
      <c r="F141" s="178"/>
      <c r="G141" s="178"/>
      <c r="H141" s="178"/>
      <c r="I141" s="178"/>
      <c r="J141" s="178"/>
      <c r="K141" s="178"/>
      <c r="L141" s="199"/>
      <c r="M141" s="178"/>
      <c r="N141" s="178"/>
      <c r="O141" s="178"/>
      <c r="P141" s="178"/>
      <c r="Q141" s="178"/>
      <c r="R141" s="178"/>
      <c r="S141" s="178"/>
      <c r="T141" s="199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78"/>
      <c r="AE141" s="178"/>
      <c r="AF141" s="178"/>
      <c r="AG141" s="178"/>
      <c r="AH141" s="178"/>
      <c r="AI141" s="178"/>
      <c r="AJ141" s="164"/>
      <c r="AK141" s="164"/>
      <c r="AL141" s="164"/>
    </row>
    <row r="142" spans="1:38">
      <c r="A142" s="195"/>
      <c r="B142" s="178"/>
      <c r="C142" s="195"/>
      <c r="D142" s="178"/>
      <c r="E142" s="164"/>
      <c r="F142" s="178"/>
      <c r="G142" s="178"/>
      <c r="H142" s="178"/>
      <c r="I142" s="178"/>
      <c r="J142" s="178"/>
      <c r="K142" s="178"/>
      <c r="L142" s="199"/>
      <c r="M142" s="178"/>
      <c r="N142" s="178"/>
      <c r="O142" s="178"/>
      <c r="P142" s="178"/>
      <c r="Q142" s="178"/>
      <c r="R142" s="178"/>
      <c r="S142" s="178"/>
      <c r="T142" s="199"/>
      <c r="U142" s="178"/>
      <c r="V142" s="17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64"/>
      <c r="AK142" s="164"/>
      <c r="AL142" s="164"/>
    </row>
    <row r="143" spans="1:38">
      <c r="A143" s="195"/>
      <c r="B143" s="178"/>
      <c r="C143" s="195"/>
      <c r="D143" s="178"/>
      <c r="E143" s="164"/>
      <c r="F143" s="178"/>
      <c r="G143" s="178"/>
      <c r="H143" s="178"/>
      <c r="I143" s="178"/>
      <c r="J143" s="178"/>
      <c r="K143" s="178"/>
      <c r="L143" s="199"/>
      <c r="M143" s="178"/>
      <c r="N143" s="178"/>
      <c r="O143" s="178"/>
      <c r="P143" s="178"/>
      <c r="Q143" s="178"/>
      <c r="R143" s="178"/>
      <c r="S143" s="178"/>
      <c r="T143" s="199"/>
      <c r="U143" s="178"/>
      <c r="V143" s="178"/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/>
      <c r="AG143" s="178"/>
      <c r="AH143" s="178"/>
      <c r="AI143" s="178"/>
      <c r="AJ143" s="164"/>
      <c r="AK143" s="164"/>
      <c r="AL143" s="164"/>
    </row>
    <row r="144" spans="1:38">
      <c r="A144" s="195"/>
      <c r="B144" s="178"/>
      <c r="C144" s="195"/>
      <c r="D144" s="178"/>
      <c r="E144" s="164"/>
      <c r="F144" s="178"/>
      <c r="G144" s="178"/>
      <c r="H144" s="178"/>
      <c r="I144" s="178"/>
      <c r="J144" s="178"/>
      <c r="K144" s="178"/>
      <c r="L144" s="199"/>
      <c r="M144" s="178"/>
      <c r="N144" s="178"/>
      <c r="O144" s="178"/>
      <c r="P144" s="178"/>
      <c r="Q144" s="178"/>
      <c r="R144" s="178"/>
      <c r="S144" s="178"/>
      <c r="T144" s="199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64"/>
      <c r="AK144" s="164"/>
      <c r="AL144" s="164"/>
    </row>
    <row r="145" spans="1:38">
      <c r="A145" s="195"/>
      <c r="B145" s="178"/>
      <c r="C145" s="195"/>
      <c r="D145" s="178"/>
      <c r="E145" s="164"/>
      <c r="F145" s="178"/>
      <c r="G145" s="178"/>
      <c r="H145" s="178"/>
      <c r="I145" s="178"/>
      <c r="J145" s="178"/>
      <c r="K145" s="178"/>
      <c r="L145" s="199"/>
      <c r="M145" s="178"/>
      <c r="N145" s="178"/>
      <c r="O145" s="178"/>
      <c r="P145" s="178"/>
      <c r="Q145" s="178"/>
      <c r="R145" s="178"/>
      <c r="S145" s="178"/>
      <c r="T145" s="199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  <c r="AG145" s="178"/>
      <c r="AH145" s="178"/>
      <c r="AI145" s="178"/>
      <c r="AJ145" s="164"/>
      <c r="AK145" s="164"/>
      <c r="AL145" s="164"/>
    </row>
    <row r="146" spans="1:38">
      <c r="A146" s="195"/>
      <c r="B146" s="178"/>
      <c r="C146" s="195"/>
      <c r="D146" s="178"/>
      <c r="E146" s="164"/>
      <c r="F146" s="178"/>
      <c r="G146" s="178"/>
      <c r="H146" s="178"/>
      <c r="I146" s="178"/>
      <c r="J146" s="178"/>
      <c r="K146" s="178"/>
      <c r="L146" s="199"/>
      <c r="M146" s="178"/>
      <c r="N146" s="178"/>
      <c r="O146" s="178"/>
      <c r="P146" s="178"/>
      <c r="Q146" s="178"/>
      <c r="R146" s="178"/>
      <c r="S146" s="178"/>
      <c r="T146" s="199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64"/>
      <c r="AK146" s="164"/>
      <c r="AL146" s="164"/>
    </row>
    <row r="147" spans="1:38">
      <c r="A147" s="195"/>
      <c r="B147" s="178"/>
      <c r="C147" s="195"/>
      <c r="D147" s="178"/>
      <c r="E147" s="164"/>
      <c r="F147" s="178"/>
      <c r="G147" s="178"/>
      <c r="H147" s="178"/>
      <c r="I147" s="178"/>
      <c r="J147" s="178"/>
      <c r="K147" s="178"/>
      <c r="L147" s="199"/>
      <c r="M147" s="178"/>
      <c r="N147" s="178"/>
      <c r="O147" s="178"/>
      <c r="P147" s="178"/>
      <c r="Q147" s="178"/>
      <c r="R147" s="178"/>
      <c r="S147" s="178"/>
      <c r="T147" s="199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64"/>
      <c r="AK147" s="164"/>
      <c r="AL147" s="164"/>
    </row>
    <row r="148" spans="1:38">
      <c r="A148" s="195"/>
      <c r="B148" s="178"/>
      <c r="C148" s="195"/>
      <c r="D148" s="178"/>
      <c r="E148" s="164"/>
      <c r="F148" s="178"/>
      <c r="G148" s="178"/>
      <c r="H148" s="178"/>
      <c r="I148" s="178"/>
      <c r="J148" s="178"/>
      <c r="K148" s="178"/>
      <c r="L148" s="199"/>
      <c r="M148" s="178"/>
      <c r="N148" s="178"/>
      <c r="O148" s="178"/>
      <c r="P148" s="178"/>
      <c r="Q148" s="178"/>
      <c r="R148" s="178"/>
      <c r="S148" s="178"/>
      <c r="T148" s="199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64"/>
      <c r="AK148" s="164"/>
      <c r="AL148" s="164"/>
    </row>
    <row r="149" spans="1:38">
      <c r="A149" s="195"/>
      <c r="B149" s="178"/>
      <c r="C149" s="195"/>
      <c r="D149" s="178"/>
      <c r="E149" s="164"/>
      <c r="F149" s="178"/>
      <c r="G149" s="178"/>
      <c r="H149" s="178"/>
      <c r="I149" s="178"/>
      <c r="J149" s="178"/>
      <c r="K149" s="178"/>
      <c r="L149" s="199"/>
      <c r="M149" s="178"/>
      <c r="N149" s="178"/>
      <c r="O149" s="178"/>
      <c r="P149" s="178"/>
      <c r="Q149" s="178"/>
      <c r="R149" s="178"/>
      <c r="S149" s="178"/>
      <c r="T149" s="199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64"/>
      <c r="AK149" s="164"/>
      <c r="AL149" s="164"/>
    </row>
    <row r="150" spans="1:38">
      <c r="A150" s="195"/>
      <c r="B150" s="178"/>
      <c r="C150" s="195"/>
      <c r="D150" s="178"/>
      <c r="E150" s="164"/>
      <c r="F150" s="178"/>
      <c r="G150" s="178"/>
      <c r="H150" s="178"/>
      <c r="I150" s="178"/>
      <c r="J150" s="178"/>
      <c r="K150" s="178"/>
      <c r="L150" s="199"/>
      <c r="M150" s="178"/>
      <c r="N150" s="178"/>
      <c r="O150" s="178"/>
      <c r="P150" s="178"/>
      <c r="Q150" s="178"/>
      <c r="R150" s="178"/>
      <c r="S150" s="178"/>
      <c r="T150" s="199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64"/>
      <c r="AK150" s="164"/>
      <c r="AL150" s="164"/>
    </row>
    <row r="151" spans="1:38">
      <c r="A151" s="195"/>
      <c r="B151" s="178"/>
      <c r="C151" s="195"/>
      <c r="D151" s="178"/>
      <c r="E151" s="164"/>
      <c r="F151" s="178"/>
      <c r="G151" s="178"/>
      <c r="H151" s="178"/>
      <c r="I151" s="178"/>
      <c r="J151" s="178"/>
      <c r="K151" s="178"/>
      <c r="L151" s="199"/>
      <c r="M151" s="178"/>
      <c r="N151" s="178"/>
      <c r="O151" s="178"/>
      <c r="P151" s="178"/>
      <c r="Q151" s="178"/>
      <c r="R151" s="178"/>
      <c r="S151" s="178"/>
      <c r="T151" s="199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64"/>
      <c r="AK151" s="164"/>
      <c r="AL151" s="164"/>
    </row>
    <row r="152" spans="1:38">
      <c r="A152" s="195"/>
      <c r="B152" s="178"/>
      <c r="C152" s="195"/>
      <c r="D152" s="178"/>
      <c r="E152" s="164"/>
      <c r="F152" s="178"/>
      <c r="G152" s="178"/>
      <c r="H152" s="178"/>
      <c r="I152" s="178"/>
      <c r="J152" s="178"/>
      <c r="K152" s="178"/>
      <c r="L152" s="199"/>
      <c r="M152" s="178"/>
      <c r="N152" s="178"/>
      <c r="O152" s="178"/>
      <c r="P152" s="178"/>
      <c r="Q152" s="178"/>
      <c r="R152" s="178"/>
      <c r="S152" s="178"/>
      <c r="T152" s="199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64"/>
      <c r="AK152" s="164"/>
      <c r="AL152" s="164"/>
    </row>
    <row r="153" spans="1:38">
      <c r="A153" s="195"/>
      <c r="B153" s="178"/>
      <c r="C153" s="195"/>
      <c r="D153" s="178"/>
      <c r="E153" s="164"/>
      <c r="F153" s="178"/>
      <c r="G153" s="178"/>
      <c r="H153" s="178"/>
      <c r="I153" s="178"/>
      <c r="J153" s="178"/>
      <c r="K153" s="178"/>
      <c r="L153" s="199"/>
      <c r="M153" s="178"/>
      <c r="N153" s="178"/>
      <c r="O153" s="178"/>
      <c r="P153" s="178"/>
      <c r="Q153" s="178"/>
      <c r="R153" s="178"/>
      <c r="S153" s="178"/>
      <c r="T153" s="199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64"/>
      <c r="AK153" s="164"/>
      <c r="AL153" s="164"/>
    </row>
    <row r="154" spans="1:38">
      <c r="A154" s="195"/>
      <c r="B154" s="178"/>
      <c r="C154" s="195"/>
      <c r="D154" s="178"/>
      <c r="E154" s="164"/>
      <c r="F154" s="178"/>
      <c r="G154" s="178"/>
      <c r="H154" s="178"/>
      <c r="I154" s="178"/>
      <c r="J154" s="178"/>
      <c r="K154" s="178"/>
      <c r="L154" s="199"/>
      <c r="M154" s="178"/>
      <c r="N154" s="178"/>
      <c r="O154" s="178"/>
      <c r="P154" s="178"/>
      <c r="Q154" s="178"/>
      <c r="R154" s="178"/>
      <c r="S154" s="178"/>
      <c r="T154" s="199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64"/>
      <c r="AK154" s="164"/>
      <c r="AL154" s="164"/>
    </row>
    <row r="155" spans="1:38">
      <c r="A155" s="195"/>
      <c r="B155" s="178"/>
      <c r="C155" s="195"/>
      <c r="D155" s="178"/>
      <c r="E155" s="164"/>
      <c r="F155" s="178"/>
      <c r="G155" s="178"/>
      <c r="H155" s="178"/>
      <c r="I155" s="178"/>
      <c r="J155" s="178"/>
      <c r="K155" s="178"/>
      <c r="L155" s="199"/>
      <c r="M155" s="178"/>
      <c r="N155" s="178"/>
      <c r="O155" s="178"/>
      <c r="P155" s="178"/>
      <c r="Q155" s="178"/>
      <c r="R155" s="178"/>
      <c r="S155" s="178"/>
      <c r="T155" s="199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  <c r="AG155" s="178"/>
      <c r="AH155" s="178"/>
      <c r="AI155" s="178"/>
      <c r="AJ155" s="164"/>
      <c r="AK155" s="164"/>
      <c r="AL155" s="164"/>
    </row>
    <row r="156" spans="1:38">
      <c r="A156" s="195"/>
      <c r="B156" s="178"/>
      <c r="C156" s="195"/>
      <c r="D156" s="178"/>
      <c r="E156" s="164"/>
      <c r="F156" s="178"/>
      <c r="G156" s="178"/>
      <c r="H156" s="178"/>
      <c r="I156" s="178"/>
      <c r="J156" s="178"/>
      <c r="K156" s="178"/>
      <c r="L156" s="199"/>
      <c r="M156" s="178"/>
      <c r="N156" s="178"/>
      <c r="O156" s="178"/>
      <c r="P156" s="178"/>
      <c r="Q156" s="178"/>
      <c r="R156" s="178"/>
      <c r="S156" s="178"/>
      <c r="T156" s="199"/>
      <c r="U156" s="178"/>
      <c r="V156" s="17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  <c r="AG156" s="178"/>
      <c r="AH156" s="178"/>
      <c r="AI156" s="178"/>
      <c r="AJ156" s="164"/>
      <c r="AK156" s="164"/>
      <c r="AL156" s="164"/>
    </row>
    <row r="157" spans="1:38">
      <c r="A157" s="195"/>
      <c r="B157" s="178"/>
      <c r="C157" s="195"/>
      <c r="D157" s="178"/>
      <c r="E157" s="164"/>
      <c r="F157" s="178"/>
      <c r="G157" s="178"/>
      <c r="H157" s="178"/>
      <c r="I157" s="178"/>
      <c r="J157" s="178"/>
      <c r="K157" s="178"/>
      <c r="L157" s="199"/>
      <c r="M157" s="178"/>
      <c r="N157" s="178"/>
      <c r="O157" s="178"/>
      <c r="P157" s="178"/>
      <c r="Q157" s="178"/>
      <c r="R157" s="178"/>
      <c r="S157" s="178"/>
      <c r="T157" s="199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  <c r="AG157" s="178"/>
      <c r="AH157" s="178"/>
      <c r="AI157" s="178"/>
      <c r="AJ157" s="164"/>
      <c r="AK157" s="164"/>
      <c r="AL157" s="164"/>
    </row>
    <row r="158" spans="1:38">
      <c r="A158" s="195"/>
      <c r="B158" s="178"/>
      <c r="C158" s="195"/>
      <c r="D158" s="178"/>
      <c r="E158" s="164"/>
      <c r="F158" s="178"/>
      <c r="G158" s="178"/>
      <c r="H158" s="178"/>
      <c r="I158" s="178"/>
      <c r="J158" s="178"/>
      <c r="K158" s="178"/>
      <c r="L158" s="199"/>
      <c r="M158" s="178"/>
      <c r="N158" s="178"/>
      <c r="O158" s="178"/>
      <c r="P158" s="178"/>
      <c r="Q158" s="178"/>
      <c r="R158" s="178"/>
      <c r="S158" s="178"/>
      <c r="T158" s="199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64"/>
      <c r="AK158" s="164"/>
      <c r="AL158" s="164"/>
    </row>
    <row r="159" spans="1:38">
      <c r="A159" s="195"/>
      <c r="B159" s="178"/>
      <c r="C159" s="195"/>
      <c r="D159" s="178"/>
      <c r="E159" s="164"/>
      <c r="F159" s="178"/>
      <c r="G159" s="178"/>
      <c r="H159" s="178"/>
      <c r="I159" s="178"/>
      <c r="J159" s="178"/>
      <c r="K159" s="178"/>
      <c r="L159" s="199"/>
      <c r="M159" s="178"/>
      <c r="N159" s="178"/>
      <c r="O159" s="178"/>
      <c r="P159" s="178"/>
      <c r="Q159" s="178"/>
      <c r="R159" s="178"/>
      <c r="S159" s="178"/>
      <c r="T159" s="199"/>
      <c r="U159" s="178"/>
      <c r="V159" s="178"/>
      <c r="W159" s="178"/>
      <c r="X159" s="178"/>
      <c r="Y159" s="178"/>
      <c r="Z159" s="178"/>
      <c r="AA159" s="178"/>
      <c r="AB159" s="178"/>
      <c r="AC159" s="178"/>
      <c r="AD159" s="178"/>
      <c r="AE159" s="178"/>
      <c r="AF159" s="178"/>
      <c r="AG159" s="178"/>
      <c r="AH159" s="178"/>
      <c r="AI159" s="178"/>
      <c r="AJ159" s="164"/>
      <c r="AK159" s="164"/>
      <c r="AL159" s="164"/>
    </row>
    <row r="160" spans="1:38">
      <c r="A160" s="195"/>
      <c r="B160" s="178"/>
      <c r="C160" s="195"/>
      <c r="D160" s="178"/>
      <c r="E160" s="164"/>
      <c r="F160" s="178"/>
      <c r="G160" s="178"/>
      <c r="H160" s="178"/>
      <c r="I160" s="178"/>
      <c r="J160" s="178"/>
      <c r="K160" s="178"/>
      <c r="L160" s="199"/>
      <c r="M160" s="178"/>
      <c r="N160" s="178"/>
      <c r="O160" s="178"/>
      <c r="P160" s="178"/>
      <c r="Q160" s="178"/>
      <c r="R160" s="178"/>
      <c r="S160" s="178"/>
      <c r="T160" s="199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  <c r="AG160" s="178"/>
      <c r="AH160" s="178"/>
      <c r="AI160" s="178"/>
      <c r="AJ160" s="164"/>
      <c r="AK160" s="164"/>
      <c r="AL160" s="164"/>
    </row>
    <row r="161" spans="1:38">
      <c r="A161" s="195"/>
      <c r="B161" s="178"/>
      <c r="C161" s="195"/>
      <c r="D161" s="178"/>
      <c r="E161" s="164"/>
      <c r="F161" s="178"/>
      <c r="G161" s="178"/>
      <c r="H161" s="178"/>
      <c r="I161" s="178"/>
      <c r="J161" s="178"/>
      <c r="K161" s="178"/>
      <c r="L161" s="199"/>
      <c r="M161" s="178"/>
      <c r="N161" s="178"/>
      <c r="O161" s="178"/>
      <c r="P161" s="178"/>
      <c r="Q161" s="178"/>
      <c r="R161" s="178"/>
      <c r="S161" s="178"/>
      <c r="T161" s="199"/>
      <c r="U161" s="178"/>
      <c r="V161" s="178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178"/>
      <c r="AG161" s="178"/>
      <c r="AH161" s="178"/>
      <c r="AI161" s="178"/>
      <c r="AJ161" s="164"/>
      <c r="AK161" s="164"/>
      <c r="AL161" s="164"/>
    </row>
    <row r="162" spans="1:38">
      <c r="A162" s="195"/>
      <c r="B162" s="178"/>
      <c r="C162" s="195"/>
      <c r="D162" s="178"/>
      <c r="E162" s="164"/>
      <c r="F162" s="178"/>
      <c r="G162" s="178"/>
      <c r="H162" s="178"/>
      <c r="I162" s="178"/>
      <c r="J162" s="178"/>
      <c r="K162" s="178"/>
      <c r="L162" s="199"/>
      <c r="M162" s="178"/>
      <c r="N162" s="178"/>
      <c r="O162" s="178"/>
      <c r="P162" s="178"/>
      <c r="Q162" s="178"/>
      <c r="R162" s="178"/>
      <c r="S162" s="178"/>
      <c r="T162" s="199"/>
      <c r="U162" s="178"/>
      <c r="V162" s="17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  <c r="AG162" s="178"/>
      <c r="AH162" s="178"/>
      <c r="AI162" s="178"/>
      <c r="AJ162" s="164"/>
      <c r="AK162" s="164"/>
      <c r="AL162" s="164"/>
    </row>
    <row r="163" spans="1:38">
      <c r="A163" s="195"/>
      <c r="B163" s="178"/>
      <c r="C163" s="195"/>
      <c r="D163" s="178"/>
      <c r="E163" s="164"/>
      <c r="F163" s="178"/>
      <c r="G163" s="178"/>
      <c r="H163" s="178"/>
      <c r="I163" s="178"/>
      <c r="J163" s="178"/>
      <c r="K163" s="178"/>
      <c r="L163" s="199"/>
      <c r="M163" s="178"/>
      <c r="N163" s="178"/>
      <c r="O163" s="178"/>
      <c r="P163" s="178"/>
      <c r="Q163" s="178"/>
      <c r="R163" s="178"/>
      <c r="S163" s="178"/>
      <c r="T163" s="199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178"/>
      <c r="AG163" s="178"/>
      <c r="AH163" s="178"/>
      <c r="AI163" s="178"/>
      <c r="AJ163" s="164"/>
      <c r="AK163" s="164"/>
      <c r="AL163" s="164"/>
    </row>
    <row r="164" spans="1:38">
      <c r="A164" s="195"/>
      <c r="B164" s="178"/>
      <c r="C164" s="195"/>
      <c r="D164" s="178"/>
      <c r="E164" s="164"/>
      <c r="F164" s="178"/>
      <c r="G164" s="178"/>
      <c r="H164" s="178"/>
      <c r="I164" s="178"/>
      <c r="J164" s="178"/>
      <c r="K164" s="178"/>
      <c r="L164" s="199"/>
      <c r="M164" s="178"/>
      <c r="N164" s="178"/>
      <c r="O164" s="178"/>
      <c r="P164" s="178"/>
      <c r="Q164" s="178"/>
      <c r="R164" s="178"/>
      <c r="S164" s="178"/>
      <c r="T164" s="199"/>
      <c r="U164" s="178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78"/>
      <c r="AG164" s="178"/>
      <c r="AH164" s="178"/>
      <c r="AI164" s="178"/>
      <c r="AJ164" s="164"/>
      <c r="AK164" s="164"/>
      <c r="AL164" s="164"/>
    </row>
    <row r="165" spans="1:38">
      <c r="A165" s="195"/>
      <c r="B165" s="178"/>
      <c r="C165" s="195"/>
      <c r="D165" s="178"/>
      <c r="E165" s="164"/>
      <c r="F165" s="178"/>
      <c r="G165" s="178"/>
      <c r="H165" s="178"/>
      <c r="I165" s="178"/>
      <c r="J165" s="178"/>
      <c r="K165" s="178"/>
      <c r="L165" s="199"/>
      <c r="M165" s="178"/>
      <c r="N165" s="178"/>
      <c r="O165" s="178"/>
      <c r="P165" s="178"/>
      <c r="Q165" s="178"/>
      <c r="R165" s="178"/>
      <c r="S165" s="178"/>
      <c r="T165" s="199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  <c r="AJ165" s="164"/>
      <c r="AK165" s="164"/>
      <c r="AL165" s="164"/>
    </row>
    <row r="166" spans="1:38">
      <c r="A166" s="195"/>
      <c r="B166" s="178"/>
      <c r="C166" s="195"/>
      <c r="D166" s="178"/>
      <c r="E166" s="164"/>
      <c r="F166" s="178"/>
      <c r="G166" s="178"/>
      <c r="H166" s="178"/>
      <c r="I166" s="178"/>
      <c r="J166" s="178"/>
      <c r="K166" s="178"/>
      <c r="L166" s="199"/>
      <c r="M166" s="178"/>
      <c r="N166" s="178"/>
      <c r="O166" s="178"/>
      <c r="P166" s="178"/>
      <c r="Q166" s="178"/>
      <c r="R166" s="178"/>
      <c r="S166" s="178"/>
      <c r="T166" s="199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  <c r="AG166" s="178"/>
      <c r="AH166" s="178"/>
      <c r="AI166" s="178"/>
      <c r="AJ166" s="164"/>
      <c r="AK166" s="164"/>
      <c r="AL166" s="164"/>
    </row>
    <row r="167" spans="1:38">
      <c r="A167" s="195"/>
      <c r="B167" s="178"/>
      <c r="C167" s="195"/>
      <c r="D167" s="178"/>
      <c r="E167" s="164"/>
      <c r="F167" s="178"/>
      <c r="G167" s="178"/>
      <c r="H167" s="178"/>
      <c r="I167" s="178"/>
      <c r="J167" s="178"/>
      <c r="K167" s="178"/>
      <c r="L167" s="199"/>
      <c r="M167" s="178"/>
      <c r="N167" s="178"/>
      <c r="O167" s="178"/>
      <c r="P167" s="178"/>
      <c r="Q167" s="178"/>
      <c r="R167" s="178"/>
      <c r="S167" s="178"/>
      <c r="T167" s="199"/>
      <c r="U167" s="178"/>
      <c r="V167" s="178"/>
      <c r="W167" s="178"/>
      <c r="X167" s="178"/>
      <c r="Y167" s="178"/>
      <c r="Z167" s="178"/>
      <c r="AA167" s="178"/>
      <c r="AB167" s="178"/>
      <c r="AC167" s="178"/>
      <c r="AD167" s="178"/>
      <c r="AE167" s="178"/>
      <c r="AF167" s="178"/>
      <c r="AG167" s="178"/>
      <c r="AH167" s="178"/>
      <c r="AI167" s="178"/>
      <c r="AJ167" s="164"/>
      <c r="AK167" s="164"/>
      <c r="AL167" s="164"/>
    </row>
    <row r="168" spans="1:38">
      <c r="A168" s="195"/>
      <c r="B168" s="178"/>
      <c r="C168" s="195"/>
      <c r="D168" s="178"/>
      <c r="E168" s="164"/>
      <c r="F168" s="178"/>
      <c r="G168" s="178"/>
      <c r="H168" s="178"/>
      <c r="I168" s="178"/>
      <c r="J168" s="178"/>
      <c r="K168" s="178"/>
      <c r="L168" s="199"/>
      <c r="M168" s="178"/>
      <c r="N168" s="178"/>
      <c r="O168" s="178"/>
      <c r="P168" s="178"/>
      <c r="Q168" s="178"/>
      <c r="R168" s="178"/>
      <c r="S168" s="178"/>
      <c r="T168" s="199"/>
      <c r="U168" s="178"/>
      <c r="V168" s="17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  <c r="AG168" s="178"/>
      <c r="AH168" s="178"/>
      <c r="AI168" s="178"/>
      <c r="AJ168" s="164"/>
      <c r="AK168" s="164"/>
      <c r="AL168" s="164"/>
    </row>
    <row r="169" spans="1:38">
      <c r="A169" s="195"/>
      <c r="B169" s="178"/>
      <c r="C169" s="195"/>
      <c r="D169" s="178"/>
      <c r="E169" s="164"/>
      <c r="F169" s="178"/>
      <c r="G169" s="178"/>
      <c r="H169" s="178"/>
      <c r="I169" s="178"/>
      <c r="J169" s="178"/>
      <c r="K169" s="178"/>
      <c r="L169" s="199"/>
      <c r="M169" s="178"/>
      <c r="N169" s="178"/>
      <c r="O169" s="178"/>
      <c r="P169" s="178"/>
      <c r="Q169" s="178"/>
      <c r="R169" s="178"/>
      <c r="S169" s="178"/>
      <c r="T169" s="199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64"/>
      <c r="AK169" s="164"/>
      <c r="AL169" s="164"/>
    </row>
    <row r="170" spans="1:38">
      <c r="A170" s="195"/>
      <c r="B170" s="178"/>
      <c r="C170" s="195"/>
      <c r="D170" s="178"/>
      <c r="E170" s="164"/>
      <c r="F170" s="178"/>
      <c r="G170" s="178"/>
      <c r="H170" s="178"/>
      <c r="I170" s="178"/>
      <c r="J170" s="178"/>
      <c r="K170" s="178"/>
      <c r="L170" s="199"/>
      <c r="M170" s="178"/>
      <c r="N170" s="178"/>
      <c r="O170" s="178"/>
      <c r="P170" s="178"/>
      <c r="Q170" s="178"/>
      <c r="R170" s="178"/>
      <c r="S170" s="178"/>
      <c r="T170" s="199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64"/>
      <c r="AK170" s="164"/>
      <c r="AL170" s="164"/>
    </row>
    <row r="171" spans="1:38">
      <c r="A171" s="195"/>
      <c r="B171" s="178"/>
      <c r="C171" s="195"/>
      <c r="D171" s="178"/>
      <c r="E171" s="164"/>
      <c r="F171" s="178"/>
      <c r="G171" s="178"/>
      <c r="H171" s="178"/>
      <c r="I171" s="178"/>
      <c r="J171" s="178"/>
      <c r="K171" s="178"/>
      <c r="L171" s="199"/>
      <c r="M171" s="178"/>
      <c r="N171" s="178"/>
      <c r="O171" s="178"/>
      <c r="P171" s="178"/>
      <c r="Q171" s="178"/>
      <c r="R171" s="178"/>
      <c r="S171" s="178"/>
      <c r="T171" s="199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64"/>
      <c r="AK171" s="164"/>
      <c r="AL171" s="164"/>
    </row>
    <row r="172" spans="1:38">
      <c r="A172" s="195"/>
      <c r="B172" s="178"/>
      <c r="C172" s="195"/>
      <c r="D172" s="178"/>
      <c r="E172" s="164"/>
      <c r="F172" s="178"/>
      <c r="G172" s="178"/>
      <c r="H172" s="178"/>
      <c r="I172" s="178"/>
      <c r="J172" s="178"/>
      <c r="K172" s="178"/>
      <c r="L172" s="199"/>
      <c r="M172" s="178"/>
      <c r="N172" s="178"/>
      <c r="O172" s="178"/>
      <c r="P172" s="178"/>
      <c r="Q172" s="178"/>
      <c r="R172" s="178"/>
      <c r="S172" s="178"/>
      <c r="T172" s="199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64"/>
      <c r="AK172" s="164"/>
      <c r="AL172" s="164"/>
    </row>
    <row r="173" spans="1:38">
      <c r="A173" s="195"/>
      <c r="B173" s="178"/>
      <c r="C173" s="195"/>
      <c r="D173" s="178"/>
      <c r="E173" s="164"/>
      <c r="F173" s="178"/>
      <c r="G173" s="178"/>
      <c r="H173" s="178"/>
      <c r="I173" s="178"/>
      <c r="J173" s="178"/>
      <c r="K173" s="178"/>
      <c r="L173" s="199"/>
      <c r="M173" s="178"/>
      <c r="N173" s="178"/>
      <c r="O173" s="178"/>
      <c r="P173" s="178"/>
      <c r="Q173" s="178"/>
      <c r="R173" s="178"/>
      <c r="S173" s="178"/>
      <c r="T173" s="199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64"/>
      <c r="AK173" s="164"/>
      <c r="AL173" s="164"/>
    </row>
    <row r="174" spans="1:38">
      <c r="A174" s="195"/>
      <c r="B174" s="178"/>
      <c r="C174" s="195"/>
      <c r="D174" s="178"/>
      <c r="E174" s="164"/>
      <c r="F174" s="178"/>
      <c r="G174" s="178"/>
      <c r="H174" s="178"/>
      <c r="I174" s="178"/>
      <c r="J174" s="178"/>
      <c r="K174" s="178"/>
      <c r="L174" s="199"/>
      <c r="M174" s="178"/>
      <c r="N174" s="178"/>
      <c r="O174" s="178"/>
      <c r="P174" s="178"/>
      <c r="Q174" s="178"/>
      <c r="R174" s="178"/>
      <c r="S174" s="178"/>
      <c r="T174" s="199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64"/>
      <c r="AK174" s="164"/>
      <c r="AL174" s="164"/>
    </row>
    <row r="175" spans="1:38">
      <c r="A175" s="195"/>
      <c r="B175" s="178"/>
      <c r="C175" s="195"/>
      <c r="D175" s="178"/>
      <c r="E175" s="164"/>
      <c r="F175" s="178"/>
      <c r="G175" s="178"/>
      <c r="H175" s="178"/>
      <c r="I175" s="178"/>
      <c r="J175" s="178"/>
      <c r="K175" s="178"/>
      <c r="L175" s="199"/>
      <c r="M175" s="178"/>
      <c r="N175" s="178"/>
      <c r="O175" s="178"/>
      <c r="P175" s="178"/>
      <c r="Q175" s="178"/>
      <c r="R175" s="178"/>
      <c r="S175" s="178"/>
      <c r="T175" s="199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64"/>
      <c r="AK175" s="164"/>
      <c r="AL175" s="164"/>
    </row>
    <row r="176" spans="1:38">
      <c r="A176" s="195"/>
      <c r="B176" s="178"/>
      <c r="C176" s="195"/>
      <c r="D176" s="178"/>
      <c r="E176" s="164"/>
      <c r="F176" s="178"/>
      <c r="G176" s="178"/>
      <c r="H176" s="178"/>
      <c r="I176" s="178"/>
      <c r="J176" s="178"/>
      <c r="K176" s="178"/>
      <c r="L176" s="199"/>
      <c r="M176" s="178"/>
      <c r="N176" s="178"/>
      <c r="O176" s="178"/>
      <c r="P176" s="178"/>
      <c r="Q176" s="178"/>
      <c r="R176" s="178"/>
      <c r="S176" s="178"/>
      <c r="T176" s="199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64"/>
      <c r="AK176" s="164"/>
      <c r="AL176" s="164"/>
    </row>
    <row r="177" spans="1:38">
      <c r="A177" s="195"/>
      <c r="B177" s="178"/>
      <c r="C177" s="195"/>
      <c r="D177" s="178"/>
      <c r="E177" s="164"/>
      <c r="F177" s="178"/>
      <c r="G177" s="178"/>
      <c r="H177" s="178"/>
      <c r="I177" s="178"/>
      <c r="J177" s="178"/>
      <c r="K177" s="178"/>
      <c r="L177" s="199"/>
      <c r="M177" s="178"/>
      <c r="N177" s="178"/>
      <c r="O177" s="178"/>
      <c r="P177" s="178"/>
      <c r="Q177" s="178"/>
      <c r="R177" s="178"/>
      <c r="S177" s="178"/>
      <c r="T177" s="199"/>
      <c r="U177" s="178"/>
      <c r="V177" s="178"/>
      <c r="W177" s="178"/>
      <c r="X177" s="178"/>
      <c r="Y177" s="178"/>
      <c r="Z177" s="178"/>
      <c r="AA177" s="178"/>
      <c r="AB177" s="178"/>
      <c r="AC177" s="178"/>
      <c r="AD177" s="178"/>
      <c r="AE177" s="178"/>
      <c r="AF177" s="178"/>
      <c r="AG177" s="178"/>
      <c r="AH177" s="178"/>
      <c r="AI177" s="178"/>
      <c r="AJ177" s="164"/>
      <c r="AK177" s="164"/>
      <c r="AL177" s="164"/>
    </row>
    <row r="179" spans="1:38">
      <c r="A179"/>
      <c r="C179"/>
      <c r="E179"/>
      <c r="L179"/>
      <c r="T179"/>
      <c r="AJ179"/>
      <c r="AK179"/>
      <c r="AL179"/>
    </row>
  </sheetData>
  <sheetProtection formatCells="0" formatColumns="0" formatRows="0" insertColumns="0" insertRows="0" insertHyperlinks="0" deleteColumns="0" deleteRows="0" sort="0" autoFilter="0" pivotTables="0"/>
  <mergeCells count="45">
    <mergeCell ref="D51:R51"/>
    <mergeCell ref="V51:AI51"/>
    <mergeCell ref="V52:AI52"/>
    <mergeCell ref="A57:B57"/>
    <mergeCell ref="T51:U51"/>
    <mergeCell ref="A12:A13"/>
    <mergeCell ref="B12:B13"/>
    <mergeCell ref="D12:D13"/>
    <mergeCell ref="A26:A27"/>
    <mergeCell ref="B26:B27"/>
    <mergeCell ref="C26:C27"/>
    <mergeCell ref="D26:D27"/>
    <mergeCell ref="A16:A17"/>
    <mergeCell ref="B16:B17"/>
    <mergeCell ref="D16:D17"/>
    <mergeCell ref="A19:A20"/>
    <mergeCell ref="B19:B20"/>
    <mergeCell ref="C19:C20"/>
    <mergeCell ref="D19:D20"/>
    <mergeCell ref="A1:AL3"/>
    <mergeCell ref="AJ4:AJ5"/>
    <mergeCell ref="AN4:AS4"/>
    <mergeCell ref="AJ7:AJ8"/>
    <mergeCell ref="AL4:AL5"/>
    <mergeCell ref="A4:A5"/>
    <mergeCell ref="B4:B5"/>
    <mergeCell ref="D4:D5"/>
    <mergeCell ref="AK4:AK5"/>
    <mergeCell ref="D7:D8"/>
    <mergeCell ref="A7:A8"/>
    <mergeCell ref="B7:B8"/>
    <mergeCell ref="AL7:AL8"/>
    <mergeCell ref="W6:AI6"/>
    <mergeCell ref="T40:U40"/>
    <mergeCell ref="T49:U49"/>
    <mergeCell ref="V49:AI49"/>
    <mergeCell ref="T50:U50"/>
    <mergeCell ref="AK7:AK8"/>
    <mergeCell ref="V50:AI50"/>
    <mergeCell ref="Y37:AH37"/>
    <mergeCell ref="E23:O23"/>
    <mergeCell ref="D38:R38"/>
    <mergeCell ref="Y38:AH38"/>
    <mergeCell ref="W39:AJ39"/>
    <mergeCell ref="I15:AB15"/>
  </mergeCells>
  <pageMargins left="0.11811023622047244" right="0.11811023622047244" top="0.19685039370078741" bottom="0.19685039370078741" header="0" footer="0.11811023622047244"/>
  <pageSetup paperSize="9" scale="53" fitToHeight="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28"/>
  <sheetViews>
    <sheetView workbookViewId="0">
      <selection activeCell="K28" sqref="K28"/>
    </sheetView>
  </sheetViews>
  <sheetFormatPr defaultRowHeight="15"/>
  <cols>
    <col min="1" max="1" width="8.7109375" customWidth="1"/>
    <col min="2" max="2" width="30.5703125" customWidth="1"/>
    <col min="3" max="3" width="13.140625" style="2" customWidth="1"/>
    <col min="4" max="4" width="13.5703125" customWidth="1"/>
    <col min="5" max="36" width="4.7109375" customWidth="1"/>
    <col min="37" max="37" width="4.28515625" customWidth="1"/>
    <col min="38" max="39" width="3.7109375" customWidth="1"/>
  </cols>
  <sheetData>
    <row r="1" spans="1:88" ht="15" customHeight="1">
      <c r="A1" s="473" t="s">
        <v>196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5"/>
      <c r="AM1" s="95"/>
      <c r="AN1" s="10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</row>
    <row r="2" spans="1:88">
      <c r="A2" s="476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8"/>
      <c r="AM2" s="95"/>
      <c r="AN2" s="10"/>
      <c r="AO2" s="15">
        <v>126</v>
      </c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1"/>
    </row>
    <row r="3" spans="1:88">
      <c r="A3" s="479"/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480"/>
      <c r="AL3" s="481"/>
      <c r="AM3" s="95"/>
      <c r="AN3" s="10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1"/>
    </row>
    <row r="4" spans="1:88">
      <c r="A4" s="243" t="s">
        <v>0</v>
      </c>
      <c r="B4" s="16" t="s">
        <v>1</v>
      </c>
      <c r="C4" s="16" t="s">
        <v>46</v>
      </c>
      <c r="D4" s="464" t="s">
        <v>3</v>
      </c>
      <c r="E4" s="53">
        <v>1</v>
      </c>
      <c r="F4" s="53">
        <v>2</v>
      </c>
      <c r="G4" s="53">
        <v>3</v>
      </c>
      <c r="H4" s="53">
        <v>4</v>
      </c>
      <c r="I4" s="53">
        <v>5</v>
      </c>
      <c r="J4" s="53">
        <v>6</v>
      </c>
      <c r="K4" s="53">
        <v>7</v>
      </c>
      <c r="L4" s="53">
        <v>8</v>
      </c>
      <c r="M4" s="53">
        <v>9</v>
      </c>
      <c r="N4" s="53">
        <v>10</v>
      </c>
      <c r="O4" s="53">
        <v>11</v>
      </c>
      <c r="P4" s="53">
        <v>12</v>
      </c>
      <c r="Q4" s="53">
        <v>13</v>
      </c>
      <c r="R4" s="53">
        <v>14</v>
      </c>
      <c r="S4" s="53">
        <v>15</v>
      </c>
      <c r="T4" s="53">
        <v>16</v>
      </c>
      <c r="U4" s="53">
        <v>17</v>
      </c>
      <c r="V4" s="53">
        <v>18</v>
      </c>
      <c r="W4" s="53">
        <v>19</v>
      </c>
      <c r="X4" s="53">
        <v>20</v>
      </c>
      <c r="Y4" s="53">
        <v>21</v>
      </c>
      <c r="Z4" s="53">
        <v>22</v>
      </c>
      <c r="AA4" s="53">
        <v>23</v>
      </c>
      <c r="AB4" s="53">
        <v>24</v>
      </c>
      <c r="AC4" s="53">
        <v>25</v>
      </c>
      <c r="AD4" s="53">
        <v>26</v>
      </c>
      <c r="AE4" s="53">
        <v>27</v>
      </c>
      <c r="AF4" s="53">
        <v>28</v>
      </c>
      <c r="AG4" s="53">
        <v>29</v>
      </c>
      <c r="AH4" s="53">
        <v>30</v>
      </c>
      <c r="AI4" s="250">
        <v>31</v>
      </c>
      <c r="AJ4" s="466" t="s">
        <v>4</v>
      </c>
      <c r="AK4" s="482" t="s">
        <v>5</v>
      </c>
      <c r="AL4" s="471" t="s">
        <v>6</v>
      </c>
      <c r="AM4" s="96"/>
      <c r="AN4" s="10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1"/>
    </row>
    <row r="5" spans="1:88">
      <c r="A5" s="243"/>
      <c r="B5" s="16" t="s">
        <v>86</v>
      </c>
      <c r="C5" s="16" t="s">
        <v>87</v>
      </c>
      <c r="D5" s="465"/>
      <c r="E5" s="261" t="s">
        <v>9</v>
      </c>
      <c r="F5" s="261" t="s">
        <v>10</v>
      </c>
      <c r="G5" s="261" t="s">
        <v>132</v>
      </c>
      <c r="H5" s="261" t="s">
        <v>11</v>
      </c>
      <c r="I5" s="261" t="s">
        <v>12</v>
      </c>
      <c r="J5" s="261" t="s">
        <v>13</v>
      </c>
      <c r="K5" s="261" t="s">
        <v>8</v>
      </c>
      <c r="L5" s="261" t="s">
        <v>9</v>
      </c>
      <c r="M5" s="261" t="s">
        <v>10</v>
      </c>
      <c r="N5" s="261" t="s">
        <v>132</v>
      </c>
      <c r="O5" s="261" t="s">
        <v>11</v>
      </c>
      <c r="P5" s="261" t="s">
        <v>12</v>
      </c>
      <c r="Q5" s="261" t="s">
        <v>13</v>
      </c>
      <c r="R5" s="261" t="s">
        <v>8</v>
      </c>
      <c r="S5" s="261" t="s">
        <v>9</v>
      </c>
      <c r="T5" s="261" t="s">
        <v>10</v>
      </c>
      <c r="U5" s="261" t="s">
        <v>132</v>
      </c>
      <c r="V5" s="261" t="s">
        <v>11</v>
      </c>
      <c r="W5" s="261" t="s">
        <v>12</v>
      </c>
      <c r="X5" s="261" t="s">
        <v>13</v>
      </c>
      <c r="Y5" s="261" t="s">
        <v>8</v>
      </c>
      <c r="Z5" s="261" t="s">
        <v>9</v>
      </c>
      <c r="AA5" s="261" t="s">
        <v>10</v>
      </c>
      <c r="AB5" s="261" t="s">
        <v>132</v>
      </c>
      <c r="AC5" s="261" t="s">
        <v>11</v>
      </c>
      <c r="AD5" s="261" t="s">
        <v>12</v>
      </c>
      <c r="AE5" s="261" t="s">
        <v>13</v>
      </c>
      <c r="AF5" s="261" t="s">
        <v>8</v>
      </c>
      <c r="AG5" s="261" t="s">
        <v>9</v>
      </c>
      <c r="AH5" s="261" t="s">
        <v>10</v>
      </c>
      <c r="AI5" s="261" t="s">
        <v>175</v>
      </c>
      <c r="AJ5" s="467"/>
      <c r="AK5" s="483"/>
      <c r="AL5" s="472"/>
      <c r="AM5" s="96"/>
      <c r="AN5" s="10"/>
      <c r="AO5" s="13" t="s">
        <v>4</v>
      </c>
      <c r="AP5" s="13" t="s">
        <v>6</v>
      </c>
      <c r="AQ5" s="17"/>
      <c r="AR5" s="13" t="s">
        <v>14</v>
      </c>
      <c r="AS5" s="13" t="s">
        <v>15</v>
      </c>
      <c r="AT5" s="13" t="s">
        <v>16</v>
      </c>
      <c r="AU5" s="13" t="s">
        <v>17</v>
      </c>
      <c r="AV5" s="13" t="s">
        <v>18</v>
      </c>
      <c r="AW5" s="18" t="s">
        <v>19</v>
      </c>
      <c r="AX5" s="18" t="s">
        <v>20</v>
      </c>
      <c r="AY5" s="18" t="s">
        <v>21</v>
      </c>
      <c r="AZ5" s="18" t="s">
        <v>88</v>
      </c>
      <c r="BA5" s="18" t="s">
        <v>48</v>
      </c>
      <c r="BB5" s="18" t="s">
        <v>49</v>
      </c>
      <c r="BC5" s="18" t="s">
        <v>22</v>
      </c>
      <c r="BD5" s="18" t="s">
        <v>23</v>
      </c>
      <c r="BE5" s="18" t="s">
        <v>24</v>
      </c>
      <c r="BF5" s="18" t="s">
        <v>49</v>
      </c>
      <c r="BG5" s="18" t="s">
        <v>25</v>
      </c>
      <c r="BH5" s="18" t="s">
        <v>26</v>
      </c>
      <c r="BI5" s="18" t="s">
        <v>27</v>
      </c>
      <c r="BJ5" s="18" t="s">
        <v>28</v>
      </c>
      <c r="BK5" s="18" t="s">
        <v>29</v>
      </c>
      <c r="BL5" s="18" t="s">
        <v>30</v>
      </c>
      <c r="BM5" s="18"/>
      <c r="BN5" s="18"/>
      <c r="BO5" s="19" t="s">
        <v>31</v>
      </c>
      <c r="BP5" s="19" t="s">
        <v>32</v>
      </c>
      <c r="BQ5" s="15"/>
      <c r="BR5" s="18" t="s">
        <v>19</v>
      </c>
      <c r="BS5" s="18" t="s">
        <v>20</v>
      </c>
      <c r="BT5" s="18" t="s">
        <v>21</v>
      </c>
      <c r="BU5" s="18" t="s">
        <v>89</v>
      </c>
      <c r="BV5" s="18" t="s">
        <v>24</v>
      </c>
      <c r="BW5" s="18" t="s">
        <v>48</v>
      </c>
      <c r="BX5" s="18" t="s">
        <v>22</v>
      </c>
      <c r="BY5" s="18" t="s">
        <v>23</v>
      </c>
      <c r="BZ5" s="18" t="s">
        <v>24</v>
      </c>
      <c r="CA5" s="18" t="s">
        <v>49</v>
      </c>
      <c r="CB5" s="18" t="s">
        <v>25</v>
      </c>
      <c r="CC5" s="18" t="s">
        <v>26</v>
      </c>
      <c r="CD5" s="18" t="s">
        <v>27</v>
      </c>
      <c r="CE5" s="18" t="s">
        <v>28</v>
      </c>
      <c r="CF5" s="18" t="s">
        <v>29</v>
      </c>
      <c r="CG5" s="18" t="s">
        <v>30</v>
      </c>
      <c r="CH5" s="18"/>
      <c r="CI5" s="18"/>
      <c r="CJ5" s="20" t="s">
        <v>90</v>
      </c>
    </row>
    <row r="6" spans="1:88">
      <c r="A6" s="244">
        <v>426237</v>
      </c>
      <c r="B6" s="245" t="s">
        <v>197</v>
      </c>
      <c r="C6" s="46"/>
      <c r="D6" s="21" t="s">
        <v>198</v>
      </c>
      <c r="E6" s="295"/>
      <c r="F6" s="295"/>
      <c r="G6" s="295"/>
      <c r="H6" s="295"/>
      <c r="I6" s="22" t="s">
        <v>48</v>
      </c>
      <c r="J6" s="22" t="s">
        <v>48</v>
      </c>
      <c r="K6" s="22" t="s">
        <v>48</v>
      </c>
      <c r="L6" s="22" t="s">
        <v>48</v>
      </c>
      <c r="M6" s="22" t="s">
        <v>48</v>
      </c>
      <c r="N6" s="295"/>
      <c r="O6" s="295"/>
      <c r="P6" s="22" t="s">
        <v>48</v>
      </c>
      <c r="Q6" s="22" t="s">
        <v>48</v>
      </c>
      <c r="R6" s="22" t="s">
        <v>48</v>
      </c>
      <c r="S6" s="22" t="s">
        <v>48</v>
      </c>
      <c r="T6" s="22" t="s">
        <v>48</v>
      </c>
      <c r="U6" s="295"/>
      <c r="V6" s="295"/>
      <c r="W6" s="22" t="s">
        <v>48</v>
      </c>
      <c r="X6" s="22" t="s">
        <v>48</v>
      </c>
      <c r="Y6" s="22" t="s">
        <v>48</v>
      </c>
      <c r="Z6" s="22" t="s">
        <v>48</v>
      </c>
      <c r="AA6" s="22" t="s">
        <v>48</v>
      </c>
      <c r="AB6" s="295"/>
      <c r="AC6" s="295"/>
      <c r="AD6" s="22" t="s">
        <v>48</v>
      </c>
      <c r="AE6" s="22" t="s">
        <v>48</v>
      </c>
      <c r="AF6" s="22" t="s">
        <v>48</v>
      </c>
      <c r="AG6" s="22" t="s">
        <v>48</v>
      </c>
      <c r="AH6" s="22" t="s">
        <v>48</v>
      </c>
      <c r="AI6" s="295"/>
      <c r="AJ6" s="23">
        <f>AO6</f>
        <v>120</v>
      </c>
      <c r="AK6" s="24">
        <f>AJ6+AL6</f>
        <v>120</v>
      </c>
      <c r="AL6" s="25">
        <v>0</v>
      </c>
      <c r="AM6" s="97"/>
      <c r="AN6" s="10"/>
      <c r="AO6" s="14">
        <v>120</v>
      </c>
      <c r="AP6" s="14">
        <f>(BP6-AO6)</f>
        <v>0</v>
      </c>
      <c r="AQ6" s="17"/>
      <c r="AR6" s="13"/>
      <c r="AS6" s="13"/>
      <c r="AT6" s="13"/>
      <c r="AU6" s="13"/>
      <c r="AV6" s="13"/>
      <c r="AW6" s="18">
        <f>COUNTIF(D6:AI6,"M")</f>
        <v>0</v>
      </c>
      <c r="AX6" s="18">
        <f>COUNTIF(D6:AI6,"T")</f>
        <v>0</v>
      </c>
      <c r="AY6" s="18">
        <f>COUNTIF(D6:AI6,"P")</f>
        <v>0</v>
      </c>
      <c r="AZ6" s="18">
        <f>COUNTIF(D6:AI6,"M2")</f>
        <v>0</v>
      </c>
      <c r="BA6" s="18">
        <f>COUNTIF(D6:AI6,"M1")</f>
        <v>20</v>
      </c>
      <c r="BB6" s="18">
        <f>COUNTIF(D6:AI6,"T1")</f>
        <v>0</v>
      </c>
      <c r="BC6" s="18">
        <f>COUNTIF(D6:AI6,"I")</f>
        <v>0</v>
      </c>
      <c r="BD6" s="18">
        <f>COUNTIF(D6:AI6,"I²")</f>
        <v>0</v>
      </c>
      <c r="BE6" s="18">
        <f>COUNTIF(D6:AI6,"M4")</f>
        <v>0</v>
      </c>
      <c r="BF6" s="18">
        <f>COUNTIF(D6:AI6,"T5")</f>
        <v>0</v>
      </c>
      <c r="BG6" s="18">
        <f>COUNTIF(D6:AI6,"M/SN")</f>
        <v>0</v>
      </c>
      <c r="BH6" s="18">
        <f>COUNTIF(D6:AI6,"T/SNDa")</f>
        <v>0</v>
      </c>
      <c r="BI6" s="18">
        <f>COUNTIF(D6:AI6,"T/I")</f>
        <v>0</v>
      </c>
      <c r="BJ6" s="18">
        <f>COUNTIF(D6:AI6,"P/i")</f>
        <v>0</v>
      </c>
      <c r="BK6" s="18">
        <f>COUNTIF(D6:AI6,"m/i")</f>
        <v>0</v>
      </c>
      <c r="BL6" s="18">
        <f>COUNTIF(D6:AI6,"M4/t")</f>
        <v>0</v>
      </c>
      <c r="BM6" s="18">
        <f>COUNTIF(D6:AI6,"MTa")</f>
        <v>0</v>
      </c>
      <c r="BN6" s="18">
        <f>COUNTIF(D6:AI6,"MTa")</f>
        <v>0</v>
      </c>
      <c r="BO6" s="18">
        <f>((AS6*6)+(AT6*6)+(AU6*6)+(AV6)+(AR6*6))</f>
        <v>0</v>
      </c>
      <c r="BP6" s="26">
        <f>(AW6*$BR$6)+(AX6*$BS$6)+(AY6*$BT$6)+(AZ6*$BU$6)+(BA6*$BV$6)+(BB6*$BW$6)+(BC6*$BX$6)+(BD6*$BY$6)+(BE6*$BZ$6)+(BF6*$CA$6)+(BG6*$CB$6)+(BH6*$CC$6)+(BI6*$CD$6)+(BJ6*$CE6)+(BK6*$CF$6)+(BL6*$CG$6)+(BM6*$CH$6)+(BN6*$CI$6)</f>
        <v>120</v>
      </c>
      <c r="BQ6" s="15"/>
      <c r="BR6" s="13">
        <v>6</v>
      </c>
      <c r="BS6" s="13">
        <v>6</v>
      </c>
      <c r="BT6" s="13">
        <v>12</v>
      </c>
      <c r="BU6" s="13">
        <v>6</v>
      </c>
      <c r="BV6" s="13">
        <v>6</v>
      </c>
      <c r="BW6" s="13">
        <v>6</v>
      </c>
      <c r="BX6" s="13">
        <v>6</v>
      </c>
      <c r="BY6" s="13">
        <v>6</v>
      </c>
      <c r="BZ6" s="13">
        <v>6</v>
      </c>
      <c r="CA6" s="13">
        <v>6</v>
      </c>
      <c r="CB6" s="13">
        <v>18</v>
      </c>
      <c r="CC6" s="13">
        <v>18</v>
      </c>
      <c r="CD6" s="13">
        <v>12</v>
      </c>
      <c r="CE6" s="13">
        <v>18</v>
      </c>
      <c r="CF6" s="13">
        <v>12</v>
      </c>
      <c r="CG6" s="13">
        <v>8</v>
      </c>
      <c r="CH6" s="13"/>
      <c r="CI6" s="13"/>
      <c r="CJ6" s="1">
        <v>6</v>
      </c>
    </row>
    <row r="7" spans="1:88">
      <c r="A7" s="243" t="s">
        <v>0</v>
      </c>
      <c r="B7" s="16" t="s">
        <v>1</v>
      </c>
      <c r="C7" s="16" t="s">
        <v>46</v>
      </c>
      <c r="D7" s="464" t="s">
        <v>3</v>
      </c>
      <c r="E7" s="53">
        <v>1</v>
      </c>
      <c r="F7" s="53">
        <v>2</v>
      </c>
      <c r="G7" s="53">
        <v>3</v>
      </c>
      <c r="H7" s="53">
        <v>4</v>
      </c>
      <c r="I7" s="53">
        <v>5</v>
      </c>
      <c r="J7" s="53">
        <v>6</v>
      </c>
      <c r="K7" s="53">
        <v>7</v>
      </c>
      <c r="L7" s="53">
        <v>8</v>
      </c>
      <c r="M7" s="53">
        <v>9</v>
      </c>
      <c r="N7" s="53">
        <v>10</v>
      </c>
      <c r="O7" s="53">
        <v>11</v>
      </c>
      <c r="P7" s="53">
        <v>12</v>
      </c>
      <c r="Q7" s="53">
        <v>13</v>
      </c>
      <c r="R7" s="53">
        <v>14</v>
      </c>
      <c r="S7" s="53">
        <v>15</v>
      </c>
      <c r="T7" s="53">
        <v>16</v>
      </c>
      <c r="U7" s="53">
        <v>17</v>
      </c>
      <c r="V7" s="53">
        <v>18</v>
      </c>
      <c r="W7" s="53">
        <v>19</v>
      </c>
      <c r="X7" s="53">
        <v>20</v>
      </c>
      <c r="Y7" s="53">
        <v>21</v>
      </c>
      <c r="Z7" s="53">
        <v>22</v>
      </c>
      <c r="AA7" s="53">
        <v>23</v>
      </c>
      <c r="AB7" s="53">
        <v>24</v>
      </c>
      <c r="AC7" s="53">
        <v>25</v>
      </c>
      <c r="AD7" s="53">
        <v>26</v>
      </c>
      <c r="AE7" s="53">
        <v>27</v>
      </c>
      <c r="AF7" s="53">
        <v>28</v>
      </c>
      <c r="AG7" s="53">
        <v>29</v>
      </c>
      <c r="AH7" s="53">
        <v>30</v>
      </c>
      <c r="AI7" s="250">
        <v>31</v>
      </c>
      <c r="AJ7" s="466" t="s">
        <v>4</v>
      </c>
      <c r="AK7" s="482" t="s">
        <v>5</v>
      </c>
      <c r="AL7" s="471" t="s">
        <v>6</v>
      </c>
      <c r="AM7" s="96"/>
      <c r="AN7" s="10"/>
      <c r="AO7" s="13"/>
      <c r="AP7" s="13"/>
      <c r="AQ7" s="17"/>
      <c r="AR7" s="13"/>
      <c r="AS7" s="13"/>
      <c r="AT7" s="13"/>
      <c r="AU7" s="13"/>
      <c r="AV7" s="13"/>
      <c r="AW7" s="18"/>
      <c r="AX7" s="18"/>
      <c r="AY7" s="18"/>
      <c r="AZ7" s="18"/>
      <c r="BA7" s="18">
        <f t="shared" ref="BA7:BA15" si="0">COUNTIF(D7:AI7,"M1")</f>
        <v>0</v>
      </c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9"/>
      <c r="BP7" s="19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1"/>
    </row>
    <row r="8" spans="1:88">
      <c r="A8" s="243"/>
      <c r="B8" s="16" t="s">
        <v>91</v>
      </c>
      <c r="C8" s="16" t="s">
        <v>92</v>
      </c>
      <c r="D8" s="465"/>
      <c r="E8" s="261" t="s">
        <v>9</v>
      </c>
      <c r="F8" s="261" t="s">
        <v>10</v>
      </c>
      <c r="G8" s="261" t="s">
        <v>132</v>
      </c>
      <c r="H8" s="261" t="s">
        <v>11</v>
      </c>
      <c r="I8" s="261" t="s">
        <v>12</v>
      </c>
      <c r="J8" s="261" t="s">
        <v>13</v>
      </c>
      <c r="K8" s="261" t="s">
        <v>8</v>
      </c>
      <c r="L8" s="261" t="s">
        <v>9</v>
      </c>
      <c r="M8" s="261" t="s">
        <v>10</v>
      </c>
      <c r="N8" s="261" t="s">
        <v>132</v>
      </c>
      <c r="O8" s="261" t="s">
        <v>11</v>
      </c>
      <c r="P8" s="261" t="s">
        <v>12</v>
      </c>
      <c r="Q8" s="261" t="s">
        <v>13</v>
      </c>
      <c r="R8" s="261" t="s">
        <v>8</v>
      </c>
      <c r="S8" s="261" t="s">
        <v>9</v>
      </c>
      <c r="T8" s="261" t="s">
        <v>10</v>
      </c>
      <c r="U8" s="261" t="s">
        <v>132</v>
      </c>
      <c r="V8" s="261" t="s">
        <v>11</v>
      </c>
      <c r="W8" s="261" t="s">
        <v>12</v>
      </c>
      <c r="X8" s="261" t="s">
        <v>13</v>
      </c>
      <c r="Y8" s="261" t="s">
        <v>8</v>
      </c>
      <c r="Z8" s="261" t="s">
        <v>9</v>
      </c>
      <c r="AA8" s="261" t="s">
        <v>10</v>
      </c>
      <c r="AB8" s="261" t="s">
        <v>132</v>
      </c>
      <c r="AC8" s="261" t="s">
        <v>11</v>
      </c>
      <c r="AD8" s="261" t="s">
        <v>12</v>
      </c>
      <c r="AE8" s="261" t="s">
        <v>13</v>
      </c>
      <c r="AF8" s="261" t="s">
        <v>8</v>
      </c>
      <c r="AG8" s="261" t="s">
        <v>9</v>
      </c>
      <c r="AH8" s="261" t="s">
        <v>10</v>
      </c>
      <c r="AI8" s="261" t="s">
        <v>175</v>
      </c>
      <c r="AJ8" s="467"/>
      <c r="AK8" s="483"/>
      <c r="AL8" s="472"/>
      <c r="AM8" s="96"/>
      <c r="AN8" s="10"/>
      <c r="AO8" s="13" t="s">
        <v>4</v>
      </c>
      <c r="AP8" s="13" t="s">
        <v>6</v>
      </c>
      <c r="AQ8" s="17"/>
      <c r="AR8" s="13" t="s">
        <v>14</v>
      </c>
      <c r="AS8" s="13" t="s">
        <v>15</v>
      </c>
      <c r="AT8" s="13" t="s">
        <v>16</v>
      </c>
      <c r="AU8" s="13" t="s">
        <v>17</v>
      </c>
      <c r="AV8" s="13" t="s">
        <v>18</v>
      </c>
      <c r="AW8" s="18" t="s">
        <v>19</v>
      </c>
      <c r="AX8" s="18" t="s">
        <v>20</v>
      </c>
      <c r="AY8" s="18" t="s">
        <v>21</v>
      </c>
      <c r="AZ8" s="18" t="s">
        <v>88</v>
      </c>
      <c r="BA8" s="18" t="s">
        <v>48</v>
      </c>
      <c r="BB8" s="18" t="s">
        <v>49</v>
      </c>
      <c r="BC8" s="18" t="s">
        <v>22</v>
      </c>
      <c r="BD8" s="18" t="s">
        <v>23</v>
      </c>
      <c r="BE8" s="18" t="s">
        <v>93</v>
      </c>
      <c r="BF8" s="18" t="s">
        <v>94</v>
      </c>
      <c r="BG8" s="18" t="s">
        <v>25</v>
      </c>
      <c r="BH8" s="18" t="s">
        <v>26</v>
      </c>
      <c r="BI8" s="18" t="s">
        <v>27</v>
      </c>
      <c r="BJ8" s="18" t="s">
        <v>28</v>
      </c>
      <c r="BK8" s="18" t="s">
        <v>29</v>
      </c>
      <c r="BL8" s="18" t="s">
        <v>30</v>
      </c>
      <c r="BM8" s="18"/>
      <c r="BN8" s="18"/>
      <c r="BO8" s="19" t="s">
        <v>31</v>
      </c>
      <c r="BP8" s="19" t="s">
        <v>32</v>
      </c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1"/>
    </row>
    <row r="9" spans="1:88">
      <c r="A9" s="244" t="s">
        <v>95</v>
      </c>
      <c r="B9" s="245" t="s">
        <v>96</v>
      </c>
      <c r="C9" s="46" t="s">
        <v>97</v>
      </c>
      <c r="D9" s="27" t="s">
        <v>98</v>
      </c>
      <c r="E9" s="295"/>
      <c r="F9" s="295"/>
      <c r="G9" s="295"/>
      <c r="H9" s="295"/>
      <c r="I9" s="22" t="s">
        <v>19</v>
      </c>
      <c r="J9" s="22" t="s">
        <v>19</v>
      </c>
      <c r="K9" s="22" t="s">
        <v>19</v>
      </c>
      <c r="L9" s="22" t="s">
        <v>19</v>
      </c>
      <c r="M9" s="22" t="s">
        <v>19</v>
      </c>
      <c r="N9" s="295"/>
      <c r="O9" s="295"/>
      <c r="P9" s="22" t="s">
        <v>19</v>
      </c>
      <c r="Q9" s="22" t="s">
        <v>19</v>
      </c>
      <c r="R9" s="22" t="s">
        <v>19</v>
      </c>
      <c r="S9" s="22" t="s">
        <v>19</v>
      </c>
      <c r="T9" s="22" t="s">
        <v>19</v>
      </c>
      <c r="U9" s="295"/>
      <c r="V9" s="295"/>
      <c r="W9" s="22" t="s">
        <v>19</v>
      </c>
      <c r="X9" s="22" t="s">
        <v>19</v>
      </c>
      <c r="Y9" s="22" t="s">
        <v>19</v>
      </c>
      <c r="Z9" s="22" t="s">
        <v>19</v>
      </c>
      <c r="AA9" s="22" t="s">
        <v>19</v>
      </c>
      <c r="AB9" s="297"/>
      <c r="AC9" s="297"/>
      <c r="AD9" s="22" t="s">
        <v>19</v>
      </c>
      <c r="AE9" s="22" t="s">
        <v>19</v>
      </c>
      <c r="AF9" s="22" t="s">
        <v>19</v>
      </c>
      <c r="AG9" s="22" t="s">
        <v>19</v>
      </c>
      <c r="AH9" s="22" t="s">
        <v>19</v>
      </c>
      <c r="AI9" s="299"/>
      <c r="AJ9" s="23">
        <f>AO2</f>
        <v>126</v>
      </c>
      <c r="AK9" s="24">
        <f>AJ9+AL9</f>
        <v>126</v>
      </c>
      <c r="AL9" s="25">
        <v>0</v>
      </c>
      <c r="AM9" s="97"/>
      <c r="AN9" s="10"/>
      <c r="AO9" s="14">
        <f>$AO$2-BO9</f>
        <v>48</v>
      </c>
      <c r="AP9" s="14">
        <f>(BP9-AO9)</f>
        <v>72</v>
      </c>
      <c r="AQ9" s="17"/>
      <c r="AR9" s="13">
        <v>5</v>
      </c>
      <c r="AS9" s="13">
        <v>3</v>
      </c>
      <c r="AT9" s="13"/>
      <c r="AU9" s="13">
        <v>5</v>
      </c>
      <c r="AV9" s="13"/>
      <c r="AW9" s="18">
        <f>COUNTIF(D9:AI9,"M")</f>
        <v>20</v>
      </c>
      <c r="AX9" s="18">
        <f>COUNTIF(D9:AI9,"T")</f>
        <v>0</v>
      </c>
      <c r="AY9" s="18">
        <f>COUNTIF(D9:AI9,"P")</f>
        <v>0</v>
      </c>
      <c r="AZ9" s="18">
        <f>COUNTIF(D9:AI9,"M3")</f>
        <v>0</v>
      </c>
      <c r="BA9" s="18">
        <f t="shared" si="0"/>
        <v>0</v>
      </c>
      <c r="BB9" s="18">
        <f>COUNTIF(D9:AI9,"I/I")</f>
        <v>0</v>
      </c>
      <c r="BC9" s="18">
        <f>COUNTIF(D9:AI9,"I")</f>
        <v>0</v>
      </c>
      <c r="BD9" s="18">
        <f>COUNTIF(D9:AI9,"I²")</f>
        <v>0</v>
      </c>
      <c r="BE9" s="18">
        <f>COUNTIF(D9:AI9,"M4")</f>
        <v>0</v>
      </c>
      <c r="BF9" s="18">
        <f>COUNTIF(D9:AI9,"T5")</f>
        <v>0</v>
      </c>
      <c r="BG9" s="18">
        <f>COUNTIF(D9:AI9,"M/SN")</f>
        <v>0</v>
      </c>
      <c r="BH9" s="18">
        <f>COUNTIF(D9:AI9,"T/SNDa")</f>
        <v>0</v>
      </c>
      <c r="BI9" s="18">
        <f>COUNTIF(D9:AI9,"T/I")</f>
        <v>0</v>
      </c>
      <c r="BJ9" s="18">
        <f>COUNTIF(D9:AI9,"P/i")</f>
        <v>0</v>
      </c>
      <c r="BK9" s="18">
        <f>COUNTIF(D9:AI9,"m/i")</f>
        <v>0</v>
      </c>
      <c r="BL9" s="18">
        <f>COUNTIF(D9:AI9,"M4/t")</f>
        <v>0</v>
      </c>
      <c r="BM9" s="18">
        <f>COUNTIF(D9:AI9,"MTa")</f>
        <v>0</v>
      </c>
      <c r="BN9" s="18">
        <f>COUNTIF(D9:AI9,"MTa")</f>
        <v>0</v>
      </c>
      <c r="BO9" s="18">
        <f>((AS9*6)+(AT9*6)+(AU9*6)+(AV9)+(AR9*6))</f>
        <v>78</v>
      </c>
      <c r="BP9" s="26">
        <f>(AW9*$BR$6)+(AX9*$BS$6)+(AY9*$BT$6)+(AZ9*$BU$6)+(BA9*$BV$6)+(BB9*$BW$6)+(BC9*$BX$6)+(BD9*$BY$6)+(BE9*$BZ$6)+(BF9*$CA$6)+(BG9*$CB$6)+(BH9*$CC$6)+(BI9*$CD$6)+(BJ9*$CE9)+(BK9*$CF$6)+(BL9*$CG$6)+(BM9*$CH$6)+(BN9*$CI$6)</f>
        <v>120</v>
      </c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1"/>
    </row>
    <row r="10" spans="1:88">
      <c r="A10" s="243" t="s">
        <v>0</v>
      </c>
      <c r="B10" s="16" t="s">
        <v>1</v>
      </c>
      <c r="C10" s="16" t="s">
        <v>46</v>
      </c>
      <c r="D10" s="464" t="s">
        <v>3</v>
      </c>
      <c r="E10" s="53">
        <v>1</v>
      </c>
      <c r="F10" s="53">
        <v>2</v>
      </c>
      <c r="G10" s="53">
        <v>3</v>
      </c>
      <c r="H10" s="53">
        <v>4</v>
      </c>
      <c r="I10" s="53">
        <v>5</v>
      </c>
      <c r="J10" s="53">
        <v>6</v>
      </c>
      <c r="K10" s="53">
        <v>7</v>
      </c>
      <c r="L10" s="53">
        <v>8</v>
      </c>
      <c r="M10" s="53">
        <v>9</v>
      </c>
      <c r="N10" s="53">
        <v>10</v>
      </c>
      <c r="O10" s="53">
        <v>11</v>
      </c>
      <c r="P10" s="53">
        <v>12</v>
      </c>
      <c r="Q10" s="53">
        <v>13</v>
      </c>
      <c r="R10" s="53">
        <v>14</v>
      </c>
      <c r="S10" s="53">
        <v>15</v>
      </c>
      <c r="T10" s="53">
        <v>16</v>
      </c>
      <c r="U10" s="53">
        <v>17</v>
      </c>
      <c r="V10" s="53">
        <v>18</v>
      </c>
      <c r="W10" s="53">
        <v>19</v>
      </c>
      <c r="X10" s="53">
        <v>20</v>
      </c>
      <c r="Y10" s="53">
        <v>21</v>
      </c>
      <c r="Z10" s="53">
        <v>22</v>
      </c>
      <c r="AA10" s="53">
        <v>23</v>
      </c>
      <c r="AB10" s="53">
        <v>24</v>
      </c>
      <c r="AC10" s="53">
        <v>25</v>
      </c>
      <c r="AD10" s="53">
        <v>26</v>
      </c>
      <c r="AE10" s="53">
        <v>27</v>
      </c>
      <c r="AF10" s="53">
        <v>28</v>
      </c>
      <c r="AG10" s="53">
        <v>29</v>
      </c>
      <c r="AH10" s="53">
        <v>30</v>
      </c>
      <c r="AI10" s="250">
        <v>31</v>
      </c>
      <c r="AJ10" s="466" t="s">
        <v>4</v>
      </c>
      <c r="AK10" s="482" t="s">
        <v>5</v>
      </c>
      <c r="AL10" s="471" t="s">
        <v>6</v>
      </c>
      <c r="AM10" s="96"/>
      <c r="AN10" s="10"/>
      <c r="AO10" s="14"/>
      <c r="AP10" s="14"/>
      <c r="AQ10" s="17"/>
      <c r="AR10" s="13"/>
      <c r="AS10" s="13"/>
      <c r="AT10" s="13"/>
      <c r="AU10" s="13"/>
      <c r="AV10" s="13"/>
      <c r="AW10" s="18"/>
      <c r="AX10" s="18"/>
      <c r="AY10" s="18"/>
      <c r="AZ10" s="18"/>
      <c r="BA10" s="18">
        <f t="shared" si="0"/>
        <v>0</v>
      </c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26">
        <f>(AW10*$BR$6)+(AX10*$BS$6)+(AY10*$BT$6)+(AZ10*$BU$6)+(BA10*$BV$6)+(BB10*$BW$6)+(BC10*$BX$6)+(BD10*$BY$6)+(BE10*$BZ$6)+(BF10*$CA$6)+(BG10*$CB$6)+(BH10*$CC$6)+(BI10*$CD$6)+(BJ10*$CE10)+(BK10*$CF$6)+(BL10*$CG$6)+(BM10*$CH$6)+(BN10*$CI$6)</f>
        <v>0</v>
      </c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1"/>
    </row>
    <row r="11" spans="1:88">
      <c r="A11" s="243"/>
      <c r="B11" s="16" t="s">
        <v>99</v>
      </c>
      <c r="C11" s="16"/>
      <c r="D11" s="465"/>
      <c r="E11" s="261" t="s">
        <v>9</v>
      </c>
      <c r="F11" s="261" t="s">
        <v>10</v>
      </c>
      <c r="G11" s="261" t="s">
        <v>132</v>
      </c>
      <c r="H11" s="261" t="s">
        <v>11</v>
      </c>
      <c r="I11" s="261" t="s">
        <v>12</v>
      </c>
      <c r="J11" s="261" t="s">
        <v>13</v>
      </c>
      <c r="K11" s="261" t="s">
        <v>8</v>
      </c>
      <c r="L11" s="261" t="s">
        <v>9</v>
      </c>
      <c r="M11" s="261" t="s">
        <v>10</v>
      </c>
      <c r="N11" s="261" t="s">
        <v>132</v>
      </c>
      <c r="O11" s="261" t="s">
        <v>11</v>
      </c>
      <c r="P11" s="261" t="s">
        <v>12</v>
      </c>
      <c r="Q11" s="261" t="s">
        <v>13</v>
      </c>
      <c r="R11" s="261" t="s">
        <v>8</v>
      </c>
      <c r="S11" s="261" t="s">
        <v>9</v>
      </c>
      <c r="T11" s="261" t="s">
        <v>10</v>
      </c>
      <c r="U11" s="261" t="s">
        <v>132</v>
      </c>
      <c r="V11" s="261" t="s">
        <v>11</v>
      </c>
      <c r="W11" s="261" t="s">
        <v>12</v>
      </c>
      <c r="X11" s="261" t="s">
        <v>13</v>
      </c>
      <c r="Y11" s="261" t="s">
        <v>8</v>
      </c>
      <c r="Z11" s="261" t="s">
        <v>9</v>
      </c>
      <c r="AA11" s="261" t="s">
        <v>10</v>
      </c>
      <c r="AB11" s="261" t="s">
        <v>132</v>
      </c>
      <c r="AC11" s="261" t="s">
        <v>11</v>
      </c>
      <c r="AD11" s="261" t="s">
        <v>12</v>
      </c>
      <c r="AE11" s="261" t="s">
        <v>13</v>
      </c>
      <c r="AF11" s="261" t="s">
        <v>8</v>
      </c>
      <c r="AG11" s="261" t="s">
        <v>9</v>
      </c>
      <c r="AH11" s="261" t="s">
        <v>10</v>
      </c>
      <c r="AI11" s="261" t="s">
        <v>175</v>
      </c>
      <c r="AJ11" s="467"/>
      <c r="AK11" s="483"/>
      <c r="AL11" s="472"/>
      <c r="AM11" s="96"/>
      <c r="AN11" s="10"/>
      <c r="AO11" s="13" t="s">
        <v>4</v>
      </c>
      <c r="AP11" s="13" t="s">
        <v>6</v>
      </c>
      <c r="AQ11" s="17"/>
      <c r="AR11" s="13" t="s">
        <v>14</v>
      </c>
      <c r="AS11" s="13" t="s">
        <v>15</v>
      </c>
      <c r="AT11" s="13" t="s">
        <v>16</v>
      </c>
      <c r="AU11" s="13" t="s">
        <v>17</v>
      </c>
      <c r="AV11" s="13" t="s">
        <v>18</v>
      </c>
      <c r="AW11" s="18" t="s">
        <v>19</v>
      </c>
      <c r="AX11" s="18" t="s">
        <v>20</v>
      </c>
      <c r="AY11" s="18" t="s">
        <v>21</v>
      </c>
      <c r="AZ11" s="18" t="s">
        <v>88</v>
      </c>
      <c r="BA11" s="18" t="s">
        <v>48</v>
      </c>
      <c r="BB11" s="18" t="s">
        <v>49</v>
      </c>
      <c r="BC11" s="18" t="s">
        <v>22</v>
      </c>
      <c r="BD11" s="18" t="s">
        <v>23</v>
      </c>
      <c r="BE11" s="18" t="s">
        <v>93</v>
      </c>
      <c r="BF11" s="18" t="s">
        <v>94</v>
      </c>
      <c r="BG11" s="18" t="s">
        <v>25</v>
      </c>
      <c r="BH11" s="18" t="s">
        <v>26</v>
      </c>
      <c r="BI11" s="18" t="s">
        <v>27</v>
      </c>
      <c r="BJ11" s="18" t="s">
        <v>28</v>
      </c>
      <c r="BK11" s="18" t="s">
        <v>29</v>
      </c>
      <c r="BL11" s="18" t="s">
        <v>30</v>
      </c>
      <c r="BM11" s="18"/>
      <c r="BN11" s="18"/>
      <c r="BO11" s="19" t="s">
        <v>31</v>
      </c>
      <c r="BP11" s="26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1"/>
    </row>
    <row r="12" spans="1:88">
      <c r="A12" s="244" t="s">
        <v>100</v>
      </c>
      <c r="B12" s="245" t="s">
        <v>101</v>
      </c>
      <c r="C12" s="46" t="s">
        <v>102</v>
      </c>
      <c r="D12" s="85" t="s">
        <v>103</v>
      </c>
      <c r="E12" s="295"/>
      <c r="F12" s="295"/>
      <c r="G12" s="295" t="s">
        <v>19</v>
      </c>
      <c r="H12" s="295" t="s">
        <v>19</v>
      </c>
      <c r="I12" s="22" t="s">
        <v>19</v>
      </c>
      <c r="J12" s="22" t="s">
        <v>19</v>
      </c>
      <c r="K12" s="22" t="s">
        <v>19</v>
      </c>
      <c r="L12" s="22" t="s">
        <v>19</v>
      </c>
      <c r="M12" s="22" t="s">
        <v>19</v>
      </c>
      <c r="N12" s="295"/>
      <c r="O12" s="297" t="s">
        <v>19</v>
      </c>
      <c r="P12" s="22" t="s">
        <v>19</v>
      </c>
      <c r="Q12" s="22" t="s">
        <v>19</v>
      </c>
      <c r="R12" s="22" t="s">
        <v>19</v>
      </c>
      <c r="S12" s="468" t="s">
        <v>199</v>
      </c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70"/>
      <c r="AJ12" s="23">
        <v>48</v>
      </c>
      <c r="AK12" s="204">
        <f>COUNTIF(C12:AJ12,"T")*6+COUNTIF(C12:AJ12,"P")*12+COUNTIF(C12:AJ12,"M")*6+COUNTIF(C12:AJ12,"I")*6+COUNTIF(C12:AJ12,"N")*12+COUNTIF(C12:AJ12,"FL")*6+COUNTIF(C12:AJ12,"MT")*12+COUNTIF(C12:AJ12,"MN")*18+COUNTIF(C12:AJ12,"PI")*17+COUNTIF(C12:AJ12,"NA")*6+COUNTIF(C12:AJ12,"NB")*6+COUNTIF(C12:AJ12,"AF")*6</f>
        <v>66</v>
      </c>
      <c r="AL12" s="207">
        <f>SUM(AK12-48)</f>
        <v>18</v>
      </c>
      <c r="AM12" s="97"/>
      <c r="AN12" s="10"/>
      <c r="AO12" s="14">
        <v>60</v>
      </c>
      <c r="AP12" s="14">
        <f>(BP12-AO12)</f>
        <v>6</v>
      </c>
      <c r="AQ12" s="17"/>
      <c r="AR12" s="13"/>
      <c r="AS12" s="13">
        <v>6</v>
      </c>
      <c r="AT12" s="13"/>
      <c r="AU12" s="13">
        <v>6</v>
      </c>
      <c r="AV12" s="13"/>
      <c r="AW12" s="18">
        <f>COUNTIF(D12:AI12,"M")</f>
        <v>11</v>
      </c>
      <c r="AX12" s="18">
        <f>COUNTIF(D12:AI12,"T")</f>
        <v>0</v>
      </c>
      <c r="AY12" s="18">
        <f>COUNTIF(D12:AI12,"P")</f>
        <v>0</v>
      </c>
      <c r="AZ12" s="18">
        <f>COUNTIF(D12:AI12,"M3")</f>
        <v>0</v>
      </c>
      <c r="BA12" s="18">
        <f t="shared" si="0"/>
        <v>0</v>
      </c>
      <c r="BB12" s="18">
        <f>COUNTIF(D12:AI12,"T1")</f>
        <v>0</v>
      </c>
      <c r="BC12" s="18">
        <f>COUNTIF(D12:AI12,"I")</f>
        <v>0</v>
      </c>
      <c r="BD12" s="18">
        <f>COUNTIF(D12:AI12,"I²")</f>
        <v>0</v>
      </c>
      <c r="BE12" s="18">
        <f>COUNTIF(D12:AI12,"M4")</f>
        <v>0</v>
      </c>
      <c r="BF12" s="18">
        <f>COUNTIF(D12:AI12,"T5")</f>
        <v>0</v>
      </c>
      <c r="BG12" s="18">
        <f>COUNTIF(D12:AI12,"M/SN")</f>
        <v>0</v>
      </c>
      <c r="BH12" s="18">
        <f>COUNTIF(D12:AI12,"T/SNDa")</f>
        <v>0</v>
      </c>
      <c r="BI12" s="18">
        <f>COUNTIF(D12:AI12,"T/I")</f>
        <v>0</v>
      </c>
      <c r="BJ12" s="18">
        <f>COUNTIF(D12:AI12,"P/i")</f>
        <v>0</v>
      </c>
      <c r="BK12" s="18">
        <f>COUNTIF(D12:AI12,"m/i")</f>
        <v>0</v>
      </c>
      <c r="BL12" s="18">
        <f>COUNTIF(D12:AI12,"M4/t")</f>
        <v>0</v>
      </c>
      <c r="BM12" s="18">
        <f>COUNTIF(D12:AI12,"MTa")</f>
        <v>0</v>
      </c>
      <c r="BN12" s="18">
        <f>COUNTIF(D12:AI12,"MTa")</f>
        <v>0</v>
      </c>
      <c r="BO12" s="18">
        <f>((AS12*6)+(AT12*6)+(AU12*6)+(AV12)+(AR12*6))</f>
        <v>72</v>
      </c>
      <c r="BP12" s="26">
        <f>(AW12*$BR$6)+(AX12*$BS$6)+(AY12*$BT$6)+(AZ12*$BU$6)+(BA12*$BV$6)+(BB12*$BW$6)+(BC12*$BX$6)+(BD12*$BY$6)+(BE12*$BZ$6)+(BF12*$CA$6)+(BG12*$CB$6)+(BH12*$CC$6)+(BI12*$CD$6)+(BJ12*$CE12)+(BK12*$CF$6)+(BL12*$CG$6)+(BM12*$CH$6)+(BN12*$CI$6)</f>
        <v>66</v>
      </c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1"/>
    </row>
    <row r="13" spans="1:88">
      <c r="A13" s="246" t="s">
        <v>205</v>
      </c>
      <c r="B13" s="247" t="s">
        <v>164</v>
      </c>
      <c r="C13" s="47" t="s">
        <v>42</v>
      </c>
      <c r="D13" s="86" t="s">
        <v>104</v>
      </c>
      <c r="E13" s="295" t="s">
        <v>20</v>
      </c>
      <c r="F13" s="295" t="s">
        <v>20</v>
      </c>
      <c r="G13" s="295"/>
      <c r="H13" s="295"/>
      <c r="I13" s="22"/>
      <c r="J13" s="22"/>
      <c r="K13" s="22"/>
      <c r="L13" s="22"/>
      <c r="M13" s="22"/>
      <c r="N13" s="295" t="s">
        <v>20</v>
      </c>
      <c r="O13" s="295"/>
      <c r="P13" s="22"/>
      <c r="Q13" s="22"/>
      <c r="R13" s="22"/>
      <c r="S13" s="22" t="s">
        <v>20</v>
      </c>
      <c r="T13" s="22" t="s">
        <v>20</v>
      </c>
      <c r="U13" s="295" t="s">
        <v>20</v>
      </c>
      <c r="V13" s="295"/>
      <c r="W13" s="22" t="s">
        <v>20</v>
      </c>
      <c r="X13" s="22"/>
      <c r="Y13" s="22"/>
      <c r="Z13" s="22" t="s">
        <v>20</v>
      </c>
      <c r="AA13" s="22" t="s">
        <v>20</v>
      </c>
      <c r="AB13" s="295"/>
      <c r="AC13" s="298" t="s">
        <v>20</v>
      </c>
      <c r="AD13" s="28"/>
      <c r="AE13" s="28" t="s">
        <v>20</v>
      </c>
      <c r="AF13" s="28"/>
      <c r="AG13" s="28" t="s">
        <v>20</v>
      </c>
      <c r="AH13" s="28"/>
      <c r="AI13" s="298" t="s">
        <v>20</v>
      </c>
      <c r="AJ13" s="23">
        <v>0</v>
      </c>
      <c r="AK13" s="300">
        <v>24</v>
      </c>
      <c r="AL13" s="204">
        <f>COUNTIF(D13:AK13,"T")*6+COUNTIF(D13:AK13,"P")*12+COUNTIF(D13:AK13,"M")*6+COUNTIF(D13:AK13,"I")*6+COUNTIF(D13:AK13,"N")*12+COUNTIF(D13:AK13,"FL")*6+COUNTIF(D13:AK13,"MT")*12+COUNTIF(D13:AK13,"MN")*18+COUNTIF(D13:AK13,"PI")*17+COUNTIF(D13:AK13,"NA")*6+COUNTIF(D13:AK13,"NB")*6+COUNTIF(D13:AK13,"AF")*6</f>
        <v>78</v>
      </c>
      <c r="AM13" s="97"/>
      <c r="AN13" s="10"/>
      <c r="AO13" s="14"/>
      <c r="AP13" s="14">
        <f t="shared" ref="AP13:AP18" si="1">(BP13-AO13)</f>
        <v>78</v>
      </c>
      <c r="AQ13" s="17"/>
      <c r="AR13" s="13"/>
      <c r="AS13" s="13"/>
      <c r="AT13" s="13"/>
      <c r="AU13" s="13"/>
      <c r="AV13" s="13"/>
      <c r="AW13" s="18">
        <f t="shared" ref="AW13:AW18" si="2">COUNTIF(D13:AI13,"M")</f>
        <v>0</v>
      </c>
      <c r="AX13" s="18">
        <f t="shared" ref="AX13:AX18" si="3">COUNTIF(D13:AI13,"T")</f>
        <v>13</v>
      </c>
      <c r="AY13" s="18">
        <f t="shared" ref="AY13:AY18" si="4">COUNTIF(D13:AI13,"P")</f>
        <v>0</v>
      </c>
      <c r="AZ13" s="18">
        <f t="shared" ref="AZ13:AZ18" si="5">COUNTIF(D13:AI13,"M3")</f>
        <v>0</v>
      </c>
      <c r="BA13" s="18">
        <f t="shared" si="0"/>
        <v>0</v>
      </c>
      <c r="BB13" s="18">
        <f>COUNTIF(D13:AI13,"M1")</f>
        <v>0</v>
      </c>
      <c r="BC13" s="18">
        <f t="shared" ref="BC13:BC18" si="6">COUNTIF(D13:AI13,"I")</f>
        <v>0</v>
      </c>
      <c r="BD13" s="18">
        <f t="shared" ref="BD13:BD18" si="7">COUNTIF(D13:AI13,"I²")</f>
        <v>0</v>
      </c>
      <c r="BE13" s="18">
        <f t="shared" ref="BE13:BE18" si="8">COUNTIF(D13:AI13,"M4")</f>
        <v>0</v>
      </c>
      <c r="BF13" s="18">
        <f t="shared" ref="BF13:BF18" si="9">COUNTIF(D13:AI13,"T5")</f>
        <v>0</v>
      </c>
      <c r="BG13" s="18">
        <f t="shared" ref="BG13:BG18" si="10">COUNTIF(D13:AI13,"M/SN")</f>
        <v>0</v>
      </c>
      <c r="BH13" s="18">
        <f t="shared" ref="BH13:BH18" si="11">COUNTIF(D13:AI13,"T/SNDa")</f>
        <v>0</v>
      </c>
      <c r="BI13" s="18">
        <f t="shared" ref="BI13:BI18" si="12">COUNTIF(D13:AI13,"T/I")</f>
        <v>0</v>
      </c>
      <c r="BJ13" s="18">
        <f t="shared" ref="BJ13:BJ18" si="13">COUNTIF(D13:AI13,"P/i")</f>
        <v>0</v>
      </c>
      <c r="BK13" s="18">
        <f t="shared" ref="BK13:BK18" si="14">COUNTIF(D13:AI13,"m/i")</f>
        <v>0</v>
      </c>
      <c r="BL13" s="18">
        <f t="shared" ref="BL13:BL18" si="15">COUNTIF(D13:AI13,"M4/t")</f>
        <v>0</v>
      </c>
      <c r="BM13" s="18">
        <f t="shared" ref="BM13:BM18" si="16">COUNTIF(D13:AI13,"MTa")</f>
        <v>0</v>
      </c>
      <c r="BN13" s="18">
        <f t="shared" ref="BN13:BN18" si="17">COUNTIF(D13:AI13,"MTa")</f>
        <v>0</v>
      </c>
      <c r="BO13" s="18">
        <f t="shared" ref="BO13:BO18" si="18">((AS13*6)+(AT13*6)+(AU13*6)+(AV13)+(AR13*6))</f>
        <v>0</v>
      </c>
      <c r="BP13" s="26">
        <f t="shared" ref="BP13:BP18" si="19">(AW13*$BR$6)+(AX13*$BS$6)+(AY13*$BT$6)+(AZ13*$BU$6)+(BA13*$BV$6)+(BB13*$BW$6)+(BC13*$BX$6)+(BD13*$BY$6)+(BE13*$BZ$6)+(BF13*$CA$6)+(BG13*$CB$6)+(BH13*$CC$6)+(BI13*$CD$6)+(BJ13*$CE13)+(BK13*$CF$6)+(BL13*$CG$6)+(BM13*$CH$6)+(BN13*$CI$6)</f>
        <v>78</v>
      </c>
    </row>
    <row r="14" spans="1:88">
      <c r="A14" s="248">
        <v>110329</v>
      </c>
      <c r="B14" s="249" t="s">
        <v>200</v>
      </c>
      <c r="C14" s="46" t="s">
        <v>112</v>
      </c>
      <c r="D14" s="87"/>
      <c r="E14" s="295"/>
      <c r="F14" s="295"/>
      <c r="G14" s="295"/>
      <c r="H14" s="296"/>
      <c r="I14" s="88"/>
      <c r="J14" s="88"/>
      <c r="K14" s="88"/>
      <c r="L14" s="88"/>
      <c r="M14" s="88"/>
      <c r="N14" s="296"/>
      <c r="O14" s="296"/>
      <c r="P14" s="88"/>
      <c r="Q14" s="88"/>
      <c r="R14" s="88"/>
      <c r="S14" s="88"/>
      <c r="T14" s="88"/>
      <c r="U14" s="296"/>
      <c r="V14" s="296"/>
      <c r="W14" s="88"/>
      <c r="X14" s="22" t="s">
        <v>19</v>
      </c>
      <c r="Y14" s="22"/>
      <c r="Z14" s="28"/>
      <c r="AA14" s="28"/>
      <c r="AB14" s="298" t="s">
        <v>19</v>
      </c>
      <c r="AC14" s="298"/>
      <c r="AD14" s="28" t="s">
        <v>19</v>
      </c>
      <c r="AE14" s="28"/>
      <c r="AF14" s="28"/>
      <c r="AG14" s="28"/>
      <c r="AH14" s="28" t="s">
        <v>19</v>
      </c>
      <c r="AI14" s="298"/>
      <c r="AJ14" s="23"/>
      <c r="AK14" s="24">
        <v>24</v>
      </c>
      <c r="AL14" s="25"/>
      <c r="AM14" s="97"/>
      <c r="AN14" s="10"/>
      <c r="AO14" s="14"/>
      <c r="AP14" s="14">
        <f t="shared" si="1"/>
        <v>24</v>
      </c>
      <c r="AQ14" s="17"/>
      <c r="AR14" s="13"/>
      <c r="AS14" s="13"/>
      <c r="AT14" s="13"/>
      <c r="AU14" s="13"/>
      <c r="AV14" s="13"/>
      <c r="AW14" s="18">
        <f t="shared" si="2"/>
        <v>4</v>
      </c>
      <c r="AX14" s="18">
        <f t="shared" si="3"/>
        <v>0</v>
      </c>
      <c r="AY14" s="18">
        <f t="shared" si="4"/>
        <v>0</v>
      </c>
      <c r="AZ14" s="18">
        <f t="shared" si="5"/>
        <v>0</v>
      </c>
      <c r="BA14" s="18">
        <f t="shared" si="0"/>
        <v>0</v>
      </c>
      <c r="BB14" s="18">
        <f>COUNTIF(D14:AI14,"I/I")</f>
        <v>0</v>
      </c>
      <c r="BC14" s="18">
        <f t="shared" si="6"/>
        <v>0</v>
      </c>
      <c r="BD14" s="18">
        <f t="shared" si="7"/>
        <v>0</v>
      </c>
      <c r="BE14" s="18">
        <f t="shared" si="8"/>
        <v>0</v>
      </c>
      <c r="BF14" s="18">
        <f t="shared" si="9"/>
        <v>0</v>
      </c>
      <c r="BG14" s="18">
        <f t="shared" si="10"/>
        <v>0</v>
      </c>
      <c r="BH14" s="18">
        <f t="shared" si="11"/>
        <v>0</v>
      </c>
      <c r="BI14" s="18">
        <f t="shared" si="12"/>
        <v>0</v>
      </c>
      <c r="BJ14" s="18">
        <f t="shared" si="13"/>
        <v>0</v>
      </c>
      <c r="BK14" s="18">
        <f t="shared" si="14"/>
        <v>0</v>
      </c>
      <c r="BL14" s="18">
        <f t="shared" si="15"/>
        <v>0</v>
      </c>
      <c r="BM14" s="18">
        <f t="shared" si="16"/>
        <v>0</v>
      </c>
      <c r="BN14" s="18">
        <f t="shared" si="17"/>
        <v>0</v>
      </c>
      <c r="BO14" s="18">
        <f t="shared" si="18"/>
        <v>0</v>
      </c>
      <c r="BP14" s="26">
        <f t="shared" si="19"/>
        <v>24</v>
      </c>
    </row>
    <row r="15" spans="1:88">
      <c r="A15" s="80"/>
      <c r="AL15" s="79"/>
      <c r="AN15" s="10"/>
      <c r="AO15" s="14"/>
      <c r="AP15" s="14">
        <f t="shared" si="1"/>
        <v>0</v>
      </c>
      <c r="AQ15" s="17"/>
      <c r="AR15" s="13"/>
      <c r="AS15" s="13"/>
      <c r="AT15" s="13"/>
      <c r="AU15" s="13"/>
      <c r="AV15" s="13"/>
      <c r="AW15" s="18">
        <f t="shared" si="2"/>
        <v>0</v>
      </c>
      <c r="AX15" s="18">
        <f t="shared" si="3"/>
        <v>0</v>
      </c>
      <c r="AY15" s="18">
        <f t="shared" si="4"/>
        <v>0</v>
      </c>
      <c r="AZ15" s="18">
        <f t="shared" si="5"/>
        <v>0</v>
      </c>
      <c r="BA15" s="18">
        <f t="shared" si="0"/>
        <v>0</v>
      </c>
      <c r="BB15" s="18">
        <f>COUNTIF(D15:AI15,"I/I")</f>
        <v>0</v>
      </c>
      <c r="BC15" s="18">
        <f t="shared" si="6"/>
        <v>0</v>
      </c>
      <c r="BD15" s="18">
        <f t="shared" si="7"/>
        <v>0</v>
      </c>
      <c r="BE15" s="18">
        <f t="shared" si="8"/>
        <v>0</v>
      </c>
      <c r="BF15" s="18">
        <f t="shared" si="9"/>
        <v>0</v>
      </c>
      <c r="BG15" s="18">
        <f t="shared" si="10"/>
        <v>0</v>
      </c>
      <c r="BH15" s="18">
        <f t="shared" si="11"/>
        <v>0</v>
      </c>
      <c r="BI15" s="18">
        <f t="shared" si="12"/>
        <v>0</v>
      </c>
      <c r="BJ15" s="18">
        <f t="shared" si="13"/>
        <v>0</v>
      </c>
      <c r="BK15" s="18">
        <f t="shared" si="14"/>
        <v>0</v>
      </c>
      <c r="BL15" s="18">
        <f t="shared" si="15"/>
        <v>0</v>
      </c>
      <c r="BM15" s="18">
        <f t="shared" si="16"/>
        <v>0</v>
      </c>
      <c r="BN15" s="18">
        <f t="shared" si="17"/>
        <v>0</v>
      </c>
      <c r="BO15" s="18">
        <f t="shared" si="18"/>
        <v>0</v>
      </c>
      <c r="BP15" s="26">
        <f t="shared" si="19"/>
        <v>0</v>
      </c>
    </row>
    <row r="16" spans="1:88">
      <c r="A16" s="80"/>
      <c r="AL16" s="79"/>
      <c r="AN16" s="10"/>
      <c r="AO16" s="14"/>
      <c r="AP16" s="14">
        <f t="shared" si="1"/>
        <v>0</v>
      </c>
      <c r="AQ16" s="17"/>
      <c r="AR16" s="13"/>
      <c r="AS16" s="13"/>
      <c r="AT16" s="13"/>
      <c r="AU16" s="13"/>
      <c r="AV16" s="13"/>
      <c r="AW16" s="18">
        <f t="shared" si="2"/>
        <v>0</v>
      </c>
      <c r="AX16" s="18">
        <f t="shared" si="3"/>
        <v>0</v>
      </c>
      <c r="AY16" s="18">
        <f t="shared" si="4"/>
        <v>0</v>
      </c>
      <c r="AZ16" s="18">
        <f t="shared" si="5"/>
        <v>0</v>
      </c>
      <c r="BA16" s="18">
        <f>COUNTIF(D16:AI16,"M4")</f>
        <v>0</v>
      </c>
      <c r="BB16" s="18">
        <f>COUNTIF(D16:AI16,"I/I")</f>
        <v>0</v>
      </c>
      <c r="BC16" s="18">
        <f t="shared" si="6"/>
        <v>0</v>
      </c>
      <c r="BD16" s="18">
        <f t="shared" si="7"/>
        <v>0</v>
      </c>
      <c r="BE16" s="18">
        <f t="shared" si="8"/>
        <v>0</v>
      </c>
      <c r="BF16" s="18">
        <f t="shared" si="9"/>
        <v>0</v>
      </c>
      <c r="BG16" s="18">
        <f t="shared" si="10"/>
        <v>0</v>
      </c>
      <c r="BH16" s="18">
        <f t="shared" si="11"/>
        <v>0</v>
      </c>
      <c r="BI16" s="18">
        <f t="shared" si="12"/>
        <v>0</v>
      </c>
      <c r="BJ16" s="18">
        <f t="shared" si="13"/>
        <v>0</v>
      </c>
      <c r="BK16" s="18">
        <f t="shared" si="14"/>
        <v>0</v>
      </c>
      <c r="BL16" s="18">
        <f t="shared" si="15"/>
        <v>0</v>
      </c>
      <c r="BM16" s="18">
        <f t="shared" si="16"/>
        <v>0</v>
      </c>
      <c r="BN16" s="18">
        <f t="shared" si="17"/>
        <v>0</v>
      </c>
      <c r="BO16" s="18">
        <f t="shared" si="18"/>
        <v>0</v>
      </c>
      <c r="BP16" s="26">
        <f t="shared" si="19"/>
        <v>0</v>
      </c>
    </row>
    <row r="17" spans="1:68">
      <c r="A17" s="80"/>
      <c r="AL17" s="79"/>
      <c r="AN17" s="10"/>
      <c r="AO17" s="14"/>
      <c r="AP17" s="14">
        <f t="shared" si="1"/>
        <v>0</v>
      </c>
      <c r="AQ17" s="17"/>
      <c r="AR17" s="13"/>
      <c r="AS17" s="13"/>
      <c r="AT17" s="13"/>
      <c r="AU17" s="13"/>
      <c r="AV17" s="13"/>
      <c r="AW17" s="18">
        <f t="shared" si="2"/>
        <v>0</v>
      </c>
      <c r="AX17" s="18">
        <f t="shared" si="3"/>
        <v>0</v>
      </c>
      <c r="AY17" s="18">
        <f t="shared" si="4"/>
        <v>0</v>
      </c>
      <c r="AZ17" s="18">
        <f t="shared" si="5"/>
        <v>0</v>
      </c>
      <c r="BA17" s="18">
        <f>COUNTIF(D17:AI17,"M4")</f>
        <v>0</v>
      </c>
      <c r="BB17" s="18">
        <f>COUNTIF(D17:AI17,"I/I")</f>
        <v>0</v>
      </c>
      <c r="BC17" s="18">
        <f t="shared" si="6"/>
        <v>0</v>
      </c>
      <c r="BD17" s="18">
        <f t="shared" si="7"/>
        <v>0</v>
      </c>
      <c r="BE17" s="18">
        <f t="shared" si="8"/>
        <v>0</v>
      </c>
      <c r="BF17" s="18">
        <f t="shared" si="9"/>
        <v>0</v>
      </c>
      <c r="BG17" s="18">
        <f t="shared" si="10"/>
        <v>0</v>
      </c>
      <c r="BH17" s="18">
        <f t="shared" si="11"/>
        <v>0</v>
      </c>
      <c r="BI17" s="18">
        <f t="shared" si="12"/>
        <v>0</v>
      </c>
      <c r="BJ17" s="18">
        <f t="shared" si="13"/>
        <v>0</v>
      </c>
      <c r="BK17" s="18">
        <f t="shared" si="14"/>
        <v>0</v>
      </c>
      <c r="BL17" s="18">
        <f t="shared" si="15"/>
        <v>0</v>
      </c>
      <c r="BM17" s="18">
        <f t="shared" si="16"/>
        <v>0</v>
      </c>
      <c r="BN17" s="18">
        <f t="shared" si="17"/>
        <v>0</v>
      </c>
      <c r="BO17" s="18">
        <f t="shared" si="18"/>
        <v>0</v>
      </c>
      <c r="BP17" s="26">
        <f t="shared" si="19"/>
        <v>0</v>
      </c>
    </row>
    <row r="18" spans="1:68">
      <c r="A18" s="98"/>
      <c r="B18" s="99"/>
      <c r="C18" s="100"/>
      <c r="D18" s="101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3"/>
      <c r="AG18" s="102"/>
      <c r="AH18" s="102"/>
      <c r="AI18" s="102"/>
      <c r="AL18" s="79"/>
      <c r="AN18" s="10"/>
      <c r="AO18" s="14"/>
      <c r="AP18" s="14">
        <f t="shared" si="1"/>
        <v>0</v>
      </c>
      <c r="AQ18" s="17"/>
      <c r="AR18" s="13"/>
      <c r="AS18" s="13"/>
      <c r="AT18" s="13"/>
      <c r="AU18" s="13"/>
      <c r="AV18" s="13"/>
      <c r="AW18" s="18">
        <f t="shared" si="2"/>
        <v>0</v>
      </c>
      <c r="AX18" s="18">
        <f t="shared" si="3"/>
        <v>0</v>
      </c>
      <c r="AY18" s="18">
        <f t="shared" si="4"/>
        <v>0</v>
      </c>
      <c r="AZ18" s="18">
        <f t="shared" si="5"/>
        <v>0</v>
      </c>
      <c r="BA18" s="18">
        <f>COUNTIF(D18:AI18,"M4")</f>
        <v>0</v>
      </c>
      <c r="BB18" s="18">
        <f>COUNTIF(D18:AI18,"I/I")</f>
        <v>0</v>
      </c>
      <c r="BC18" s="18">
        <f t="shared" si="6"/>
        <v>0</v>
      </c>
      <c r="BD18" s="18">
        <f t="shared" si="7"/>
        <v>0</v>
      </c>
      <c r="BE18" s="18">
        <f t="shared" si="8"/>
        <v>0</v>
      </c>
      <c r="BF18" s="18">
        <f t="shared" si="9"/>
        <v>0</v>
      </c>
      <c r="BG18" s="18">
        <f t="shared" si="10"/>
        <v>0</v>
      </c>
      <c r="BH18" s="18">
        <f t="shared" si="11"/>
        <v>0</v>
      </c>
      <c r="BI18" s="18">
        <f t="shared" si="12"/>
        <v>0</v>
      </c>
      <c r="BJ18" s="18">
        <f t="shared" si="13"/>
        <v>0</v>
      </c>
      <c r="BK18" s="18">
        <f t="shared" si="14"/>
        <v>0</v>
      </c>
      <c r="BL18" s="18">
        <f t="shared" si="15"/>
        <v>0</v>
      </c>
      <c r="BM18" s="18">
        <f t="shared" si="16"/>
        <v>0</v>
      </c>
      <c r="BN18" s="18">
        <f t="shared" si="17"/>
        <v>0</v>
      </c>
      <c r="BO18" s="18">
        <f t="shared" si="18"/>
        <v>0</v>
      </c>
      <c r="BP18" s="26">
        <f t="shared" si="19"/>
        <v>0</v>
      </c>
    </row>
    <row r="19" spans="1:68">
      <c r="A19" s="29"/>
      <c r="B19" s="116" t="s">
        <v>105</v>
      </c>
      <c r="C19" s="117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3"/>
      <c r="AG19" s="102"/>
      <c r="AH19" s="102"/>
      <c r="AI19" s="102"/>
      <c r="AL19" s="79"/>
      <c r="AN19" s="10"/>
      <c r="AO19" s="30"/>
      <c r="AP19" s="30"/>
      <c r="AQ19" s="17"/>
      <c r="AR19" s="31"/>
      <c r="AS19" s="31"/>
      <c r="AT19" s="31"/>
      <c r="AU19" s="31"/>
      <c r="AV19" s="31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3"/>
    </row>
    <row r="20" spans="1:68">
      <c r="A20" s="34"/>
      <c r="B20" s="35" t="s">
        <v>48</v>
      </c>
      <c r="C20" s="48" t="s">
        <v>198</v>
      </c>
      <c r="D20" s="104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L20" s="79"/>
    </row>
    <row r="21" spans="1:68">
      <c r="A21" s="34"/>
      <c r="B21" s="35" t="s">
        <v>20</v>
      </c>
      <c r="C21" s="48" t="s">
        <v>106</v>
      </c>
      <c r="D21" s="104"/>
      <c r="E21" s="104"/>
      <c r="F21" s="104"/>
      <c r="G21" s="104"/>
      <c r="H21" s="106"/>
      <c r="I21" s="106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L21" s="79"/>
    </row>
    <row r="22" spans="1:68">
      <c r="A22" s="36"/>
      <c r="B22" s="37" t="s">
        <v>49</v>
      </c>
      <c r="C22" s="49" t="s">
        <v>107</v>
      </c>
      <c r="D22" s="104"/>
      <c r="E22" s="104"/>
      <c r="F22" s="104"/>
      <c r="G22" s="104"/>
      <c r="H22" s="106"/>
      <c r="I22" s="106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L22" s="79"/>
    </row>
    <row r="23" spans="1:68">
      <c r="A23" s="38"/>
      <c r="B23" s="39" t="s">
        <v>88</v>
      </c>
      <c r="C23" s="49" t="s">
        <v>108</v>
      </c>
      <c r="D23" s="104"/>
      <c r="E23" s="104"/>
      <c r="F23" s="104"/>
      <c r="G23" s="104"/>
      <c r="H23" s="106"/>
      <c r="I23" s="106"/>
      <c r="J23" s="104"/>
      <c r="K23" s="104"/>
      <c r="L23" s="107"/>
      <c r="M23" s="107"/>
      <c r="N23" s="104"/>
      <c r="O23" s="104"/>
      <c r="P23" s="104"/>
      <c r="Q23" s="104"/>
      <c r="R23" s="104"/>
      <c r="S23" s="104"/>
      <c r="T23" s="104"/>
      <c r="U23" s="104"/>
      <c r="V23" s="104"/>
      <c r="W23" s="108"/>
      <c r="X23" s="108"/>
      <c r="Y23" s="409" t="s">
        <v>44</v>
      </c>
      <c r="Z23" s="409"/>
      <c r="AA23" s="409"/>
      <c r="AB23" s="409"/>
      <c r="AC23" s="409"/>
      <c r="AD23" s="409"/>
      <c r="AE23" s="409"/>
      <c r="AF23" s="409"/>
      <c r="AG23" s="409"/>
      <c r="AH23" s="409"/>
      <c r="AI23" s="11"/>
      <c r="AL23" s="79"/>
    </row>
    <row r="24" spans="1:68">
      <c r="A24" s="36"/>
      <c r="B24" s="37" t="s">
        <v>89</v>
      </c>
      <c r="C24" s="50" t="s">
        <v>109</v>
      </c>
      <c r="D24" s="109"/>
      <c r="E24" s="109"/>
      <c r="F24" s="109"/>
      <c r="G24" s="109"/>
      <c r="H24" s="110"/>
      <c r="I24" s="110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8"/>
      <c r="X24" s="108"/>
      <c r="Y24" s="408" t="s">
        <v>124</v>
      </c>
      <c r="Z24" s="408"/>
      <c r="AA24" s="408"/>
      <c r="AB24" s="408"/>
      <c r="AC24" s="408"/>
      <c r="AD24" s="408"/>
      <c r="AE24" s="408"/>
      <c r="AF24" s="408"/>
      <c r="AG24" s="408"/>
      <c r="AH24" s="408"/>
      <c r="AI24" s="111"/>
      <c r="AL24" s="79"/>
    </row>
    <row r="25" spans="1:68">
      <c r="A25" s="38"/>
      <c r="B25" s="40" t="s">
        <v>110</v>
      </c>
      <c r="C25" s="51" t="s">
        <v>111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8"/>
      <c r="X25" s="108"/>
      <c r="Y25" s="409" t="s">
        <v>125</v>
      </c>
      <c r="Z25" s="409"/>
      <c r="AA25" s="409"/>
      <c r="AB25" s="409"/>
      <c r="AC25" s="409"/>
      <c r="AD25" s="409"/>
      <c r="AE25" s="409"/>
      <c r="AF25" s="409"/>
      <c r="AG25" s="409"/>
      <c r="AH25" s="409"/>
      <c r="AI25" s="11"/>
      <c r="AL25" s="79"/>
    </row>
    <row r="26" spans="1:68">
      <c r="A26" s="41"/>
      <c r="B26" s="112"/>
      <c r="C26" s="113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8"/>
      <c r="X26" s="108"/>
      <c r="Y26" s="409" t="s">
        <v>45</v>
      </c>
      <c r="Z26" s="409"/>
      <c r="AA26" s="409"/>
      <c r="AB26" s="409"/>
      <c r="AC26" s="409"/>
      <c r="AD26" s="409"/>
      <c r="AE26" s="409"/>
      <c r="AF26" s="409"/>
      <c r="AG26" s="409"/>
      <c r="AH26" s="409"/>
      <c r="AI26" s="11"/>
      <c r="AL26" s="79"/>
    </row>
    <row r="27" spans="1:68">
      <c r="A27" s="42"/>
      <c r="B27" s="114"/>
      <c r="C27" s="115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8"/>
      <c r="AF27" s="10"/>
      <c r="AG27" s="10"/>
      <c r="AH27" s="10"/>
      <c r="AI27" s="10"/>
      <c r="AL27" s="79"/>
    </row>
    <row r="28" spans="1:68" ht="15.75" thickBot="1">
      <c r="A28" s="43"/>
      <c r="B28" s="44"/>
      <c r="C28" s="52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83"/>
      <c r="AK28" s="83"/>
      <c r="AL28" s="84"/>
    </row>
  </sheetData>
  <mergeCells count="18">
    <mergeCell ref="AL7:AL8"/>
    <mergeCell ref="AL10:AL11"/>
    <mergeCell ref="A1:AL3"/>
    <mergeCell ref="D4:D5"/>
    <mergeCell ref="AJ4:AJ5"/>
    <mergeCell ref="AK4:AK5"/>
    <mergeCell ref="AL4:AL5"/>
    <mergeCell ref="AK10:AK11"/>
    <mergeCell ref="AK7:AK8"/>
    <mergeCell ref="D7:D8"/>
    <mergeCell ref="AJ7:AJ8"/>
    <mergeCell ref="Y26:AH26"/>
    <mergeCell ref="Y23:AH23"/>
    <mergeCell ref="D10:D11"/>
    <mergeCell ref="AJ10:AJ11"/>
    <mergeCell ref="Y24:AH24"/>
    <mergeCell ref="Y25:AH25"/>
    <mergeCell ref="S12:AI12"/>
  </mergeCells>
  <pageMargins left="0.511811024" right="0.511811024" top="0.78740157499999996" bottom="0.78740157499999996" header="0.31496062000000002" footer="0.31496062000000002"/>
  <pageSetup paperSize="9" scale="2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8"/>
  <sheetViews>
    <sheetView zoomScale="75" zoomScaleNormal="75" workbookViewId="0">
      <selection activeCell="R42" sqref="R42"/>
    </sheetView>
  </sheetViews>
  <sheetFormatPr defaultRowHeight="15"/>
  <cols>
    <col min="1" max="1" width="14.85546875" style="11" customWidth="1"/>
    <col min="2" max="2" width="30.85546875" style="11" customWidth="1"/>
    <col min="3" max="3" width="11.85546875" style="11" customWidth="1"/>
    <col min="4" max="4" width="16.140625" style="11" customWidth="1"/>
    <col min="5" max="5" width="7.28515625" style="11" customWidth="1"/>
    <col min="6" max="6" width="7.140625" style="11" customWidth="1"/>
    <col min="7" max="7" width="6.5703125" style="11" customWidth="1"/>
    <col min="8" max="8" width="7.140625" style="11" customWidth="1"/>
    <col min="9" max="9" width="8.140625" style="11" customWidth="1"/>
    <col min="10" max="10" width="8" style="11" customWidth="1"/>
    <col min="11" max="12" width="6.28515625" style="11" customWidth="1"/>
    <col min="13" max="13" width="8" style="11" customWidth="1"/>
    <col min="14" max="19" width="6.28515625" style="11" customWidth="1"/>
    <col min="20" max="20" width="7.5703125" style="11" customWidth="1"/>
    <col min="21" max="21" width="6.85546875" style="11" customWidth="1"/>
    <col min="22" max="22" width="8.5703125" style="11" customWidth="1"/>
    <col min="23" max="23" width="6.28515625" style="11" customWidth="1"/>
    <col min="24" max="24" width="10.28515625" style="11" customWidth="1"/>
    <col min="25" max="29" width="6.28515625" style="11" customWidth="1"/>
    <col min="30" max="30" width="7.85546875" style="11" customWidth="1"/>
    <col min="31" max="32" width="6.28515625" style="11" customWidth="1"/>
    <col min="33" max="33" width="8.7109375" style="11" customWidth="1"/>
    <col min="34" max="34" width="6.85546875" style="11" customWidth="1"/>
    <col min="35" max="35" width="7.42578125" style="11" customWidth="1"/>
    <col min="36" max="185" width="9.140625" style="11" customWidth="1"/>
    <col min="186" max="186" width="20.28515625" style="11" customWidth="1"/>
    <col min="187" max="187" width="10.42578125" style="11" customWidth="1"/>
    <col min="188" max="188" width="15.140625" style="11" customWidth="1"/>
    <col min="189" max="191" width="4.42578125" style="11"/>
    <col min="192" max="16384" width="9.140625" style="11"/>
  </cols>
  <sheetData>
    <row r="1" spans="1:38" customFormat="1" ht="15.75" customHeight="1" thickBot="1">
      <c r="A1" s="484" t="s">
        <v>202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</row>
    <row r="2" spans="1:38" customFormat="1" ht="15.75" customHeight="1" thickBot="1">
      <c r="A2" s="484"/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4"/>
    </row>
    <row r="3" spans="1:38" customFormat="1" ht="31.5" customHeight="1">
      <c r="A3" s="484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4"/>
      <c r="AK3" s="484"/>
      <c r="AL3" s="484"/>
    </row>
    <row r="4" spans="1:38" s="12" customFormat="1" ht="20.25" customHeight="1">
      <c r="A4" s="488" t="s">
        <v>0</v>
      </c>
      <c r="B4" s="305" t="s">
        <v>1</v>
      </c>
      <c r="C4" s="487" t="s">
        <v>46</v>
      </c>
      <c r="D4" s="486" t="s">
        <v>3</v>
      </c>
      <c r="E4" s="306">
        <v>1</v>
      </c>
      <c r="F4" s="306">
        <v>2</v>
      </c>
      <c r="G4" s="306">
        <v>3</v>
      </c>
      <c r="H4" s="306">
        <v>4</v>
      </c>
      <c r="I4" s="306">
        <v>5</v>
      </c>
      <c r="J4" s="306">
        <v>6</v>
      </c>
      <c r="K4" s="306">
        <v>7</v>
      </c>
      <c r="L4" s="306">
        <v>8</v>
      </c>
      <c r="M4" s="306">
        <v>9</v>
      </c>
      <c r="N4" s="306">
        <v>10</v>
      </c>
      <c r="O4" s="306">
        <v>11</v>
      </c>
      <c r="P4" s="306">
        <v>12</v>
      </c>
      <c r="Q4" s="306">
        <v>13</v>
      </c>
      <c r="R4" s="306">
        <v>14</v>
      </c>
      <c r="S4" s="306">
        <v>15</v>
      </c>
      <c r="T4" s="306">
        <v>16</v>
      </c>
      <c r="U4" s="306">
        <v>17</v>
      </c>
      <c r="V4" s="306">
        <v>18</v>
      </c>
      <c r="W4" s="306">
        <v>19</v>
      </c>
      <c r="X4" s="306">
        <v>20</v>
      </c>
      <c r="Y4" s="306">
        <v>21</v>
      </c>
      <c r="Z4" s="306">
        <v>22</v>
      </c>
      <c r="AA4" s="306">
        <v>23</v>
      </c>
      <c r="AB4" s="306">
        <v>24</v>
      </c>
      <c r="AC4" s="306">
        <v>25</v>
      </c>
      <c r="AD4" s="306">
        <v>26</v>
      </c>
      <c r="AE4" s="306">
        <v>27</v>
      </c>
      <c r="AF4" s="306">
        <v>28</v>
      </c>
      <c r="AG4" s="306">
        <v>29</v>
      </c>
      <c r="AH4" s="306">
        <v>30</v>
      </c>
      <c r="AI4" s="306">
        <v>31</v>
      </c>
      <c r="AJ4" s="489" t="s">
        <v>4</v>
      </c>
      <c r="AK4" s="485" t="s">
        <v>5</v>
      </c>
      <c r="AL4" s="490" t="s">
        <v>6</v>
      </c>
    </row>
    <row r="5" spans="1:38" s="12" customFormat="1" ht="20.25" customHeight="1">
      <c r="A5" s="488"/>
      <c r="B5" s="305" t="s">
        <v>47</v>
      </c>
      <c r="C5" s="487"/>
      <c r="D5" s="487"/>
      <c r="E5" s="307" t="s">
        <v>9</v>
      </c>
      <c r="F5" s="307" t="s">
        <v>10</v>
      </c>
      <c r="G5" s="307" t="s">
        <v>132</v>
      </c>
      <c r="H5" s="307" t="s">
        <v>11</v>
      </c>
      <c r="I5" s="307" t="s">
        <v>12</v>
      </c>
      <c r="J5" s="307" t="s">
        <v>13</v>
      </c>
      <c r="K5" s="307" t="s">
        <v>8</v>
      </c>
      <c r="L5" s="307" t="s">
        <v>9</v>
      </c>
      <c r="M5" s="307" t="s">
        <v>10</v>
      </c>
      <c r="N5" s="307" t="s">
        <v>132</v>
      </c>
      <c r="O5" s="307" t="s">
        <v>11</v>
      </c>
      <c r="P5" s="307" t="s">
        <v>12</v>
      </c>
      <c r="Q5" s="307" t="s">
        <v>13</v>
      </c>
      <c r="R5" s="307" t="s">
        <v>8</v>
      </c>
      <c r="S5" s="307" t="s">
        <v>9</v>
      </c>
      <c r="T5" s="307" t="s">
        <v>10</v>
      </c>
      <c r="U5" s="307" t="s">
        <v>132</v>
      </c>
      <c r="V5" s="307" t="s">
        <v>11</v>
      </c>
      <c r="W5" s="307" t="s">
        <v>12</v>
      </c>
      <c r="X5" s="307" t="s">
        <v>13</v>
      </c>
      <c r="Y5" s="307" t="s">
        <v>8</v>
      </c>
      <c r="Z5" s="307" t="s">
        <v>9</v>
      </c>
      <c r="AA5" s="307" t="s">
        <v>10</v>
      </c>
      <c r="AB5" s="307" t="s">
        <v>132</v>
      </c>
      <c r="AC5" s="307" t="s">
        <v>11</v>
      </c>
      <c r="AD5" s="307" t="s">
        <v>12</v>
      </c>
      <c r="AE5" s="307" t="s">
        <v>13</v>
      </c>
      <c r="AF5" s="307" t="s">
        <v>8</v>
      </c>
      <c r="AG5" s="307" t="s">
        <v>9</v>
      </c>
      <c r="AH5" s="307" t="s">
        <v>10</v>
      </c>
      <c r="AI5" s="307" t="s">
        <v>175</v>
      </c>
      <c r="AJ5" s="489"/>
      <c r="AK5" s="485"/>
      <c r="AL5" s="490"/>
    </row>
    <row r="6" spans="1:38" s="218" customFormat="1" ht="20.25">
      <c r="A6" s="308" t="s">
        <v>57</v>
      </c>
      <c r="B6" s="309" t="s">
        <v>58</v>
      </c>
      <c r="C6" s="310" t="s">
        <v>59</v>
      </c>
      <c r="D6" s="311" t="s">
        <v>156</v>
      </c>
      <c r="E6" s="491" t="s">
        <v>176</v>
      </c>
      <c r="F6" s="492"/>
      <c r="G6" s="492"/>
      <c r="H6" s="492"/>
      <c r="I6" s="492"/>
      <c r="J6" s="492"/>
      <c r="K6" s="492"/>
      <c r="L6" s="492"/>
      <c r="M6" s="492"/>
      <c r="N6" s="493"/>
      <c r="O6" s="316"/>
      <c r="P6" s="365" t="s">
        <v>19</v>
      </c>
      <c r="Q6" s="365" t="s">
        <v>52</v>
      </c>
      <c r="R6" s="365" t="s">
        <v>19</v>
      </c>
      <c r="S6" s="365" t="s">
        <v>19</v>
      </c>
      <c r="T6" s="365" t="s">
        <v>19</v>
      </c>
      <c r="U6" s="316"/>
      <c r="V6" s="316" t="s">
        <v>52</v>
      </c>
      <c r="W6" s="365" t="s">
        <v>19</v>
      </c>
      <c r="X6" s="365" t="s">
        <v>19</v>
      </c>
      <c r="Y6" s="365" t="s">
        <v>19</v>
      </c>
      <c r="Z6" s="365" t="s">
        <v>19</v>
      </c>
      <c r="AA6" s="365" t="s">
        <v>19</v>
      </c>
      <c r="AB6" s="316" t="s">
        <v>52</v>
      </c>
      <c r="AC6" s="316"/>
      <c r="AD6" s="365" t="s">
        <v>19</v>
      </c>
      <c r="AE6" s="365" t="s">
        <v>52</v>
      </c>
      <c r="AF6" s="365" t="s">
        <v>19</v>
      </c>
      <c r="AG6" s="365" t="s">
        <v>19</v>
      </c>
      <c r="AH6" s="365" t="s">
        <v>19</v>
      </c>
      <c r="AI6" s="316"/>
      <c r="AJ6" s="378">
        <v>72</v>
      </c>
      <c r="AK6" s="379">
        <v>76</v>
      </c>
      <c r="AL6" s="380">
        <v>4</v>
      </c>
    </row>
    <row r="7" spans="1:38" s="218" customFormat="1" ht="20.25">
      <c r="A7" s="312" t="s">
        <v>60</v>
      </c>
      <c r="B7" s="313" t="s">
        <v>61</v>
      </c>
      <c r="C7" s="314" t="s">
        <v>62</v>
      </c>
      <c r="D7" s="311" t="s">
        <v>157</v>
      </c>
      <c r="E7" s="315" t="s">
        <v>52</v>
      </c>
      <c r="F7" s="316" t="s">
        <v>52</v>
      </c>
      <c r="G7" s="315" t="s">
        <v>52</v>
      </c>
      <c r="H7" s="315"/>
      <c r="I7" s="365" t="s">
        <v>52</v>
      </c>
      <c r="J7" s="365" t="s">
        <v>52</v>
      </c>
      <c r="K7" s="365" t="s">
        <v>52</v>
      </c>
      <c r="L7" s="365" t="s">
        <v>52</v>
      </c>
      <c r="M7" s="365" t="s">
        <v>52</v>
      </c>
      <c r="N7" s="315"/>
      <c r="O7" s="315" t="s">
        <v>21</v>
      </c>
      <c r="P7" s="365" t="s">
        <v>20</v>
      </c>
      <c r="Q7" s="365" t="s">
        <v>177</v>
      </c>
      <c r="R7" s="365" t="s">
        <v>20</v>
      </c>
      <c r="S7" s="365" t="s">
        <v>20</v>
      </c>
      <c r="T7" s="365" t="s">
        <v>20</v>
      </c>
      <c r="U7" s="316" t="s">
        <v>21</v>
      </c>
      <c r="V7" s="316"/>
      <c r="W7" s="365" t="s">
        <v>20</v>
      </c>
      <c r="X7" s="365" t="s">
        <v>20</v>
      </c>
      <c r="Y7" s="365" t="s">
        <v>193</v>
      </c>
      <c r="Z7" s="365" t="s">
        <v>20</v>
      </c>
      <c r="AA7" s="365" t="s">
        <v>20</v>
      </c>
      <c r="AB7" s="316"/>
      <c r="AC7" s="316" t="s">
        <v>21</v>
      </c>
      <c r="AD7" s="365" t="s">
        <v>201</v>
      </c>
      <c r="AE7" s="365" t="s">
        <v>177</v>
      </c>
      <c r="AF7" s="365" t="s">
        <v>20</v>
      </c>
      <c r="AG7" s="365" t="s">
        <v>20</v>
      </c>
      <c r="AH7" s="365" t="s">
        <v>20</v>
      </c>
      <c r="AI7" s="316" t="s">
        <v>21</v>
      </c>
      <c r="AJ7" s="378">
        <v>100.8</v>
      </c>
      <c r="AK7" s="379">
        <v>140</v>
      </c>
      <c r="AL7" s="380">
        <v>44</v>
      </c>
    </row>
    <row r="8" spans="1:38" s="12" customFormat="1" ht="20.25">
      <c r="A8" s="317">
        <v>154725</v>
      </c>
      <c r="B8" s="318" t="s">
        <v>154</v>
      </c>
      <c r="C8" s="319" t="s">
        <v>63</v>
      </c>
      <c r="D8" s="320" t="s">
        <v>158</v>
      </c>
      <c r="E8" s="321" t="s">
        <v>53</v>
      </c>
      <c r="F8" s="322" t="s">
        <v>53</v>
      </c>
      <c r="G8" s="322"/>
      <c r="H8" s="322"/>
      <c r="I8" s="339" t="s">
        <v>53</v>
      </c>
      <c r="J8" s="339" t="s">
        <v>53</v>
      </c>
      <c r="K8" s="339" t="s">
        <v>53</v>
      </c>
      <c r="L8" s="339" t="s">
        <v>53</v>
      </c>
      <c r="M8" s="339" t="s">
        <v>53</v>
      </c>
      <c r="N8" s="321" t="s">
        <v>21</v>
      </c>
      <c r="O8" s="322"/>
      <c r="P8" s="491" t="s">
        <v>176</v>
      </c>
      <c r="Q8" s="492"/>
      <c r="R8" s="492"/>
      <c r="S8" s="492"/>
      <c r="T8" s="492"/>
      <c r="U8" s="492"/>
      <c r="V8" s="492"/>
      <c r="W8" s="492"/>
      <c r="X8" s="492"/>
      <c r="Y8" s="492"/>
      <c r="Z8" s="492"/>
      <c r="AA8" s="492"/>
      <c r="AB8" s="492"/>
      <c r="AC8" s="492"/>
      <c r="AD8" s="492"/>
      <c r="AE8" s="492"/>
      <c r="AF8" s="492"/>
      <c r="AG8" s="492"/>
      <c r="AH8" s="492"/>
      <c r="AI8" s="493"/>
      <c r="AJ8" s="378">
        <v>24</v>
      </c>
      <c r="AK8" s="379">
        <v>54</v>
      </c>
      <c r="AL8" s="380">
        <v>30</v>
      </c>
    </row>
    <row r="9" spans="1:38" s="12" customFormat="1" ht="21">
      <c r="A9" s="323" t="s">
        <v>0</v>
      </c>
      <c r="B9" s="305" t="s">
        <v>1</v>
      </c>
      <c r="C9" s="486" t="s">
        <v>46</v>
      </c>
      <c r="D9" s="486" t="s">
        <v>3</v>
      </c>
      <c r="E9" s="306">
        <v>1</v>
      </c>
      <c r="F9" s="306">
        <v>2</v>
      </c>
      <c r="G9" s="306">
        <v>3</v>
      </c>
      <c r="H9" s="306">
        <v>4</v>
      </c>
      <c r="I9" s="306">
        <v>5</v>
      </c>
      <c r="J9" s="306">
        <v>6</v>
      </c>
      <c r="K9" s="306">
        <v>7</v>
      </c>
      <c r="L9" s="306">
        <v>8</v>
      </c>
      <c r="M9" s="306">
        <v>9</v>
      </c>
      <c r="N9" s="306">
        <v>10</v>
      </c>
      <c r="O9" s="306">
        <v>11</v>
      </c>
      <c r="P9" s="306">
        <v>12</v>
      </c>
      <c r="Q9" s="306">
        <v>13</v>
      </c>
      <c r="R9" s="306">
        <v>14</v>
      </c>
      <c r="S9" s="306">
        <v>15</v>
      </c>
      <c r="T9" s="306">
        <v>16</v>
      </c>
      <c r="U9" s="306">
        <v>17</v>
      </c>
      <c r="V9" s="306">
        <v>18</v>
      </c>
      <c r="W9" s="306">
        <v>19</v>
      </c>
      <c r="X9" s="306">
        <v>20</v>
      </c>
      <c r="Y9" s="306">
        <v>21</v>
      </c>
      <c r="Z9" s="306">
        <v>22</v>
      </c>
      <c r="AA9" s="306">
        <v>23</v>
      </c>
      <c r="AB9" s="306">
        <v>24</v>
      </c>
      <c r="AC9" s="306">
        <v>25</v>
      </c>
      <c r="AD9" s="306">
        <v>26</v>
      </c>
      <c r="AE9" s="306">
        <v>27</v>
      </c>
      <c r="AF9" s="306">
        <v>28</v>
      </c>
      <c r="AG9" s="306">
        <v>29</v>
      </c>
      <c r="AH9" s="306">
        <v>30</v>
      </c>
      <c r="AI9" s="306">
        <v>31</v>
      </c>
      <c r="AJ9" s="489" t="s">
        <v>4</v>
      </c>
      <c r="AK9" s="485" t="s">
        <v>5</v>
      </c>
      <c r="AL9" s="490" t="s">
        <v>6</v>
      </c>
    </row>
    <row r="10" spans="1:38" s="12" customFormat="1" ht="21">
      <c r="A10" s="323"/>
      <c r="B10" s="305" t="s">
        <v>47</v>
      </c>
      <c r="C10" s="486"/>
      <c r="D10" s="486"/>
      <c r="E10" s="307" t="s">
        <v>9</v>
      </c>
      <c r="F10" s="307" t="s">
        <v>10</v>
      </c>
      <c r="G10" s="307" t="s">
        <v>132</v>
      </c>
      <c r="H10" s="307" t="s">
        <v>11</v>
      </c>
      <c r="I10" s="307" t="s">
        <v>12</v>
      </c>
      <c r="J10" s="307" t="s">
        <v>13</v>
      </c>
      <c r="K10" s="307" t="s">
        <v>8</v>
      </c>
      <c r="L10" s="307" t="s">
        <v>9</v>
      </c>
      <c r="M10" s="307" t="s">
        <v>10</v>
      </c>
      <c r="N10" s="307" t="s">
        <v>132</v>
      </c>
      <c r="O10" s="307" t="s">
        <v>11</v>
      </c>
      <c r="P10" s="307" t="s">
        <v>12</v>
      </c>
      <c r="Q10" s="307" t="s">
        <v>13</v>
      </c>
      <c r="R10" s="307" t="s">
        <v>8</v>
      </c>
      <c r="S10" s="307" t="s">
        <v>9</v>
      </c>
      <c r="T10" s="307" t="s">
        <v>10</v>
      </c>
      <c r="U10" s="307" t="s">
        <v>132</v>
      </c>
      <c r="V10" s="307" t="s">
        <v>11</v>
      </c>
      <c r="W10" s="307" t="s">
        <v>12</v>
      </c>
      <c r="X10" s="307" t="s">
        <v>13</v>
      </c>
      <c r="Y10" s="307" t="s">
        <v>8</v>
      </c>
      <c r="Z10" s="307" t="s">
        <v>9</v>
      </c>
      <c r="AA10" s="307" t="s">
        <v>10</v>
      </c>
      <c r="AB10" s="307" t="s">
        <v>132</v>
      </c>
      <c r="AC10" s="307" t="s">
        <v>11</v>
      </c>
      <c r="AD10" s="307" t="s">
        <v>12</v>
      </c>
      <c r="AE10" s="307" t="s">
        <v>13</v>
      </c>
      <c r="AF10" s="307" t="s">
        <v>8</v>
      </c>
      <c r="AG10" s="307" t="s">
        <v>9</v>
      </c>
      <c r="AH10" s="307" t="s">
        <v>10</v>
      </c>
      <c r="AI10" s="307" t="s">
        <v>175</v>
      </c>
      <c r="AJ10" s="489"/>
      <c r="AK10" s="485"/>
      <c r="AL10" s="490"/>
    </row>
    <row r="11" spans="1:38" s="12" customFormat="1" ht="20.25">
      <c r="A11" s="324" t="s">
        <v>64</v>
      </c>
      <c r="B11" s="318" t="s">
        <v>65</v>
      </c>
      <c r="C11" s="319" t="s">
        <v>66</v>
      </c>
      <c r="D11" s="320" t="s">
        <v>67</v>
      </c>
      <c r="E11" s="325"/>
      <c r="F11" s="325" t="s">
        <v>56</v>
      </c>
      <c r="G11" s="326" t="s">
        <v>53</v>
      </c>
      <c r="H11" s="325" t="s">
        <v>53</v>
      </c>
      <c r="I11" s="366"/>
      <c r="J11" s="366" t="s">
        <v>56</v>
      </c>
      <c r="K11" s="366"/>
      <c r="L11" s="367"/>
      <c r="M11" s="367"/>
      <c r="N11" s="327" t="s">
        <v>56</v>
      </c>
      <c r="O11" s="325"/>
      <c r="P11" s="367" t="s">
        <v>49</v>
      </c>
      <c r="Q11" s="367"/>
      <c r="R11" s="367" t="s">
        <v>56</v>
      </c>
      <c r="S11" s="366" t="s">
        <v>49</v>
      </c>
      <c r="T11" s="367" t="s">
        <v>49</v>
      </c>
      <c r="U11" s="327"/>
      <c r="V11" s="327" t="s">
        <v>178</v>
      </c>
      <c r="W11" s="366" t="s">
        <v>49</v>
      </c>
      <c r="X11" s="367" t="s">
        <v>192</v>
      </c>
      <c r="Y11" s="367"/>
      <c r="Z11" s="367" t="s">
        <v>56</v>
      </c>
      <c r="AA11" s="366" t="s">
        <v>49</v>
      </c>
      <c r="AB11" s="327" t="s">
        <v>53</v>
      </c>
      <c r="AC11" s="327"/>
      <c r="AD11" s="367" t="s">
        <v>56</v>
      </c>
      <c r="AE11" s="366" t="s">
        <v>49</v>
      </c>
      <c r="AF11" s="366" t="s">
        <v>49</v>
      </c>
      <c r="AG11" s="366"/>
      <c r="AH11" s="366" t="s">
        <v>180</v>
      </c>
      <c r="AI11" s="325" t="s">
        <v>56</v>
      </c>
      <c r="AJ11" s="378">
        <v>100.8</v>
      </c>
      <c r="AK11" s="381">
        <v>164</v>
      </c>
      <c r="AL11" s="380">
        <v>63.2</v>
      </c>
    </row>
    <row r="12" spans="1:38" s="12" customFormat="1" ht="20.25">
      <c r="A12" s="324" t="s">
        <v>68</v>
      </c>
      <c r="B12" s="318" t="s">
        <v>69</v>
      </c>
      <c r="C12" s="319" t="s">
        <v>70</v>
      </c>
      <c r="D12" s="320" t="s">
        <v>67</v>
      </c>
      <c r="E12" s="325"/>
      <c r="F12" s="327"/>
      <c r="G12" s="325"/>
      <c r="H12" s="325" t="s">
        <v>56</v>
      </c>
      <c r="I12" s="366"/>
      <c r="J12" s="366"/>
      <c r="K12" s="366" t="s">
        <v>171</v>
      </c>
      <c r="L12" s="366" t="s">
        <v>56</v>
      </c>
      <c r="M12" s="366"/>
      <c r="N12" s="325"/>
      <c r="O12" s="325"/>
      <c r="P12" s="366" t="s">
        <v>56</v>
      </c>
      <c r="Q12" s="366" t="s">
        <v>171</v>
      </c>
      <c r="R12" s="366"/>
      <c r="S12" s="366"/>
      <c r="T12" s="366"/>
      <c r="U12" s="325"/>
      <c r="V12" s="325"/>
      <c r="W12" s="366"/>
      <c r="X12" s="366"/>
      <c r="Y12" s="366" t="s">
        <v>56</v>
      </c>
      <c r="Z12" s="366"/>
      <c r="AA12" s="366" t="s">
        <v>56</v>
      </c>
      <c r="AB12" s="325" t="s">
        <v>56</v>
      </c>
      <c r="AC12" s="325"/>
      <c r="AD12" s="366"/>
      <c r="AE12" s="366" t="s">
        <v>56</v>
      </c>
      <c r="AF12" s="366" t="s">
        <v>56</v>
      </c>
      <c r="AG12" s="366"/>
      <c r="AH12" s="366"/>
      <c r="AI12" s="325"/>
      <c r="AJ12" s="378">
        <v>100.8</v>
      </c>
      <c r="AK12" s="381">
        <v>106</v>
      </c>
      <c r="AL12" s="380">
        <v>5.2000000000000028</v>
      </c>
    </row>
    <row r="13" spans="1:38" s="12" customFormat="1" ht="20.25">
      <c r="A13" s="324" t="s">
        <v>71</v>
      </c>
      <c r="B13" s="318" t="s">
        <v>72</v>
      </c>
      <c r="C13" s="319" t="s">
        <v>73</v>
      </c>
      <c r="D13" s="320" t="s">
        <v>67</v>
      </c>
      <c r="E13" s="325" t="s">
        <v>56</v>
      </c>
      <c r="F13" s="325"/>
      <c r="G13" s="325"/>
      <c r="H13" s="325"/>
      <c r="I13" s="366" t="s">
        <v>56</v>
      </c>
      <c r="J13" s="366"/>
      <c r="K13" s="366"/>
      <c r="L13" s="366"/>
      <c r="M13" s="366" t="s">
        <v>56</v>
      </c>
      <c r="N13" s="325"/>
      <c r="O13" s="325"/>
      <c r="P13" s="367" t="s">
        <v>53</v>
      </c>
      <c r="Q13" s="366" t="s">
        <v>56</v>
      </c>
      <c r="R13" s="366" t="s">
        <v>49</v>
      </c>
      <c r="S13" s="366"/>
      <c r="T13" s="366"/>
      <c r="U13" s="325" t="s">
        <v>56</v>
      </c>
      <c r="V13" s="325"/>
      <c r="W13" s="366"/>
      <c r="X13" s="366" t="s">
        <v>56</v>
      </c>
      <c r="Y13" s="366" t="s">
        <v>49</v>
      </c>
      <c r="Z13" s="366" t="s">
        <v>49</v>
      </c>
      <c r="AA13" s="366"/>
      <c r="AB13" s="325"/>
      <c r="AC13" s="325" t="s">
        <v>56</v>
      </c>
      <c r="AD13" s="375" t="s">
        <v>53</v>
      </c>
      <c r="AE13" s="366"/>
      <c r="AF13" s="366"/>
      <c r="AG13" s="366" t="s">
        <v>56</v>
      </c>
      <c r="AH13" s="366"/>
      <c r="AI13" s="325"/>
      <c r="AJ13" s="378">
        <v>100.8</v>
      </c>
      <c r="AK13" s="381">
        <v>120</v>
      </c>
      <c r="AL13" s="380">
        <v>19.200000000000003</v>
      </c>
    </row>
    <row r="14" spans="1:38" s="12" customFormat="1" ht="21">
      <c r="A14" s="323" t="s">
        <v>0</v>
      </c>
      <c r="B14" s="305" t="s">
        <v>1</v>
      </c>
      <c r="C14" s="486" t="s">
        <v>46</v>
      </c>
      <c r="D14" s="486" t="s">
        <v>3</v>
      </c>
      <c r="E14" s="306">
        <v>1</v>
      </c>
      <c r="F14" s="306">
        <v>2</v>
      </c>
      <c r="G14" s="306">
        <v>3</v>
      </c>
      <c r="H14" s="306">
        <v>4</v>
      </c>
      <c r="I14" s="306">
        <v>5</v>
      </c>
      <c r="J14" s="306">
        <v>6</v>
      </c>
      <c r="K14" s="306">
        <v>7</v>
      </c>
      <c r="L14" s="306">
        <v>8</v>
      </c>
      <c r="M14" s="306">
        <v>9</v>
      </c>
      <c r="N14" s="306">
        <v>10</v>
      </c>
      <c r="O14" s="306">
        <v>11</v>
      </c>
      <c r="P14" s="306">
        <v>12</v>
      </c>
      <c r="Q14" s="306">
        <v>13</v>
      </c>
      <c r="R14" s="306">
        <v>14</v>
      </c>
      <c r="S14" s="306">
        <v>15</v>
      </c>
      <c r="T14" s="306">
        <v>16</v>
      </c>
      <c r="U14" s="306">
        <v>17</v>
      </c>
      <c r="V14" s="306">
        <v>18</v>
      </c>
      <c r="W14" s="306">
        <v>19</v>
      </c>
      <c r="X14" s="306">
        <v>20</v>
      </c>
      <c r="Y14" s="306">
        <v>21</v>
      </c>
      <c r="Z14" s="306">
        <v>22</v>
      </c>
      <c r="AA14" s="306">
        <v>23</v>
      </c>
      <c r="AB14" s="306">
        <v>24</v>
      </c>
      <c r="AC14" s="306">
        <v>25</v>
      </c>
      <c r="AD14" s="306">
        <v>26</v>
      </c>
      <c r="AE14" s="306">
        <v>27</v>
      </c>
      <c r="AF14" s="306">
        <v>28</v>
      </c>
      <c r="AG14" s="306">
        <v>29</v>
      </c>
      <c r="AH14" s="306">
        <v>30</v>
      </c>
      <c r="AI14" s="306">
        <v>31</v>
      </c>
      <c r="AJ14" s="489" t="s">
        <v>4</v>
      </c>
      <c r="AK14" s="485" t="s">
        <v>5</v>
      </c>
      <c r="AL14" s="490" t="s">
        <v>6</v>
      </c>
    </row>
    <row r="15" spans="1:38" s="12" customFormat="1" ht="21">
      <c r="A15" s="323"/>
      <c r="B15" s="305" t="s">
        <v>47</v>
      </c>
      <c r="C15" s="486"/>
      <c r="D15" s="486"/>
      <c r="E15" s="307" t="s">
        <v>9</v>
      </c>
      <c r="F15" s="307" t="s">
        <v>10</v>
      </c>
      <c r="G15" s="307" t="s">
        <v>132</v>
      </c>
      <c r="H15" s="307" t="s">
        <v>11</v>
      </c>
      <c r="I15" s="307" t="s">
        <v>12</v>
      </c>
      <c r="J15" s="307" t="s">
        <v>13</v>
      </c>
      <c r="K15" s="307" t="s">
        <v>8</v>
      </c>
      <c r="L15" s="307" t="s">
        <v>9</v>
      </c>
      <c r="M15" s="307" t="s">
        <v>10</v>
      </c>
      <c r="N15" s="307" t="s">
        <v>132</v>
      </c>
      <c r="O15" s="307" t="s">
        <v>11</v>
      </c>
      <c r="P15" s="307" t="s">
        <v>12</v>
      </c>
      <c r="Q15" s="307" t="s">
        <v>13</v>
      </c>
      <c r="R15" s="307" t="s">
        <v>8</v>
      </c>
      <c r="S15" s="307" t="s">
        <v>9</v>
      </c>
      <c r="T15" s="307" t="s">
        <v>10</v>
      </c>
      <c r="U15" s="307" t="s">
        <v>132</v>
      </c>
      <c r="V15" s="307" t="s">
        <v>11</v>
      </c>
      <c r="W15" s="307" t="s">
        <v>12</v>
      </c>
      <c r="X15" s="307" t="s">
        <v>13</v>
      </c>
      <c r="Y15" s="307" t="s">
        <v>8</v>
      </c>
      <c r="Z15" s="307" t="s">
        <v>9</v>
      </c>
      <c r="AA15" s="307" t="s">
        <v>10</v>
      </c>
      <c r="AB15" s="307" t="s">
        <v>132</v>
      </c>
      <c r="AC15" s="307" t="s">
        <v>11</v>
      </c>
      <c r="AD15" s="307" t="s">
        <v>12</v>
      </c>
      <c r="AE15" s="307" t="s">
        <v>13</v>
      </c>
      <c r="AF15" s="307" t="s">
        <v>8</v>
      </c>
      <c r="AG15" s="307" t="s">
        <v>9</v>
      </c>
      <c r="AH15" s="307" t="s">
        <v>10</v>
      </c>
      <c r="AI15" s="307" t="s">
        <v>175</v>
      </c>
      <c r="AJ15" s="489"/>
      <c r="AK15" s="485"/>
      <c r="AL15" s="490"/>
    </row>
    <row r="16" spans="1:38" s="218" customFormat="1" ht="20.25">
      <c r="A16" s="328">
        <v>158232</v>
      </c>
      <c r="B16" s="313" t="s">
        <v>166</v>
      </c>
      <c r="C16" s="329"/>
      <c r="D16" s="311" t="s">
        <v>155</v>
      </c>
      <c r="E16" s="316"/>
      <c r="F16" s="330"/>
      <c r="G16" s="316" t="s">
        <v>56</v>
      </c>
      <c r="H16" s="316"/>
      <c r="I16" s="365" t="s">
        <v>171</v>
      </c>
      <c r="J16" s="365"/>
      <c r="K16" s="365" t="s">
        <v>56</v>
      </c>
      <c r="L16" s="365"/>
      <c r="M16" s="365"/>
      <c r="N16" s="316"/>
      <c r="O16" s="316" t="s">
        <v>56</v>
      </c>
      <c r="P16" s="365"/>
      <c r="Q16" s="365" t="s">
        <v>49</v>
      </c>
      <c r="R16" s="365"/>
      <c r="S16" s="365" t="s">
        <v>56</v>
      </c>
      <c r="T16" s="365" t="s">
        <v>56</v>
      </c>
      <c r="U16" s="316"/>
      <c r="V16" s="316"/>
      <c r="W16" s="365" t="s">
        <v>56</v>
      </c>
      <c r="X16" s="365"/>
      <c r="Y16" s="365"/>
      <c r="Z16" s="365"/>
      <c r="AA16" s="365"/>
      <c r="AB16" s="330"/>
      <c r="AC16" s="316"/>
      <c r="AD16" s="491" t="s">
        <v>186</v>
      </c>
      <c r="AE16" s="492"/>
      <c r="AF16" s="492"/>
      <c r="AG16" s="492"/>
      <c r="AH16" s="492"/>
      <c r="AI16" s="493"/>
      <c r="AJ16" s="378">
        <v>76.8</v>
      </c>
      <c r="AK16" s="381">
        <v>77</v>
      </c>
      <c r="AL16" s="380">
        <v>0.20000000000000284</v>
      </c>
    </row>
    <row r="17" spans="1:38" s="12" customFormat="1" ht="21">
      <c r="A17" s="304" t="s">
        <v>0</v>
      </c>
      <c r="B17" s="305" t="s">
        <v>1</v>
      </c>
      <c r="C17" s="486" t="s">
        <v>46</v>
      </c>
      <c r="D17" s="486" t="s">
        <v>3</v>
      </c>
      <c r="E17" s="306">
        <v>1</v>
      </c>
      <c r="F17" s="306">
        <v>2</v>
      </c>
      <c r="G17" s="306">
        <v>3</v>
      </c>
      <c r="H17" s="306">
        <v>4</v>
      </c>
      <c r="I17" s="306">
        <v>5</v>
      </c>
      <c r="J17" s="306">
        <v>6</v>
      </c>
      <c r="K17" s="306">
        <v>7</v>
      </c>
      <c r="L17" s="306">
        <v>8</v>
      </c>
      <c r="M17" s="306">
        <v>9</v>
      </c>
      <c r="N17" s="306">
        <v>10</v>
      </c>
      <c r="O17" s="306">
        <v>11</v>
      </c>
      <c r="P17" s="306">
        <v>12</v>
      </c>
      <c r="Q17" s="306">
        <v>13</v>
      </c>
      <c r="R17" s="306">
        <v>14</v>
      </c>
      <c r="S17" s="306">
        <v>15</v>
      </c>
      <c r="T17" s="306">
        <v>16</v>
      </c>
      <c r="U17" s="306">
        <v>17</v>
      </c>
      <c r="V17" s="306">
        <v>18</v>
      </c>
      <c r="W17" s="306">
        <v>19</v>
      </c>
      <c r="X17" s="306">
        <v>20</v>
      </c>
      <c r="Y17" s="306">
        <v>21</v>
      </c>
      <c r="Z17" s="306">
        <v>22</v>
      </c>
      <c r="AA17" s="306">
        <v>23</v>
      </c>
      <c r="AB17" s="306">
        <v>24</v>
      </c>
      <c r="AC17" s="306">
        <v>25</v>
      </c>
      <c r="AD17" s="306">
        <v>26</v>
      </c>
      <c r="AE17" s="306">
        <v>27</v>
      </c>
      <c r="AF17" s="306">
        <v>28</v>
      </c>
      <c r="AG17" s="306">
        <v>29</v>
      </c>
      <c r="AH17" s="306">
        <v>30</v>
      </c>
      <c r="AI17" s="306">
        <v>31</v>
      </c>
      <c r="AJ17" s="489" t="s">
        <v>4</v>
      </c>
      <c r="AK17" s="485" t="s">
        <v>5</v>
      </c>
      <c r="AL17" s="490" t="s">
        <v>6</v>
      </c>
    </row>
    <row r="18" spans="1:38" s="12" customFormat="1" ht="21">
      <c r="A18" s="304"/>
      <c r="B18" s="305" t="s">
        <v>47</v>
      </c>
      <c r="C18" s="486"/>
      <c r="D18" s="486"/>
      <c r="E18" s="307" t="s">
        <v>9</v>
      </c>
      <c r="F18" s="307" t="s">
        <v>10</v>
      </c>
      <c r="G18" s="307" t="s">
        <v>132</v>
      </c>
      <c r="H18" s="307" t="s">
        <v>11</v>
      </c>
      <c r="I18" s="307" t="s">
        <v>12</v>
      </c>
      <c r="J18" s="307" t="s">
        <v>13</v>
      </c>
      <c r="K18" s="307" t="s">
        <v>8</v>
      </c>
      <c r="L18" s="307" t="s">
        <v>9</v>
      </c>
      <c r="M18" s="307" t="s">
        <v>10</v>
      </c>
      <c r="N18" s="307" t="s">
        <v>132</v>
      </c>
      <c r="O18" s="307" t="s">
        <v>11</v>
      </c>
      <c r="P18" s="307" t="s">
        <v>12</v>
      </c>
      <c r="Q18" s="307" t="s">
        <v>13</v>
      </c>
      <c r="R18" s="307" t="s">
        <v>8</v>
      </c>
      <c r="S18" s="307" t="s">
        <v>9</v>
      </c>
      <c r="T18" s="307" t="s">
        <v>10</v>
      </c>
      <c r="U18" s="307" t="s">
        <v>132</v>
      </c>
      <c r="V18" s="307" t="s">
        <v>11</v>
      </c>
      <c r="W18" s="307" t="s">
        <v>12</v>
      </c>
      <c r="X18" s="307" t="s">
        <v>13</v>
      </c>
      <c r="Y18" s="307" t="s">
        <v>8</v>
      </c>
      <c r="Z18" s="307" t="s">
        <v>9</v>
      </c>
      <c r="AA18" s="307" t="s">
        <v>10</v>
      </c>
      <c r="AB18" s="307" t="s">
        <v>132</v>
      </c>
      <c r="AC18" s="307" t="s">
        <v>11</v>
      </c>
      <c r="AD18" s="307" t="s">
        <v>12</v>
      </c>
      <c r="AE18" s="307" t="s">
        <v>13</v>
      </c>
      <c r="AF18" s="307" t="s">
        <v>8</v>
      </c>
      <c r="AG18" s="307" t="s">
        <v>9</v>
      </c>
      <c r="AH18" s="307" t="s">
        <v>10</v>
      </c>
      <c r="AI18" s="307" t="s">
        <v>175</v>
      </c>
      <c r="AJ18" s="489"/>
      <c r="AK18" s="485"/>
      <c r="AL18" s="490"/>
    </row>
    <row r="19" spans="1:38" s="12" customFormat="1" ht="20.25">
      <c r="A19" s="328">
        <v>158259</v>
      </c>
      <c r="B19" s="318" t="s">
        <v>163</v>
      </c>
      <c r="C19" s="319"/>
      <c r="D19" s="311" t="s">
        <v>155</v>
      </c>
      <c r="E19" s="498" t="s">
        <v>169</v>
      </c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  <c r="R19" s="499"/>
      <c r="S19" s="499"/>
      <c r="T19" s="499"/>
      <c r="U19" s="499"/>
      <c r="V19" s="499"/>
      <c r="W19" s="499"/>
      <c r="X19" s="499"/>
      <c r="Y19" s="499"/>
      <c r="Z19" s="499"/>
      <c r="AA19" s="499"/>
      <c r="AB19" s="499"/>
      <c r="AC19" s="499"/>
      <c r="AD19" s="499"/>
      <c r="AE19" s="499"/>
      <c r="AF19" s="499"/>
      <c r="AG19" s="499"/>
      <c r="AH19" s="500"/>
      <c r="AI19" s="325"/>
      <c r="AJ19" s="378">
        <v>91.2</v>
      </c>
      <c r="AK19" s="381">
        <v>0</v>
      </c>
      <c r="AL19" s="380">
        <v>-100.8</v>
      </c>
    </row>
    <row r="20" spans="1:38" s="12" customFormat="1" ht="21">
      <c r="A20" s="323" t="s">
        <v>0</v>
      </c>
      <c r="B20" s="305" t="s">
        <v>1</v>
      </c>
      <c r="C20" s="486" t="s">
        <v>46</v>
      </c>
      <c r="D20" s="486" t="s">
        <v>3</v>
      </c>
      <c r="E20" s="306">
        <v>1</v>
      </c>
      <c r="F20" s="306">
        <v>2</v>
      </c>
      <c r="G20" s="306">
        <v>3</v>
      </c>
      <c r="H20" s="306">
        <v>4</v>
      </c>
      <c r="I20" s="306">
        <v>5</v>
      </c>
      <c r="J20" s="306">
        <v>6</v>
      </c>
      <c r="K20" s="306">
        <v>7</v>
      </c>
      <c r="L20" s="306">
        <v>8</v>
      </c>
      <c r="M20" s="306">
        <v>9</v>
      </c>
      <c r="N20" s="306">
        <v>10</v>
      </c>
      <c r="O20" s="306">
        <v>11</v>
      </c>
      <c r="P20" s="306">
        <v>12</v>
      </c>
      <c r="Q20" s="306">
        <v>13</v>
      </c>
      <c r="R20" s="306">
        <v>14</v>
      </c>
      <c r="S20" s="306">
        <v>15</v>
      </c>
      <c r="T20" s="306">
        <v>16</v>
      </c>
      <c r="U20" s="306">
        <v>17</v>
      </c>
      <c r="V20" s="306">
        <v>18</v>
      </c>
      <c r="W20" s="306">
        <v>19</v>
      </c>
      <c r="X20" s="306">
        <v>20</v>
      </c>
      <c r="Y20" s="306">
        <v>21</v>
      </c>
      <c r="Z20" s="306">
        <v>22</v>
      </c>
      <c r="AA20" s="306">
        <v>23</v>
      </c>
      <c r="AB20" s="306">
        <v>24</v>
      </c>
      <c r="AC20" s="306">
        <v>25</v>
      </c>
      <c r="AD20" s="306">
        <v>26</v>
      </c>
      <c r="AE20" s="306">
        <v>27</v>
      </c>
      <c r="AF20" s="306">
        <v>28</v>
      </c>
      <c r="AG20" s="306">
        <v>29</v>
      </c>
      <c r="AH20" s="306">
        <v>30</v>
      </c>
      <c r="AI20" s="306">
        <v>31</v>
      </c>
      <c r="AJ20" s="382"/>
      <c r="AK20" s="381"/>
      <c r="AL20" s="383"/>
    </row>
    <row r="21" spans="1:38" customFormat="1" ht="21">
      <c r="A21" s="323"/>
      <c r="B21" s="305" t="s">
        <v>47</v>
      </c>
      <c r="C21" s="486"/>
      <c r="D21" s="486"/>
      <c r="E21" s="307" t="s">
        <v>9</v>
      </c>
      <c r="F21" s="307" t="s">
        <v>10</v>
      </c>
      <c r="G21" s="307" t="s">
        <v>132</v>
      </c>
      <c r="H21" s="307" t="s">
        <v>11</v>
      </c>
      <c r="I21" s="307" t="s">
        <v>12</v>
      </c>
      <c r="J21" s="307" t="s">
        <v>13</v>
      </c>
      <c r="K21" s="307" t="s">
        <v>8</v>
      </c>
      <c r="L21" s="307" t="s">
        <v>9</v>
      </c>
      <c r="M21" s="307" t="s">
        <v>10</v>
      </c>
      <c r="N21" s="307" t="s">
        <v>132</v>
      </c>
      <c r="O21" s="307" t="s">
        <v>11</v>
      </c>
      <c r="P21" s="307" t="s">
        <v>12</v>
      </c>
      <c r="Q21" s="307" t="s">
        <v>13</v>
      </c>
      <c r="R21" s="307" t="s">
        <v>8</v>
      </c>
      <c r="S21" s="307" t="s">
        <v>9</v>
      </c>
      <c r="T21" s="307" t="s">
        <v>10</v>
      </c>
      <c r="U21" s="307" t="s">
        <v>132</v>
      </c>
      <c r="V21" s="307" t="s">
        <v>11</v>
      </c>
      <c r="W21" s="307" t="s">
        <v>12</v>
      </c>
      <c r="X21" s="307" t="s">
        <v>13</v>
      </c>
      <c r="Y21" s="307" t="s">
        <v>8</v>
      </c>
      <c r="Z21" s="307" t="s">
        <v>9</v>
      </c>
      <c r="AA21" s="307" t="s">
        <v>10</v>
      </c>
      <c r="AB21" s="307" t="s">
        <v>132</v>
      </c>
      <c r="AC21" s="307" t="s">
        <v>11</v>
      </c>
      <c r="AD21" s="307" t="s">
        <v>12</v>
      </c>
      <c r="AE21" s="307" t="s">
        <v>13</v>
      </c>
      <c r="AF21" s="307" t="s">
        <v>8</v>
      </c>
      <c r="AG21" s="307" t="s">
        <v>9</v>
      </c>
      <c r="AH21" s="307" t="s">
        <v>10</v>
      </c>
      <c r="AI21" s="307" t="s">
        <v>175</v>
      </c>
      <c r="AJ21" s="382"/>
      <c r="AK21" s="381"/>
      <c r="AL21" s="383"/>
    </row>
    <row r="22" spans="1:38" s="269" customFormat="1" ht="21">
      <c r="A22" s="331"/>
      <c r="B22" s="332" t="s">
        <v>187</v>
      </c>
      <c r="C22" s="333"/>
      <c r="D22" s="334"/>
      <c r="E22" s="335"/>
      <c r="F22" s="336"/>
      <c r="G22" s="336"/>
      <c r="H22" s="336" t="s">
        <v>52</v>
      </c>
      <c r="I22" s="303"/>
      <c r="J22" s="303"/>
      <c r="K22" s="345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36" t="s">
        <v>53</v>
      </c>
      <c r="AH22" s="346"/>
      <c r="AI22" s="345"/>
      <c r="AJ22" s="384"/>
      <c r="AK22" s="385"/>
      <c r="AL22" s="386"/>
    </row>
    <row r="23" spans="1:38" customFormat="1" ht="21">
      <c r="A23" s="337"/>
      <c r="B23" s="338"/>
      <c r="C23" s="319"/>
      <c r="D23" s="320"/>
      <c r="E23" s="339"/>
      <c r="F23" s="340"/>
      <c r="G23" s="341"/>
      <c r="H23" s="341"/>
      <c r="I23" s="340"/>
      <c r="J23" s="340"/>
      <c r="K23" s="339"/>
      <c r="L23" s="340"/>
      <c r="M23" s="340"/>
      <c r="N23" s="341"/>
      <c r="O23" s="341"/>
      <c r="P23" s="340"/>
      <c r="Q23" s="340"/>
      <c r="R23" s="346"/>
      <c r="S23" s="346"/>
      <c r="T23" s="346"/>
      <c r="U23" s="341"/>
      <c r="V23" s="341"/>
      <c r="W23" s="340"/>
      <c r="X23" s="340"/>
      <c r="Y23" s="346"/>
      <c r="Z23" s="346"/>
      <c r="AA23" s="346"/>
      <c r="AB23" s="341"/>
      <c r="AC23" s="341"/>
      <c r="AD23" s="340"/>
      <c r="AE23" s="340"/>
      <c r="AF23" s="346"/>
      <c r="AG23" s="346"/>
      <c r="AH23" s="346"/>
      <c r="AI23" s="339"/>
      <c r="AJ23" s="382"/>
      <c r="AK23" s="381"/>
      <c r="AL23" s="383"/>
    </row>
    <row r="24" spans="1:38" customFormat="1" ht="21">
      <c r="A24" s="337"/>
      <c r="B24" s="342"/>
      <c r="C24" s="319"/>
      <c r="D24" s="320"/>
      <c r="E24" s="339"/>
      <c r="F24" s="340"/>
      <c r="G24" s="340"/>
      <c r="H24" s="340"/>
      <c r="I24" s="346"/>
      <c r="J24" s="345"/>
      <c r="K24" s="345"/>
      <c r="L24" s="346"/>
      <c r="M24" s="346"/>
      <c r="N24" s="346"/>
      <c r="O24" s="346"/>
      <c r="P24" s="346"/>
      <c r="Q24" s="346"/>
      <c r="R24" s="345"/>
      <c r="S24" s="346"/>
      <c r="T24" s="346"/>
      <c r="U24" s="346"/>
      <c r="V24" s="346"/>
      <c r="W24" s="346"/>
      <c r="X24" s="346"/>
      <c r="Y24" s="345"/>
      <c r="Z24" s="346"/>
      <c r="AA24" s="346"/>
      <c r="AB24" s="346"/>
      <c r="AC24" s="346"/>
      <c r="AD24" s="346"/>
      <c r="AE24" s="346"/>
      <c r="AF24" s="339"/>
      <c r="AG24" s="339"/>
      <c r="AH24" s="339"/>
      <c r="AI24" s="339"/>
      <c r="AJ24" s="382"/>
      <c r="AK24" s="381"/>
      <c r="AL24" s="383"/>
    </row>
    <row r="25" spans="1:38" s="219" customFormat="1" ht="21">
      <c r="A25" s="494"/>
      <c r="B25" s="495"/>
      <c r="C25" s="343"/>
      <c r="D25" s="344"/>
      <c r="E25" s="345"/>
      <c r="F25" s="346"/>
      <c r="G25" s="346"/>
      <c r="H25" s="346"/>
      <c r="I25" s="346"/>
      <c r="J25" s="346"/>
      <c r="K25" s="345"/>
      <c r="L25" s="346"/>
      <c r="M25" s="346"/>
      <c r="N25" s="346"/>
      <c r="O25" s="346"/>
      <c r="P25" s="346"/>
      <c r="Q25" s="346"/>
      <c r="R25" s="345"/>
      <c r="S25" s="346"/>
      <c r="T25" s="346"/>
      <c r="U25" s="346"/>
      <c r="V25" s="346"/>
      <c r="W25" s="346"/>
      <c r="X25" s="346"/>
      <c r="Y25" s="345"/>
      <c r="Z25" s="346"/>
      <c r="AA25" s="346"/>
      <c r="AB25" s="346"/>
      <c r="AC25" s="346"/>
      <c r="AD25" s="346"/>
      <c r="AE25" s="346"/>
      <c r="AF25" s="345"/>
      <c r="AG25" s="345"/>
      <c r="AH25" s="345"/>
      <c r="AI25" s="345"/>
      <c r="AJ25" s="387"/>
      <c r="AK25" s="388"/>
      <c r="AL25" s="389"/>
    </row>
    <row r="26" spans="1:38" customFormat="1" ht="21">
      <c r="A26" s="494"/>
      <c r="B26" s="495"/>
      <c r="C26" s="343"/>
      <c r="D26" s="344"/>
      <c r="E26" s="345"/>
      <c r="F26" s="346"/>
      <c r="G26" s="346"/>
      <c r="H26" s="346"/>
      <c r="I26" s="346"/>
      <c r="J26" s="345"/>
      <c r="K26" s="345"/>
      <c r="L26" s="346"/>
      <c r="M26" s="346"/>
      <c r="N26" s="346"/>
      <c r="O26" s="346"/>
      <c r="P26" s="346"/>
      <c r="Q26" s="345"/>
      <c r="R26" s="345"/>
      <c r="S26" s="346"/>
      <c r="T26" s="346"/>
      <c r="U26" s="346"/>
      <c r="V26" s="346"/>
      <c r="W26" s="346"/>
      <c r="X26" s="345"/>
      <c r="Y26" s="345"/>
      <c r="Z26" s="346"/>
      <c r="AA26" s="346"/>
      <c r="AB26" s="346"/>
      <c r="AC26" s="346"/>
      <c r="AD26" s="346"/>
      <c r="AE26" s="345"/>
      <c r="AF26" s="345"/>
      <c r="AG26" s="345"/>
      <c r="AH26" s="345"/>
      <c r="AI26" s="345"/>
      <c r="AJ26" s="382"/>
      <c r="AK26" s="381"/>
      <c r="AL26" s="383"/>
    </row>
    <row r="27" spans="1:38" s="78" customFormat="1" ht="15.75">
      <c r="A27" s="347"/>
      <c r="B27" s="348"/>
      <c r="C27" s="349"/>
      <c r="D27" s="350"/>
      <c r="E27" s="351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90"/>
      <c r="AK27" s="391"/>
      <c r="AL27" s="392"/>
    </row>
    <row r="28" spans="1:38" customFormat="1" ht="15.75">
      <c r="A28" s="353"/>
      <c r="B28" s="354"/>
      <c r="C28" s="302"/>
      <c r="D28" s="302"/>
      <c r="E28" s="302"/>
      <c r="F28" s="302"/>
      <c r="G28" s="302"/>
      <c r="H28" s="354"/>
      <c r="I28" s="501"/>
      <c r="J28" s="501"/>
      <c r="K28" s="501"/>
      <c r="L28" s="501"/>
      <c r="M28" s="501"/>
      <c r="N28" s="354"/>
      <c r="O28" s="354"/>
      <c r="P28" s="354"/>
      <c r="Q28" s="354"/>
      <c r="R28" s="354"/>
      <c r="S28" s="354"/>
      <c r="T28" s="354"/>
      <c r="U28" s="356"/>
      <c r="V28" s="356"/>
      <c r="W28" s="356"/>
      <c r="X28" s="374"/>
      <c r="Y28" s="360"/>
      <c r="Z28" s="368"/>
      <c r="AA28" s="376"/>
      <c r="AB28" s="376"/>
      <c r="AC28" s="376"/>
      <c r="AD28" s="376"/>
      <c r="AE28" s="376"/>
      <c r="AF28" s="376"/>
      <c r="AG28" s="376"/>
      <c r="AH28" s="376"/>
      <c r="AI28" s="376"/>
      <c r="AJ28" s="360"/>
      <c r="AK28" s="360"/>
      <c r="AL28" s="393"/>
    </row>
    <row r="29" spans="1:38" customFormat="1" ht="15.75">
      <c r="A29" s="355" t="s">
        <v>114</v>
      </c>
      <c r="B29" s="355"/>
      <c r="C29" s="355"/>
      <c r="D29" s="355"/>
      <c r="E29" s="496"/>
      <c r="F29" s="496"/>
      <c r="G29" s="356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6"/>
      <c r="V29" s="356"/>
      <c r="W29" s="356"/>
      <c r="X29" s="374"/>
      <c r="Y29" s="360"/>
      <c r="Z29" s="368"/>
      <c r="AA29" s="377"/>
      <c r="AB29" s="377"/>
      <c r="AC29" s="377"/>
      <c r="AD29" s="377"/>
      <c r="AE29" s="377"/>
      <c r="AF29" s="377"/>
      <c r="AG29" s="377"/>
      <c r="AH29" s="377"/>
      <c r="AI29" s="377"/>
      <c r="AJ29" s="360"/>
      <c r="AK29" s="360"/>
      <c r="AL29" s="393"/>
    </row>
    <row r="30" spans="1:38" customFormat="1" ht="15.75">
      <c r="A30" s="357" t="s">
        <v>48</v>
      </c>
      <c r="B30" s="358" t="s">
        <v>74</v>
      </c>
      <c r="C30" s="355" t="s">
        <v>19</v>
      </c>
      <c r="D30" s="359" t="s">
        <v>75</v>
      </c>
      <c r="E30" s="497"/>
      <c r="F30" s="497"/>
      <c r="G30" s="302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6"/>
      <c r="V30" s="356"/>
      <c r="W30" s="356"/>
      <c r="X30" s="374"/>
      <c r="Y30" s="360"/>
      <c r="Z30" s="368"/>
      <c r="AA30" s="377"/>
      <c r="AB30" s="377"/>
      <c r="AC30" s="377"/>
      <c r="AD30" s="377"/>
      <c r="AE30" s="377"/>
      <c r="AF30" s="377"/>
      <c r="AG30" s="377"/>
      <c r="AH30" s="377"/>
      <c r="AI30" s="377"/>
      <c r="AJ30" s="360"/>
      <c r="AK30" s="360"/>
      <c r="AL30" s="393"/>
    </row>
    <row r="31" spans="1:38" customFormat="1" ht="15.75">
      <c r="A31" s="357" t="s">
        <v>50</v>
      </c>
      <c r="B31" s="358" t="s">
        <v>76</v>
      </c>
      <c r="C31" s="355" t="s">
        <v>20</v>
      </c>
      <c r="D31" s="359" t="s">
        <v>77</v>
      </c>
      <c r="E31" s="497"/>
      <c r="F31" s="497"/>
      <c r="G31" s="302"/>
      <c r="H31" s="360"/>
      <c r="I31" s="369" t="s">
        <v>78</v>
      </c>
      <c r="J31" s="369"/>
      <c r="K31" s="370"/>
      <c r="L31" s="371"/>
      <c r="M31" s="372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502"/>
      <c r="AB31" s="502"/>
      <c r="AC31" s="502"/>
      <c r="AD31" s="502"/>
      <c r="AE31" s="502"/>
      <c r="AF31" s="502"/>
      <c r="AG31" s="502"/>
      <c r="AH31" s="502"/>
      <c r="AI31" s="502"/>
      <c r="AJ31" s="368"/>
      <c r="AK31" s="368"/>
      <c r="AL31" s="394"/>
    </row>
    <row r="32" spans="1:38" customFormat="1" ht="16.5" customHeight="1">
      <c r="A32" s="357" t="s">
        <v>51</v>
      </c>
      <c r="B32" s="361" t="s">
        <v>162</v>
      </c>
      <c r="C32" s="357" t="s">
        <v>49</v>
      </c>
      <c r="D32" s="362" t="s">
        <v>161</v>
      </c>
      <c r="E32" s="503"/>
      <c r="F32" s="503"/>
      <c r="G32" s="302"/>
      <c r="H32" s="360"/>
      <c r="I32" s="504" t="s">
        <v>194</v>
      </c>
      <c r="J32" s="504"/>
      <c r="K32" s="504"/>
      <c r="L32" s="504"/>
      <c r="M32" s="504"/>
      <c r="N32" s="504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505" t="s">
        <v>115</v>
      </c>
      <c r="AB32" s="505"/>
      <c r="AC32" s="505"/>
      <c r="AD32" s="505"/>
      <c r="AE32" s="505"/>
      <c r="AF32" s="505"/>
      <c r="AG32" s="505"/>
      <c r="AH32" s="505"/>
      <c r="AI32" s="505"/>
      <c r="AJ32" s="368"/>
      <c r="AK32" s="368"/>
      <c r="AL32" s="394"/>
    </row>
    <row r="33" spans="1:38" customFormat="1" ht="15.75">
      <c r="A33" s="357" t="s">
        <v>52</v>
      </c>
      <c r="B33" s="358" t="s">
        <v>80</v>
      </c>
      <c r="C33" s="357" t="s">
        <v>21</v>
      </c>
      <c r="D33" s="362" t="s">
        <v>81</v>
      </c>
      <c r="E33" s="503"/>
      <c r="F33" s="503"/>
      <c r="G33" s="302"/>
      <c r="H33" s="360"/>
      <c r="I33" s="506" t="s">
        <v>195</v>
      </c>
      <c r="J33" s="506"/>
      <c r="K33" s="506"/>
      <c r="L33" s="506"/>
      <c r="M33" s="506"/>
      <c r="N33" s="506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502" t="s">
        <v>79</v>
      </c>
      <c r="AB33" s="502"/>
      <c r="AC33" s="502"/>
      <c r="AD33" s="502"/>
      <c r="AE33" s="502"/>
      <c r="AF33" s="502"/>
      <c r="AG33" s="502"/>
      <c r="AH33" s="502"/>
      <c r="AI33" s="502"/>
      <c r="AJ33" s="368"/>
      <c r="AK33" s="368"/>
      <c r="AL33" s="393"/>
    </row>
    <row r="34" spans="1:38" customFormat="1" ht="15.75">
      <c r="A34" s="357" t="s">
        <v>53</v>
      </c>
      <c r="B34" s="358" t="s">
        <v>82</v>
      </c>
      <c r="C34" s="357" t="s">
        <v>56</v>
      </c>
      <c r="D34" s="362" t="s">
        <v>83</v>
      </c>
      <c r="E34" s="503"/>
      <c r="F34" s="503"/>
      <c r="G34" s="302"/>
      <c r="H34" s="360"/>
      <c r="I34" s="373" t="s">
        <v>84</v>
      </c>
      <c r="J34" s="373"/>
      <c r="K34" s="373"/>
      <c r="L34" s="373"/>
      <c r="M34" s="373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507" t="s">
        <v>129</v>
      </c>
      <c r="AB34" s="507"/>
      <c r="AC34" s="507"/>
      <c r="AD34" s="507"/>
      <c r="AE34" s="507"/>
      <c r="AF34" s="507"/>
      <c r="AG34" s="507"/>
      <c r="AH34" s="507"/>
      <c r="AI34" s="507"/>
      <c r="AJ34" s="360"/>
      <c r="AK34" s="360"/>
      <c r="AL34" s="393"/>
    </row>
    <row r="35" spans="1:38" customFormat="1" ht="15.75">
      <c r="A35" s="357" t="s">
        <v>54</v>
      </c>
      <c r="B35" s="358" t="s">
        <v>170</v>
      </c>
      <c r="C35" s="363" t="s">
        <v>55</v>
      </c>
      <c r="D35" s="362" t="s">
        <v>167</v>
      </c>
      <c r="E35" s="360"/>
      <c r="F35" s="360"/>
      <c r="G35" s="302"/>
      <c r="H35" s="360"/>
      <c r="I35" s="360"/>
      <c r="J35" s="360"/>
      <c r="K35" s="373"/>
      <c r="L35" s="373"/>
      <c r="M35" s="373"/>
      <c r="N35" s="373"/>
      <c r="O35" s="373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507" t="s">
        <v>85</v>
      </c>
      <c r="AB35" s="507"/>
      <c r="AC35" s="507"/>
      <c r="AD35" s="507"/>
      <c r="AE35" s="507"/>
      <c r="AF35" s="507"/>
      <c r="AG35" s="507"/>
      <c r="AH35" s="507"/>
      <c r="AI35" s="507"/>
      <c r="AJ35" s="360"/>
      <c r="AK35" s="360"/>
      <c r="AL35" s="393"/>
    </row>
    <row r="36" spans="1:38" customFormat="1" ht="16.5" thickBot="1">
      <c r="A36" s="301"/>
      <c r="B36" s="301"/>
      <c r="C36" s="301" t="s">
        <v>171</v>
      </c>
      <c r="D36" s="301" t="s">
        <v>191</v>
      </c>
      <c r="E36" s="301"/>
      <c r="F36" s="301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395"/>
    </row>
    <row r="38" spans="1:38" customFormat="1">
      <c r="A38" s="302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</row>
  </sheetData>
  <mergeCells count="44">
    <mergeCell ref="AL17:AL18"/>
    <mergeCell ref="AJ17:AJ18"/>
    <mergeCell ref="E6:N6"/>
    <mergeCell ref="P8:AI8"/>
    <mergeCell ref="AK9:AK10"/>
    <mergeCell ref="AK14:AK15"/>
    <mergeCell ref="AK17:AK18"/>
    <mergeCell ref="I33:N33"/>
    <mergeCell ref="AA33:AI33"/>
    <mergeCell ref="E34:F34"/>
    <mergeCell ref="AA34:AI34"/>
    <mergeCell ref="AA35:AI35"/>
    <mergeCell ref="E33:F33"/>
    <mergeCell ref="E31:F31"/>
    <mergeCell ref="AA31:AI31"/>
    <mergeCell ref="E32:F32"/>
    <mergeCell ref="I32:N32"/>
    <mergeCell ref="AA32:AI32"/>
    <mergeCell ref="A25:B25"/>
    <mergeCell ref="A26:B26"/>
    <mergeCell ref="E29:F29"/>
    <mergeCell ref="E30:F30"/>
    <mergeCell ref="E19:AH19"/>
    <mergeCell ref="I28:M28"/>
    <mergeCell ref="C17:C18"/>
    <mergeCell ref="C20:C21"/>
    <mergeCell ref="D17:D18"/>
    <mergeCell ref="D20:D21"/>
    <mergeCell ref="AD16:AI16"/>
    <mergeCell ref="A1:AL3"/>
    <mergeCell ref="AK4:AK5"/>
    <mergeCell ref="D4:D5"/>
    <mergeCell ref="C9:C10"/>
    <mergeCell ref="C14:C15"/>
    <mergeCell ref="D9:D10"/>
    <mergeCell ref="D14:D15"/>
    <mergeCell ref="A4:A5"/>
    <mergeCell ref="C4:C5"/>
    <mergeCell ref="AJ4:AJ5"/>
    <mergeCell ref="AJ9:AJ10"/>
    <mergeCell ref="AJ14:AJ15"/>
    <mergeCell ref="AL4:AL5"/>
    <mergeCell ref="AL9:AL10"/>
    <mergeCell ref="AL14:AL15"/>
  </mergeCells>
  <pageMargins left="0.511811024" right="0.511811024" top="0.78740157499999996" bottom="0.78740157499999996" header="0.31496062000000002" footer="0.31496062000000002"/>
  <pageSetup paperSize="9" scale="43" fitToHeight="0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49"/>
  <sheetViews>
    <sheetView workbookViewId="0">
      <selection sqref="A1:AJ3"/>
    </sheetView>
  </sheetViews>
  <sheetFormatPr defaultColWidth="9.140625" defaultRowHeight="15"/>
  <cols>
    <col min="1" max="1" width="8.140625" style="548" customWidth="1"/>
    <col min="2" max="2" width="35.140625" style="548" customWidth="1"/>
    <col min="3" max="3" width="12.42578125" style="548" customWidth="1"/>
    <col min="4" max="4" width="10.85546875" style="548" bestFit="1" customWidth="1"/>
    <col min="5" max="36" width="6.7109375" style="548" customWidth="1"/>
    <col min="37" max="38" width="6.7109375" style="516" customWidth="1"/>
    <col min="39" max="217" width="9.140625" style="516"/>
    <col min="218" max="262" width="11.5703125" style="699" customWidth="1"/>
    <col min="263" max="263" width="41.5703125" style="699" customWidth="1"/>
    <col min="264" max="264" width="13" style="699" customWidth="1"/>
    <col min="265" max="265" width="10.85546875" style="699" customWidth="1"/>
    <col min="266" max="266" width="9.5703125" style="699" customWidth="1"/>
    <col min="267" max="294" width="8.28515625" style="699" customWidth="1"/>
    <col min="295" max="473" width="9.140625" style="699"/>
    <col min="474" max="518" width="11.5703125" style="699" customWidth="1"/>
    <col min="519" max="519" width="41.5703125" style="699" customWidth="1"/>
    <col min="520" max="520" width="13" style="699" customWidth="1"/>
    <col min="521" max="521" width="10.85546875" style="699" customWidth="1"/>
    <col min="522" max="522" width="9.5703125" style="699" customWidth="1"/>
    <col min="523" max="550" width="8.28515625" style="699" customWidth="1"/>
    <col min="551" max="729" width="9.140625" style="699"/>
    <col min="730" max="774" width="11.5703125" style="699" customWidth="1"/>
    <col min="775" max="775" width="41.5703125" style="699" customWidth="1"/>
    <col min="776" max="776" width="13" style="699" customWidth="1"/>
    <col min="777" max="777" width="10.85546875" style="699" customWidth="1"/>
    <col min="778" max="778" width="9.5703125" style="699" customWidth="1"/>
    <col min="779" max="806" width="8.28515625" style="699" customWidth="1"/>
    <col min="807" max="985" width="9.140625" style="699"/>
    <col min="986" max="1026" width="11.5703125" style="699" customWidth="1"/>
  </cols>
  <sheetData>
    <row r="1" spans="1:98" s="516" customFormat="1" ht="12.75">
      <c r="A1" s="708" t="s">
        <v>369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08"/>
      <c r="AA1" s="708"/>
      <c r="AB1" s="708"/>
      <c r="AC1" s="708"/>
      <c r="AD1" s="708"/>
      <c r="AE1" s="708"/>
      <c r="AF1" s="708"/>
      <c r="AG1" s="708"/>
      <c r="AH1" s="708"/>
      <c r="AI1" s="708"/>
      <c r="AJ1" s="708"/>
      <c r="AK1" s="515"/>
    </row>
    <row r="2" spans="1:98" s="516" customFormat="1" ht="12.75">
      <c r="A2" s="708"/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08"/>
      <c r="AA2" s="708"/>
      <c r="AB2" s="708"/>
      <c r="AC2" s="708"/>
      <c r="AD2" s="708"/>
      <c r="AE2" s="708"/>
      <c r="AF2" s="708"/>
      <c r="AG2" s="708"/>
      <c r="AH2" s="708"/>
      <c r="AI2" s="708"/>
      <c r="AJ2" s="708"/>
      <c r="AK2" s="517"/>
      <c r="AN2" s="516">
        <f>20*6</f>
        <v>120</v>
      </c>
    </row>
    <row r="3" spans="1:98" s="518" customFormat="1" ht="12.75">
      <c r="A3" s="708"/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08"/>
      <c r="AA3" s="708"/>
      <c r="AB3" s="708"/>
      <c r="AC3" s="708"/>
      <c r="AD3" s="708"/>
      <c r="AE3" s="708"/>
      <c r="AF3" s="708"/>
      <c r="AG3" s="708"/>
      <c r="AH3" s="708"/>
      <c r="AI3" s="708"/>
      <c r="AJ3" s="708"/>
      <c r="AK3" s="517"/>
    </row>
    <row r="4" spans="1:98" s="673" customFormat="1" ht="12.75">
      <c r="A4" s="519" t="s">
        <v>0</v>
      </c>
      <c r="B4" s="520" t="s">
        <v>1</v>
      </c>
      <c r="C4" s="521" t="s">
        <v>207</v>
      </c>
      <c r="D4" s="519" t="s">
        <v>3</v>
      </c>
      <c r="E4" s="522">
        <v>1</v>
      </c>
      <c r="F4" s="522">
        <v>2</v>
      </c>
      <c r="G4" s="522">
        <v>3</v>
      </c>
      <c r="H4" s="522">
        <v>4</v>
      </c>
      <c r="I4" s="522">
        <v>5</v>
      </c>
      <c r="J4" s="522">
        <v>6</v>
      </c>
      <c r="K4" s="522">
        <v>7</v>
      </c>
      <c r="L4" s="522">
        <v>8</v>
      </c>
      <c r="M4" s="522">
        <v>9</v>
      </c>
      <c r="N4" s="522">
        <v>10</v>
      </c>
      <c r="O4" s="522">
        <v>11</v>
      </c>
      <c r="P4" s="522">
        <v>12</v>
      </c>
      <c r="Q4" s="522">
        <v>13</v>
      </c>
      <c r="R4" s="522">
        <v>14</v>
      </c>
      <c r="S4" s="522">
        <v>15</v>
      </c>
      <c r="T4" s="522">
        <v>16</v>
      </c>
      <c r="U4" s="522">
        <v>17</v>
      </c>
      <c r="V4" s="522">
        <v>18</v>
      </c>
      <c r="W4" s="522">
        <v>19</v>
      </c>
      <c r="X4" s="522">
        <v>20</v>
      </c>
      <c r="Y4" s="522">
        <v>21</v>
      </c>
      <c r="Z4" s="522">
        <v>22</v>
      </c>
      <c r="AA4" s="522">
        <v>23</v>
      </c>
      <c r="AB4" s="522">
        <v>24</v>
      </c>
      <c r="AC4" s="522">
        <v>25</v>
      </c>
      <c r="AD4" s="522">
        <v>26</v>
      </c>
      <c r="AE4" s="522">
        <v>27</v>
      </c>
      <c r="AF4" s="522">
        <v>28</v>
      </c>
      <c r="AG4" s="522">
        <v>29</v>
      </c>
      <c r="AH4" s="522">
        <v>30</v>
      </c>
      <c r="AI4" s="522">
        <v>31</v>
      </c>
      <c r="AJ4" s="523" t="s">
        <v>4</v>
      </c>
      <c r="AK4" s="523" t="s">
        <v>5</v>
      </c>
      <c r="AL4" s="523" t="s">
        <v>6</v>
      </c>
      <c r="AM4" s="672"/>
    </row>
    <row r="5" spans="1:98" s="673" customFormat="1" ht="18">
      <c r="A5" s="519"/>
      <c r="B5" s="520" t="s">
        <v>208</v>
      </c>
      <c r="C5" s="521" t="s">
        <v>209</v>
      </c>
      <c r="D5" s="519"/>
      <c r="E5" s="522" t="s">
        <v>9</v>
      </c>
      <c r="F5" s="522" t="s">
        <v>10</v>
      </c>
      <c r="G5" s="522" t="s">
        <v>132</v>
      </c>
      <c r="H5" s="522" t="s">
        <v>11</v>
      </c>
      <c r="I5" s="522" t="s">
        <v>12</v>
      </c>
      <c r="J5" s="522" t="s">
        <v>13</v>
      </c>
      <c r="K5" s="522" t="s">
        <v>8</v>
      </c>
      <c r="L5" s="522" t="s">
        <v>9</v>
      </c>
      <c r="M5" s="522" t="s">
        <v>10</v>
      </c>
      <c r="N5" s="522" t="s">
        <v>132</v>
      </c>
      <c r="O5" s="522" t="s">
        <v>11</v>
      </c>
      <c r="P5" s="522" t="s">
        <v>12</v>
      </c>
      <c r="Q5" s="522" t="s">
        <v>13</v>
      </c>
      <c r="R5" s="522" t="s">
        <v>8</v>
      </c>
      <c r="S5" s="522" t="s">
        <v>9</v>
      </c>
      <c r="T5" s="522" t="s">
        <v>10</v>
      </c>
      <c r="U5" s="522" t="s">
        <v>132</v>
      </c>
      <c r="V5" s="522" t="s">
        <v>11</v>
      </c>
      <c r="W5" s="522" t="s">
        <v>12</v>
      </c>
      <c r="X5" s="522" t="s">
        <v>13</v>
      </c>
      <c r="Y5" s="522" t="s">
        <v>8</v>
      </c>
      <c r="Z5" s="522" t="s">
        <v>9</v>
      </c>
      <c r="AA5" s="522" t="s">
        <v>10</v>
      </c>
      <c r="AB5" s="522" t="s">
        <v>132</v>
      </c>
      <c r="AC5" s="522" t="s">
        <v>11</v>
      </c>
      <c r="AD5" s="522" t="s">
        <v>12</v>
      </c>
      <c r="AE5" s="522" t="s">
        <v>13</v>
      </c>
      <c r="AF5" s="522" t="s">
        <v>8</v>
      </c>
      <c r="AG5" s="522" t="s">
        <v>9</v>
      </c>
      <c r="AH5" s="522" t="s">
        <v>10</v>
      </c>
      <c r="AI5" s="522" t="s">
        <v>132</v>
      </c>
      <c r="AJ5" s="523"/>
      <c r="AK5" s="523"/>
      <c r="AL5" s="523"/>
      <c r="AM5" s="672"/>
      <c r="AN5" s="674" t="s">
        <v>4</v>
      </c>
      <c r="AO5" s="674" t="s">
        <v>6</v>
      </c>
      <c r="AP5" s="675"/>
      <c r="AQ5" s="676" t="s">
        <v>14</v>
      </c>
      <c r="AR5" s="676" t="s">
        <v>15</v>
      </c>
      <c r="AS5" s="676" t="s">
        <v>16</v>
      </c>
      <c r="AT5" s="676" t="s">
        <v>17</v>
      </c>
      <c r="AU5" s="676" t="s">
        <v>18</v>
      </c>
      <c r="AV5" s="677" t="s">
        <v>19</v>
      </c>
      <c r="AW5" s="677" t="s">
        <v>20</v>
      </c>
      <c r="AX5" s="677" t="s">
        <v>21</v>
      </c>
      <c r="AY5" s="677" t="s">
        <v>168</v>
      </c>
      <c r="AZ5" s="677" t="s">
        <v>213</v>
      </c>
      <c r="BA5" s="677" t="s">
        <v>357</v>
      </c>
      <c r="BB5" s="677" t="s">
        <v>22</v>
      </c>
      <c r="BC5" s="677" t="s">
        <v>23</v>
      </c>
      <c r="BD5" s="677" t="s">
        <v>24</v>
      </c>
      <c r="BE5" s="677" t="s">
        <v>94</v>
      </c>
      <c r="BF5" s="677" t="s">
        <v>25</v>
      </c>
      <c r="BG5" s="677" t="s">
        <v>26</v>
      </c>
      <c r="BH5" s="677" t="s">
        <v>27</v>
      </c>
      <c r="BI5" s="677" t="s">
        <v>28</v>
      </c>
      <c r="BJ5" s="677" t="s">
        <v>29</v>
      </c>
      <c r="BK5" s="677" t="s">
        <v>365</v>
      </c>
      <c r="BL5" s="677" t="s">
        <v>366</v>
      </c>
      <c r="BM5" s="677" t="s">
        <v>93</v>
      </c>
      <c r="BN5" s="677" t="s">
        <v>363</v>
      </c>
      <c r="BO5" s="677" t="s">
        <v>358</v>
      </c>
      <c r="BP5" s="677" t="s">
        <v>240</v>
      </c>
      <c r="BQ5" s="677" t="s">
        <v>367</v>
      </c>
      <c r="BR5" s="677" t="s">
        <v>359</v>
      </c>
      <c r="BS5" s="677" t="s">
        <v>368</v>
      </c>
      <c r="BT5" s="678" t="s">
        <v>31</v>
      </c>
      <c r="BU5" s="678" t="s">
        <v>32</v>
      </c>
      <c r="BW5" s="677" t="s">
        <v>19</v>
      </c>
      <c r="BX5" s="677" t="s">
        <v>20</v>
      </c>
      <c r="BY5" s="677" t="s">
        <v>21</v>
      </c>
      <c r="BZ5" s="677" t="s">
        <v>168</v>
      </c>
      <c r="CA5" s="677" t="s">
        <v>213</v>
      </c>
      <c r="CB5" s="677" t="s">
        <v>357</v>
      </c>
      <c r="CC5" s="677" t="s">
        <v>22</v>
      </c>
      <c r="CD5" s="677" t="s">
        <v>23</v>
      </c>
      <c r="CE5" s="677" t="s">
        <v>24</v>
      </c>
      <c r="CF5" s="677" t="s">
        <v>94</v>
      </c>
      <c r="CG5" s="677" t="s">
        <v>25</v>
      </c>
      <c r="CH5" s="677" t="s">
        <v>26</v>
      </c>
      <c r="CI5" s="677" t="s">
        <v>27</v>
      </c>
      <c r="CJ5" s="677" t="s">
        <v>28</v>
      </c>
      <c r="CK5" s="677" t="s">
        <v>29</v>
      </c>
      <c r="CL5" s="677" t="s">
        <v>365</v>
      </c>
      <c r="CM5" s="677" t="s">
        <v>366</v>
      </c>
      <c r="CN5" s="677" t="s">
        <v>93</v>
      </c>
      <c r="CO5" s="677" t="s">
        <v>363</v>
      </c>
      <c r="CP5" s="677" t="s">
        <v>358</v>
      </c>
      <c r="CQ5" s="677" t="s">
        <v>240</v>
      </c>
      <c r="CR5" s="677" t="s">
        <v>367</v>
      </c>
      <c r="CS5" s="677" t="s">
        <v>359</v>
      </c>
      <c r="CT5" s="677" t="s">
        <v>368</v>
      </c>
    </row>
    <row r="6" spans="1:98" s="673" customFormat="1" ht="20.25">
      <c r="A6" s="524" t="s">
        <v>210</v>
      </c>
      <c r="B6" s="525" t="s">
        <v>211</v>
      </c>
      <c r="C6" s="526">
        <v>89780</v>
      </c>
      <c r="D6" s="527" t="s">
        <v>212</v>
      </c>
      <c r="E6" s="528"/>
      <c r="F6" s="528"/>
      <c r="G6" s="528"/>
      <c r="H6" s="528"/>
      <c r="I6" s="529" t="s">
        <v>19</v>
      </c>
      <c r="J6" s="529" t="s">
        <v>19</v>
      </c>
      <c r="K6" s="529" t="s">
        <v>20</v>
      </c>
      <c r="L6" s="529" t="s">
        <v>20</v>
      </c>
      <c r="M6" s="529" t="s">
        <v>19</v>
      </c>
      <c r="N6" s="528"/>
      <c r="O6" s="528"/>
      <c r="P6" s="529" t="s">
        <v>20</v>
      </c>
      <c r="Q6" s="529" t="s">
        <v>213</v>
      </c>
      <c r="R6" s="529" t="s">
        <v>20</v>
      </c>
      <c r="S6" s="529" t="s">
        <v>19</v>
      </c>
      <c r="T6" s="529" t="s">
        <v>19</v>
      </c>
      <c r="U6" s="528"/>
      <c r="V6" s="528"/>
      <c r="W6" s="529" t="s">
        <v>20</v>
      </c>
      <c r="X6" s="529" t="s">
        <v>19</v>
      </c>
      <c r="Y6" s="529" t="s">
        <v>19</v>
      </c>
      <c r="Z6" s="529" t="s">
        <v>19</v>
      </c>
      <c r="AA6" s="529" t="s">
        <v>19</v>
      </c>
      <c r="AB6" s="528"/>
      <c r="AC6" s="528"/>
      <c r="AD6" s="529" t="s">
        <v>20</v>
      </c>
      <c r="AE6" s="529" t="s">
        <v>20</v>
      </c>
      <c r="AF6" s="529" t="s">
        <v>19</v>
      </c>
      <c r="AG6" s="529" t="s">
        <v>19</v>
      </c>
      <c r="AH6" s="529"/>
      <c r="AI6" s="528"/>
      <c r="AJ6" s="530">
        <f>AN6</f>
        <v>120</v>
      </c>
      <c r="AK6" s="530">
        <f>AJ6+AL6</f>
        <v>120</v>
      </c>
      <c r="AL6" s="530">
        <f>AO6</f>
        <v>0</v>
      </c>
      <c r="AM6" s="679"/>
      <c r="AN6" s="680">
        <f>$AN$2-BT6</f>
        <v>120</v>
      </c>
      <c r="AO6" s="680">
        <f>(BU6-AN6)</f>
        <v>0</v>
      </c>
      <c r="AP6" s="675"/>
      <c r="AQ6" s="681"/>
      <c r="AR6" s="681"/>
      <c r="AS6" s="681"/>
      <c r="AT6" s="681"/>
      <c r="AU6" s="681"/>
      <c r="AV6" s="677">
        <f>COUNTIF(E6:AI6,"M")</f>
        <v>11</v>
      </c>
      <c r="AW6" s="677">
        <f>COUNTIF(E6:AI6,"T")</f>
        <v>7</v>
      </c>
      <c r="AX6" s="677">
        <f>COUNTIF(E6:AI6,"P")</f>
        <v>0</v>
      </c>
      <c r="AY6" s="677">
        <f>COUNTIF(E6:AI6,"SN")</f>
        <v>0</v>
      </c>
      <c r="AZ6" s="677">
        <f>COUNTIF(E6:AI6,"M/T")</f>
        <v>1</v>
      </c>
      <c r="BA6" s="677">
        <f>COUNTIF(E6:AI6,"I/I")</f>
        <v>0</v>
      </c>
      <c r="BB6" s="677">
        <f>COUNTIF(E6:AI6,"I")</f>
        <v>0</v>
      </c>
      <c r="BC6" s="677">
        <f>COUNTIF(E6:AI6,"I²")</f>
        <v>0</v>
      </c>
      <c r="BD6" s="677">
        <f>COUNTIF(E6:AI6,"M4")</f>
        <v>0</v>
      </c>
      <c r="BE6" s="677">
        <f>COUNTIF(E6:AI6,"T6")</f>
        <v>0</v>
      </c>
      <c r="BF6" s="677">
        <f>COUNTIF(E6:AI6,"M/SN")</f>
        <v>0</v>
      </c>
      <c r="BG6" s="677">
        <f>COUNTIF(E6:AI6,"T/SN")</f>
        <v>0</v>
      </c>
      <c r="BH6" s="677">
        <f>COUNTIF(E6:AI6,"T/I")</f>
        <v>0</v>
      </c>
      <c r="BI6" s="677">
        <f>COUNTIF(E6:AI6,"P/i")</f>
        <v>0</v>
      </c>
      <c r="BJ6" s="677">
        <f>COUNTIF(E6:AI6,"m/i")</f>
        <v>0</v>
      </c>
      <c r="BK6" s="677">
        <f>COUNTIF(E6:AI6,"M5/N")</f>
        <v>0</v>
      </c>
      <c r="BL6" s="677">
        <f>COUNTIF(E6:AI6,"I2/SN")</f>
        <v>0</v>
      </c>
      <c r="BM6" s="677">
        <f>COUNTIF(E6:AI6,"M5")</f>
        <v>0</v>
      </c>
      <c r="BN6" s="677">
        <f>COUNTIF(E6:AI6,"M6")</f>
        <v>0</v>
      </c>
      <c r="BO6" s="677">
        <f>COUNTIF(E6:AI6,"T5")</f>
        <v>0</v>
      </c>
      <c r="BP6" s="677">
        <f>COUNTIF(E6:AI6,"FLUXO")</f>
        <v>0</v>
      </c>
      <c r="BQ6" s="677">
        <f>COUNTIF(E6:AI6,"I2/N")</f>
        <v>0</v>
      </c>
      <c r="BR6" s="677">
        <f>COUNTIF(E6:AI6,"N/M")</f>
        <v>0</v>
      </c>
      <c r="BS6" s="677">
        <f>COUNTIF(E6:AI6,"I/M")</f>
        <v>0</v>
      </c>
      <c r="BT6" s="677">
        <f>((AR6*6)+(AS6*6)+(AT6*6)+(AU6)+(AQ6*6))</f>
        <v>0</v>
      </c>
      <c r="BU6" s="682">
        <f>(AV6*$BW$6)+(AW6*$BX$6)+(AX6*$BY$6)+(AY6*$BZ$6)+(AZ6*$CA$6)+(BA6*$CB$6)+(BB6*$CC$6)+(BC6*$CD$6)+(BD6*$CE$6)+(BE6*$CF$6)+(BF6*$CG$6)+(BG6*$CH$6)+(BH6*$CI$6)+(BI6*$CJ$6)+(BJ6*$CK$6)+(BK6*$CL$6)+(BL6*$CM$6)+(BM6*$CN$6)+(BN6*$CO$6)+(BO6*$CP$6)+(BP6*$CQ$6)+(BQ6*$CR$6)+(BR6*$CS$6)+(BS6*$CT$6)</f>
        <v>120</v>
      </c>
      <c r="BV6" s="683"/>
      <c r="BW6" s="674">
        <v>6</v>
      </c>
      <c r="BX6" s="674">
        <v>6</v>
      </c>
      <c r="BY6" s="674">
        <v>12</v>
      </c>
      <c r="BZ6" s="674">
        <v>12</v>
      </c>
      <c r="CA6" s="674">
        <v>12</v>
      </c>
      <c r="CB6" s="674">
        <v>12</v>
      </c>
      <c r="CC6" s="674">
        <v>6</v>
      </c>
      <c r="CD6" s="674">
        <v>6</v>
      </c>
      <c r="CE6" s="674">
        <v>5</v>
      </c>
      <c r="CF6" s="674">
        <v>6</v>
      </c>
      <c r="CG6" s="674">
        <v>18</v>
      </c>
      <c r="CH6" s="674">
        <v>18</v>
      </c>
      <c r="CI6" s="674">
        <v>12</v>
      </c>
      <c r="CJ6" s="674">
        <v>18</v>
      </c>
      <c r="CK6" s="674">
        <v>12</v>
      </c>
      <c r="CL6" s="674">
        <v>15</v>
      </c>
      <c r="CM6" s="674">
        <v>18</v>
      </c>
      <c r="CN6" s="674">
        <v>3</v>
      </c>
      <c r="CO6" s="684">
        <v>6</v>
      </c>
      <c r="CP6" s="685">
        <v>6</v>
      </c>
      <c r="CQ6" s="686">
        <v>12</v>
      </c>
      <c r="CR6" s="685">
        <v>8</v>
      </c>
      <c r="CS6" s="685">
        <v>18</v>
      </c>
      <c r="CT6" s="673">
        <v>13</v>
      </c>
    </row>
    <row r="7" spans="1:98" s="673" customFormat="1" ht="12.75">
      <c r="A7" s="519" t="s">
        <v>0</v>
      </c>
      <c r="B7" s="520" t="s">
        <v>1</v>
      </c>
      <c r="C7" s="521" t="s">
        <v>207</v>
      </c>
      <c r="D7" s="519" t="s">
        <v>3</v>
      </c>
      <c r="E7" s="522">
        <v>1</v>
      </c>
      <c r="F7" s="522">
        <v>2</v>
      </c>
      <c r="G7" s="522">
        <v>3</v>
      </c>
      <c r="H7" s="522">
        <v>4</v>
      </c>
      <c r="I7" s="522">
        <v>5</v>
      </c>
      <c r="J7" s="522">
        <v>6</v>
      </c>
      <c r="K7" s="522">
        <v>7</v>
      </c>
      <c r="L7" s="522">
        <v>8</v>
      </c>
      <c r="M7" s="522">
        <v>9</v>
      </c>
      <c r="N7" s="522">
        <v>10</v>
      </c>
      <c r="O7" s="522">
        <v>11</v>
      </c>
      <c r="P7" s="522">
        <v>12</v>
      </c>
      <c r="Q7" s="522">
        <v>13</v>
      </c>
      <c r="R7" s="522">
        <v>14</v>
      </c>
      <c r="S7" s="522">
        <v>15</v>
      </c>
      <c r="T7" s="522">
        <v>16</v>
      </c>
      <c r="U7" s="522">
        <v>17</v>
      </c>
      <c r="V7" s="522">
        <v>18</v>
      </c>
      <c r="W7" s="522">
        <v>19</v>
      </c>
      <c r="X7" s="522">
        <v>20</v>
      </c>
      <c r="Y7" s="522">
        <v>21</v>
      </c>
      <c r="Z7" s="522">
        <v>22</v>
      </c>
      <c r="AA7" s="522">
        <v>23</v>
      </c>
      <c r="AB7" s="522">
        <v>24</v>
      </c>
      <c r="AC7" s="522">
        <v>25</v>
      </c>
      <c r="AD7" s="522">
        <v>26</v>
      </c>
      <c r="AE7" s="522">
        <v>27</v>
      </c>
      <c r="AF7" s="522">
        <v>28</v>
      </c>
      <c r="AG7" s="522">
        <v>29</v>
      </c>
      <c r="AH7" s="522">
        <v>30</v>
      </c>
      <c r="AI7" s="522">
        <v>31</v>
      </c>
      <c r="AJ7" s="523" t="s">
        <v>4</v>
      </c>
      <c r="AK7" s="523" t="s">
        <v>5</v>
      </c>
      <c r="AL7" s="523" t="s">
        <v>6</v>
      </c>
      <c r="AM7" s="672"/>
      <c r="AU7" s="559"/>
      <c r="AV7" s="687"/>
      <c r="AW7" s="687"/>
      <c r="AX7" s="687"/>
      <c r="AY7" s="687"/>
      <c r="AZ7" s="687"/>
      <c r="BA7" s="687"/>
      <c r="BB7" s="687"/>
      <c r="BC7" s="687"/>
      <c r="BD7" s="687"/>
      <c r="BE7" s="687"/>
      <c r="BF7" s="687"/>
      <c r="BG7" s="687"/>
      <c r="BH7" s="687"/>
      <c r="BI7" s="687"/>
      <c r="BJ7" s="687"/>
      <c r="BK7" s="687"/>
      <c r="BL7" s="687"/>
      <c r="BM7" s="687"/>
      <c r="BN7" s="687"/>
      <c r="BO7" s="687"/>
      <c r="BP7" s="687"/>
      <c r="BQ7" s="687"/>
      <c r="BR7" s="687"/>
      <c r="BS7" s="687"/>
      <c r="BT7" s="687"/>
      <c r="BU7" s="682">
        <f t="shared" ref="BU7:BU30" si="0">(AV7*$BW$6)+(AW7*$BX$6)+(AX7*$BY$6)+(AY7*$BZ$6)+(AZ7*$CA$6)+(BA7*$CB$6)+(BB7*$CC$6)+(BC7*$CD$6)+(BD7*$CE$6)+(BE7*$CF$6)+(BF7*$CG$6)+(BG7*$CH$6)+(BH7*$CI$6)+(BI7*$CJ$6)+(BJ7*$CK$6)+(BK7*$CL$6)+(BL7*$CM$6)+(BM7*$CN$6)+(BN7*$CO$6)+(BO7*$CP$6)+(BP7*$CQ$6)+(BQ7*$CR$6)+(BR7*$CS$6)+(BS7*$CT$6)</f>
        <v>0</v>
      </c>
      <c r="BV7" s="688"/>
    </row>
    <row r="8" spans="1:98" s="673" customFormat="1" ht="12.75">
      <c r="A8" s="519"/>
      <c r="B8" s="520" t="s">
        <v>208</v>
      </c>
      <c r="C8" s="521" t="s">
        <v>209</v>
      </c>
      <c r="D8" s="519"/>
      <c r="E8" s="522" t="s">
        <v>9</v>
      </c>
      <c r="F8" s="522" t="s">
        <v>10</v>
      </c>
      <c r="G8" s="522" t="s">
        <v>132</v>
      </c>
      <c r="H8" s="522" t="s">
        <v>11</v>
      </c>
      <c r="I8" s="522" t="s">
        <v>12</v>
      </c>
      <c r="J8" s="522" t="s">
        <v>13</v>
      </c>
      <c r="K8" s="522" t="s">
        <v>8</v>
      </c>
      <c r="L8" s="522" t="s">
        <v>9</v>
      </c>
      <c r="M8" s="522" t="s">
        <v>10</v>
      </c>
      <c r="N8" s="522" t="s">
        <v>132</v>
      </c>
      <c r="O8" s="522" t="s">
        <v>11</v>
      </c>
      <c r="P8" s="522" t="s">
        <v>12</v>
      </c>
      <c r="Q8" s="522" t="s">
        <v>13</v>
      </c>
      <c r="R8" s="522" t="s">
        <v>8</v>
      </c>
      <c r="S8" s="522" t="s">
        <v>9</v>
      </c>
      <c r="T8" s="522" t="s">
        <v>10</v>
      </c>
      <c r="U8" s="522" t="s">
        <v>132</v>
      </c>
      <c r="V8" s="522" t="s">
        <v>11</v>
      </c>
      <c r="W8" s="522" t="s">
        <v>12</v>
      </c>
      <c r="X8" s="522" t="s">
        <v>13</v>
      </c>
      <c r="Y8" s="522" t="s">
        <v>8</v>
      </c>
      <c r="Z8" s="522" t="s">
        <v>9</v>
      </c>
      <c r="AA8" s="522" t="s">
        <v>10</v>
      </c>
      <c r="AB8" s="522" t="s">
        <v>132</v>
      </c>
      <c r="AC8" s="522" t="s">
        <v>11</v>
      </c>
      <c r="AD8" s="522" t="s">
        <v>12</v>
      </c>
      <c r="AE8" s="522" t="s">
        <v>13</v>
      </c>
      <c r="AF8" s="522" t="s">
        <v>8</v>
      </c>
      <c r="AG8" s="522" t="s">
        <v>9</v>
      </c>
      <c r="AH8" s="522" t="s">
        <v>10</v>
      </c>
      <c r="AI8" s="522" t="s">
        <v>132</v>
      </c>
      <c r="AJ8" s="523"/>
      <c r="AK8" s="523"/>
      <c r="AL8" s="523"/>
      <c r="AM8" s="672"/>
      <c r="AU8" s="559"/>
      <c r="AV8" s="687"/>
      <c r="AW8" s="687"/>
      <c r="AX8" s="687"/>
      <c r="AY8" s="687"/>
      <c r="AZ8" s="687"/>
      <c r="BA8" s="687"/>
      <c r="BB8" s="687"/>
      <c r="BC8" s="687"/>
      <c r="BD8" s="687"/>
      <c r="BE8" s="687"/>
      <c r="BF8" s="687"/>
      <c r="BG8" s="687"/>
      <c r="BH8" s="687"/>
      <c r="BI8" s="687"/>
      <c r="BJ8" s="687"/>
      <c r="BK8" s="687"/>
      <c r="BL8" s="687"/>
      <c r="BM8" s="687"/>
      <c r="BN8" s="687"/>
      <c r="BO8" s="687"/>
      <c r="BP8" s="687"/>
      <c r="BQ8" s="687"/>
      <c r="BR8" s="687"/>
      <c r="BS8" s="687"/>
      <c r="BT8" s="687"/>
      <c r="BU8" s="682">
        <f t="shared" si="0"/>
        <v>0</v>
      </c>
      <c r="BV8" s="688"/>
    </row>
    <row r="9" spans="1:98" s="673" customFormat="1" ht="20.25">
      <c r="A9" s="531" t="s">
        <v>214</v>
      </c>
      <c r="B9" s="532" t="s">
        <v>215</v>
      </c>
      <c r="C9" s="533"/>
      <c r="D9" s="527" t="s">
        <v>216</v>
      </c>
      <c r="E9" s="528"/>
      <c r="F9" s="534" t="s">
        <v>21</v>
      </c>
      <c r="G9" s="528" t="s">
        <v>21</v>
      </c>
      <c r="H9" s="528"/>
      <c r="I9" s="529"/>
      <c r="J9" s="529" t="s">
        <v>21</v>
      </c>
      <c r="K9" s="529" t="s">
        <v>21</v>
      </c>
      <c r="L9" s="529"/>
      <c r="M9" s="529" t="s">
        <v>21</v>
      </c>
      <c r="N9" s="528"/>
      <c r="O9" s="528"/>
      <c r="P9" s="529" t="s">
        <v>21</v>
      </c>
      <c r="Q9" s="535" t="s">
        <v>20</v>
      </c>
      <c r="R9" s="529"/>
      <c r="S9" s="529" t="s">
        <v>21</v>
      </c>
      <c r="T9" s="529"/>
      <c r="U9" s="528" t="s">
        <v>21</v>
      </c>
      <c r="V9" s="534" t="s">
        <v>21</v>
      </c>
      <c r="W9" s="529"/>
      <c r="X9" s="529"/>
      <c r="Y9" s="529"/>
      <c r="Z9" s="529"/>
      <c r="AA9" s="529"/>
      <c r="AB9" s="528"/>
      <c r="AC9" s="528"/>
      <c r="AD9" s="529"/>
      <c r="AE9" s="529" t="s">
        <v>21</v>
      </c>
      <c r="AF9" s="529"/>
      <c r="AG9" s="535" t="s">
        <v>21</v>
      </c>
      <c r="AH9" s="529" t="s">
        <v>21</v>
      </c>
      <c r="AI9" s="528" t="s">
        <v>21</v>
      </c>
      <c r="AJ9" s="530">
        <v>102</v>
      </c>
      <c r="AK9" s="530">
        <f>AJ9+AL9</f>
        <v>144</v>
      </c>
      <c r="AL9" s="530">
        <f>AO9</f>
        <v>42</v>
      </c>
      <c r="AM9" s="689" t="s">
        <v>364</v>
      </c>
      <c r="AN9" s="690">
        <f>$AN$2-BT9</f>
        <v>120</v>
      </c>
      <c r="AO9" s="690">
        <f>(BU9-AN9)</f>
        <v>42</v>
      </c>
      <c r="AP9" s="675"/>
      <c r="AQ9" s="681"/>
      <c r="AR9" s="681"/>
      <c r="AS9" s="681"/>
      <c r="AT9" s="681"/>
      <c r="AU9" s="681"/>
      <c r="AV9" s="677">
        <f>COUNTIF(E9:AI9,"M")</f>
        <v>0</v>
      </c>
      <c r="AW9" s="677">
        <f>COUNTIF(E9:AI9,"T")</f>
        <v>1</v>
      </c>
      <c r="AX9" s="677">
        <f>COUNTIF(E9:AI9,"P")</f>
        <v>13</v>
      </c>
      <c r="AY9" s="677">
        <f>COUNTIF(E9:AI9,"SN")</f>
        <v>0</v>
      </c>
      <c r="AZ9" s="677">
        <f>COUNTIF(E9:AI9,"M/T")</f>
        <v>0</v>
      </c>
      <c r="BA9" s="677">
        <f>COUNTIF(E9:AI9,"I/I")</f>
        <v>0</v>
      </c>
      <c r="BB9" s="677">
        <f>COUNTIF(E9:AI9,"I")</f>
        <v>0</v>
      </c>
      <c r="BC9" s="677">
        <f>COUNTIF(E9:AI9,"I²")</f>
        <v>0</v>
      </c>
      <c r="BD9" s="677">
        <f>COUNTIF(E9:AI9,"M4")</f>
        <v>0</v>
      </c>
      <c r="BE9" s="677">
        <f>COUNTIF(E9:AI9,"T6")</f>
        <v>0</v>
      </c>
      <c r="BF9" s="677">
        <f>COUNTIF(E9:AI9,"M/SN")</f>
        <v>0</v>
      </c>
      <c r="BG9" s="677">
        <f>COUNTIF(E9:AI9,"T/SN")</f>
        <v>0</v>
      </c>
      <c r="BH9" s="677">
        <f>COUNTIF(E9:AI9,"T/I")</f>
        <v>0</v>
      </c>
      <c r="BI9" s="677">
        <f>COUNTIF(E9:AI9,"P/i")</f>
        <v>0</v>
      </c>
      <c r="BJ9" s="677">
        <f>COUNTIF(E9:AI9,"m/i")</f>
        <v>0</v>
      </c>
      <c r="BK9" s="677">
        <f t="shared" ref="BK9:BK30" si="1">COUNTIF(E9:AI9,"M5/N")</f>
        <v>0</v>
      </c>
      <c r="BL9" s="677">
        <f>COUNTIF(E9:AI9,"I2/SN")</f>
        <v>0</v>
      </c>
      <c r="BM9" s="677">
        <f>COUNTIF(E9:AI9,"M5")</f>
        <v>0</v>
      </c>
      <c r="BN9" s="677">
        <f>COUNTIF(E9:AI9,"M6")</f>
        <v>0</v>
      </c>
      <c r="BO9" s="677">
        <f>COUNTIF(E9:AI9,"T5")</f>
        <v>0</v>
      </c>
      <c r="BP9" s="677">
        <f t="shared" ref="BP9:BP30" si="2">COUNTIF(E9:AI9,"FLUXO")</f>
        <v>0</v>
      </c>
      <c r="BQ9" s="677">
        <f>COUNTIF(E9:AI9,"I2/N")</f>
        <v>0</v>
      </c>
      <c r="BR9" s="677">
        <f>COUNTIF(E9:AI9,"N/M")</f>
        <v>0</v>
      </c>
      <c r="BS9" s="677">
        <f>COUNTIF(E9:AI9,"I/M")</f>
        <v>0</v>
      </c>
      <c r="BT9" s="677">
        <f t="shared" ref="BT9:BT30" si="3">((AR9*6)+(AS9*6)+(AT9*6)+(AU9)+(AQ9*6))</f>
        <v>0</v>
      </c>
      <c r="BU9" s="682">
        <f t="shared" si="0"/>
        <v>162</v>
      </c>
    </row>
    <row r="10" spans="1:98" s="673" customFormat="1" ht="12.75">
      <c r="A10" s="519" t="s">
        <v>0</v>
      </c>
      <c r="B10" s="520" t="s">
        <v>1</v>
      </c>
      <c r="C10" s="521" t="s">
        <v>207</v>
      </c>
      <c r="D10" s="519" t="s">
        <v>3</v>
      </c>
      <c r="E10" s="522">
        <v>1</v>
      </c>
      <c r="F10" s="522">
        <v>2</v>
      </c>
      <c r="G10" s="522">
        <v>3</v>
      </c>
      <c r="H10" s="522">
        <v>4</v>
      </c>
      <c r="I10" s="522">
        <v>5</v>
      </c>
      <c r="J10" s="522">
        <v>6</v>
      </c>
      <c r="K10" s="522">
        <v>7</v>
      </c>
      <c r="L10" s="522">
        <v>8</v>
      </c>
      <c r="M10" s="522">
        <v>9</v>
      </c>
      <c r="N10" s="522">
        <v>10</v>
      </c>
      <c r="O10" s="522">
        <v>11</v>
      </c>
      <c r="P10" s="522">
        <v>12</v>
      </c>
      <c r="Q10" s="522">
        <v>13</v>
      </c>
      <c r="R10" s="522">
        <v>14</v>
      </c>
      <c r="S10" s="522">
        <v>15</v>
      </c>
      <c r="T10" s="522">
        <v>16</v>
      </c>
      <c r="U10" s="522">
        <v>17</v>
      </c>
      <c r="V10" s="522">
        <v>18</v>
      </c>
      <c r="W10" s="522">
        <v>19</v>
      </c>
      <c r="X10" s="522">
        <v>20</v>
      </c>
      <c r="Y10" s="522">
        <v>21</v>
      </c>
      <c r="Z10" s="522">
        <v>22</v>
      </c>
      <c r="AA10" s="522">
        <v>23</v>
      </c>
      <c r="AB10" s="522">
        <v>24</v>
      </c>
      <c r="AC10" s="522">
        <v>25</v>
      </c>
      <c r="AD10" s="522">
        <v>26</v>
      </c>
      <c r="AE10" s="522">
        <v>27</v>
      </c>
      <c r="AF10" s="522">
        <v>28</v>
      </c>
      <c r="AG10" s="522">
        <v>29</v>
      </c>
      <c r="AH10" s="522">
        <v>30</v>
      </c>
      <c r="AI10" s="522">
        <v>31</v>
      </c>
      <c r="AJ10" s="523" t="s">
        <v>4</v>
      </c>
      <c r="AK10" s="523" t="s">
        <v>5</v>
      </c>
      <c r="AL10" s="523" t="s">
        <v>6</v>
      </c>
      <c r="AM10" s="672"/>
      <c r="AU10" s="559"/>
      <c r="AV10" s="687"/>
      <c r="AW10" s="687"/>
      <c r="AX10" s="687"/>
      <c r="AY10" s="687"/>
      <c r="AZ10" s="687"/>
      <c r="BA10" s="687"/>
      <c r="BB10" s="687"/>
      <c r="BC10" s="687"/>
      <c r="BD10" s="687"/>
      <c r="BE10" s="687"/>
      <c r="BF10" s="687"/>
      <c r="BG10" s="687"/>
      <c r="BH10" s="687"/>
      <c r="BI10" s="687"/>
      <c r="BJ10" s="687"/>
      <c r="BK10" s="687"/>
      <c r="BL10" s="687"/>
      <c r="BM10" s="687"/>
      <c r="BN10" s="687"/>
      <c r="BO10" s="687"/>
      <c r="BP10" s="687"/>
      <c r="BQ10" s="687"/>
      <c r="BR10" s="687"/>
      <c r="BS10" s="687"/>
      <c r="BT10" s="687"/>
      <c r="BU10" s="682">
        <f t="shared" si="0"/>
        <v>0</v>
      </c>
      <c r="BV10" s="559"/>
    </row>
    <row r="11" spans="1:98" s="673" customFormat="1" ht="12.75">
      <c r="A11" s="519"/>
      <c r="B11" s="520" t="s">
        <v>208</v>
      </c>
      <c r="C11" s="521" t="s">
        <v>209</v>
      </c>
      <c r="D11" s="519"/>
      <c r="E11" s="522" t="s">
        <v>9</v>
      </c>
      <c r="F11" s="522" t="s">
        <v>10</v>
      </c>
      <c r="G11" s="522" t="s">
        <v>132</v>
      </c>
      <c r="H11" s="522" t="s">
        <v>11</v>
      </c>
      <c r="I11" s="522" t="s">
        <v>12</v>
      </c>
      <c r="J11" s="522" t="s">
        <v>13</v>
      </c>
      <c r="K11" s="522" t="s">
        <v>8</v>
      </c>
      <c r="L11" s="522" t="s">
        <v>9</v>
      </c>
      <c r="M11" s="522" t="s">
        <v>10</v>
      </c>
      <c r="N11" s="522" t="s">
        <v>132</v>
      </c>
      <c r="O11" s="522" t="s">
        <v>11</v>
      </c>
      <c r="P11" s="522" t="s">
        <v>12</v>
      </c>
      <c r="Q11" s="522" t="s">
        <v>13</v>
      </c>
      <c r="R11" s="522" t="s">
        <v>8</v>
      </c>
      <c r="S11" s="522" t="s">
        <v>9</v>
      </c>
      <c r="T11" s="522" t="s">
        <v>10</v>
      </c>
      <c r="U11" s="522" t="s">
        <v>132</v>
      </c>
      <c r="V11" s="522" t="s">
        <v>11</v>
      </c>
      <c r="W11" s="522" t="s">
        <v>12</v>
      </c>
      <c r="X11" s="522" t="s">
        <v>13</v>
      </c>
      <c r="Y11" s="522" t="s">
        <v>8</v>
      </c>
      <c r="Z11" s="522" t="s">
        <v>9</v>
      </c>
      <c r="AA11" s="522" t="s">
        <v>10</v>
      </c>
      <c r="AB11" s="522" t="s">
        <v>132</v>
      </c>
      <c r="AC11" s="522" t="s">
        <v>11</v>
      </c>
      <c r="AD11" s="522" t="s">
        <v>12</v>
      </c>
      <c r="AE11" s="522" t="s">
        <v>13</v>
      </c>
      <c r="AF11" s="522" t="s">
        <v>8</v>
      </c>
      <c r="AG11" s="522" t="s">
        <v>9</v>
      </c>
      <c r="AH11" s="522" t="s">
        <v>10</v>
      </c>
      <c r="AI11" s="522" t="s">
        <v>132</v>
      </c>
      <c r="AJ11" s="523"/>
      <c r="AK11" s="523"/>
      <c r="AL11" s="523"/>
      <c r="AM11" s="672"/>
      <c r="AU11" s="559"/>
      <c r="AV11" s="687"/>
      <c r="AW11" s="687"/>
      <c r="AX11" s="687"/>
      <c r="AY11" s="687"/>
      <c r="AZ11" s="687"/>
      <c r="BA11" s="687"/>
      <c r="BB11" s="687"/>
      <c r="BC11" s="687"/>
      <c r="BD11" s="687"/>
      <c r="BE11" s="687"/>
      <c r="BF11" s="687"/>
      <c r="BG11" s="687"/>
      <c r="BH11" s="687"/>
      <c r="BI11" s="687"/>
      <c r="BJ11" s="687"/>
      <c r="BK11" s="687"/>
      <c r="BL11" s="687"/>
      <c r="BM11" s="687"/>
      <c r="BN11" s="687"/>
      <c r="BO11" s="687"/>
      <c r="BP11" s="687"/>
      <c r="BQ11" s="687"/>
      <c r="BR11" s="687"/>
      <c r="BS11" s="687"/>
      <c r="BT11" s="687"/>
      <c r="BU11" s="682">
        <f t="shared" si="0"/>
        <v>0</v>
      </c>
      <c r="BV11" s="559"/>
    </row>
    <row r="12" spans="1:98" s="673" customFormat="1" ht="23.25">
      <c r="A12" s="524" t="s">
        <v>217</v>
      </c>
      <c r="B12" s="525" t="s">
        <v>218</v>
      </c>
      <c r="C12" s="536">
        <v>118784</v>
      </c>
      <c r="D12" s="527" t="s">
        <v>216</v>
      </c>
      <c r="E12" s="537" t="s">
        <v>176</v>
      </c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  <c r="S12" s="538"/>
      <c r="T12" s="539"/>
      <c r="U12" s="528"/>
      <c r="V12" s="528"/>
      <c r="W12" s="529" t="s">
        <v>21</v>
      </c>
      <c r="X12" s="529"/>
      <c r="Y12" s="529" t="s">
        <v>21</v>
      </c>
      <c r="Z12" s="529" t="s">
        <v>21</v>
      </c>
      <c r="AA12" s="529"/>
      <c r="AB12" s="528" t="s">
        <v>21</v>
      </c>
      <c r="AC12" s="528"/>
      <c r="AD12" s="529"/>
      <c r="AE12" s="535" t="s">
        <v>21</v>
      </c>
      <c r="AF12" s="529" t="s">
        <v>21</v>
      </c>
      <c r="AG12" s="529"/>
      <c r="AH12" s="535" t="s">
        <v>21</v>
      </c>
      <c r="AI12" s="528"/>
      <c r="AJ12" s="530">
        <f>AN12</f>
        <v>60</v>
      </c>
      <c r="AK12" s="530">
        <f>AJ12+AL12</f>
        <v>84</v>
      </c>
      <c r="AL12" s="530">
        <f>AO12</f>
        <v>24</v>
      </c>
      <c r="AM12" s="689"/>
      <c r="AN12" s="691">
        <f>$AN$2-BT12</f>
        <v>60</v>
      </c>
      <c r="AO12" s="691">
        <f>(BU12-AN12)</f>
        <v>24</v>
      </c>
      <c r="AP12" s="675"/>
      <c r="AQ12" s="681"/>
      <c r="AR12" s="681">
        <v>10</v>
      </c>
      <c r="AS12" s="681"/>
      <c r="AT12" s="681"/>
      <c r="AU12" s="681"/>
      <c r="AV12" s="677">
        <f>COUNTIF(E12:AI12,"M")</f>
        <v>0</v>
      </c>
      <c r="AW12" s="677">
        <f>COUNTIF(E12:AI12,"T")</f>
        <v>0</v>
      </c>
      <c r="AX12" s="677">
        <f>COUNTIF(E12:AI12,"P")</f>
        <v>7</v>
      </c>
      <c r="AY12" s="677">
        <f>COUNTIF(E12:AI12,"SN")</f>
        <v>0</v>
      </c>
      <c r="AZ12" s="677">
        <f>COUNTIF(E12:AI12,"M/T")</f>
        <v>0</v>
      </c>
      <c r="BA12" s="677">
        <f>COUNTIF(E12:AI12,"I/I")</f>
        <v>0</v>
      </c>
      <c r="BB12" s="677">
        <f>COUNTIF(E12:AI12,"I")</f>
        <v>0</v>
      </c>
      <c r="BC12" s="677">
        <f>COUNTIF(E12:AI12,"I²")</f>
        <v>0</v>
      </c>
      <c r="BD12" s="677">
        <f>COUNTIF(E12:AI12,"M4")</f>
        <v>0</v>
      </c>
      <c r="BE12" s="677">
        <f>COUNTIF(E12:AI12,"T6")</f>
        <v>0</v>
      </c>
      <c r="BF12" s="677">
        <f>COUNTIF(E12:AI12,"M/SN")</f>
        <v>0</v>
      </c>
      <c r="BG12" s="677">
        <f>COUNTIF(E12:AI12,"T/SN")</f>
        <v>0</v>
      </c>
      <c r="BH12" s="677">
        <f>COUNTIF(E12:AI12,"T/I")</f>
        <v>0</v>
      </c>
      <c r="BI12" s="677">
        <f>COUNTIF(E12:AI12,"P/i")</f>
        <v>0</v>
      </c>
      <c r="BJ12" s="677">
        <f>COUNTIF(E12:AI12,"m/i")</f>
        <v>0</v>
      </c>
      <c r="BK12" s="677">
        <f t="shared" si="1"/>
        <v>0</v>
      </c>
      <c r="BL12" s="677">
        <f>COUNTIF(E12:AI12,"I2/SN")</f>
        <v>0</v>
      </c>
      <c r="BM12" s="677">
        <f>COUNTIF(E12:AI12,"M5")</f>
        <v>0</v>
      </c>
      <c r="BN12" s="677">
        <f>COUNTIF(E12:AI12,"M6")</f>
        <v>0</v>
      </c>
      <c r="BO12" s="677">
        <f>COUNTIF(E12:AI12,"T5")</f>
        <v>0</v>
      </c>
      <c r="BP12" s="677">
        <f t="shared" si="2"/>
        <v>0</v>
      </c>
      <c r="BQ12" s="677">
        <f>COUNTIF(E12:AI12,"I2/N")</f>
        <v>0</v>
      </c>
      <c r="BR12" s="677">
        <f>COUNTIF(E12:AI12,"N/M")</f>
        <v>0</v>
      </c>
      <c r="BS12" s="677">
        <f>COUNTIF(E12:AI12,"I/M")</f>
        <v>0</v>
      </c>
      <c r="BT12" s="677">
        <f t="shared" si="3"/>
        <v>60</v>
      </c>
      <c r="BU12" s="682">
        <f t="shared" si="0"/>
        <v>84</v>
      </c>
    </row>
    <row r="13" spans="1:98" s="673" customFormat="1" ht="23.25">
      <c r="A13" s="524" t="s">
        <v>219</v>
      </c>
      <c r="B13" s="525" t="s">
        <v>220</v>
      </c>
      <c r="C13" s="536"/>
      <c r="D13" s="527" t="s">
        <v>216</v>
      </c>
      <c r="E13" s="528" t="s">
        <v>21</v>
      </c>
      <c r="F13" s="528"/>
      <c r="G13" s="528"/>
      <c r="H13" s="534" t="s">
        <v>21</v>
      </c>
      <c r="I13" s="529"/>
      <c r="J13" s="529"/>
      <c r="K13" s="529" t="s">
        <v>21</v>
      </c>
      <c r="L13" s="535" t="s">
        <v>21</v>
      </c>
      <c r="M13" s="529"/>
      <c r="N13" s="528" t="s">
        <v>21</v>
      </c>
      <c r="O13" s="528"/>
      <c r="P13" s="529"/>
      <c r="Q13" s="529" t="s">
        <v>21</v>
      </c>
      <c r="R13" s="529"/>
      <c r="S13" s="529"/>
      <c r="T13" s="529" t="s">
        <v>21</v>
      </c>
      <c r="U13" s="528"/>
      <c r="V13" s="528"/>
      <c r="W13" s="529" t="s">
        <v>21</v>
      </c>
      <c r="X13" s="529"/>
      <c r="Y13" s="529"/>
      <c r="Z13" s="529" t="s">
        <v>21</v>
      </c>
      <c r="AA13" s="529"/>
      <c r="AB13" s="528"/>
      <c r="AC13" s="528" t="s">
        <v>21</v>
      </c>
      <c r="AD13" s="529"/>
      <c r="AE13" s="529"/>
      <c r="AF13" s="529" t="s">
        <v>21</v>
      </c>
      <c r="AG13" s="535" t="s">
        <v>21</v>
      </c>
      <c r="AH13" s="529"/>
      <c r="AI13" s="528" t="s">
        <v>21</v>
      </c>
      <c r="AJ13" s="530">
        <f>AN13</f>
        <v>120</v>
      </c>
      <c r="AK13" s="530">
        <f>AJ13+AL13</f>
        <v>156</v>
      </c>
      <c r="AL13" s="530">
        <f>AO13</f>
        <v>36</v>
      </c>
      <c r="AM13" s="689" t="s">
        <v>364</v>
      </c>
      <c r="AN13" s="691">
        <f>$AN$2-BT13</f>
        <v>120</v>
      </c>
      <c r="AO13" s="691">
        <f>(BU13-AN13)</f>
        <v>36</v>
      </c>
      <c r="AP13" s="675"/>
      <c r="AQ13" s="681"/>
      <c r="AR13" s="681"/>
      <c r="AS13" s="681"/>
      <c r="AT13" s="681"/>
      <c r="AU13" s="681"/>
      <c r="AV13" s="677">
        <f>COUNTIF(E13:AI13,"M")</f>
        <v>0</v>
      </c>
      <c r="AW13" s="677">
        <f>COUNTIF(E13:AI13,"T")</f>
        <v>0</v>
      </c>
      <c r="AX13" s="677">
        <f>COUNTIF(E13:AI13,"P")</f>
        <v>13</v>
      </c>
      <c r="AY13" s="677">
        <f>COUNTIF(E13:AI13,"SN")</f>
        <v>0</v>
      </c>
      <c r="AZ13" s="677">
        <f>COUNTIF(E13:AI13,"M/T")</f>
        <v>0</v>
      </c>
      <c r="BA13" s="677">
        <f>COUNTIF(E13:AI13,"I/I")</f>
        <v>0</v>
      </c>
      <c r="BB13" s="677">
        <f>COUNTIF(E13:AI13,"I")</f>
        <v>0</v>
      </c>
      <c r="BC13" s="677">
        <f>COUNTIF(E13:AI13,"I²")</f>
        <v>0</v>
      </c>
      <c r="BD13" s="677">
        <f>COUNTIF(E13:AI13,"M4")</f>
        <v>0</v>
      </c>
      <c r="BE13" s="677">
        <f>COUNTIF(E13:AI13,"T6")</f>
        <v>0</v>
      </c>
      <c r="BF13" s="677">
        <f>COUNTIF(E13:AI13,"M/SN")</f>
        <v>0</v>
      </c>
      <c r="BG13" s="677">
        <f>COUNTIF(E13:AI13,"T/SN")</f>
        <v>0</v>
      </c>
      <c r="BH13" s="677">
        <f>COUNTIF(E13:AI13,"T/I")</f>
        <v>0</v>
      </c>
      <c r="BI13" s="677">
        <f>COUNTIF(E13:AI13,"P/i")</f>
        <v>0</v>
      </c>
      <c r="BJ13" s="677">
        <f>COUNTIF(E13:AI13,"m/i")</f>
        <v>0</v>
      </c>
      <c r="BK13" s="677">
        <f t="shared" si="1"/>
        <v>0</v>
      </c>
      <c r="BL13" s="677">
        <f>COUNTIF(E13:AI13,"I2/SN")</f>
        <v>0</v>
      </c>
      <c r="BM13" s="677">
        <f>COUNTIF(E13:AI13,"M5")</f>
        <v>0</v>
      </c>
      <c r="BN13" s="677">
        <f>COUNTIF(E13:AI13,"M6")</f>
        <v>0</v>
      </c>
      <c r="BO13" s="677">
        <f>COUNTIF(E13:AI13,"T5")</f>
        <v>0</v>
      </c>
      <c r="BP13" s="677">
        <f t="shared" si="2"/>
        <v>0</v>
      </c>
      <c r="BQ13" s="677">
        <f>COUNTIF(E13:AI13,"I2/N")</f>
        <v>0</v>
      </c>
      <c r="BR13" s="677">
        <f>COUNTIF(E13:AI13,"N/M")</f>
        <v>0</v>
      </c>
      <c r="BS13" s="677">
        <f>COUNTIF(E13:AI13,"I/M")</f>
        <v>0</v>
      </c>
      <c r="BT13" s="677">
        <f t="shared" si="3"/>
        <v>0</v>
      </c>
      <c r="BU13" s="682">
        <f t="shared" si="0"/>
        <v>156</v>
      </c>
    </row>
    <row r="14" spans="1:98" s="673" customFormat="1" ht="12.75">
      <c r="A14" s="519" t="s">
        <v>0</v>
      </c>
      <c r="B14" s="520" t="s">
        <v>1</v>
      </c>
      <c r="C14" s="521" t="s">
        <v>207</v>
      </c>
      <c r="D14" s="519" t="s">
        <v>3</v>
      </c>
      <c r="E14" s="522">
        <v>1</v>
      </c>
      <c r="F14" s="522">
        <v>2</v>
      </c>
      <c r="G14" s="522">
        <v>3</v>
      </c>
      <c r="H14" s="522">
        <v>4</v>
      </c>
      <c r="I14" s="522">
        <v>5</v>
      </c>
      <c r="J14" s="522">
        <v>6</v>
      </c>
      <c r="K14" s="522">
        <v>7</v>
      </c>
      <c r="L14" s="522">
        <v>8</v>
      </c>
      <c r="M14" s="522">
        <v>9</v>
      </c>
      <c r="N14" s="522">
        <v>10</v>
      </c>
      <c r="O14" s="522">
        <v>11</v>
      </c>
      <c r="P14" s="522">
        <v>12</v>
      </c>
      <c r="Q14" s="522">
        <v>13</v>
      </c>
      <c r="R14" s="522">
        <v>14</v>
      </c>
      <c r="S14" s="522">
        <v>15</v>
      </c>
      <c r="T14" s="522">
        <v>16</v>
      </c>
      <c r="U14" s="522">
        <v>17</v>
      </c>
      <c r="V14" s="522">
        <v>18</v>
      </c>
      <c r="W14" s="522">
        <v>19</v>
      </c>
      <c r="X14" s="522">
        <v>20</v>
      </c>
      <c r="Y14" s="522">
        <v>21</v>
      </c>
      <c r="Z14" s="522">
        <v>22</v>
      </c>
      <c r="AA14" s="522">
        <v>23</v>
      </c>
      <c r="AB14" s="522">
        <v>24</v>
      </c>
      <c r="AC14" s="522">
        <v>25</v>
      </c>
      <c r="AD14" s="522">
        <v>26</v>
      </c>
      <c r="AE14" s="522">
        <v>27</v>
      </c>
      <c r="AF14" s="522">
        <v>28</v>
      </c>
      <c r="AG14" s="522">
        <v>29</v>
      </c>
      <c r="AH14" s="522">
        <v>30</v>
      </c>
      <c r="AI14" s="522">
        <v>31</v>
      </c>
      <c r="AJ14" s="523" t="s">
        <v>4</v>
      </c>
      <c r="AK14" s="523" t="s">
        <v>5</v>
      </c>
      <c r="AL14" s="523" t="s">
        <v>6</v>
      </c>
      <c r="AM14" s="672"/>
      <c r="AU14" s="559"/>
      <c r="AV14" s="687"/>
      <c r="AW14" s="687"/>
      <c r="AX14" s="687"/>
      <c r="AY14" s="687"/>
      <c r="AZ14" s="687"/>
      <c r="BA14" s="687"/>
      <c r="BB14" s="687"/>
      <c r="BC14" s="687"/>
      <c r="BD14" s="687"/>
      <c r="BE14" s="687"/>
      <c r="BF14" s="687"/>
      <c r="BG14" s="687"/>
      <c r="BH14" s="687"/>
      <c r="BI14" s="687"/>
      <c r="BJ14" s="687"/>
      <c r="BK14" s="687"/>
      <c r="BL14" s="687"/>
      <c r="BM14" s="687"/>
      <c r="BN14" s="687"/>
      <c r="BO14" s="687"/>
      <c r="BP14" s="687"/>
      <c r="BQ14" s="687"/>
      <c r="BR14" s="687"/>
      <c r="BS14" s="687"/>
      <c r="BT14" s="687"/>
      <c r="BU14" s="682">
        <f t="shared" si="0"/>
        <v>0</v>
      </c>
      <c r="BV14" s="559"/>
    </row>
    <row r="15" spans="1:98" s="673" customFormat="1" ht="12.75">
      <c r="A15" s="519"/>
      <c r="B15" s="520" t="s">
        <v>208</v>
      </c>
      <c r="C15" s="521" t="s">
        <v>209</v>
      </c>
      <c r="D15" s="519"/>
      <c r="E15" s="522" t="s">
        <v>9</v>
      </c>
      <c r="F15" s="522" t="s">
        <v>10</v>
      </c>
      <c r="G15" s="522" t="s">
        <v>132</v>
      </c>
      <c r="H15" s="522" t="s">
        <v>11</v>
      </c>
      <c r="I15" s="522" t="s">
        <v>12</v>
      </c>
      <c r="J15" s="522" t="s">
        <v>13</v>
      </c>
      <c r="K15" s="522" t="s">
        <v>8</v>
      </c>
      <c r="L15" s="522" t="s">
        <v>9</v>
      </c>
      <c r="M15" s="522" t="s">
        <v>10</v>
      </c>
      <c r="N15" s="522" t="s">
        <v>132</v>
      </c>
      <c r="O15" s="522" t="s">
        <v>11</v>
      </c>
      <c r="P15" s="522" t="s">
        <v>12</v>
      </c>
      <c r="Q15" s="522" t="s">
        <v>13</v>
      </c>
      <c r="R15" s="522" t="s">
        <v>8</v>
      </c>
      <c r="S15" s="522" t="s">
        <v>9</v>
      </c>
      <c r="T15" s="522" t="s">
        <v>10</v>
      </c>
      <c r="U15" s="522" t="s">
        <v>132</v>
      </c>
      <c r="V15" s="522" t="s">
        <v>11</v>
      </c>
      <c r="W15" s="522" t="s">
        <v>12</v>
      </c>
      <c r="X15" s="522" t="s">
        <v>13</v>
      </c>
      <c r="Y15" s="522" t="s">
        <v>8</v>
      </c>
      <c r="Z15" s="522" t="s">
        <v>9</v>
      </c>
      <c r="AA15" s="522" t="s">
        <v>10</v>
      </c>
      <c r="AB15" s="522" t="s">
        <v>132</v>
      </c>
      <c r="AC15" s="522" t="s">
        <v>11</v>
      </c>
      <c r="AD15" s="522" t="s">
        <v>12</v>
      </c>
      <c r="AE15" s="522" t="s">
        <v>13</v>
      </c>
      <c r="AF15" s="522" t="s">
        <v>8</v>
      </c>
      <c r="AG15" s="522" t="s">
        <v>9</v>
      </c>
      <c r="AH15" s="522" t="s">
        <v>10</v>
      </c>
      <c r="AI15" s="522" t="s">
        <v>132</v>
      </c>
      <c r="AJ15" s="523"/>
      <c r="AK15" s="523"/>
      <c r="AL15" s="523"/>
      <c r="AM15" s="672"/>
      <c r="AU15" s="559"/>
      <c r="AV15" s="687"/>
      <c r="AW15" s="687"/>
      <c r="AX15" s="687"/>
      <c r="AY15" s="687"/>
      <c r="AZ15" s="687"/>
      <c r="BA15" s="687"/>
      <c r="BB15" s="687"/>
      <c r="BC15" s="687"/>
      <c r="BD15" s="687"/>
      <c r="BE15" s="687"/>
      <c r="BF15" s="687"/>
      <c r="BG15" s="687"/>
      <c r="BH15" s="687"/>
      <c r="BI15" s="687"/>
      <c r="BJ15" s="687"/>
      <c r="BK15" s="687"/>
      <c r="BL15" s="687"/>
      <c r="BM15" s="687"/>
      <c r="BN15" s="687"/>
      <c r="BO15" s="687"/>
      <c r="BP15" s="687"/>
      <c r="BQ15" s="687"/>
      <c r="BR15" s="687"/>
      <c r="BS15" s="687"/>
      <c r="BT15" s="687"/>
      <c r="BU15" s="682">
        <f t="shared" si="0"/>
        <v>0</v>
      </c>
      <c r="BV15" s="559"/>
    </row>
    <row r="16" spans="1:98" s="673" customFormat="1" ht="20.25">
      <c r="A16" s="524" t="s">
        <v>221</v>
      </c>
      <c r="B16" s="525" t="s">
        <v>222</v>
      </c>
      <c r="C16" s="526"/>
      <c r="D16" s="527" t="s">
        <v>216</v>
      </c>
      <c r="E16" s="534" t="s">
        <v>21</v>
      </c>
      <c r="F16" s="528"/>
      <c r="G16" s="534" t="s">
        <v>21</v>
      </c>
      <c r="H16" s="534" t="s">
        <v>21</v>
      </c>
      <c r="I16" s="529" t="s">
        <v>21</v>
      </c>
      <c r="J16" s="529" t="s">
        <v>21</v>
      </c>
      <c r="K16" s="529"/>
      <c r="L16" s="529"/>
      <c r="M16" s="529"/>
      <c r="N16" s="528"/>
      <c r="O16" s="528" t="s">
        <v>21</v>
      </c>
      <c r="P16" s="535" t="s">
        <v>21</v>
      </c>
      <c r="Q16" s="529"/>
      <c r="R16" s="529" t="s">
        <v>21</v>
      </c>
      <c r="S16" s="535" t="s">
        <v>21</v>
      </c>
      <c r="T16" s="529"/>
      <c r="U16" s="528" t="s">
        <v>21</v>
      </c>
      <c r="V16" s="528"/>
      <c r="W16" s="529" t="s">
        <v>21</v>
      </c>
      <c r="X16" s="529" t="s">
        <v>21</v>
      </c>
      <c r="Y16" s="529" t="s">
        <v>21</v>
      </c>
      <c r="Z16" s="529"/>
      <c r="AA16" s="535" t="s">
        <v>21</v>
      </c>
      <c r="AB16" s="528" t="s">
        <v>21</v>
      </c>
      <c r="AC16" s="528" t="s">
        <v>21</v>
      </c>
      <c r="AD16" s="529" t="s">
        <v>21</v>
      </c>
      <c r="AE16" s="535" t="s">
        <v>21</v>
      </c>
      <c r="AF16" s="529" t="s">
        <v>56</v>
      </c>
      <c r="AG16" s="535" t="s">
        <v>55</v>
      </c>
      <c r="AH16" s="529"/>
      <c r="AI16" s="528"/>
      <c r="AJ16" s="530">
        <f>AN16</f>
        <v>120</v>
      </c>
      <c r="AK16" s="530">
        <f>AJ16+AL16</f>
        <v>234</v>
      </c>
      <c r="AL16" s="530">
        <f>AO16</f>
        <v>114</v>
      </c>
      <c r="AM16" s="689" t="s">
        <v>364</v>
      </c>
      <c r="AN16" s="690">
        <f>$AN$2-BT16</f>
        <v>120</v>
      </c>
      <c r="AO16" s="690">
        <f>(BU16-AN16)</f>
        <v>114</v>
      </c>
      <c r="AP16" s="675"/>
      <c r="AQ16" s="681"/>
      <c r="AR16" s="681"/>
      <c r="AS16" s="681"/>
      <c r="AT16" s="681"/>
      <c r="AU16" s="681"/>
      <c r="AV16" s="677">
        <f>COUNTIF(E16:AI16,"M")</f>
        <v>0</v>
      </c>
      <c r="AW16" s="677">
        <f>COUNTIF(E16:AI16,"T")</f>
        <v>0</v>
      </c>
      <c r="AX16" s="677">
        <f>COUNTIF(E16:AI16,"P")</f>
        <v>18</v>
      </c>
      <c r="AY16" s="677">
        <f>COUNTIF(E16:AI16,"N")</f>
        <v>1</v>
      </c>
      <c r="AZ16" s="677">
        <f>COUNTIF(E16:AI16,"M/T")</f>
        <v>0</v>
      </c>
      <c r="BA16" s="677">
        <f>COUNTIF(E16:AI16,"I/I")</f>
        <v>0</v>
      </c>
      <c r="BB16" s="677">
        <f>COUNTIF(E16:AI16,"I")</f>
        <v>1</v>
      </c>
      <c r="BC16" s="677">
        <f>COUNTIF(E16:AI16,"I²")</f>
        <v>0</v>
      </c>
      <c r="BD16" s="677">
        <f>COUNTIF(E16:AI16,"M4")</f>
        <v>0</v>
      </c>
      <c r="BE16" s="677">
        <f>COUNTIF(E16:AI16,"T6")</f>
        <v>0</v>
      </c>
      <c r="BF16" s="677">
        <f>COUNTIF(E16:AI16,"M/SN")</f>
        <v>0</v>
      </c>
      <c r="BG16" s="677">
        <f>COUNTIF(E16:AI16,"T/SN")</f>
        <v>0</v>
      </c>
      <c r="BH16" s="677">
        <f>COUNTIF(E16:AI16,"T/I")</f>
        <v>0</v>
      </c>
      <c r="BI16" s="677">
        <f>COUNTIF(E16:AI16,"P/i")</f>
        <v>0</v>
      </c>
      <c r="BJ16" s="677">
        <f>COUNTIF(E16:AI16,"m/i")</f>
        <v>0</v>
      </c>
      <c r="BK16" s="677">
        <f t="shared" si="1"/>
        <v>0</v>
      </c>
      <c r="BL16" s="677">
        <f>COUNTIF(E16:AI16,"I2/SN")</f>
        <v>0</v>
      </c>
      <c r="BM16" s="677">
        <f>COUNTIF(E16:AI16,"M5")</f>
        <v>0</v>
      </c>
      <c r="BN16" s="677">
        <f>COUNTIF(E16:AI16,"M6")</f>
        <v>0</v>
      </c>
      <c r="BO16" s="677">
        <f>COUNTIF(E16:AI16,"T5")</f>
        <v>0</v>
      </c>
      <c r="BP16" s="677">
        <f t="shared" si="2"/>
        <v>0</v>
      </c>
      <c r="BQ16" s="677">
        <f>COUNTIF(E16:AI16,"I2/N")</f>
        <v>0</v>
      </c>
      <c r="BR16" s="677">
        <f>COUNTIF(E16:AI16,"N/M")</f>
        <v>0</v>
      </c>
      <c r="BS16" s="677">
        <f>COUNTIF(E16:AI16,"I/M")</f>
        <v>0</v>
      </c>
      <c r="BT16" s="677">
        <f t="shared" si="3"/>
        <v>0</v>
      </c>
      <c r="BU16" s="682">
        <f t="shared" si="0"/>
        <v>234</v>
      </c>
    </row>
    <row r="17" spans="1:1026" s="673" customFormat="1" ht="26.25" customHeight="1">
      <c r="A17" s="525" t="s">
        <v>223</v>
      </c>
      <c r="B17" s="540" t="s">
        <v>224</v>
      </c>
      <c r="C17" s="541"/>
      <c r="D17" s="527" t="s">
        <v>216</v>
      </c>
      <c r="E17" s="528"/>
      <c r="F17" s="528" t="s">
        <v>225</v>
      </c>
      <c r="G17" s="528"/>
      <c r="H17" s="528"/>
      <c r="I17" s="529" t="s">
        <v>21</v>
      </c>
      <c r="J17" s="529"/>
      <c r="K17" s="529"/>
      <c r="L17" s="529" t="s">
        <v>21</v>
      </c>
      <c r="M17" s="529" t="s">
        <v>21</v>
      </c>
      <c r="N17" s="528"/>
      <c r="O17" s="528" t="s">
        <v>21</v>
      </c>
      <c r="P17" s="529"/>
      <c r="Q17" s="529" t="s">
        <v>21</v>
      </c>
      <c r="R17" s="529" t="s">
        <v>21</v>
      </c>
      <c r="S17" s="529"/>
      <c r="T17" s="535" t="s">
        <v>21</v>
      </c>
      <c r="U17" s="528"/>
      <c r="V17" s="528"/>
      <c r="W17" s="529"/>
      <c r="X17" s="529" t="s">
        <v>21</v>
      </c>
      <c r="Y17" s="529" t="s">
        <v>21</v>
      </c>
      <c r="Z17" s="529"/>
      <c r="AA17" s="529" t="s">
        <v>21</v>
      </c>
      <c r="AB17" s="528"/>
      <c r="AC17" s="528"/>
      <c r="AD17" s="529" t="s">
        <v>21</v>
      </c>
      <c r="AE17" s="529"/>
      <c r="AF17" s="529"/>
      <c r="AG17" s="529" t="s">
        <v>21</v>
      </c>
      <c r="AH17" s="529"/>
      <c r="AI17" s="528"/>
      <c r="AJ17" s="530">
        <f>AN17</f>
        <v>120</v>
      </c>
      <c r="AK17" s="530">
        <f>AJ17+AL17</f>
        <v>156</v>
      </c>
      <c r="AL17" s="530">
        <f>AO17</f>
        <v>36</v>
      </c>
      <c r="AM17" s="689" t="s">
        <v>364</v>
      </c>
      <c r="AN17" s="690">
        <f>$AN$2-BT17</f>
        <v>120</v>
      </c>
      <c r="AO17" s="690">
        <f>(BU17-AN17)</f>
        <v>36</v>
      </c>
      <c r="AP17" s="675"/>
      <c r="AQ17" s="681"/>
      <c r="AR17" s="681"/>
      <c r="AS17" s="681"/>
      <c r="AT17" s="681"/>
      <c r="AU17" s="681"/>
      <c r="AV17" s="677">
        <f>COUNTIF(E17:AI17,"M")</f>
        <v>0</v>
      </c>
      <c r="AW17" s="677">
        <f>COUNTIF(E17:AI17,"T")</f>
        <v>0</v>
      </c>
      <c r="AX17" s="677">
        <f>COUNTIF(E17:AI17,"P")</f>
        <v>12</v>
      </c>
      <c r="AY17" s="677">
        <f>COUNTIF(E17:AI17,"SN")</f>
        <v>0</v>
      </c>
      <c r="AZ17" s="677">
        <f>COUNTIF(E17:AI17,"M/T")</f>
        <v>1</v>
      </c>
      <c r="BA17" s="677">
        <f>COUNTIF(E17:AI17,"I/I")</f>
        <v>0</v>
      </c>
      <c r="BB17" s="677">
        <f>COUNTIF(E17:AI17,"I")</f>
        <v>0</v>
      </c>
      <c r="BC17" s="677">
        <f>COUNTIF(E17:AI17,"I²")</f>
        <v>0</v>
      </c>
      <c r="BD17" s="677">
        <f>COUNTIF(E17:AI17,"M4")</f>
        <v>0</v>
      </c>
      <c r="BE17" s="677">
        <f>COUNTIF(E17:AI17,"T6")</f>
        <v>0</v>
      </c>
      <c r="BF17" s="677">
        <f>COUNTIF(E17:AI17,"M/SN")</f>
        <v>0</v>
      </c>
      <c r="BG17" s="677">
        <f>COUNTIF(E17:AI17,"T/SN")</f>
        <v>0</v>
      </c>
      <c r="BH17" s="677">
        <f>COUNTIF(E17:AI17,"T/I")</f>
        <v>0</v>
      </c>
      <c r="BI17" s="677">
        <f>COUNTIF(E17:AI17,"P/i")</f>
        <v>0</v>
      </c>
      <c r="BJ17" s="677">
        <f>COUNTIF(E17:AI17,"m/i")</f>
        <v>0</v>
      </c>
      <c r="BK17" s="677">
        <f t="shared" si="1"/>
        <v>0</v>
      </c>
      <c r="BL17" s="677">
        <f>COUNTIF(E17:AI17,"I2/SN")</f>
        <v>0</v>
      </c>
      <c r="BM17" s="677">
        <f>COUNTIF(E17:AI17,"M5")</f>
        <v>0</v>
      </c>
      <c r="BN17" s="677">
        <f>COUNTIF(E17:AI17,"M6")</f>
        <v>0</v>
      </c>
      <c r="BO17" s="677">
        <f>COUNTIF(E17:AI17,"T5")</f>
        <v>0</v>
      </c>
      <c r="BP17" s="677">
        <f t="shared" si="2"/>
        <v>0</v>
      </c>
      <c r="BQ17" s="677">
        <f>COUNTIF(E17:AI17,"I2/N")</f>
        <v>0</v>
      </c>
      <c r="BR17" s="677">
        <f>COUNTIF(E17:AI17,"N/M")</f>
        <v>0</v>
      </c>
      <c r="BS17" s="677">
        <f>COUNTIF(E17:AI17,"I/M")</f>
        <v>0</v>
      </c>
      <c r="BT17" s="677">
        <f t="shared" si="3"/>
        <v>0</v>
      </c>
      <c r="BU17" s="682">
        <f t="shared" si="0"/>
        <v>156</v>
      </c>
    </row>
    <row r="18" spans="1:1026" s="673" customFormat="1" ht="26.25" customHeight="1">
      <c r="A18" s="519" t="s">
        <v>0</v>
      </c>
      <c r="B18" s="520" t="s">
        <v>1</v>
      </c>
      <c r="C18" s="521" t="s">
        <v>207</v>
      </c>
      <c r="D18" s="519" t="s">
        <v>3</v>
      </c>
      <c r="E18" s="522">
        <v>1</v>
      </c>
      <c r="F18" s="522">
        <v>2</v>
      </c>
      <c r="G18" s="522">
        <v>3</v>
      </c>
      <c r="H18" s="522">
        <v>4</v>
      </c>
      <c r="I18" s="522">
        <v>5</v>
      </c>
      <c r="J18" s="522">
        <v>6</v>
      </c>
      <c r="K18" s="522">
        <v>7</v>
      </c>
      <c r="L18" s="522">
        <v>8</v>
      </c>
      <c r="M18" s="522">
        <v>9</v>
      </c>
      <c r="N18" s="522">
        <v>10</v>
      </c>
      <c r="O18" s="522">
        <v>11</v>
      </c>
      <c r="P18" s="522">
        <v>12</v>
      </c>
      <c r="Q18" s="522">
        <v>13</v>
      </c>
      <c r="R18" s="522">
        <v>14</v>
      </c>
      <c r="S18" s="522">
        <v>15</v>
      </c>
      <c r="T18" s="522">
        <v>16</v>
      </c>
      <c r="U18" s="522">
        <v>17</v>
      </c>
      <c r="V18" s="522">
        <v>18</v>
      </c>
      <c r="W18" s="522">
        <v>19</v>
      </c>
      <c r="X18" s="522">
        <v>20</v>
      </c>
      <c r="Y18" s="522">
        <v>21</v>
      </c>
      <c r="Z18" s="522">
        <v>22</v>
      </c>
      <c r="AA18" s="522">
        <v>23</v>
      </c>
      <c r="AB18" s="522">
        <v>24</v>
      </c>
      <c r="AC18" s="522">
        <v>25</v>
      </c>
      <c r="AD18" s="522">
        <v>26</v>
      </c>
      <c r="AE18" s="522">
        <v>27</v>
      </c>
      <c r="AF18" s="522">
        <v>28</v>
      </c>
      <c r="AG18" s="522">
        <v>29</v>
      </c>
      <c r="AH18" s="522">
        <v>30</v>
      </c>
      <c r="AI18" s="522">
        <v>31</v>
      </c>
      <c r="AJ18" s="523" t="s">
        <v>4</v>
      </c>
      <c r="AK18" s="523" t="s">
        <v>5</v>
      </c>
      <c r="AL18" s="523" t="s">
        <v>6</v>
      </c>
      <c r="AM18" s="679"/>
      <c r="AU18" s="559"/>
      <c r="AV18" s="687"/>
      <c r="AW18" s="687"/>
      <c r="AX18" s="687"/>
      <c r="AY18" s="687"/>
      <c r="AZ18" s="687"/>
      <c r="BA18" s="687"/>
      <c r="BB18" s="687"/>
      <c r="BC18" s="687"/>
      <c r="BD18" s="687"/>
      <c r="BE18" s="687"/>
      <c r="BF18" s="687"/>
      <c r="BG18" s="687"/>
      <c r="BH18" s="687"/>
      <c r="BI18" s="687"/>
      <c r="BJ18" s="687"/>
      <c r="BK18" s="687"/>
      <c r="BL18" s="687"/>
      <c r="BM18" s="687"/>
      <c r="BN18" s="687"/>
      <c r="BO18" s="687"/>
      <c r="BP18" s="687"/>
      <c r="BQ18" s="687"/>
      <c r="BR18" s="687"/>
      <c r="BS18" s="687"/>
      <c r="BT18" s="687"/>
      <c r="BU18" s="682">
        <f t="shared" si="0"/>
        <v>0</v>
      </c>
      <c r="BV18" s="559"/>
      <c r="BW18" s="683"/>
    </row>
    <row r="19" spans="1:1026" s="673" customFormat="1" ht="26.25" customHeight="1">
      <c r="A19" s="519"/>
      <c r="B19" s="520" t="s">
        <v>208</v>
      </c>
      <c r="C19" s="521" t="s">
        <v>209</v>
      </c>
      <c r="D19" s="519"/>
      <c r="E19" s="522" t="s">
        <v>9</v>
      </c>
      <c r="F19" s="522" t="s">
        <v>10</v>
      </c>
      <c r="G19" s="522" t="s">
        <v>132</v>
      </c>
      <c r="H19" s="522" t="s">
        <v>11</v>
      </c>
      <c r="I19" s="522" t="s">
        <v>12</v>
      </c>
      <c r="J19" s="522" t="s">
        <v>13</v>
      </c>
      <c r="K19" s="522" t="s">
        <v>8</v>
      </c>
      <c r="L19" s="522" t="s">
        <v>9</v>
      </c>
      <c r="M19" s="522" t="s">
        <v>10</v>
      </c>
      <c r="N19" s="522" t="s">
        <v>132</v>
      </c>
      <c r="O19" s="522" t="s">
        <v>11</v>
      </c>
      <c r="P19" s="522" t="s">
        <v>12</v>
      </c>
      <c r="Q19" s="522" t="s">
        <v>13</v>
      </c>
      <c r="R19" s="522" t="s">
        <v>8</v>
      </c>
      <c r="S19" s="522" t="s">
        <v>9</v>
      </c>
      <c r="T19" s="522" t="s">
        <v>10</v>
      </c>
      <c r="U19" s="522" t="s">
        <v>132</v>
      </c>
      <c r="V19" s="522" t="s">
        <v>11</v>
      </c>
      <c r="W19" s="522" t="s">
        <v>12</v>
      </c>
      <c r="X19" s="522" t="s">
        <v>13</v>
      </c>
      <c r="Y19" s="522" t="s">
        <v>8</v>
      </c>
      <c r="Z19" s="522" t="s">
        <v>9</v>
      </c>
      <c r="AA19" s="522" t="s">
        <v>10</v>
      </c>
      <c r="AB19" s="522" t="s">
        <v>132</v>
      </c>
      <c r="AC19" s="522" t="s">
        <v>11</v>
      </c>
      <c r="AD19" s="522" t="s">
        <v>12</v>
      </c>
      <c r="AE19" s="522" t="s">
        <v>13</v>
      </c>
      <c r="AF19" s="522" t="s">
        <v>8</v>
      </c>
      <c r="AG19" s="522" t="s">
        <v>9</v>
      </c>
      <c r="AH19" s="522" t="s">
        <v>10</v>
      </c>
      <c r="AI19" s="522" t="s">
        <v>132</v>
      </c>
      <c r="AJ19" s="523"/>
      <c r="AK19" s="523"/>
      <c r="AL19" s="523"/>
      <c r="AM19" s="679"/>
      <c r="AU19" s="559"/>
      <c r="AV19" s="687"/>
      <c r="AW19" s="687"/>
      <c r="AX19" s="687"/>
      <c r="AY19" s="687"/>
      <c r="AZ19" s="687"/>
      <c r="BA19" s="687"/>
      <c r="BB19" s="687"/>
      <c r="BC19" s="687"/>
      <c r="BD19" s="687"/>
      <c r="BE19" s="687"/>
      <c r="BF19" s="687"/>
      <c r="BG19" s="687"/>
      <c r="BH19" s="687"/>
      <c r="BI19" s="687"/>
      <c r="BJ19" s="687"/>
      <c r="BK19" s="687"/>
      <c r="BL19" s="687"/>
      <c r="BM19" s="687"/>
      <c r="BN19" s="687"/>
      <c r="BO19" s="687"/>
      <c r="BP19" s="687"/>
      <c r="BQ19" s="687"/>
      <c r="BR19" s="687"/>
      <c r="BS19" s="687"/>
      <c r="BT19" s="687"/>
      <c r="BU19" s="682">
        <f t="shared" si="0"/>
        <v>0</v>
      </c>
      <c r="BV19" s="559"/>
      <c r="BW19" s="683"/>
    </row>
    <row r="20" spans="1:1026" s="673" customFormat="1" ht="26.25" customHeight="1">
      <c r="A20" s="524" t="s">
        <v>226</v>
      </c>
      <c r="B20" s="525" t="s">
        <v>227</v>
      </c>
      <c r="C20" s="542">
        <v>105875</v>
      </c>
      <c r="D20" s="527" t="s">
        <v>228</v>
      </c>
      <c r="E20" s="528"/>
      <c r="F20" s="528" t="s">
        <v>56</v>
      </c>
      <c r="G20" s="528"/>
      <c r="H20" s="528"/>
      <c r="I20" s="529"/>
      <c r="J20" s="543" t="s">
        <v>18</v>
      </c>
      <c r="K20" s="543" t="s">
        <v>18</v>
      </c>
      <c r="L20" s="543" t="s">
        <v>18</v>
      </c>
      <c r="M20" s="543" t="s">
        <v>18</v>
      </c>
      <c r="N20" s="528"/>
      <c r="O20" s="528"/>
      <c r="P20" s="529" t="s">
        <v>56</v>
      </c>
      <c r="Q20" s="529"/>
      <c r="R20" s="529"/>
      <c r="S20" s="529" t="s">
        <v>56</v>
      </c>
      <c r="T20" s="529"/>
      <c r="U20" s="528"/>
      <c r="V20" s="528" t="s">
        <v>56</v>
      </c>
      <c r="W20" s="529"/>
      <c r="X20" s="529"/>
      <c r="Y20" s="529" t="s">
        <v>56</v>
      </c>
      <c r="Z20" s="529"/>
      <c r="AA20" s="529" t="s">
        <v>21</v>
      </c>
      <c r="AB20" s="528" t="s">
        <v>56</v>
      </c>
      <c r="AC20" s="528"/>
      <c r="AD20" s="529"/>
      <c r="AE20" s="529" t="s">
        <v>56</v>
      </c>
      <c r="AF20" s="529"/>
      <c r="AG20" s="529"/>
      <c r="AH20" s="529" t="s">
        <v>56</v>
      </c>
      <c r="AI20" s="528"/>
      <c r="AJ20" s="530">
        <f>AN20</f>
        <v>96</v>
      </c>
      <c r="AK20" s="530">
        <f>AJ20+AL20</f>
        <v>108</v>
      </c>
      <c r="AL20" s="530">
        <f>AO20</f>
        <v>12</v>
      </c>
      <c r="AM20" s="692" t="s">
        <v>364</v>
      </c>
      <c r="AN20" s="690">
        <f>$AN$2-BT20</f>
        <v>96</v>
      </c>
      <c r="AO20" s="690">
        <f>(BU20-AN20)</f>
        <v>12</v>
      </c>
      <c r="AP20" s="675"/>
      <c r="AQ20" s="681"/>
      <c r="AR20" s="681"/>
      <c r="AS20" s="681"/>
      <c r="AT20" s="681"/>
      <c r="AU20" s="681">
        <v>24</v>
      </c>
      <c r="AV20" s="677">
        <f>COUNTIF(E20:AI20,"M")</f>
        <v>0</v>
      </c>
      <c r="AW20" s="677">
        <f>COUNTIF(E20:AI20,"T")</f>
        <v>0</v>
      </c>
      <c r="AX20" s="677">
        <f>COUNTIF(E20:AI20,"P")</f>
        <v>1</v>
      </c>
      <c r="AY20" s="677">
        <f>COUNTIF(E20:AI20,"N")</f>
        <v>8</v>
      </c>
      <c r="AZ20" s="677">
        <f>COUNTIF(E20:AI20,"M/T")</f>
        <v>0</v>
      </c>
      <c r="BA20" s="677">
        <f>COUNTIF(E20:AI20,"I/I")</f>
        <v>0</v>
      </c>
      <c r="BB20" s="677">
        <f>COUNTIF(E20:AI20,"I")</f>
        <v>0</v>
      </c>
      <c r="BC20" s="677">
        <f>COUNTIF(E20:AI20,"I²")</f>
        <v>0</v>
      </c>
      <c r="BD20" s="677">
        <f>COUNTIF(E20:AI20,"M4")</f>
        <v>0</v>
      </c>
      <c r="BE20" s="677">
        <f>COUNTIF(E20:AI20,"T6")</f>
        <v>0</v>
      </c>
      <c r="BF20" s="677">
        <f>COUNTIF(E20:AI20,"M/SN")</f>
        <v>0</v>
      </c>
      <c r="BG20" s="677">
        <f>COUNTIF(E20:AI20,"T/SN")</f>
        <v>0</v>
      </c>
      <c r="BH20" s="677">
        <f>COUNTIF(E20:AI20,"T/I")</f>
        <v>0</v>
      </c>
      <c r="BI20" s="677">
        <f>COUNTIF(E20:AI20,"P/i")</f>
        <v>0</v>
      </c>
      <c r="BJ20" s="677">
        <f>COUNTIF(E20:AI20,"m/i")</f>
        <v>0</v>
      </c>
      <c r="BK20" s="677">
        <f t="shared" si="1"/>
        <v>0</v>
      </c>
      <c r="BL20" s="677">
        <f>COUNTIF(E20:AI20,"I2/SN")</f>
        <v>0</v>
      </c>
      <c r="BM20" s="677">
        <f>COUNTIF(E20:AI20,"M5")</f>
        <v>0</v>
      </c>
      <c r="BN20" s="677">
        <f>COUNTIF(E20:AI20,"M6")</f>
        <v>0</v>
      </c>
      <c r="BO20" s="677">
        <f>COUNTIF(E20:AI20,"T5")</f>
        <v>0</v>
      </c>
      <c r="BP20" s="677">
        <f t="shared" si="2"/>
        <v>0</v>
      </c>
      <c r="BQ20" s="677">
        <f>COUNTIF(E20:AI20,"I2/N")</f>
        <v>0</v>
      </c>
      <c r="BR20" s="677">
        <f>COUNTIF(E20:AI20,"N/M")</f>
        <v>0</v>
      </c>
      <c r="BS20" s="677">
        <f>COUNTIF(E20:AI20,"I/M")</f>
        <v>0</v>
      </c>
      <c r="BT20" s="677">
        <f t="shared" si="3"/>
        <v>24</v>
      </c>
      <c r="BU20" s="682">
        <f t="shared" si="0"/>
        <v>108</v>
      </c>
    </row>
    <row r="21" spans="1:1026" s="673" customFormat="1" ht="26.25" customHeight="1">
      <c r="A21" s="526" t="s">
        <v>229</v>
      </c>
      <c r="B21" s="525" t="s">
        <v>230</v>
      </c>
      <c r="C21" s="544"/>
      <c r="D21" s="527" t="s">
        <v>228</v>
      </c>
      <c r="E21" s="534" t="s">
        <v>56</v>
      </c>
      <c r="F21" s="528"/>
      <c r="G21" s="528" t="s">
        <v>56</v>
      </c>
      <c r="H21" s="528"/>
      <c r="I21" s="529"/>
      <c r="J21" s="529" t="s">
        <v>231</v>
      </c>
      <c r="K21" s="529"/>
      <c r="L21" s="535" t="s">
        <v>56</v>
      </c>
      <c r="M21" s="529" t="s">
        <v>56</v>
      </c>
      <c r="N21" s="534" t="s">
        <v>56</v>
      </c>
      <c r="O21" s="534" t="s">
        <v>56</v>
      </c>
      <c r="P21" s="529" t="s">
        <v>231</v>
      </c>
      <c r="Q21" s="529"/>
      <c r="R21" s="529" t="s">
        <v>56</v>
      </c>
      <c r="S21" s="529" t="s">
        <v>231</v>
      </c>
      <c r="T21" s="535" t="s">
        <v>56</v>
      </c>
      <c r="U21" s="528"/>
      <c r="V21" s="528" t="s">
        <v>56</v>
      </c>
      <c r="W21" s="535" t="s">
        <v>56</v>
      </c>
      <c r="X21" s="529"/>
      <c r="Y21" s="529" t="s">
        <v>56</v>
      </c>
      <c r="Z21" s="529"/>
      <c r="AA21" s="529"/>
      <c r="AB21" s="528" t="s">
        <v>56</v>
      </c>
      <c r="AC21" s="528" t="s">
        <v>56</v>
      </c>
      <c r="AD21" s="529"/>
      <c r="AE21" s="529" t="s">
        <v>56</v>
      </c>
      <c r="AF21" s="529" t="s">
        <v>56</v>
      </c>
      <c r="AG21" s="529"/>
      <c r="AH21" s="529" t="s">
        <v>56</v>
      </c>
      <c r="AI21" s="528" t="s">
        <v>56</v>
      </c>
      <c r="AJ21" s="530">
        <f>AN21</f>
        <v>120</v>
      </c>
      <c r="AK21" s="530">
        <f>AJ21+AL21</f>
        <v>240</v>
      </c>
      <c r="AL21" s="530">
        <f>AO21</f>
        <v>120</v>
      </c>
      <c r="AM21" s="679" t="s">
        <v>364</v>
      </c>
      <c r="AN21" s="690">
        <f>$AN$2-BT21</f>
        <v>120</v>
      </c>
      <c r="AO21" s="690">
        <f>(BU21-AN21)</f>
        <v>120</v>
      </c>
      <c r="AP21" s="675"/>
      <c r="AQ21" s="681"/>
      <c r="AR21" s="681"/>
      <c r="AS21" s="681"/>
      <c r="AT21" s="681"/>
      <c r="AU21" s="681"/>
      <c r="AV21" s="677">
        <f>COUNTIF(E21:AI21,"M")</f>
        <v>0</v>
      </c>
      <c r="AW21" s="677">
        <f>COUNTIF(E21:AI21,"T")</f>
        <v>0</v>
      </c>
      <c r="AX21" s="677">
        <f>COUNTIF(E21:AI21,"P")</f>
        <v>0</v>
      </c>
      <c r="AY21" s="677">
        <f>COUNTIF(E21:AI21,"N")</f>
        <v>17</v>
      </c>
      <c r="AZ21" s="677">
        <f>COUNTIF(E21:AI21,"M/T")</f>
        <v>0</v>
      </c>
      <c r="BA21" s="677">
        <f>COUNTIF(E21:AI21,"I/I")</f>
        <v>3</v>
      </c>
      <c r="BB21" s="677">
        <f>COUNTIF(E21:AI21,"I")</f>
        <v>0</v>
      </c>
      <c r="BC21" s="677">
        <f>COUNTIF(E21:AI21,"I²")</f>
        <v>0</v>
      </c>
      <c r="BD21" s="677">
        <f>COUNTIF(E21:AI21,"M4")</f>
        <v>0</v>
      </c>
      <c r="BE21" s="677">
        <f>COUNTIF(E21:AI21,"T6")</f>
        <v>0</v>
      </c>
      <c r="BF21" s="677">
        <f>COUNTIF(E21:AI21,"M/SN")</f>
        <v>0</v>
      </c>
      <c r="BG21" s="677">
        <f>COUNTIF(E21:AI21,"T/SN")</f>
        <v>0</v>
      </c>
      <c r="BH21" s="677">
        <f>COUNTIF(E21:AI21,"T/I")</f>
        <v>0</v>
      </c>
      <c r="BI21" s="677">
        <f>COUNTIF(E21:AI21,"P/i")</f>
        <v>0</v>
      </c>
      <c r="BJ21" s="677">
        <f>COUNTIF(E21:AI21,"m/i")</f>
        <v>0</v>
      </c>
      <c r="BK21" s="677">
        <f t="shared" si="1"/>
        <v>0</v>
      </c>
      <c r="BL21" s="677">
        <f>COUNTIF(E21:AI21,"I2/SN")</f>
        <v>0</v>
      </c>
      <c r="BM21" s="677">
        <f>COUNTIF(E21:AI21,"M5")</f>
        <v>0</v>
      </c>
      <c r="BN21" s="677">
        <f>COUNTIF(E21:AI21,"M6")</f>
        <v>0</v>
      </c>
      <c r="BO21" s="677">
        <f>COUNTIF(E21:AI21,"T5")</f>
        <v>0</v>
      </c>
      <c r="BP21" s="677">
        <f t="shared" si="2"/>
        <v>0</v>
      </c>
      <c r="BQ21" s="677">
        <f>COUNTIF(E21:AI21,"I2/N")</f>
        <v>0</v>
      </c>
      <c r="BR21" s="677">
        <f>COUNTIF(E21:AI21,"N/M")</f>
        <v>0</v>
      </c>
      <c r="BS21" s="677">
        <f>COUNTIF(E21:AI21,"I/M")</f>
        <v>0</v>
      </c>
      <c r="BT21" s="677">
        <f t="shared" si="3"/>
        <v>0</v>
      </c>
      <c r="BU21" s="682">
        <f t="shared" si="0"/>
        <v>240</v>
      </c>
    </row>
    <row r="22" spans="1:1026" s="673" customFormat="1" ht="26.25" customHeight="1">
      <c r="A22" s="519" t="s">
        <v>0</v>
      </c>
      <c r="B22" s="520" t="s">
        <v>1</v>
      </c>
      <c r="C22" s="521" t="s">
        <v>207</v>
      </c>
      <c r="D22" s="519" t="s">
        <v>3</v>
      </c>
      <c r="E22" s="522">
        <v>1</v>
      </c>
      <c r="F22" s="522">
        <v>2</v>
      </c>
      <c r="G22" s="522">
        <v>3</v>
      </c>
      <c r="H22" s="522">
        <v>4</v>
      </c>
      <c r="I22" s="522">
        <v>5</v>
      </c>
      <c r="J22" s="522">
        <v>6</v>
      </c>
      <c r="K22" s="522">
        <v>7</v>
      </c>
      <c r="L22" s="522">
        <v>8</v>
      </c>
      <c r="M22" s="522">
        <v>9</v>
      </c>
      <c r="N22" s="522">
        <v>10</v>
      </c>
      <c r="O22" s="522">
        <v>11</v>
      </c>
      <c r="P22" s="522">
        <v>12</v>
      </c>
      <c r="Q22" s="522">
        <v>13</v>
      </c>
      <c r="R22" s="522">
        <v>14</v>
      </c>
      <c r="S22" s="522">
        <v>15</v>
      </c>
      <c r="T22" s="522">
        <v>16</v>
      </c>
      <c r="U22" s="522">
        <v>17</v>
      </c>
      <c r="V22" s="522">
        <v>18</v>
      </c>
      <c r="W22" s="522">
        <v>19</v>
      </c>
      <c r="X22" s="522">
        <v>20</v>
      </c>
      <c r="Y22" s="522">
        <v>21</v>
      </c>
      <c r="Z22" s="522">
        <v>22</v>
      </c>
      <c r="AA22" s="522">
        <v>23</v>
      </c>
      <c r="AB22" s="522">
        <v>24</v>
      </c>
      <c r="AC22" s="522">
        <v>25</v>
      </c>
      <c r="AD22" s="522">
        <v>26</v>
      </c>
      <c r="AE22" s="522">
        <v>27</v>
      </c>
      <c r="AF22" s="522">
        <v>28</v>
      </c>
      <c r="AG22" s="522">
        <v>29</v>
      </c>
      <c r="AH22" s="522">
        <v>30</v>
      </c>
      <c r="AI22" s="522">
        <v>31</v>
      </c>
      <c r="AJ22" s="523" t="s">
        <v>4</v>
      </c>
      <c r="AK22" s="523" t="s">
        <v>5</v>
      </c>
      <c r="AL22" s="523" t="s">
        <v>6</v>
      </c>
      <c r="AM22" s="679"/>
      <c r="AU22" s="559"/>
      <c r="AV22" s="687"/>
      <c r="AW22" s="687"/>
      <c r="AX22" s="687"/>
      <c r="AY22" s="687"/>
      <c r="AZ22" s="687"/>
      <c r="BA22" s="687"/>
      <c r="BB22" s="687"/>
      <c r="BC22" s="687"/>
      <c r="BD22" s="687"/>
      <c r="BE22" s="687"/>
      <c r="BF22" s="687"/>
      <c r="BG22" s="687"/>
      <c r="BH22" s="687"/>
      <c r="BI22" s="687"/>
      <c r="BJ22" s="687"/>
      <c r="BK22" s="687"/>
      <c r="BL22" s="687"/>
      <c r="BM22" s="687"/>
      <c r="BN22" s="687"/>
      <c r="BO22" s="687"/>
      <c r="BP22" s="687"/>
      <c r="BQ22" s="687"/>
      <c r="BR22" s="687"/>
      <c r="BS22" s="687"/>
      <c r="BT22" s="687"/>
      <c r="BU22" s="682">
        <f t="shared" si="0"/>
        <v>0</v>
      </c>
      <c r="BV22" s="559"/>
    </row>
    <row r="23" spans="1:1026" s="673" customFormat="1" ht="26.25" customHeight="1">
      <c r="A23" s="519"/>
      <c r="B23" s="520" t="s">
        <v>208</v>
      </c>
      <c r="C23" s="521">
        <v>0</v>
      </c>
      <c r="D23" s="519"/>
      <c r="E23" s="522" t="s">
        <v>9</v>
      </c>
      <c r="F23" s="522" t="s">
        <v>10</v>
      </c>
      <c r="G23" s="522" t="s">
        <v>132</v>
      </c>
      <c r="H23" s="522" t="s">
        <v>11</v>
      </c>
      <c r="I23" s="522" t="s">
        <v>12</v>
      </c>
      <c r="J23" s="522" t="s">
        <v>13</v>
      </c>
      <c r="K23" s="522" t="s">
        <v>8</v>
      </c>
      <c r="L23" s="522" t="s">
        <v>9</v>
      </c>
      <c r="M23" s="522" t="s">
        <v>10</v>
      </c>
      <c r="N23" s="522" t="s">
        <v>132</v>
      </c>
      <c r="O23" s="522" t="s">
        <v>11</v>
      </c>
      <c r="P23" s="522" t="s">
        <v>12</v>
      </c>
      <c r="Q23" s="522" t="s">
        <v>13</v>
      </c>
      <c r="R23" s="522" t="s">
        <v>8</v>
      </c>
      <c r="S23" s="522" t="s">
        <v>9</v>
      </c>
      <c r="T23" s="522" t="s">
        <v>10</v>
      </c>
      <c r="U23" s="522" t="s">
        <v>132</v>
      </c>
      <c r="V23" s="522" t="s">
        <v>11</v>
      </c>
      <c r="W23" s="522" t="s">
        <v>12</v>
      </c>
      <c r="X23" s="522" t="s">
        <v>13</v>
      </c>
      <c r="Y23" s="522" t="s">
        <v>8</v>
      </c>
      <c r="Z23" s="522" t="s">
        <v>9</v>
      </c>
      <c r="AA23" s="522" t="s">
        <v>10</v>
      </c>
      <c r="AB23" s="522" t="s">
        <v>132</v>
      </c>
      <c r="AC23" s="522" t="s">
        <v>11</v>
      </c>
      <c r="AD23" s="522" t="s">
        <v>12</v>
      </c>
      <c r="AE23" s="522" t="s">
        <v>13</v>
      </c>
      <c r="AF23" s="522" t="s">
        <v>8</v>
      </c>
      <c r="AG23" s="522" t="s">
        <v>9</v>
      </c>
      <c r="AH23" s="522" t="s">
        <v>10</v>
      </c>
      <c r="AI23" s="522" t="s">
        <v>132</v>
      </c>
      <c r="AJ23" s="523"/>
      <c r="AK23" s="523"/>
      <c r="AL23" s="523"/>
      <c r="AM23" s="679"/>
      <c r="AU23" s="559"/>
      <c r="AV23" s="687"/>
      <c r="AW23" s="687"/>
      <c r="AX23" s="687"/>
      <c r="AY23" s="687"/>
      <c r="AZ23" s="687"/>
      <c r="BA23" s="687"/>
      <c r="BB23" s="687"/>
      <c r="BC23" s="687"/>
      <c r="BD23" s="687"/>
      <c r="BE23" s="687"/>
      <c r="BF23" s="687"/>
      <c r="BG23" s="687"/>
      <c r="BH23" s="687"/>
      <c r="BI23" s="687"/>
      <c r="BJ23" s="687"/>
      <c r="BK23" s="687"/>
      <c r="BL23" s="687"/>
      <c r="BM23" s="687"/>
      <c r="BN23" s="687"/>
      <c r="BO23" s="687"/>
      <c r="BP23" s="687"/>
      <c r="BQ23" s="687"/>
      <c r="BR23" s="687"/>
      <c r="BS23" s="687"/>
      <c r="BT23" s="687"/>
      <c r="BU23" s="682">
        <f t="shared" si="0"/>
        <v>0</v>
      </c>
      <c r="BV23" s="559"/>
    </row>
    <row r="24" spans="1:1026" s="673" customFormat="1" ht="26.25" customHeight="1">
      <c r="A24" s="524" t="s">
        <v>232</v>
      </c>
      <c r="B24" s="525" t="s">
        <v>233</v>
      </c>
      <c r="C24" s="526">
        <v>157582</v>
      </c>
      <c r="D24" s="527" t="s">
        <v>228</v>
      </c>
      <c r="E24" s="534" t="s">
        <v>56</v>
      </c>
      <c r="F24" s="534" t="s">
        <v>56</v>
      </c>
      <c r="G24" s="534" t="s">
        <v>56</v>
      </c>
      <c r="H24" s="528" t="s">
        <v>56</v>
      </c>
      <c r="I24" s="535" t="s">
        <v>56</v>
      </c>
      <c r="J24" s="535" t="s">
        <v>56</v>
      </c>
      <c r="K24" s="535" t="s">
        <v>56</v>
      </c>
      <c r="L24" s="535" t="s">
        <v>56</v>
      </c>
      <c r="M24" s="535" t="s">
        <v>56</v>
      </c>
      <c r="N24" s="528" t="s">
        <v>56</v>
      </c>
      <c r="O24" s="528"/>
      <c r="P24" s="529"/>
      <c r="Q24" s="529" t="s">
        <v>56</v>
      </c>
      <c r="R24" s="529"/>
      <c r="S24" s="529"/>
      <c r="T24" s="529" t="s">
        <v>56</v>
      </c>
      <c r="U24" s="534" t="s">
        <v>56</v>
      </c>
      <c r="V24" s="528"/>
      <c r="W24" s="529" t="s">
        <v>56</v>
      </c>
      <c r="X24" s="535" t="s">
        <v>56</v>
      </c>
      <c r="Y24" s="529"/>
      <c r="Z24" s="529" t="s">
        <v>56</v>
      </c>
      <c r="AA24" s="535" t="s">
        <v>56</v>
      </c>
      <c r="AB24" s="528"/>
      <c r="AC24" s="528" t="s">
        <v>56</v>
      </c>
      <c r="AD24" s="535" t="s">
        <v>56</v>
      </c>
      <c r="AE24" s="529"/>
      <c r="AF24" s="529" t="s">
        <v>56</v>
      </c>
      <c r="AG24" s="529"/>
      <c r="AH24" s="529"/>
      <c r="AI24" s="528" t="s">
        <v>56</v>
      </c>
      <c r="AJ24" s="530">
        <f>AN24</f>
        <v>120</v>
      </c>
      <c r="AK24" s="530">
        <f>AJ24+AL24</f>
        <v>252</v>
      </c>
      <c r="AL24" s="530">
        <f>AO24</f>
        <v>132</v>
      </c>
      <c r="AM24" s="679"/>
      <c r="AN24" s="690">
        <f>$AN$2-BT24</f>
        <v>120</v>
      </c>
      <c r="AO24" s="690">
        <f>(BU24-AN24)</f>
        <v>132</v>
      </c>
      <c r="AP24" s="675"/>
      <c r="AQ24" s="681"/>
      <c r="AR24" s="681"/>
      <c r="AS24" s="681"/>
      <c r="AT24" s="681"/>
      <c r="AU24" s="681"/>
      <c r="AV24" s="677">
        <f>COUNTIF(E24:AI24,"M")</f>
        <v>0</v>
      </c>
      <c r="AW24" s="677">
        <f>COUNTIF(E24:AI24,"T")</f>
        <v>0</v>
      </c>
      <c r="AX24" s="677">
        <f>COUNTIF(E24:AI24,"P")</f>
        <v>0</v>
      </c>
      <c r="AY24" s="677">
        <f>COUNTIF(E24:AI24,"N")</f>
        <v>21</v>
      </c>
      <c r="AZ24" s="677">
        <f>COUNTIF(E24:AI24,"M/T")</f>
        <v>0</v>
      </c>
      <c r="BA24" s="677">
        <f>COUNTIF(E24:AI24,"I/I")</f>
        <v>0</v>
      </c>
      <c r="BB24" s="677">
        <f>COUNTIF(E24:AI24,"I")</f>
        <v>0</v>
      </c>
      <c r="BC24" s="677">
        <f>COUNTIF(E24:AI24,"I²")</f>
        <v>0</v>
      </c>
      <c r="BD24" s="677">
        <f>COUNTIF(E24:AI24,"M4")</f>
        <v>0</v>
      </c>
      <c r="BE24" s="677">
        <f>COUNTIF(E24:AI24,"T6")</f>
        <v>0</v>
      </c>
      <c r="BF24" s="677">
        <f>COUNTIF(E24:AI24,"M/SN")</f>
        <v>0</v>
      </c>
      <c r="BG24" s="677">
        <f>COUNTIF(E24:AI24,"T/SN")</f>
        <v>0</v>
      </c>
      <c r="BH24" s="677">
        <f>COUNTIF(E24:AI24,"T/I")</f>
        <v>0</v>
      </c>
      <c r="BI24" s="677">
        <f>COUNTIF(E24:AI24,"P/i")</f>
        <v>0</v>
      </c>
      <c r="BJ24" s="677">
        <f>COUNTIF(E24:AI24,"m/i")</f>
        <v>0</v>
      </c>
      <c r="BK24" s="677">
        <f t="shared" si="1"/>
        <v>0</v>
      </c>
      <c r="BL24" s="677">
        <f>COUNTIF(E24:AI24,"I2/SN")</f>
        <v>0</v>
      </c>
      <c r="BM24" s="677">
        <f>COUNTIF(E24:AI24,"M5")</f>
        <v>0</v>
      </c>
      <c r="BN24" s="677">
        <f>COUNTIF(E24:AI24,"M6")</f>
        <v>0</v>
      </c>
      <c r="BO24" s="677">
        <f>COUNTIF(E24:AI24,"T5")</f>
        <v>0</v>
      </c>
      <c r="BP24" s="677">
        <f t="shared" si="2"/>
        <v>0</v>
      </c>
      <c r="BQ24" s="677">
        <f>COUNTIF(E24:AI24,"I2/N")</f>
        <v>0</v>
      </c>
      <c r="BR24" s="677">
        <f>COUNTIF(E24:AI24,"N/M")</f>
        <v>0</v>
      </c>
      <c r="BS24" s="677">
        <f>COUNTIF(E24:AI24,"I/M")</f>
        <v>0</v>
      </c>
      <c r="BT24" s="677">
        <f t="shared" si="3"/>
        <v>0</v>
      </c>
      <c r="BU24" s="682">
        <f t="shared" si="0"/>
        <v>252</v>
      </c>
    </row>
    <row r="25" spans="1:1026" s="673" customFormat="1" ht="26.25" customHeight="1">
      <c r="A25" s="519" t="s">
        <v>0</v>
      </c>
      <c r="B25" s="520" t="s">
        <v>1</v>
      </c>
      <c r="C25" s="521" t="s">
        <v>207</v>
      </c>
      <c r="D25" s="519" t="s">
        <v>3</v>
      </c>
      <c r="E25" s="522">
        <v>1</v>
      </c>
      <c r="F25" s="522">
        <v>2</v>
      </c>
      <c r="G25" s="522">
        <v>3</v>
      </c>
      <c r="H25" s="522">
        <v>4</v>
      </c>
      <c r="I25" s="522">
        <v>5</v>
      </c>
      <c r="J25" s="522">
        <v>6</v>
      </c>
      <c r="K25" s="522">
        <v>7</v>
      </c>
      <c r="L25" s="522">
        <v>8</v>
      </c>
      <c r="M25" s="522">
        <v>9</v>
      </c>
      <c r="N25" s="522">
        <v>10</v>
      </c>
      <c r="O25" s="522">
        <v>11</v>
      </c>
      <c r="P25" s="522">
        <v>12</v>
      </c>
      <c r="Q25" s="522">
        <v>13</v>
      </c>
      <c r="R25" s="522">
        <v>14</v>
      </c>
      <c r="S25" s="522">
        <v>15</v>
      </c>
      <c r="T25" s="522">
        <v>16</v>
      </c>
      <c r="U25" s="522">
        <v>17</v>
      </c>
      <c r="V25" s="522">
        <v>18</v>
      </c>
      <c r="W25" s="522">
        <v>19</v>
      </c>
      <c r="X25" s="522">
        <v>20</v>
      </c>
      <c r="Y25" s="522">
        <v>21</v>
      </c>
      <c r="Z25" s="522">
        <v>22</v>
      </c>
      <c r="AA25" s="522">
        <v>23</v>
      </c>
      <c r="AB25" s="522">
        <v>24</v>
      </c>
      <c r="AC25" s="522">
        <v>25</v>
      </c>
      <c r="AD25" s="522">
        <v>26</v>
      </c>
      <c r="AE25" s="522">
        <v>27</v>
      </c>
      <c r="AF25" s="522">
        <v>28</v>
      </c>
      <c r="AG25" s="522">
        <v>29</v>
      </c>
      <c r="AH25" s="522">
        <v>30</v>
      </c>
      <c r="AI25" s="522">
        <v>31</v>
      </c>
      <c r="AJ25" s="523" t="s">
        <v>4</v>
      </c>
      <c r="AK25" s="523" t="s">
        <v>5</v>
      </c>
      <c r="AL25" s="523" t="s">
        <v>6</v>
      </c>
      <c r="AM25" s="679"/>
      <c r="AU25" s="559"/>
      <c r="AV25" s="687"/>
      <c r="AW25" s="687"/>
      <c r="AX25" s="687"/>
      <c r="AY25" s="687"/>
      <c r="AZ25" s="687"/>
      <c r="BA25" s="687"/>
      <c r="BB25" s="687"/>
      <c r="BC25" s="687"/>
      <c r="BD25" s="687"/>
      <c r="BE25" s="687"/>
      <c r="BF25" s="687"/>
      <c r="BG25" s="687"/>
      <c r="BH25" s="687"/>
      <c r="BI25" s="687"/>
      <c r="BJ25" s="687"/>
      <c r="BK25" s="687"/>
      <c r="BL25" s="687"/>
      <c r="BM25" s="687"/>
      <c r="BN25" s="687"/>
      <c r="BO25" s="687"/>
      <c r="BP25" s="687"/>
      <c r="BQ25" s="687"/>
      <c r="BR25" s="687"/>
      <c r="BS25" s="687"/>
      <c r="BT25" s="687"/>
      <c r="BU25" s="682">
        <f t="shared" si="0"/>
        <v>0</v>
      </c>
      <c r="BV25" s="559"/>
      <c r="BW25" s="683"/>
    </row>
    <row r="26" spans="1:1026" s="673" customFormat="1" ht="26.25" customHeight="1">
      <c r="A26" s="519"/>
      <c r="B26" s="520" t="s">
        <v>208</v>
      </c>
      <c r="C26" s="521" t="s">
        <v>209</v>
      </c>
      <c r="D26" s="519"/>
      <c r="E26" s="522" t="s">
        <v>9</v>
      </c>
      <c r="F26" s="522" t="s">
        <v>10</v>
      </c>
      <c r="G26" s="522" t="s">
        <v>132</v>
      </c>
      <c r="H26" s="522" t="s">
        <v>11</v>
      </c>
      <c r="I26" s="522" t="s">
        <v>12</v>
      </c>
      <c r="J26" s="522" t="s">
        <v>13</v>
      </c>
      <c r="K26" s="522" t="s">
        <v>8</v>
      </c>
      <c r="L26" s="522" t="s">
        <v>9</v>
      </c>
      <c r="M26" s="522" t="s">
        <v>10</v>
      </c>
      <c r="N26" s="522" t="s">
        <v>132</v>
      </c>
      <c r="O26" s="522" t="s">
        <v>11</v>
      </c>
      <c r="P26" s="522" t="s">
        <v>12</v>
      </c>
      <c r="Q26" s="522" t="s">
        <v>13</v>
      </c>
      <c r="R26" s="522" t="s">
        <v>8</v>
      </c>
      <c r="S26" s="522" t="s">
        <v>9</v>
      </c>
      <c r="T26" s="522" t="s">
        <v>10</v>
      </c>
      <c r="U26" s="522" t="s">
        <v>132</v>
      </c>
      <c r="V26" s="522" t="s">
        <v>11</v>
      </c>
      <c r="W26" s="522" t="s">
        <v>12</v>
      </c>
      <c r="X26" s="522" t="s">
        <v>13</v>
      </c>
      <c r="Y26" s="522" t="s">
        <v>8</v>
      </c>
      <c r="Z26" s="522" t="s">
        <v>9</v>
      </c>
      <c r="AA26" s="522" t="s">
        <v>10</v>
      </c>
      <c r="AB26" s="522" t="s">
        <v>132</v>
      </c>
      <c r="AC26" s="522" t="s">
        <v>11</v>
      </c>
      <c r="AD26" s="522" t="s">
        <v>12</v>
      </c>
      <c r="AE26" s="522" t="s">
        <v>13</v>
      </c>
      <c r="AF26" s="522" t="s">
        <v>8</v>
      </c>
      <c r="AG26" s="522" t="s">
        <v>9</v>
      </c>
      <c r="AH26" s="522" t="s">
        <v>10</v>
      </c>
      <c r="AI26" s="522" t="s">
        <v>132</v>
      </c>
      <c r="AJ26" s="523"/>
      <c r="AK26" s="523"/>
      <c r="AL26" s="523"/>
      <c r="AM26" s="679"/>
      <c r="AU26" s="559"/>
      <c r="AV26" s="687"/>
      <c r="AW26" s="687"/>
      <c r="AX26" s="687"/>
      <c r="AY26" s="687"/>
      <c r="AZ26" s="687"/>
      <c r="BA26" s="687"/>
      <c r="BB26" s="687"/>
      <c r="BC26" s="687"/>
      <c r="BD26" s="687"/>
      <c r="BE26" s="687"/>
      <c r="BF26" s="687"/>
      <c r="BG26" s="687"/>
      <c r="BH26" s="687"/>
      <c r="BI26" s="687"/>
      <c r="BJ26" s="687"/>
      <c r="BK26" s="687"/>
      <c r="BL26" s="687"/>
      <c r="BM26" s="687"/>
      <c r="BN26" s="687"/>
      <c r="BO26" s="687"/>
      <c r="BP26" s="687"/>
      <c r="BQ26" s="687"/>
      <c r="BR26" s="687"/>
      <c r="BS26" s="687"/>
      <c r="BT26" s="687"/>
      <c r="BU26" s="682">
        <f t="shared" si="0"/>
        <v>0</v>
      </c>
      <c r="BV26" s="559"/>
      <c r="BW26" s="683"/>
    </row>
    <row r="27" spans="1:1026" s="673" customFormat="1" ht="26.25" customHeight="1">
      <c r="A27" s="524" t="s">
        <v>234</v>
      </c>
      <c r="B27" s="525" t="s">
        <v>235</v>
      </c>
      <c r="C27" s="544"/>
      <c r="D27" s="527" t="s">
        <v>228</v>
      </c>
      <c r="E27" s="528"/>
      <c r="F27" s="528"/>
      <c r="G27" s="528"/>
      <c r="H27" s="528"/>
      <c r="I27" s="529"/>
      <c r="J27" s="529"/>
      <c r="K27" s="529"/>
      <c r="L27" s="529"/>
      <c r="M27" s="529"/>
      <c r="N27" s="528"/>
      <c r="O27" s="528"/>
      <c r="P27" s="529"/>
      <c r="Q27" s="529"/>
      <c r="R27" s="529"/>
      <c r="S27" s="529"/>
      <c r="T27" s="529"/>
      <c r="U27" s="528" t="s">
        <v>56</v>
      </c>
      <c r="V27" s="528"/>
      <c r="W27" s="529"/>
      <c r="X27" s="529" t="s">
        <v>56</v>
      </c>
      <c r="Y27" s="529"/>
      <c r="Z27" s="529"/>
      <c r="AA27" s="529" t="s">
        <v>56</v>
      </c>
      <c r="AB27" s="528"/>
      <c r="AC27" s="528"/>
      <c r="AD27" s="529" t="s">
        <v>56</v>
      </c>
      <c r="AE27" s="529" t="s">
        <v>19</v>
      </c>
      <c r="AF27" s="529"/>
      <c r="AG27" s="529" t="s">
        <v>56</v>
      </c>
      <c r="AH27" s="529"/>
      <c r="AI27" s="528"/>
      <c r="AJ27" s="530">
        <f>AN27</f>
        <v>6</v>
      </c>
      <c r="AK27" s="530">
        <f>AJ27+AL27</f>
        <v>6</v>
      </c>
      <c r="AL27" s="530">
        <f>AO27</f>
        <v>0</v>
      </c>
      <c r="AM27" s="679" t="s">
        <v>364</v>
      </c>
      <c r="AN27" s="690">
        <f>$AN$2-BT27</f>
        <v>6</v>
      </c>
      <c r="AO27" s="690">
        <f>(BU27-AN27)</f>
        <v>0</v>
      </c>
      <c r="AP27" s="675"/>
      <c r="AQ27" s="681"/>
      <c r="AR27" s="681">
        <v>19</v>
      </c>
      <c r="AS27" s="681"/>
      <c r="AT27" s="681"/>
      <c r="AU27" s="681"/>
      <c r="AV27" s="677">
        <f>COUNTIF(E27:AI27,"M")</f>
        <v>1</v>
      </c>
      <c r="AW27" s="677">
        <f>COUNTIF(E27:AI27,"T")</f>
        <v>0</v>
      </c>
      <c r="AX27" s="677">
        <f>COUNTIF(E27:AI27,"P")</f>
        <v>0</v>
      </c>
      <c r="AY27" s="677">
        <f>COUNTIF(E27:AI27,"SN")</f>
        <v>0</v>
      </c>
      <c r="AZ27" s="677">
        <f>COUNTIF(E27:AI27,"M/T")</f>
        <v>0</v>
      </c>
      <c r="BA27" s="677">
        <f>COUNTIF(E27:AI27,"I/I")</f>
        <v>0</v>
      </c>
      <c r="BB27" s="677">
        <f>COUNTIF(E27:AI27,"I")</f>
        <v>0</v>
      </c>
      <c r="BC27" s="677">
        <f>COUNTIF(E27:AI27,"I²")</f>
        <v>0</v>
      </c>
      <c r="BD27" s="677">
        <f>COUNTIF(E27:AI27,"M4")</f>
        <v>0</v>
      </c>
      <c r="BE27" s="677">
        <f>COUNTIF(E27:AI27,"T6")</f>
        <v>0</v>
      </c>
      <c r="BF27" s="677">
        <f>COUNTIF(E27:AI27,"M/SN")</f>
        <v>0</v>
      </c>
      <c r="BG27" s="677">
        <f>COUNTIF(E27:AI27,"T/SN")</f>
        <v>0</v>
      </c>
      <c r="BH27" s="677">
        <f>COUNTIF(E27:AI27,"T/I")</f>
        <v>0</v>
      </c>
      <c r="BI27" s="677">
        <f>COUNTIF(E27:AI27,"P/i")</f>
        <v>0</v>
      </c>
      <c r="BJ27" s="677">
        <f>COUNTIF(E27:AI27,"m/i")</f>
        <v>0</v>
      </c>
      <c r="BK27" s="677">
        <f t="shared" si="1"/>
        <v>0</v>
      </c>
      <c r="BL27" s="677">
        <f>COUNTIF(E27:AI27,"I2/SN")</f>
        <v>0</v>
      </c>
      <c r="BM27" s="677">
        <f>COUNTIF(E27:AI27,"M5")</f>
        <v>0</v>
      </c>
      <c r="BN27" s="677">
        <f>COUNTIF(E27:AI27,"M6")</f>
        <v>0</v>
      </c>
      <c r="BO27" s="677">
        <f>COUNTIF(E27:AI27,"T5")</f>
        <v>0</v>
      </c>
      <c r="BP27" s="677">
        <f t="shared" si="2"/>
        <v>0</v>
      </c>
      <c r="BQ27" s="677">
        <f>COUNTIF(E27:AI27,"I2/N")</f>
        <v>0</v>
      </c>
      <c r="BR27" s="677">
        <f>COUNTIF(E27:AI27,"N/M")</f>
        <v>0</v>
      </c>
      <c r="BS27" s="677">
        <f>COUNTIF(E27:AI27,"I/M")</f>
        <v>0</v>
      </c>
      <c r="BT27" s="677">
        <f t="shared" si="3"/>
        <v>114</v>
      </c>
      <c r="BU27" s="682">
        <f t="shared" si="0"/>
        <v>6</v>
      </c>
    </row>
    <row r="28" spans="1:1026" s="673" customFormat="1" ht="26.25" customHeight="1">
      <c r="A28" s="519" t="s">
        <v>0</v>
      </c>
      <c r="B28" s="520" t="s">
        <v>1</v>
      </c>
      <c r="C28" s="521" t="s">
        <v>207</v>
      </c>
      <c r="D28" s="519" t="s">
        <v>3</v>
      </c>
      <c r="E28" s="522">
        <v>1</v>
      </c>
      <c r="F28" s="522">
        <v>2</v>
      </c>
      <c r="G28" s="522">
        <v>3</v>
      </c>
      <c r="H28" s="522">
        <v>4</v>
      </c>
      <c r="I28" s="522">
        <v>5</v>
      </c>
      <c r="J28" s="522">
        <v>6</v>
      </c>
      <c r="K28" s="522">
        <v>7</v>
      </c>
      <c r="L28" s="522">
        <v>8</v>
      </c>
      <c r="M28" s="522">
        <v>9</v>
      </c>
      <c r="N28" s="522">
        <v>10</v>
      </c>
      <c r="O28" s="522">
        <v>11</v>
      </c>
      <c r="P28" s="522">
        <v>12</v>
      </c>
      <c r="Q28" s="522">
        <v>13</v>
      </c>
      <c r="R28" s="522">
        <v>14</v>
      </c>
      <c r="S28" s="522">
        <v>15</v>
      </c>
      <c r="T28" s="522">
        <v>16</v>
      </c>
      <c r="U28" s="522">
        <v>17</v>
      </c>
      <c r="V28" s="522">
        <v>18</v>
      </c>
      <c r="W28" s="522">
        <v>19</v>
      </c>
      <c r="X28" s="522">
        <v>20</v>
      </c>
      <c r="Y28" s="522">
        <v>21</v>
      </c>
      <c r="Z28" s="522">
        <v>22</v>
      </c>
      <c r="AA28" s="522">
        <v>23</v>
      </c>
      <c r="AB28" s="522">
        <v>24</v>
      </c>
      <c r="AC28" s="522">
        <v>25</v>
      </c>
      <c r="AD28" s="522">
        <v>26</v>
      </c>
      <c r="AE28" s="522">
        <v>27</v>
      </c>
      <c r="AF28" s="522">
        <v>28</v>
      </c>
      <c r="AG28" s="522">
        <v>29</v>
      </c>
      <c r="AH28" s="522">
        <v>30</v>
      </c>
      <c r="AI28" s="522">
        <v>31</v>
      </c>
      <c r="AJ28" s="523" t="s">
        <v>4</v>
      </c>
      <c r="AK28" s="523" t="s">
        <v>5</v>
      </c>
      <c r="AL28" s="523" t="s">
        <v>6</v>
      </c>
      <c r="AM28" s="679"/>
      <c r="AU28" s="559"/>
      <c r="AV28" s="687"/>
      <c r="AW28" s="687"/>
      <c r="AX28" s="687"/>
      <c r="AY28" s="687"/>
      <c r="AZ28" s="687"/>
      <c r="BA28" s="687"/>
      <c r="BB28" s="687"/>
      <c r="BC28" s="687"/>
      <c r="BD28" s="687"/>
      <c r="BE28" s="687"/>
      <c r="BF28" s="687"/>
      <c r="BG28" s="687"/>
      <c r="BH28" s="687"/>
      <c r="BI28" s="687"/>
      <c r="BJ28" s="687"/>
      <c r="BK28" s="687"/>
      <c r="BL28" s="687"/>
      <c r="BM28" s="687"/>
      <c r="BN28" s="687"/>
      <c r="BO28" s="687"/>
      <c r="BP28" s="687"/>
      <c r="BQ28" s="687"/>
      <c r="BR28" s="687"/>
      <c r="BS28" s="687"/>
      <c r="BT28" s="687"/>
      <c r="BU28" s="682">
        <f t="shared" si="0"/>
        <v>0</v>
      </c>
      <c r="BV28" s="559"/>
    </row>
    <row r="29" spans="1:1026" s="673" customFormat="1" ht="26.25" customHeight="1">
      <c r="A29" s="519"/>
      <c r="B29" s="520" t="s">
        <v>236</v>
      </c>
      <c r="C29" s="521" t="s">
        <v>209</v>
      </c>
      <c r="D29" s="519"/>
      <c r="E29" s="522" t="s">
        <v>9</v>
      </c>
      <c r="F29" s="522" t="s">
        <v>10</v>
      </c>
      <c r="G29" s="522" t="s">
        <v>132</v>
      </c>
      <c r="H29" s="522" t="s">
        <v>11</v>
      </c>
      <c r="I29" s="522" t="s">
        <v>12</v>
      </c>
      <c r="J29" s="522" t="s">
        <v>13</v>
      </c>
      <c r="K29" s="522" t="s">
        <v>8</v>
      </c>
      <c r="L29" s="522" t="s">
        <v>9</v>
      </c>
      <c r="M29" s="522" t="s">
        <v>10</v>
      </c>
      <c r="N29" s="522" t="s">
        <v>132</v>
      </c>
      <c r="O29" s="522" t="s">
        <v>11</v>
      </c>
      <c r="P29" s="522" t="s">
        <v>12</v>
      </c>
      <c r="Q29" s="522" t="s">
        <v>13</v>
      </c>
      <c r="R29" s="522" t="s">
        <v>8</v>
      </c>
      <c r="S29" s="522" t="s">
        <v>9</v>
      </c>
      <c r="T29" s="522" t="s">
        <v>10</v>
      </c>
      <c r="U29" s="522" t="s">
        <v>132</v>
      </c>
      <c r="V29" s="522" t="s">
        <v>11</v>
      </c>
      <c r="W29" s="522" t="s">
        <v>12</v>
      </c>
      <c r="X29" s="522" t="s">
        <v>13</v>
      </c>
      <c r="Y29" s="522" t="s">
        <v>8</v>
      </c>
      <c r="Z29" s="522" t="s">
        <v>9</v>
      </c>
      <c r="AA29" s="522" t="s">
        <v>10</v>
      </c>
      <c r="AB29" s="522" t="s">
        <v>132</v>
      </c>
      <c r="AC29" s="522" t="s">
        <v>11</v>
      </c>
      <c r="AD29" s="522" t="s">
        <v>12</v>
      </c>
      <c r="AE29" s="522" t="s">
        <v>13</v>
      </c>
      <c r="AF29" s="522" t="s">
        <v>8</v>
      </c>
      <c r="AG29" s="522" t="s">
        <v>9</v>
      </c>
      <c r="AH29" s="522" t="s">
        <v>10</v>
      </c>
      <c r="AI29" s="522" t="s">
        <v>132</v>
      </c>
      <c r="AJ29" s="523"/>
      <c r="AK29" s="523"/>
      <c r="AL29" s="523"/>
      <c r="AM29" s="679"/>
      <c r="AU29" s="559"/>
      <c r="AV29" s="687"/>
      <c r="AW29" s="687"/>
      <c r="AX29" s="687"/>
      <c r="AY29" s="687"/>
      <c r="AZ29" s="687"/>
      <c r="BA29" s="687"/>
      <c r="BB29" s="687"/>
      <c r="BC29" s="687"/>
      <c r="BD29" s="687"/>
      <c r="BE29" s="687"/>
      <c r="BF29" s="687"/>
      <c r="BG29" s="687"/>
      <c r="BH29" s="687"/>
      <c r="BI29" s="687"/>
      <c r="BJ29" s="687"/>
      <c r="BK29" s="687"/>
      <c r="BL29" s="687"/>
      <c r="BM29" s="687"/>
      <c r="BN29" s="687"/>
      <c r="BO29" s="687"/>
      <c r="BP29" s="687"/>
      <c r="BQ29" s="687"/>
      <c r="BR29" s="687"/>
      <c r="BS29" s="687"/>
      <c r="BT29" s="687"/>
      <c r="BU29" s="682">
        <f t="shared" si="0"/>
        <v>0</v>
      </c>
      <c r="BV29" s="559"/>
    </row>
    <row r="30" spans="1:1026" s="673" customFormat="1" ht="26.25" customHeight="1">
      <c r="A30" s="524" t="s">
        <v>237</v>
      </c>
      <c r="B30" s="525" t="s">
        <v>238</v>
      </c>
      <c r="C30" s="544">
        <v>105875</v>
      </c>
      <c r="D30" s="545" t="s">
        <v>239</v>
      </c>
      <c r="E30" s="528"/>
      <c r="F30" s="528"/>
      <c r="G30" s="528"/>
      <c r="H30" s="528"/>
      <c r="I30" s="535" t="s">
        <v>240</v>
      </c>
      <c r="J30" s="529" t="s">
        <v>240</v>
      </c>
      <c r="K30" s="529" t="s">
        <v>240</v>
      </c>
      <c r="L30" s="535" t="s">
        <v>19</v>
      </c>
      <c r="M30" s="529"/>
      <c r="N30" s="528"/>
      <c r="O30" s="528"/>
      <c r="P30" s="529" t="s">
        <v>240</v>
      </c>
      <c r="Q30" s="529"/>
      <c r="R30" s="529" t="s">
        <v>240</v>
      </c>
      <c r="S30" s="529"/>
      <c r="T30" s="529" t="s">
        <v>240</v>
      </c>
      <c r="U30" s="528"/>
      <c r="V30" s="528"/>
      <c r="W30" s="529"/>
      <c r="X30" s="529" t="s">
        <v>240</v>
      </c>
      <c r="Y30" s="529"/>
      <c r="Z30" s="529" t="s">
        <v>240</v>
      </c>
      <c r="AA30" s="529"/>
      <c r="AB30" s="528"/>
      <c r="AC30" s="528"/>
      <c r="AD30" s="529" t="s">
        <v>240</v>
      </c>
      <c r="AE30" s="529"/>
      <c r="AF30" s="529" t="s">
        <v>240</v>
      </c>
      <c r="AG30" s="529"/>
      <c r="AH30" s="529" t="s">
        <v>240</v>
      </c>
      <c r="AI30" s="528"/>
      <c r="AJ30" s="530">
        <f>AN30</f>
        <v>120</v>
      </c>
      <c r="AK30" s="530">
        <f>AJ30+AL30</f>
        <v>138</v>
      </c>
      <c r="AL30" s="530">
        <f>AO30</f>
        <v>18</v>
      </c>
      <c r="AM30" s="679" t="s">
        <v>364</v>
      </c>
      <c r="AN30" s="690">
        <f>$AN$2-BT30</f>
        <v>120</v>
      </c>
      <c r="AO30" s="690">
        <f>(BU30-AN30)</f>
        <v>18</v>
      </c>
      <c r="AP30" s="675"/>
      <c r="AQ30" s="681"/>
      <c r="AR30" s="681"/>
      <c r="AS30" s="681"/>
      <c r="AT30" s="681"/>
      <c r="AU30" s="681"/>
      <c r="AV30" s="677">
        <f>COUNTIF(E30:AI30,"M")</f>
        <v>1</v>
      </c>
      <c r="AW30" s="677">
        <f>COUNTIF(E30:AI30,"T")</f>
        <v>0</v>
      </c>
      <c r="AX30" s="677">
        <f>COUNTIF(E30:AI30,"P")</f>
        <v>0</v>
      </c>
      <c r="AY30" s="677">
        <f>COUNTIF(E30:AI30,"SN")</f>
        <v>0</v>
      </c>
      <c r="AZ30" s="677">
        <f>COUNTIF(E30:AI30,"M/T")</f>
        <v>0</v>
      </c>
      <c r="BA30" s="677">
        <f>COUNTIF(E30:AI30,"I/I")</f>
        <v>0</v>
      </c>
      <c r="BB30" s="677">
        <f>COUNTIF(E30:AI30,"I")</f>
        <v>0</v>
      </c>
      <c r="BC30" s="677">
        <f>COUNTIF(E30:AI30,"I²")</f>
        <v>0</v>
      </c>
      <c r="BD30" s="677">
        <f>COUNTIF(E30:AI30,"M4")</f>
        <v>0</v>
      </c>
      <c r="BE30" s="677">
        <f>COUNTIF(E30:AI30,"T6")</f>
        <v>0</v>
      </c>
      <c r="BF30" s="677">
        <f>COUNTIF(E30:AI30,"M/SN")</f>
        <v>0</v>
      </c>
      <c r="BG30" s="677">
        <f>COUNTIF(E30:AI30,"T/SN")</f>
        <v>0</v>
      </c>
      <c r="BH30" s="677">
        <f>COUNTIF(E30:AI30,"T/I")</f>
        <v>0</v>
      </c>
      <c r="BI30" s="677">
        <f>COUNTIF(E30:AI30,"P/i")</f>
        <v>0</v>
      </c>
      <c r="BJ30" s="677">
        <f>COUNTIF(E30:AI30,"m/i")</f>
        <v>0</v>
      </c>
      <c r="BK30" s="677">
        <f t="shared" si="1"/>
        <v>0</v>
      </c>
      <c r="BL30" s="677">
        <f>COUNTIF(E30:AI30,"I2/SN")</f>
        <v>0</v>
      </c>
      <c r="BM30" s="677">
        <f>COUNTIF(E30:AI30,"M5")</f>
        <v>0</v>
      </c>
      <c r="BN30" s="677">
        <f>COUNTIF(E30:AI30,"M6")</f>
        <v>0</v>
      </c>
      <c r="BO30" s="677">
        <f>COUNTIF(E30:AI30,"T5")</f>
        <v>0</v>
      </c>
      <c r="BP30" s="677">
        <f t="shared" si="2"/>
        <v>11</v>
      </c>
      <c r="BQ30" s="677">
        <f>COUNTIF(E30:AI30,"I2/N")</f>
        <v>0</v>
      </c>
      <c r="BR30" s="677">
        <f>COUNTIF(E30:AI30,"N/M")</f>
        <v>0</v>
      </c>
      <c r="BS30" s="677">
        <f>COUNTIF(E30:AI30,"I/M")</f>
        <v>0</v>
      </c>
      <c r="BT30" s="677">
        <f t="shared" si="3"/>
        <v>0</v>
      </c>
      <c r="BU30" s="682">
        <f t="shared" si="0"/>
        <v>138</v>
      </c>
    </row>
    <row r="31" spans="1:1026">
      <c r="A31" s="546" t="s">
        <v>241</v>
      </c>
      <c r="B31" s="547"/>
      <c r="C31" s="546"/>
      <c r="R31" s="549"/>
      <c r="S31" s="549"/>
      <c r="T31" s="549"/>
      <c r="U31" s="549"/>
      <c r="V31" s="549"/>
      <c r="W31" s="549"/>
      <c r="X31" s="549"/>
      <c r="Y31" s="549"/>
      <c r="AM31" s="693"/>
      <c r="BJ31" s="694"/>
      <c r="BK31" s="687"/>
      <c r="BL31" s="694"/>
      <c r="BN31" s="695"/>
      <c r="BO31" s="696"/>
      <c r="BP31" s="696"/>
      <c r="BQ31" s="696"/>
      <c r="BR31" s="696"/>
      <c r="BS31" s="696"/>
      <c r="BT31" s="695"/>
      <c r="BU31" s="697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1:1026">
      <c r="A32" s="548" t="s">
        <v>242</v>
      </c>
      <c r="D32" s="550" t="s">
        <v>243</v>
      </c>
      <c r="E32" s="550"/>
      <c r="F32" s="550"/>
      <c r="G32" s="550"/>
      <c r="H32" s="551"/>
      <c r="AM32" s="698"/>
      <c r="BJ32" s="694"/>
      <c r="BK32" s="687"/>
      <c r="BL32" s="694"/>
      <c r="BN32" s="695"/>
      <c r="BO32" s="695"/>
      <c r="BP32" s="695"/>
      <c r="BQ32" s="695"/>
      <c r="BR32" s="695"/>
      <c r="BS32" s="695"/>
      <c r="BT32" s="695"/>
    </row>
    <row r="33" spans="1:1026" ht="22.5" customHeight="1">
      <c r="A33" s="548" t="s">
        <v>244</v>
      </c>
      <c r="D33" s="550" t="s">
        <v>245</v>
      </c>
      <c r="E33" s="550"/>
      <c r="F33" s="550"/>
      <c r="G33" s="550"/>
      <c r="H33" s="551"/>
      <c r="R33" s="546"/>
      <c r="S33" s="547"/>
      <c r="T33" s="546"/>
      <c r="U33" s="552"/>
      <c r="Z33" s="553"/>
      <c r="AA33" s="554"/>
      <c r="AB33" s="555"/>
      <c r="AC33" s="553"/>
      <c r="AD33" s="556"/>
      <c r="AE33" s="556"/>
      <c r="AF33" s="556"/>
      <c r="AG33" s="556"/>
      <c r="AH33" s="556"/>
      <c r="AI33" s="556"/>
      <c r="AJ33" s="556"/>
      <c r="AK33" s="557"/>
      <c r="AL33" s="557"/>
      <c r="AM33" s="557"/>
      <c r="AN33" s="557"/>
      <c r="AO33" s="557"/>
      <c r="AP33" s="557"/>
      <c r="AQ33" s="557"/>
      <c r="AR33" s="557"/>
      <c r="AS33" s="557"/>
      <c r="AT33" s="557"/>
      <c r="AU33" s="557"/>
      <c r="AV33" s="557"/>
      <c r="AW33" s="557"/>
      <c r="AX33" s="557"/>
      <c r="AY33" s="557"/>
      <c r="AZ33" s="557"/>
      <c r="BA33" s="557"/>
      <c r="BB33" s="557"/>
      <c r="BC33" s="557"/>
      <c r="BD33" s="557"/>
      <c r="BE33" s="557"/>
      <c r="BF33" s="557"/>
      <c r="BG33" s="557"/>
      <c r="BH33" s="557"/>
      <c r="BI33" s="700"/>
      <c r="BJ33" s="700"/>
      <c r="BK33" s="700"/>
      <c r="BL33" s="701"/>
      <c r="BM33" s="559"/>
      <c r="BN33" s="559"/>
      <c r="BO33" s="673"/>
      <c r="BP33" s="673"/>
      <c r="BQ33" s="673"/>
      <c r="BR33" s="673"/>
      <c r="BS33" s="673"/>
      <c r="BT33" s="559"/>
      <c r="BU33" s="687"/>
      <c r="BV33" s="687"/>
      <c r="BW33" s="687"/>
      <c r="BX33" s="687"/>
      <c r="BY33" s="687"/>
      <c r="BZ33" s="687"/>
      <c r="CA33" s="687"/>
      <c r="CB33" s="687"/>
      <c r="CC33" s="687"/>
      <c r="CD33" s="687"/>
      <c r="CE33" s="687"/>
      <c r="CF33" s="687"/>
      <c r="CG33" s="687"/>
      <c r="CH33" s="687"/>
      <c r="CI33" s="687"/>
      <c r="CJ33" s="687"/>
      <c r="CK33" s="687"/>
      <c r="CL33" s="687"/>
      <c r="CM33" s="687"/>
      <c r="CN33" s="687"/>
      <c r="CO33" s="687"/>
      <c r="CP33" s="687"/>
      <c r="CQ33" s="687"/>
      <c r="CR33" s="687"/>
      <c r="CS33" s="687"/>
      <c r="CT33" s="702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6" ht="22.5" customHeight="1">
      <c r="A34" s="548" t="s">
        <v>246</v>
      </c>
      <c r="D34" s="550" t="s">
        <v>247</v>
      </c>
      <c r="E34" s="550"/>
      <c r="F34" s="550"/>
      <c r="G34" s="550"/>
      <c r="H34" s="550"/>
      <c r="Z34" s="553"/>
      <c r="AA34" s="554"/>
      <c r="AB34" s="555"/>
      <c r="AC34" s="553"/>
      <c r="AD34" s="556"/>
      <c r="AE34" s="556"/>
      <c r="AF34" s="556"/>
      <c r="AG34" s="556"/>
      <c r="AH34" s="556"/>
      <c r="AI34" s="556"/>
      <c r="AJ34" s="556"/>
      <c r="AK34" s="557"/>
      <c r="AL34" s="557"/>
      <c r="AM34" s="557"/>
      <c r="AN34" s="557"/>
      <c r="AO34" s="557"/>
      <c r="AP34" s="557"/>
      <c r="AQ34" s="557"/>
      <c r="AR34" s="557"/>
      <c r="AS34" s="557"/>
      <c r="AT34" s="557"/>
      <c r="AU34" s="557"/>
      <c r="AV34" s="557"/>
      <c r="AW34" s="557"/>
      <c r="AX34" s="557"/>
      <c r="AY34" s="557"/>
      <c r="AZ34" s="557"/>
      <c r="BA34" s="557"/>
      <c r="BB34" s="557"/>
      <c r="BC34" s="557"/>
      <c r="BD34" s="557"/>
      <c r="BE34" s="557"/>
      <c r="BF34" s="557"/>
      <c r="BG34" s="557"/>
      <c r="BH34" s="557"/>
      <c r="BI34" s="700"/>
      <c r="BJ34" s="700"/>
      <c r="BK34" s="700"/>
      <c r="BL34" s="701"/>
      <c r="BM34" s="559"/>
      <c r="BN34" s="559"/>
      <c r="BO34" s="673"/>
      <c r="BP34" s="673"/>
      <c r="BQ34" s="673"/>
      <c r="BR34" s="673"/>
      <c r="BS34" s="673"/>
      <c r="BT34" s="559"/>
      <c r="BU34" s="687"/>
      <c r="BV34" s="687"/>
      <c r="BW34" s="687"/>
      <c r="BX34" s="687"/>
      <c r="BY34" s="687"/>
      <c r="BZ34" s="687"/>
      <c r="CA34" s="687"/>
      <c r="CB34" s="687"/>
      <c r="CC34" s="687"/>
      <c r="CD34" s="687"/>
      <c r="CE34" s="687"/>
      <c r="CF34" s="687"/>
      <c r="CG34" s="687"/>
      <c r="CH34" s="687"/>
      <c r="CI34" s="687"/>
      <c r="CJ34" s="687"/>
      <c r="CK34" s="687"/>
      <c r="CL34" s="687"/>
      <c r="CM34" s="687"/>
      <c r="CN34" s="687"/>
      <c r="CO34" s="687"/>
      <c r="CP34" s="687"/>
      <c r="CQ34" s="687"/>
      <c r="CR34" s="687"/>
      <c r="CS34" s="687"/>
      <c r="CT34" s="702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6" ht="19.5" customHeight="1">
      <c r="A35" s="548" t="s">
        <v>248</v>
      </c>
      <c r="D35" s="550" t="s">
        <v>249</v>
      </c>
      <c r="E35" s="550"/>
      <c r="F35" s="550"/>
      <c r="G35" s="550"/>
      <c r="H35" s="551"/>
      <c r="Z35" s="558"/>
      <c r="AA35" s="554"/>
      <c r="AB35" s="558"/>
      <c r="AC35" s="555"/>
      <c r="AD35" s="556"/>
      <c r="AE35" s="556"/>
      <c r="AF35" s="556"/>
      <c r="AG35" s="556"/>
      <c r="AH35" s="556"/>
      <c r="AI35" s="556"/>
      <c r="AJ35" s="556"/>
      <c r="AK35" s="559"/>
      <c r="AL35" s="559"/>
      <c r="AM35" s="559"/>
      <c r="AN35" s="559"/>
      <c r="AO35" s="703"/>
      <c r="AP35" s="559"/>
      <c r="AQ35" s="559"/>
      <c r="AR35" s="559"/>
      <c r="AS35" s="559"/>
      <c r="AT35" s="559"/>
      <c r="AU35" s="559"/>
      <c r="AV35" s="557"/>
      <c r="AW35" s="559"/>
      <c r="AX35" s="559"/>
      <c r="AY35" s="559"/>
      <c r="AZ35" s="559"/>
      <c r="BA35" s="559"/>
      <c r="BB35" s="559"/>
      <c r="BC35" s="559"/>
      <c r="BD35" s="704"/>
      <c r="BE35" s="559"/>
      <c r="BF35" s="559"/>
      <c r="BG35" s="559"/>
      <c r="BH35" s="559"/>
      <c r="BI35" s="705"/>
      <c r="BJ35" s="705"/>
      <c r="BK35" s="705"/>
      <c r="BL35" s="701"/>
      <c r="BM35" s="706"/>
      <c r="BN35" s="706"/>
      <c r="BO35" s="675"/>
      <c r="BP35" s="707"/>
      <c r="BQ35" s="707"/>
      <c r="BR35" s="707"/>
      <c r="BS35" s="707"/>
      <c r="BT35" s="707"/>
      <c r="BU35" s="687"/>
      <c r="BV35" s="687"/>
      <c r="BW35" s="687"/>
      <c r="BX35" s="687"/>
      <c r="BY35" s="687"/>
      <c r="BZ35" s="687"/>
      <c r="CA35" s="687"/>
      <c r="CB35" s="687"/>
      <c r="CC35" s="687"/>
      <c r="CD35" s="687"/>
      <c r="CE35" s="687"/>
      <c r="CF35" s="687"/>
      <c r="CG35" s="687"/>
      <c r="CH35" s="687"/>
      <c r="CI35" s="687"/>
      <c r="CJ35" s="687"/>
      <c r="CK35" s="687"/>
      <c r="CL35" s="687"/>
      <c r="CM35" s="687"/>
      <c r="CN35" s="687"/>
      <c r="CO35" s="687"/>
      <c r="CP35" s="687"/>
      <c r="CQ35" s="687"/>
      <c r="CR35" s="687"/>
      <c r="CS35" s="687"/>
      <c r="CT35" s="702"/>
      <c r="CU35" s="694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6" ht="21" customHeight="1">
      <c r="D36" s="560" t="s">
        <v>250</v>
      </c>
      <c r="E36" s="560"/>
      <c r="F36" s="560"/>
      <c r="G36" s="560"/>
      <c r="H36" s="561"/>
      <c r="Z36" s="558"/>
      <c r="AA36" s="554"/>
      <c r="AB36" s="555"/>
      <c r="AC36" s="555"/>
      <c r="AD36" s="556"/>
      <c r="AE36" s="556"/>
      <c r="AF36" s="556"/>
      <c r="AG36" s="556"/>
      <c r="AH36" s="556"/>
      <c r="AI36" s="556"/>
      <c r="AJ36" s="556"/>
      <c r="AK36" s="559"/>
      <c r="AL36" s="559"/>
      <c r="AM36" s="559"/>
      <c r="AN36" s="559"/>
      <c r="AO36" s="559"/>
      <c r="AP36" s="559"/>
      <c r="AQ36" s="559"/>
      <c r="AR36" s="559"/>
      <c r="AS36" s="559"/>
      <c r="AT36" s="559"/>
      <c r="AU36" s="559"/>
      <c r="AV36" s="559"/>
      <c r="AW36" s="557"/>
      <c r="AX36" s="559"/>
      <c r="AY36" s="559"/>
      <c r="AZ36" s="557"/>
      <c r="BA36" s="559"/>
      <c r="BB36" s="559"/>
      <c r="BC36" s="557"/>
      <c r="BD36" s="559"/>
      <c r="BE36" s="559"/>
      <c r="BF36" s="557"/>
      <c r="BG36" s="559"/>
      <c r="BH36" s="559"/>
      <c r="BI36" s="705"/>
      <c r="BJ36" s="705"/>
      <c r="BK36" s="705"/>
      <c r="BL36" s="701"/>
      <c r="BM36" s="706"/>
      <c r="BN36" s="706"/>
      <c r="BO36" s="675"/>
      <c r="BP36" s="707"/>
      <c r="BQ36" s="707"/>
      <c r="BR36" s="707"/>
      <c r="BS36" s="707"/>
      <c r="BT36" s="707"/>
      <c r="BU36" s="687"/>
      <c r="BV36" s="687"/>
      <c r="BW36" s="687"/>
      <c r="BX36" s="687"/>
      <c r="BY36" s="687"/>
      <c r="BZ36" s="687"/>
      <c r="CA36" s="687"/>
      <c r="CB36" s="687"/>
      <c r="CC36" s="687"/>
      <c r="CD36" s="687"/>
      <c r="CE36" s="687"/>
      <c r="CF36" s="687"/>
      <c r="CG36" s="687"/>
      <c r="CH36" s="687"/>
      <c r="CI36" s="687"/>
      <c r="CJ36" s="687"/>
      <c r="CK36" s="687"/>
      <c r="CL36" s="687"/>
      <c r="CM36" s="687"/>
      <c r="CN36" s="687"/>
      <c r="CO36" s="687"/>
      <c r="CP36" s="687"/>
      <c r="CQ36" s="687"/>
      <c r="CR36" s="687"/>
      <c r="CS36" s="687"/>
      <c r="CT36" s="702"/>
      <c r="CU36" s="694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6" ht="21" customHeight="1">
      <c r="D37" s="562" t="s">
        <v>251</v>
      </c>
      <c r="E37" s="562"/>
      <c r="F37" s="562"/>
      <c r="G37" s="562"/>
      <c r="H37" s="561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6" ht="26.25" customHeight="1">
      <c r="D38" s="562" t="s">
        <v>252</v>
      </c>
      <c r="E38" s="562"/>
      <c r="F38" s="562"/>
      <c r="G38" s="562"/>
      <c r="H38" s="561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6" ht="26.25" customHeight="1">
      <c r="D39" s="562" t="s">
        <v>253</v>
      </c>
      <c r="E39" s="562"/>
      <c r="F39" s="562"/>
      <c r="G39" s="562"/>
      <c r="H39" s="562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6" ht="26.25" customHeight="1">
      <c r="D40" s="562" t="s">
        <v>254</v>
      </c>
      <c r="E40" s="562"/>
      <c r="F40" s="562"/>
      <c r="G40" s="562"/>
      <c r="H40" s="561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6" ht="21" customHeight="1">
      <c r="D41" s="562" t="s">
        <v>255</v>
      </c>
      <c r="E41" s="562"/>
      <c r="F41" s="562"/>
      <c r="G41" s="562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6">
      <c r="D42" s="562" t="s">
        <v>256</v>
      </c>
      <c r="E42" s="562"/>
      <c r="F42" s="562"/>
      <c r="G42" s="562"/>
      <c r="H42" s="561"/>
    </row>
    <row r="43" spans="1:1026">
      <c r="D43" s="562" t="s">
        <v>257</v>
      </c>
      <c r="E43" s="562"/>
      <c r="F43" s="562"/>
      <c r="G43" s="562"/>
      <c r="H43" s="562"/>
    </row>
    <row r="44" spans="1:1026">
      <c r="A44" s="563"/>
      <c r="B44" s="563"/>
      <c r="C44" s="563"/>
      <c r="D44" s="548" t="s">
        <v>258</v>
      </c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563"/>
      <c r="AA44" s="563"/>
      <c r="AB44" s="563"/>
      <c r="AC44" s="563"/>
      <c r="AD44" s="563"/>
      <c r="AE44" s="563"/>
      <c r="AF44" s="563"/>
      <c r="AG44" s="563"/>
      <c r="AH44" s="563"/>
      <c r="AI44" s="563"/>
      <c r="AJ44" s="563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6" s="516" customFormat="1" ht="12.75">
      <c r="A45" s="548"/>
      <c r="B45" s="548"/>
      <c r="C45" s="548"/>
      <c r="D45" s="562" t="s">
        <v>259</v>
      </c>
      <c r="E45" s="564" t="s">
        <v>260</v>
      </c>
      <c r="F45" s="562"/>
      <c r="G45" s="562"/>
      <c r="H45" s="562"/>
      <c r="I45" s="548"/>
      <c r="J45" s="548"/>
      <c r="K45" s="548"/>
      <c r="L45" s="548"/>
      <c r="M45" s="548"/>
      <c r="N45" s="548"/>
      <c r="O45" s="548"/>
      <c r="P45" s="548"/>
      <c r="Q45" s="548"/>
      <c r="R45" s="548"/>
      <c r="S45" s="548"/>
      <c r="T45" s="548"/>
      <c r="U45" s="548"/>
      <c r="V45" s="548"/>
      <c r="W45" s="548"/>
      <c r="X45" s="548"/>
      <c r="Y45" s="548"/>
      <c r="Z45" s="548"/>
      <c r="AA45" s="548"/>
      <c r="AB45" s="548"/>
      <c r="AC45" s="548"/>
      <c r="AD45" s="548"/>
      <c r="AE45" s="548"/>
      <c r="AF45" s="548"/>
      <c r="AG45" s="548"/>
      <c r="AH45" s="548"/>
      <c r="AI45" s="548"/>
      <c r="AJ45" s="548"/>
    </row>
    <row r="46" spans="1:1026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6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6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</row>
    <row r="49" customFormat="1"/>
  </sheetData>
  <mergeCells count="43">
    <mergeCell ref="D36:G36"/>
    <mergeCell ref="A25:A26"/>
    <mergeCell ref="D25:D26"/>
    <mergeCell ref="AJ25:AJ26"/>
    <mergeCell ref="AK25:AK26"/>
    <mergeCell ref="AL25:AL26"/>
    <mergeCell ref="A28:A29"/>
    <mergeCell ref="D28:D29"/>
    <mergeCell ref="AJ28:AJ29"/>
    <mergeCell ref="AK28:AK29"/>
    <mergeCell ref="AL28:AL29"/>
    <mergeCell ref="A18:A19"/>
    <mergeCell ref="D18:D19"/>
    <mergeCell ref="AJ18:AJ19"/>
    <mergeCell ref="AK18:AK19"/>
    <mergeCell ref="AL18:AL19"/>
    <mergeCell ref="A22:A23"/>
    <mergeCell ref="D22:D23"/>
    <mergeCell ref="AJ22:AJ23"/>
    <mergeCell ref="AK22:AK23"/>
    <mergeCell ref="AL22:AL23"/>
    <mergeCell ref="E12:T12"/>
    <mergeCell ref="A14:A15"/>
    <mergeCell ref="D14:D15"/>
    <mergeCell ref="AJ14:AJ15"/>
    <mergeCell ref="AK14:AK15"/>
    <mergeCell ref="AL14:AL15"/>
    <mergeCell ref="A7:A8"/>
    <mergeCell ref="D7:D8"/>
    <mergeCell ref="AJ7:AJ8"/>
    <mergeCell ref="AK7:AK8"/>
    <mergeCell ref="AL7:AL8"/>
    <mergeCell ref="A10:A11"/>
    <mergeCell ref="D10:D11"/>
    <mergeCell ref="AJ10:AJ11"/>
    <mergeCell ref="AK10:AK11"/>
    <mergeCell ref="AL10:AL11"/>
    <mergeCell ref="A1:AJ3"/>
    <mergeCell ref="A4:A5"/>
    <mergeCell ref="D4:D5"/>
    <mergeCell ref="AJ4:AJ5"/>
    <mergeCell ref="AK4:AK5"/>
    <mergeCell ref="AL4:AL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76"/>
  <sheetViews>
    <sheetView topLeftCell="A37" workbookViewId="0">
      <selection activeCell="AM1" sqref="AM1:AM1048576"/>
    </sheetView>
  </sheetViews>
  <sheetFormatPr defaultColWidth="9.140625" defaultRowHeight="16.5"/>
  <cols>
    <col min="1" max="1" width="11.85546875" style="634" customWidth="1"/>
    <col min="2" max="2" width="51.85546875" style="634" customWidth="1"/>
    <col min="3" max="3" width="13.5703125" style="569" customWidth="1"/>
    <col min="4" max="4" width="19.140625" style="634" customWidth="1"/>
    <col min="5" max="35" width="7.5703125" style="634" customWidth="1"/>
    <col min="36" max="38" width="6.28515625" style="634" customWidth="1"/>
    <col min="39" max="39" width="9.140625" style="634"/>
    <col min="40" max="40" width="6.42578125" style="634" customWidth="1"/>
    <col min="41" max="41" width="7.140625" style="634" customWidth="1"/>
    <col min="42" max="42" width="4.42578125" style="634" customWidth="1"/>
    <col min="43" max="62" width="5" style="634" customWidth="1"/>
    <col min="63" max="67" width="4.42578125" style="634" customWidth="1"/>
    <col min="68" max="68" width="12" style="634" customWidth="1"/>
    <col min="69" max="69" width="5.85546875" style="634" customWidth="1"/>
    <col min="70" max="238" width="9.140625" style="634"/>
    <col min="239" max="253" width="11.5703125" style="670" customWidth="1"/>
    <col min="254" max="254" width="5.42578125" style="670" customWidth="1"/>
    <col min="255" max="255" width="20.7109375" style="670" customWidth="1"/>
    <col min="256" max="256" width="8" style="670" customWidth="1"/>
    <col min="257" max="257" width="6.85546875" style="670" customWidth="1"/>
    <col min="258" max="288" width="2.7109375" style="670" customWidth="1"/>
    <col min="289" max="289" width="3.42578125" style="670" customWidth="1"/>
    <col min="290" max="291" width="2.85546875" style="670" customWidth="1"/>
    <col min="292" max="494" width="9.140625" style="670"/>
    <col min="495" max="509" width="11.5703125" style="670" customWidth="1"/>
    <col min="510" max="510" width="5.42578125" style="670" customWidth="1"/>
    <col min="511" max="511" width="20.7109375" style="670" customWidth="1"/>
    <col min="512" max="512" width="8" style="670" customWidth="1"/>
    <col min="513" max="513" width="6.85546875" style="670" customWidth="1"/>
    <col min="514" max="544" width="2.7109375" style="670" customWidth="1"/>
    <col min="545" max="545" width="3.42578125" style="670" customWidth="1"/>
    <col min="546" max="547" width="2.85546875" style="670" customWidth="1"/>
    <col min="548" max="750" width="9.140625" style="670"/>
    <col min="751" max="765" width="11.5703125" style="670" customWidth="1"/>
    <col min="766" max="766" width="5.42578125" style="670" customWidth="1"/>
    <col min="767" max="767" width="20.7109375" style="670" customWidth="1"/>
    <col min="768" max="768" width="8" style="670" customWidth="1"/>
    <col min="769" max="769" width="6.85546875" style="670" customWidth="1"/>
    <col min="770" max="800" width="2.7109375" style="670" customWidth="1"/>
    <col min="801" max="801" width="3.42578125" style="670" customWidth="1"/>
    <col min="802" max="803" width="2.85546875" style="670" customWidth="1"/>
    <col min="804" max="1006" width="9.140625" style="670"/>
    <col min="1007" max="1021" width="11.5703125" style="670" customWidth="1"/>
    <col min="1022" max="1022" width="11.5703125" style="671" customWidth="1"/>
    <col min="1023" max="16384" width="9.140625" style="671"/>
  </cols>
  <sheetData>
    <row r="1" spans="1:237" s="570" customFormat="1">
      <c r="A1" s="566" t="s">
        <v>261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7"/>
      <c r="AK1" s="567"/>
      <c r="AL1" s="568"/>
      <c r="AM1" s="569"/>
      <c r="AN1" s="569"/>
      <c r="AO1" s="569"/>
      <c r="AP1" s="569"/>
      <c r="AQ1" s="569"/>
      <c r="AR1" s="569"/>
      <c r="AS1" s="569"/>
      <c r="AT1" s="569"/>
      <c r="AU1" s="569"/>
      <c r="AV1" s="569"/>
      <c r="AW1" s="569"/>
      <c r="AX1" s="569"/>
      <c r="AY1" s="569"/>
      <c r="AZ1" s="569"/>
      <c r="BA1" s="569"/>
      <c r="BB1" s="569"/>
      <c r="BC1" s="569"/>
      <c r="BD1" s="569"/>
      <c r="BE1" s="569"/>
      <c r="BF1" s="569"/>
      <c r="BG1" s="569"/>
      <c r="BH1" s="569"/>
      <c r="BI1" s="569"/>
      <c r="BJ1" s="569"/>
      <c r="BK1" s="569"/>
      <c r="BL1" s="569"/>
      <c r="BM1" s="569"/>
      <c r="BN1" s="569"/>
      <c r="BO1" s="569"/>
      <c r="BP1" s="569"/>
      <c r="BQ1" s="569"/>
      <c r="BR1" s="569"/>
      <c r="BS1" s="569"/>
      <c r="BT1" s="569"/>
      <c r="BU1" s="569"/>
      <c r="BV1" s="569"/>
      <c r="BW1" s="569"/>
      <c r="BX1" s="569"/>
      <c r="BY1" s="569"/>
      <c r="BZ1" s="569"/>
      <c r="CA1" s="569"/>
      <c r="CB1" s="569"/>
      <c r="CC1" s="569"/>
      <c r="CD1" s="569"/>
      <c r="CE1" s="569"/>
      <c r="CF1" s="569"/>
      <c r="CG1" s="569"/>
      <c r="CH1" s="569"/>
      <c r="CI1" s="569"/>
      <c r="CJ1" s="569"/>
      <c r="CK1" s="569"/>
      <c r="CL1" s="569"/>
      <c r="CM1" s="569"/>
      <c r="CN1" s="569"/>
      <c r="CO1" s="569"/>
      <c r="CP1" s="569"/>
      <c r="CQ1" s="569"/>
      <c r="CR1" s="569"/>
      <c r="CS1" s="569"/>
      <c r="CT1" s="569"/>
      <c r="CU1" s="569"/>
      <c r="CV1" s="569"/>
      <c r="CW1" s="569"/>
      <c r="CX1" s="569"/>
      <c r="CY1" s="569"/>
      <c r="CZ1" s="569"/>
      <c r="DA1" s="569"/>
      <c r="DB1" s="569"/>
      <c r="DC1" s="569"/>
      <c r="DD1" s="569"/>
      <c r="DE1" s="569"/>
      <c r="DF1" s="569"/>
      <c r="DG1" s="569"/>
      <c r="DH1" s="569"/>
      <c r="DI1" s="569"/>
      <c r="DJ1" s="569"/>
      <c r="DK1" s="569"/>
      <c r="DL1" s="569"/>
      <c r="DM1" s="569"/>
      <c r="DN1" s="569"/>
      <c r="DO1" s="569"/>
      <c r="DP1" s="569"/>
      <c r="DQ1" s="569"/>
      <c r="DR1" s="569"/>
      <c r="DS1" s="569"/>
      <c r="DT1" s="569"/>
      <c r="DU1" s="569"/>
      <c r="DV1" s="569"/>
      <c r="DW1" s="569"/>
      <c r="DX1" s="569"/>
      <c r="DY1" s="569"/>
      <c r="DZ1" s="569"/>
      <c r="EA1" s="569"/>
      <c r="EB1" s="569"/>
      <c r="EC1" s="569"/>
      <c r="ED1" s="569"/>
      <c r="EE1" s="569"/>
      <c r="EF1" s="569"/>
      <c r="EG1" s="569"/>
      <c r="EH1" s="569"/>
      <c r="EI1" s="569"/>
      <c r="EJ1" s="569"/>
      <c r="EK1" s="569"/>
      <c r="EL1" s="569"/>
      <c r="EM1" s="569"/>
      <c r="EN1" s="569"/>
      <c r="EO1" s="569"/>
      <c r="EP1" s="569"/>
      <c r="EQ1" s="569"/>
      <c r="ER1" s="569"/>
      <c r="ES1" s="569"/>
      <c r="ET1" s="569"/>
      <c r="EU1" s="569"/>
      <c r="EV1" s="569"/>
      <c r="EW1" s="569"/>
      <c r="EX1" s="569"/>
      <c r="EY1" s="569"/>
      <c r="EZ1" s="569"/>
      <c r="FA1" s="569"/>
      <c r="FB1" s="569"/>
      <c r="FC1" s="569"/>
      <c r="FD1" s="569"/>
      <c r="FE1" s="569"/>
      <c r="FF1" s="569"/>
      <c r="FG1" s="569"/>
      <c r="FH1" s="569"/>
      <c r="FI1" s="569"/>
      <c r="FJ1" s="569"/>
      <c r="FK1" s="569"/>
      <c r="FL1" s="569"/>
      <c r="FM1" s="569"/>
      <c r="FN1" s="569"/>
      <c r="FO1" s="569"/>
      <c r="FP1" s="569"/>
      <c r="FQ1" s="569"/>
      <c r="FR1" s="569"/>
      <c r="FS1" s="569"/>
      <c r="FT1" s="569"/>
      <c r="FU1" s="569"/>
      <c r="FV1" s="569"/>
      <c r="FW1" s="569"/>
      <c r="FX1" s="569"/>
      <c r="FY1" s="569"/>
      <c r="FZ1" s="569"/>
      <c r="GA1" s="569"/>
      <c r="GB1" s="569"/>
      <c r="GC1" s="569"/>
      <c r="GD1" s="569"/>
      <c r="GE1" s="569"/>
      <c r="GF1" s="569"/>
      <c r="GG1" s="569"/>
      <c r="GH1" s="569"/>
      <c r="GI1" s="569"/>
      <c r="GJ1" s="569"/>
      <c r="GK1" s="569"/>
      <c r="GL1" s="569"/>
      <c r="GM1" s="569"/>
      <c r="GN1" s="569"/>
      <c r="GO1" s="569"/>
      <c r="GP1" s="569"/>
      <c r="GQ1" s="569"/>
      <c r="GR1" s="569"/>
      <c r="GS1" s="569"/>
      <c r="GT1" s="569"/>
      <c r="GU1" s="569"/>
      <c r="GV1" s="569"/>
      <c r="GW1" s="569"/>
      <c r="GX1" s="569"/>
      <c r="GY1" s="569"/>
      <c r="GZ1" s="569"/>
      <c r="HA1" s="569"/>
      <c r="HB1" s="569"/>
      <c r="HC1" s="569"/>
      <c r="HD1" s="569"/>
      <c r="HE1" s="569"/>
      <c r="HF1" s="569"/>
      <c r="HG1" s="569"/>
      <c r="HH1" s="569"/>
      <c r="HI1" s="569"/>
      <c r="HJ1" s="569"/>
      <c r="HK1" s="569"/>
      <c r="HL1" s="569"/>
      <c r="HM1" s="569"/>
      <c r="HN1" s="569"/>
      <c r="HO1" s="569"/>
      <c r="HP1" s="569"/>
      <c r="HQ1" s="569"/>
      <c r="HR1" s="569"/>
      <c r="HS1" s="569"/>
      <c r="HT1" s="569"/>
      <c r="HU1" s="569"/>
      <c r="HV1" s="569"/>
      <c r="HW1" s="569"/>
      <c r="HX1" s="569"/>
      <c r="HY1" s="569"/>
      <c r="HZ1" s="569"/>
      <c r="IA1" s="569"/>
      <c r="IB1" s="569"/>
      <c r="IC1" s="569"/>
    </row>
    <row r="2" spans="1:237" s="569" customFormat="1">
      <c r="A2" s="571" t="s">
        <v>262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  <c r="AJ2" s="572"/>
      <c r="AK2" s="572"/>
      <c r="AL2" s="573"/>
      <c r="AN2" s="574">
        <f>20*6</f>
        <v>120</v>
      </c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70"/>
      <c r="BG2" s="570"/>
      <c r="BH2" s="570"/>
      <c r="BI2" s="570"/>
      <c r="BJ2" s="570"/>
      <c r="BK2" s="570"/>
      <c r="BL2" s="570"/>
      <c r="BM2" s="570"/>
      <c r="BN2" s="570"/>
      <c r="BO2" s="570"/>
      <c r="BP2" s="570"/>
      <c r="BQ2" s="570"/>
    </row>
    <row r="3" spans="1:237" s="569" customFormat="1">
      <c r="A3" s="575" t="s">
        <v>263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5"/>
      <c r="AI3" s="575"/>
      <c r="AJ3" s="576"/>
      <c r="AK3" s="576"/>
      <c r="AL3" s="577"/>
      <c r="AN3" s="570"/>
      <c r="AO3" s="570"/>
      <c r="AP3" s="570"/>
      <c r="AQ3" s="570"/>
      <c r="AR3" s="570"/>
      <c r="AS3" s="570"/>
      <c r="AT3" s="570"/>
      <c r="AU3" s="570"/>
      <c r="AV3" s="570"/>
      <c r="AW3" s="570"/>
      <c r="AX3" s="570"/>
      <c r="AY3" s="570"/>
      <c r="AZ3" s="570"/>
      <c r="BA3" s="570"/>
      <c r="BB3" s="570"/>
      <c r="BC3" s="570"/>
      <c r="BD3" s="570"/>
      <c r="BE3" s="570"/>
      <c r="BF3" s="570"/>
      <c r="BG3" s="570"/>
      <c r="BH3" s="570"/>
      <c r="BI3" s="570"/>
      <c r="BJ3" s="570"/>
      <c r="BK3" s="570"/>
      <c r="BL3" s="570"/>
      <c r="BM3" s="570"/>
      <c r="BN3" s="570"/>
      <c r="BO3" s="570"/>
      <c r="BP3" s="570"/>
      <c r="BQ3" s="570"/>
    </row>
    <row r="4" spans="1:237" s="586" customFormat="1">
      <c r="A4" s="578" t="s">
        <v>0</v>
      </c>
      <c r="B4" s="579" t="s">
        <v>1</v>
      </c>
      <c r="C4" s="579" t="s">
        <v>46</v>
      </c>
      <c r="D4" s="580" t="s">
        <v>3</v>
      </c>
      <c r="E4" s="581">
        <v>1</v>
      </c>
      <c r="F4" s="581">
        <v>2</v>
      </c>
      <c r="G4" s="581">
        <v>3</v>
      </c>
      <c r="H4" s="581">
        <v>4</v>
      </c>
      <c r="I4" s="581">
        <v>5</v>
      </c>
      <c r="J4" s="581">
        <v>6</v>
      </c>
      <c r="K4" s="581">
        <v>7</v>
      </c>
      <c r="L4" s="581">
        <v>8</v>
      </c>
      <c r="M4" s="581">
        <v>9</v>
      </c>
      <c r="N4" s="581">
        <v>10</v>
      </c>
      <c r="O4" s="581">
        <v>11</v>
      </c>
      <c r="P4" s="581">
        <v>12</v>
      </c>
      <c r="Q4" s="581">
        <v>13</v>
      </c>
      <c r="R4" s="581">
        <v>14</v>
      </c>
      <c r="S4" s="581">
        <v>15</v>
      </c>
      <c r="T4" s="581">
        <v>16</v>
      </c>
      <c r="U4" s="581">
        <v>17</v>
      </c>
      <c r="V4" s="581">
        <v>18</v>
      </c>
      <c r="W4" s="581">
        <v>19</v>
      </c>
      <c r="X4" s="581">
        <v>20</v>
      </c>
      <c r="Y4" s="581">
        <v>21</v>
      </c>
      <c r="Z4" s="581">
        <v>22</v>
      </c>
      <c r="AA4" s="581">
        <v>23</v>
      </c>
      <c r="AB4" s="581">
        <v>24</v>
      </c>
      <c r="AC4" s="581">
        <v>25</v>
      </c>
      <c r="AD4" s="581">
        <v>26</v>
      </c>
      <c r="AE4" s="581">
        <v>27</v>
      </c>
      <c r="AF4" s="581">
        <v>28</v>
      </c>
      <c r="AG4" s="581">
        <v>29</v>
      </c>
      <c r="AH4" s="581">
        <v>30</v>
      </c>
      <c r="AI4" s="581">
        <v>31</v>
      </c>
      <c r="AJ4" s="582" t="s">
        <v>4</v>
      </c>
      <c r="AK4" s="583" t="s">
        <v>5</v>
      </c>
      <c r="AL4" s="583" t="s">
        <v>6</v>
      </c>
      <c r="AM4" s="584"/>
      <c r="AN4" s="585"/>
      <c r="AO4" s="585"/>
      <c r="AP4" s="585"/>
      <c r="AQ4" s="585"/>
      <c r="AR4" s="585"/>
      <c r="AS4" s="585"/>
      <c r="AT4" s="585"/>
      <c r="AU4" s="585"/>
      <c r="AV4" s="585"/>
      <c r="AW4" s="585"/>
      <c r="AX4" s="585"/>
      <c r="AY4" s="585"/>
      <c r="AZ4" s="585"/>
      <c r="BA4" s="585"/>
      <c r="BB4" s="585"/>
      <c r="BC4" s="585"/>
      <c r="BD4" s="585"/>
      <c r="BE4" s="585"/>
      <c r="BF4" s="585"/>
      <c r="BG4" s="585"/>
      <c r="BH4" s="585"/>
      <c r="BI4" s="585"/>
      <c r="BJ4" s="585"/>
      <c r="BK4" s="585"/>
      <c r="BL4" s="585"/>
      <c r="BM4" s="585"/>
      <c r="BN4" s="585"/>
      <c r="BO4" s="585"/>
      <c r="BP4" s="585"/>
      <c r="BQ4" s="585"/>
      <c r="BR4" s="585"/>
      <c r="BS4" s="585"/>
      <c r="BT4" s="585"/>
      <c r="BU4" s="585"/>
      <c r="BV4" s="585"/>
      <c r="BW4" s="585"/>
      <c r="BX4" s="585"/>
      <c r="BY4" s="585"/>
      <c r="BZ4" s="585"/>
      <c r="CA4" s="585"/>
      <c r="CB4" s="585"/>
      <c r="CC4" s="585"/>
      <c r="CD4" s="585"/>
      <c r="CE4" s="585"/>
      <c r="CF4" s="585"/>
      <c r="CG4" s="585"/>
      <c r="CH4" s="585"/>
      <c r="CI4" s="585"/>
      <c r="CJ4" s="585"/>
      <c r="CK4" s="585"/>
      <c r="CL4" s="585"/>
    </row>
    <row r="5" spans="1:237" s="586" customFormat="1">
      <c r="A5" s="578"/>
      <c r="B5" s="579" t="s">
        <v>264</v>
      </c>
      <c r="C5" s="579" t="s">
        <v>209</v>
      </c>
      <c r="D5" s="580"/>
      <c r="E5" s="581" t="s">
        <v>9</v>
      </c>
      <c r="F5" s="581" t="s">
        <v>10</v>
      </c>
      <c r="G5" s="581" t="s">
        <v>132</v>
      </c>
      <c r="H5" s="581" t="s">
        <v>11</v>
      </c>
      <c r="I5" s="581" t="s">
        <v>12</v>
      </c>
      <c r="J5" s="581" t="s">
        <v>13</v>
      </c>
      <c r="K5" s="581" t="s">
        <v>8</v>
      </c>
      <c r="L5" s="581" t="s">
        <v>9</v>
      </c>
      <c r="M5" s="581" t="s">
        <v>10</v>
      </c>
      <c r="N5" s="581" t="s">
        <v>132</v>
      </c>
      <c r="O5" s="581" t="s">
        <v>11</v>
      </c>
      <c r="P5" s="581" t="s">
        <v>12</v>
      </c>
      <c r="Q5" s="581" t="s">
        <v>13</v>
      </c>
      <c r="R5" s="581" t="s">
        <v>8</v>
      </c>
      <c r="S5" s="581" t="s">
        <v>9</v>
      </c>
      <c r="T5" s="581" t="s">
        <v>10</v>
      </c>
      <c r="U5" s="581" t="s">
        <v>132</v>
      </c>
      <c r="V5" s="581" t="s">
        <v>11</v>
      </c>
      <c r="W5" s="581" t="s">
        <v>12</v>
      </c>
      <c r="X5" s="581" t="s">
        <v>13</v>
      </c>
      <c r="Y5" s="581" t="s">
        <v>8</v>
      </c>
      <c r="Z5" s="581" t="s">
        <v>9</v>
      </c>
      <c r="AA5" s="581" t="s">
        <v>10</v>
      </c>
      <c r="AB5" s="581" t="s">
        <v>132</v>
      </c>
      <c r="AC5" s="581" t="s">
        <v>11</v>
      </c>
      <c r="AD5" s="581" t="s">
        <v>12</v>
      </c>
      <c r="AE5" s="581" t="s">
        <v>13</v>
      </c>
      <c r="AF5" s="581" t="s">
        <v>8</v>
      </c>
      <c r="AG5" s="581" t="s">
        <v>9</v>
      </c>
      <c r="AH5" s="581" t="s">
        <v>10</v>
      </c>
      <c r="AI5" s="581" t="s">
        <v>132</v>
      </c>
      <c r="AJ5" s="582"/>
      <c r="AK5" s="583"/>
      <c r="AL5" s="583"/>
      <c r="AM5" s="587"/>
      <c r="AN5" s="588" t="s">
        <v>4</v>
      </c>
      <c r="AO5" s="588" t="s">
        <v>6</v>
      </c>
      <c r="AP5" s="589"/>
      <c r="AQ5" s="590" t="s">
        <v>19</v>
      </c>
      <c r="AR5" s="590" t="s">
        <v>20</v>
      </c>
      <c r="AS5" s="590" t="s">
        <v>21</v>
      </c>
      <c r="AT5" s="590" t="s">
        <v>168</v>
      </c>
      <c r="AU5" s="590" t="s">
        <v>213</v>
      </c>
      <c r="AV5" s="590" t="s">
        <v>357</v>
      </c>
      <c r="AW5" s="590" t="s">
        <v>55</v>
      </c>
      <c r="AX5" s="590" t="s">
        <v>23</v>
      </c>
      <c r="AY5" s="590" t="s">
        <v>24</v>
      </c>
      <c r="AZ5" s="590" t="s">
        <v>358</v>
      </c>
      <c r="BA5" s="590" t="s">
        <v>359</v>
      </c>
      <c r="BB5" s="590" t="s">
        <v>299</v>
      </c>
      <c r="BC5" s="590" t="s">
        <v>27</v>
      </c>
      <c r="BD5" s="590" t="s">
        <v>28</v>
      </c>
      <c r="BE5" s="590" t="s">
        <v>360</v>
      </c>
      <c r="BF5" s="590" t="s">
        <v>361</v>
      </c>
      <c r="BG5" s="590" t="s">
        <v>362</v>
      </c>
      <c r="BH5" s="590" t="s">
        <v>93</v>
      </c>
      <c r="BI5" s="590" t="s">
        <v>363</v>
      </c>
      <c r="BJ5" s="590" t="s">
        <v>94</v>
      </c>
      <c r="BK5" s="588" t="s">
        <v>14</v>
      </c>
      <c r="BL5" s="588" t="s">
        <v>15</v>
      </c>
      <c r="BM5" s="588" t="s">
        <v>16</v>
      </c>
      <c r="BN5" s="588" t="s">
        <v>17</v>
      </c>
      <c r="BO5" s="588" t="s">
        <v>18</v>
      </c>
      <c r="BP5" s="591" t="s">
        <v>31</v>
      </c>
      <c r="BQ5" s="591" t="s">
        <v>32</v>
      </c>
      <c r="BR5" s="585"/>
      <c r="BS5" s="592" t="s">
        <v>19</v>
      </c>
      <c r="BT5" s="592" t="s">
        <v>20</v>
      </c>
      <c r="BU5" s="592" t="s">
        <v>21</v>
      </c>
      <c r="BV5" s="592" t="s">
        <v>168</v>
      </c>
      <c r="BW5" s="592" t="s">
        <v>213</v>
      </c>
      <c r="BX5" s="592" t="s">
        <v>357</v>
      </c>
      <c r="BY5" s="592" t="s">
        <v>22</v>
      </c>
      <c r="BZ5" s="592" t="s">
        <v>23</v>
      </c>
      <c r="CA5" s="592" t="s">
        <v>24</v>
      </c>
      <c r="CB5" s="592" t="s">
        <v>358</v>
      </c>
      <c r="CC5" s="592" t="s">
        <v>359</v>
      </c>
      <c r="CD5" s="592" t="s">
        <v>299</v>
      </c>
      <c r="CE5" s="592" t="s">
        <v>27</v>
      </c>
      <c r="CF5" s="592" t="s">
        <v>28</v>
      </c>
      <c r="CG5" s="592" t="s">
        <v>360</v>
      </c>
      <c r="CH5" s="592" t="s">
        <v>361</v>
      </c>
      <c r="CI5" s="592" t="s">
        <v>362</v>
      </c>
      <c r="CJ5" s="592" t="s">
        <v>93</v>
      </c>
      <c r="CK5" s="592" t="s">
        <v>363</v>
      </c>
      <c r="CL5" s="592" t="s">
        <v>94</v>
      </c>
    </row>
    <row r="6" spans="1:237" s="586" customFormat="1">
      <c r="A6" s="593" t="s">
        <v>265</v>
      </c>
      <c r="B6" s="593" t="s">
        <v>266</v>
      </c>
      <c r="C6" s="593" t="s">
        <v>267</v>
      </c>
      <c r="D6" s="594" t="s">
        <v>268</v>
      </c>
      <c r="E6" s="595"/>
      <c r="F6" s="596" t="s">
        <v>21</v>
      </c>
      <c r="G6" s="595" t="s">
        <v>21</v>
      </c>
      <c r="H6" s="595"/>
      <c r="I6" s="597" t="s">
        <v>21</v>
      </c>
      <c r="J6" s="597" t="s">
        <v>21</v>
      </c>
      <c r="K6" s="597"/>
      <c r="L6" s="597"/>
      <c r="M6" s="598" t="s">
        <v>18</v>
      </c>
      <c r="N6" s="595"/>
      <c r="O6" s="595"/>
      <c r="P6" s="598" t="s">
        <v>204</v>
      </c>
      <c r="Q6" s="598" t="s">
        <v>204</v>
      </c>
      <c r="R6" s="598" t="s">
        <v>204</v>
      </c>
      <c r="S6" s="598" t="s">
        <v>204</v>
      </c>
      <c r="T6" s="598" t="s">
        <v>204</v>
      </c>
      <c r="U6" s="595"/>
      <c r="V6" s="599"/>
      <c r="W6" s="597"/>
      <c r="X6" s="600" t="s">
        <v>21</v>
      </c>
      <c r="Y6" s="597" t="s">
        <v>21</v>
      </c>
      <c r="Z6" s="600" t="s">
        <v>21</v>
      </c>
      <c r="AA6" s="597"/>
      <c r="AB6" s="595" t="s">
        <v>21</v>
      </c>
      <c r="AC6" s="596" t="s">
        <v>21</v>
      </c>
      <c r="AD6" s="601" t="s">
        <v>21</v>
      </c>
      <c r="AE6" s="597" t="s">
        <v>21</v>
      </c>
      <c r="AF6" s="597"/>
      <c r="AG6" s="600" t="s">
        <v>21</v>
      </c>
      <c r="AH6" s="600" t="s">
        <v>21</v>
      </c>
      <c r="AI6" s="595" t="s">
        <v>269</v>
      </c>
      <c r="AJ6" s="602">
        <f>AN6</f>
        <v>78</v>
      </c>
      <c r="AK6" s="603">
        <f t="shared" ref="AK6:AK17" si="0">AJ6+AL6</f>
        <v>168</v>
      </c>
      <c r="AL6" s="603">
        <f>AO6</f>
        <v>90</v>
      </c>
      <c r="AM6" s="604"/>
      <c r="AN6" s="605">
        <f t="shared" ref="AN6:AN17" si="1">$AN$2-BP6</f>
        <v>78</v>
      </c>
      <c r="AO6" s="605">
        <f t="shared" ref="AO6:AO17" si="2">(BQ6-AN6)</f>
        <v>90</v>
      </c>
      <c r="AP6" s="606"/>
      <c r="AQ6" s="607">
        <f t="shared" ref="AQ6:AQ17" si="3">COUNTIF(E6:AI6,"M")</f>
        <v>0</v>
      </c>
      <c r="AR6" s="607">
        <f t="shared" ref="AR6:AR17" si="4">COUNTIF(E6:AI6,"T")</f>
        <v>0</v>
      </c>
      <c r="AS6" s="607">
        <f t="shared" ref="AS6:AS17" si="5">COUNTIF(E6:AI6,"P")</f>
        <v>13</v>
      </c>
      <c r="AT6" s="607">
        <f t="shared" ref="AT6:AT17" si="6">COUNTIF(E6:AI6,"SN")</f>
        <v>0</v>
      </c>
      <c r="AU6" s="607">
        <f t="shared" ref="AU6:AU17" si="7">COUNTIF(E6:AI6,"M/T")</f>
        <v>1</v>
      </c>
      <c r="AV6" s="607">
        <f t="shared" ref="AV6:AV17" si="8">COUNTIF(E6:AI6,"I/I")</f>
        <v>0</v>
      </c>
      <c r="AW6" s="607">
        <f t="shared" ref="AW6:AW17" si="9">COUNTIF(E6:AI6,"I")</f>
        <v>0</v>
      </c>
      <c r="AX6" s="607">
        <f t="shared" ref="AX6:AX17" si="10">COUNTIF(E6:AI6,"I²")</f>
        <v>0</v>
      </c>
      <c r="AY6" s="607">
        <f t="shared" ref="AY6:AY17" si="11">COUNTIF(E6:AI6,"M4")</f>
        <v>0</v>
      </c>
      <c r="AZ6" s="607">
        <f t="shared" ref="AZ6:AZ17" si="12">COUNTIF(E6:AI6,"T5")</f>
        <v>0</v>
      </c>
      <c r="BA6" s="607">
        <f>COUNTIF(E6:AI6,"N/M")</f>
        <v>0</v>
      </c>
      <c r="BB6" s="607">
        <f t="shared" ref="BB6:BB17" si="13">COUNTIF(E6:AI6,"T/N")</f>
        <v>0</v>
      </c>
      <c r="BC6" s="607">
        <f t="shared" ref="BC6:BC17" si="14">COUNTIF(E6:AI6,"T/I")</f>
        <v>0</v>
      </c>
      <c r="BD6" s="607">
        <f t="shared" ref="BD6:BD17" si="15">COUNTIF(E6:AI6,"P/I")</f>
        <v>0</v>
      </c>
      <c r="BE6" s="607">
        <f t="shared" ref="BE6:BE17" si="16">COUNTIF(E6:AI6,"M/N")</f>
        <v>0</v>
      </c>
      <c r="BF6" s="607">
        <f>COUNTIF(E6:AI6,"M4/T")</f>
        <v>0</v>
      </c>
      <c r="BG6" s="607">
        <f t="shared" ref="BG6:BG17" si="17">COUNTIF(E6:AI6,"D7")</f>
        <v>0</v>
      </c>
      <c r="BH6" s="607">
        <f t="shared" ref="BH6:BH17" si="18">COUNTIF(E6:AI6,"M5")</f>
        <v>0</v>
      </c>
      <c r="BI6" s="607">
        <f t="shared" ref="BI6:BI17" si="19">COUNTIF(E6:AI6,"M6")</f>
        <v>0</v>
      </c>
      <c r="BJ6" s="607">
        <f t="shared" ref="BJ6:BJ17" si="20">COUNTIF(E6:AI6,"T6")</f>
        <v>0</v>
      </c>
      <c r="BK6" s="608"/>
      <c r="BL6" s="608">
        <v>5</v>
      </c>
      <c r="BM6" s="608"/>
      <c r="BN6" s="608"/>
      <c r="BO6" s="608">
        <v>12</v>
      </c>
      <c r="BP6" s="607">
        <f>((BL6*6)+(BM6*6)+(BN6*6)+(BO6)+(BK6*6))</f>
        <v>42</v>
      </c>
      <c r="BQ6" s="609">
        <f t="shared" ref="BQ6:BQ14" si="21">(AQ6*$BS$6)+(AR6*$BT$6)+(AS6*$BU$6)+(AT6*$BV$6)+(AU6*$BW$6)+(AV6*$BX$6)+(AW6*$BY$6)+(AX6*$BZ$6)+(AY6*$CA$6)+(AZ6*$CB$6)+(BA6*$CC$6)+(BB6*$CD$6)+(BC6*$CE$6)+(BD6*$CF$6)+(BE6*CG$6)+(BF6*CH$6)+(BG6*$CI$6)+(BH6*$CJ$6)+(BI6*$CK$6)+(BJ6*$CL$6)</f>
        <v>168</v>
      </c>
      <c r="BR6" s="610"/>
      <c r="BS6" s="611">
        <v>6</v>
      </c>
      <c r="BT6" s="611">
        <v>6</v>
      </c>
      <c r="BU6" s="611">
        <v>12</v>
      </c>
      <c r="BV6" s="611">
        <v>12</v>
      </c>
      <c r="BW6" s="611">
        <v>12</v>
      </c>
      <c r="BX6" s="611">
        <v>12</v>
      </c>
      <c r="BY6" s="611">
        <v>6</v>
      </c>
      <c r="BZ6" s="611">
        <v>6</v>
      </c>
      <c r="CA6" s="611">
        <v>6</v>
      </c>
      <c r="CB6" s="611">
        <v>6</v>
      </c>
      <c r="CC6" s="611">
        <v>6</v>
      </c>
      <c r="CD6" s="611">
        <v>18</v>
      </c>
      <c r="CE6" s="611">
        <v>12</v>
      </c>
      <c r="CF6" s="611">
        <v>18</v>
      </c>
      <c r="CG6" s="611">
        <v>24</v>
      </c>
      <c r="CH6" s="611">
        <v>2</v>
      </c>
      <c r="CI6" s="611">
        <v>8</v>
      </c>
      <c r="CJ6" s="611">
        <v>2</v>
      </c>
      <c r="CK6" s="612">
        <v>6</v>
      </c>
      <c r="CL6" s="612">
        <v>6</v>
      </c>
    </row>
    <row r="7" spans="1:237" s="586" customFormat="1">
      <c r="A7" s="593" t="s">
        <v>270</v>
      </c>
      <c r="B7" s="593" t="s">
        <v>271</v>
      </c>
      <c r="C7" s="593" t="s">
        <v>272</v>
      </c>
      <c r="D7" s="594" t="s">
        <v>268</v>
      </c>
      <c r="E7" s="595"/>
      <c r="F7" s="595" t="s">
        <v>21</v>
      </c>
      <c r="G7" s="595" t="s">
        <v>21</v>
      </c>
      <c r="H7" s="595"/>
      <c r="I7" s="597"/>
      <c r="J7" s="597" t="s">
        <v>21</v>
      </c>
      <c r="K7" s="597"/>
      <c r="L7" s="597"/>
      <c r="M7" s="597" t="s">
        <v>21</v>
      </c>
      <c r="N7" s="595"/>
      <c r="O7" s="595"/>
      <c r="P7" s="597" t="s">
        <v>21</v>
      </c>
      <c r="Q7" s="597"/>
      <c r="R7" s="600" t="s">
        <v>20</v>
      </c>
      <c r="S7" s="597" t="s">
        <v>21</v>
      </c>
      <c r="T7" s="597"/>
      <c r="U7" s="595"/>
      <c r="V7" s="596" t="s">
        <v>21</v>
      </c>
      <c r="W7" s="597"/>
      <c r="X7" s="597"/>
      <c r="Y7" s="597" t="s">
        <v>21</v>
      </c>
      <c r="Z7" s="597" t="s">
        <v>21</v>
      </c>
      <c r="AA7" s="597"/>
      <c r="AB7" s="596" t="s">
        <v>21</v>
      </c>
      <c r="AC7" s="595"/>
      <c r="AD7" s="597"/>
      <c r="AE7" s="597" t="s">
        <v>21</v>
      </c>
      <c r="AF7" s="597"/>
      <c r="AG7" s="597"/>
      <c r="AH7" s="597" t="s">
        <v>21</v>
      </c>
      <c r="AI7" s="595"/>
      <c r="AJ7" s="602">
        <f>AN7</f>
        <v>120</v>
      </c>
      <c r="AK7" s="603">
        <f t="shared" si="0"/>
        <v>150</v>
      </c>
      <c r="AL7" s="603">
        <f>AO7</f>
        <v>30</v>
      </c>
      <c r="AM7" s="604"/>
      <c r="AN7" s="605">
        <f t="shared" si="1"/>
        <v>120</v>
      </c>
      <c r="AO7" s="605">
        <f t="shared" si="2"/>
        <v>30</v>
      </c>
      <c r="AP7" s="606"/>
      <c r="AQ7" s="607">
        <f t="shared" si="3"/>
        <v>0</v>
      </c>
      <c r="AR7" s="607">
        <f t="shared" si="4"/>
        <v>1</v>
      </c>
      <c r="AS7" s="607">
        <f t="shared" si="5"/>
        <v>12</v>
      </c>
      <c r="AT7" s="607">
        <f t="shared" si="6"/>
        <v>0</v>
      </c>
      <c r="AU7" s="607">
        <f t="shared" si="7"/>
        <v>0</v>
      </c>
      <c r="AV7" s="607">
        <f t="shared" si="8"/>
        <v>0</v>
      </c>
      <c r="AW7" s="607">
        <f t="shared" si="9"/>
        <v>0</v>
      </c>
      <c r="AX7" s="607">
        <f t="shared" si="10"/>
        <v>0</v>
      </c>
      <c r="AY7" s="607">
        <f t="shared" si="11"/>
        <v>0</v>
      </c>
      <c r="AZ7" s="607">
        <f t="shared" si="12"/>
        <v>0</v>
      </c>
      <c r="BA7" s="607">
        <f>COUNTIF(E7:AI7,"N/M")</f>
        <v>0</v>
      </c>
      <c r="BB7" s="607">
        <f t="shared" si="13"/>
        <v>0</v>
      </c>
      <c r="BC7" s="607">
        <f t="shared" si="14"/>
        <v>0</v>
      </c>
      <c r="BD7" s="607">
        <f t="shared" si="15"/>
        <v>0</v>
      </c>
      <c r="BE7" s="607">
        <f t="shared" si="16"/>
        <v>0</v>
      </c>
      <c r="BF7" s="607">
        <f>COUNTIF(E7:AI7,"M/AT")</f>
        <v>0</v>
      </c>
      <c r="BG7" s="607">
        <f t="shared" si="17"/>
        <v>0</v>
      </c>
      <c r="BH7" s="607">
        <f t="shared" si="18"/>
        <v>0</v>
      </c>
      <c r="BI7" s="607">
        <f t="shared" si="19"/>
        <v>0</v>
      </c>
      <c r="BJ7" s="607">
        <f t="shared" si="20"/>
        <v>0</v>
      </c>
      <c r="BK7" s="611"/>
      <c r="BL7" s="611"/>
      <c r="BM7" s="611"/>
      <c r="BN7" s="611"/>
      <c r="BO7" s="611"/>
      <c r="BP7" s="607">
        <f t="shared" ref="BP7:BP45" si="22">((BL7*6)+(BM7*6)+(BN7*6)+(BO7)+(BK7*6))</f>
        <v>0</v>
      </c>
      <c r="BQ7" s="609">
        <f t="shared" si="21"/>
        <v>150</v>
      </c>
      <c r="BR7" s="610"/>
      <c r="BS7" s="610"/>
      <c r="BT7" s="610"/>
      <c r="BU7" s="610"/>
      <c r="BV7" s="610"/>
      <c r="BW7" s="610"/>
      <c r="BX7" s="610"/>
      <c r="BY7" s="610"/>
      <c r="BZ7" s="610"/>
      <c r="CA7" s="610"/>
      <c r="CB7" s="610"/>
      <c r="CC7" s="610"/>
      <c r="CD7" s="610"/>
      <c r="CE7" s="610"/>
      <c r="CF7" s="610"/>
      <c r="CG7" s="610"/>
      <c r="CH7" s="610"/>
      <c r="CI7" s="610"/>
      <c r="CJ7" s="610"/>
      <c r="CK7" s="610"/>
      <c r="CL7" s="610"/>
    </row>
    <row r="8" spans="1:237" s="586" customFormat="1">
      <c r="A8" s="593" t="s">
        <v>273</v>
      </c>
      <c r="B8" s="593" t="s">
        <v>274</v>
      </c>
      <c r="C8" s="593">
        <v>408900</v>
      </c>
      <c r="D8" s="594" t="s">
        <v>268</v>
      </c>
      <c r="E8" s="595"/>
      <c r="F8" s="595"/>
      <c r="G8" s="595" t="s">
        <v>21</v>
      </c>
      <c r="H8" s="595"/>
      <c r="I8" s="600" t="s">
        <v>21</v>
      </c>
      <c r="J8" s="597" t="s">
        <v>21</v>
      </c>
      <c r="K8" s="600" t="s">
        <v>19</v>
      </c>
      <c r="L8" s="600" t="s">
        <v>21</v>
      </c>
      <c r="M8" s="597" t="s">
        <v>21</v>
      </c>
      <c r="N8" s="596" t="s">
        <v>21</v>
      </c>
      <c r="O8" s="595"/>
      <c r="P8" s="597" t="s">
        <v>21</v>
      </c>
      <c r="Q8" s="600" t="s">
        <v>21</v>
      </c>
      <c r="R8" s="600" t="s">
        <v>21</v>
      </c>
      <c r="S8" s="597" t="s">
        <v>21</v>
      </c>
      <c r="T8" s="597"/>
      <c r="U8" s="595"/>
      <c r="V8" s="599" t="s">
        <v>17</v>
      </c>
      <c r="W8" s="597"/>
      <c r="X8" s="600" t="s">
        <v>21</v>
      </c>
      <c r="Y8" s="613" t="s">
        <v>176</v>
      </c>
      <c r="Z8" s="614"/>
      <c r="AA8" s="614"/>
      <c r="AB8" s="614"/>
      <c r="AC8" s="614"/>
      <c r="AD8" s="614"/>
      <c r="AE8" s="614"/>
      <c r="AF8" s="614"/>
      <c r="AG8" s="614"/>
      <c r="AH8" s="614"/>
      <c r="AI8" s="615"/>
      <c r="AJ8" s="602">
        <f>AN8</f>
        <v>60</v>
      </c>
      <c r="AK8" s="603">
        <f t="shared" si="0"/>
        <v>138</v>
      </c>
      <c r="AL8" s="603">
        <f>AO8</f>
        <v>78</v>
      </c>
      <c r="AM8" s="604"/>
      <c r="AN8" s="605">
        <f t="shared" si="1"/>
        <v>60</v>
      </c>
      <c r="AO8" s="605">
        <f t="shared" si="2"/>
        <v>78</v>
      </c>
      <c r="AP8" s="606"/>
      <c r="AQ8" s="607">
        <f t="shared" si="3"/>
        <v>1</v>
      </c>
      <c r="AR8" s="607">
        <f t="shared" si="4"/>
        <v>0</v>
      </c>
      <c r="AS8" s="607">
        <f t="shared" si="5"/>
        <v>11</v>
      </c>
      <c r="AT8" s="607">
        <f t="shared" si="6"/>
        <v>0</v>
      </c>
      <c r="AU8" s="607">
        <f t="shared" si="7"/>
        <v>0</v>
      </c>
      <c r="AV8" s="607">
        <f t="shared" si="8"/>
        <v>0</v>
      </c>
      <c r="AW8" s="607">
        <f t="shared" si="9"/>
        <v>0</v>
      </c>
      <c r="AX8" s="607">
        <f t="shared" si="10"/>
        <v>0</v>
      </c>
      <c r="AY8" s="607">
        <f t="shared" si="11"/>
        <v>0</v>
      </c>
      <c r="AZ8" s="607">
        <f t="shared" si="12"/>
        <v>0</v>
      </c>
      <c r="BA8" s="607">
        <f>COUNTIF(E8:AI8,"N/M")</f>
        <v>0</v>
      </c>
      <c r="BB8" s="607">
        <f t="shared" si="13"/>
        <v>0</v>
      </c>
      <c r="BC8" s="607">
        <f t="shared" si="14"/>
        <v>0</v>
      </c>
      <c r="BD8" s="607">
        <f t="shared" si="15"/>
        <v>0</v>
      </c>
      <c r="BE8" s="607">
        <f t="shared" si="16"/>
        <v>0</v>
      </c>
      <c r="BF8" s="607">
        <f t="shared" ref="BF8:BF17" si="23">COUNTIF(E8:AI8,"M4/T")</f>
        <v>0</v>
      </c>
      <c r="BG8" s="607">
        <f t="shared" si="17"/>
        <v>0</v>
      </c>
      <c r="BH8" s="607">
        <f t="shared" si="18"/>
        <v>0</v>
      </c>
      <c r="BI8" s="607">
        <f t="shared" si="19"/>
        <v>0</v>
      </c>
      <c r="BJ8" s="607">
        <f t="shared" si="20"/>
        <v>0</v>
      </c>
      <c r="BK8" s="611"/>
      <c r="BL8" s="611">
        <v>8</v>
      </c>
      <c r="BM8" s="611"/>
      <c r="BN8" s="611">
        <v>2</v>
      </c>
      <c r="BO8" s="611"/>
      <c r="BP8" s="607">
        <f t="shared" si="22"/>
        <v>60</v>
      </c>
      <c r="BQ8" s="609">
        <f t="shared" si="21"/>
        <v>138</v>
      </c>
      <c r="BR8" s="610"/>
      <c r="BS8" s="610"/>
      <c r="BT8" s="610"/>
      <c r="BU8" s="610"/>
      <c r="BV8" s="610"/>
      <c r="BW8" s="610"/>
      <c r="BX8" s="610"/>
      <c r="BY8" s="610"/>
      <c r="BZ8" s="610"/>
      <c r="CA8" s="610"/>
      <c r="CB8" s="610"/>
      <c r="CC8" s="610"/>
      <c r="CD8" s="610"/>
      <c r="CE8" s="610"/>
      <c r="CF8" s="610"/>
      <c r="CG8" s="610"/>
      <c r="CH8" s="610"/>
      <c r="CI8" s="610"/>
      <c r="CJ8" s="610"/>
      <c r="CK8" s="610"/>
      <c r="CL8" s="610"/>
    </row>
    <row r="9" spans="1:237" s="586" customFormat="1">
      <c r="A9" s="593" t="s">
        <v>275</v>
      </c>
      <c r="B9" s="593" t="s">
        <v>276</v>
      </c>
      <c r="C9" s="593" t="s">
        <v>277</v>
      </c>
      <c r="D9" s="594" t="s">
        <v>268</v>
      </c>
      <c r="E9" s="596" t="s">
        <v>21</v>
      </c>
      <c r="F9" s="595"/>
      <c r="G9" s="595"/>
      <c r="H9" s="595"/>
      <c r="I9" s="597"/>
      <c r="J9" s="597" t="s">
        <v>21</v>
      </c>
      <c r="K9" s="597"/>
      <c r="L9" s="600" t="s">
        <v>19</v>
      </c>
      <c r="M9" s="597" t="s">
        <v>21</v>
      </c>
      <c r="N9" s="595"/>
      <c r="O9" s="595" t="s">
        <v>21</v>
      </c>
      <c r="P9" s="597" t="s">
        <v>21</v>
      </c>
      <c r="Q9" s="597"/>
      <c r="R9" s="597"/>
      <c r="S9" s="597" t="s">
        <v>21</v>
      </c>
      <c r="T9" s="597"/>
      <c r="U9" s="595"/>
      <c r="V9" s="595" t="s">
        <v>21</v>
      </c>
      <c r="W9" s="597"/>
      <c r="X9" s="600" t="s">
        <v>19</v>
      </c>
      <c r="Y9" s="597" t="s">
        <v>21</v>
      </c>
      <c r="Z9" s="597"/>
      <c r="AA9" s="600" t="s">
        <v>21</v>
      </c>
      <c r="AB9" s="595" t="s">
        <v>21</v>
      </c>
      <c r="AC9" s="595"/>
      <c r="AD9" s="597" t="s">
        <v>19</v>
      </c>
      <c r="AE9" s="597" t="s">
        <v>21</v>
      </c>
      <c r="AF9" s="600" t="s">
        <v>19</v>
      </c>
      <c r="AG9" s="600" t="s">
        <v>19</v>
      </c>
      <c r="AH9" s="598" t="s">
        <v>17</v>
      </c>
      <c r="AI9" s="595"/>
      <c r="AJ9" s="602">
        <f>AN9</f>
        <v>102</v>
      </c>
      <c r="AK9" s="603">
        <f t="shared" si="0"/>
        <v>162</v>
      </c>
      <c r="AL9" s="603">
        <f>AO9</f>
        <v>60</v>
      </c>
      <c r="AM9" s="604"/>
      <c r="AN9" s="605">
        <f t="shared" si="1"/>
        <v>102</v>
      </c>
      <c r="AO9" s="605">
        <f t="shared" si="2"/>
        <v>60</v>
      </c>
      <c r="AP9" s="606"/>
      <c r="AQ9" s="607">
        <f t="shared" si="3"/>
        <v>5</v>
      </c>
      <c r="AR9" s="607">
        <f t="shared" si="4"/>
        <v>0</v>
      </c>
      <c r="AS9" s="607">
        <f t="shared" si="5"/>
        <v>11</v>
      </c>
      <c r="AT9" s="607">
        <f t="shared" si="6"/>
        <v>0</v>
      </c>
      <c r="AU9" s="607">
        <f t="shared" si="7"/>
        <v>0</v>
      </c>
      <c r="AV9" s="607">
        <f t="shared" si="8"/>
        <v>0</v>
      </c>
      <c r="AW9" s="607">
        <f t="shared" si="9"/>
        <v>0</v>
      </c>
      <c r="AX9" s="607">
        <f t="shared" si="10"/>
        <v>0</v>
      </c>
      <c r="AY9" s="607">
        <f t="shared" si="11"/>
        <v>0</v>
      </c>
      <c r="AZ9" s="607">
        <f t="shared" si="12"/>
        <v>0</v>
      </c>
      <c r="BA9" s="607">
        <f>COUNTIF(E9:AI9,"M/AT")</f>
        <v>0</v>
      </c>
      <c r="BB9" s="607">
        <f t="shared" si="13"/>
        <v>0</v>
      </c>
      <c r="BC9" s="607">
        <f t="shared" si="14"/>
        <v>0</v>
      </c>
      <c r="BD9" s="607">
        <f t="shared" si="15"/>
        <v>0</v>
      </c>
      <c r="BE9" s="607">
        <f t="shared" si="16"/>
        <v>0</v>
      </c>
      <c r="BF9" s="607">
        <f t="shared" si="23"/>
        <v>0</v>
      </c>
      <c r="BG9" s="607">
        <f t="shared" si="17"/>
        <v>0</v>
      </c>
      <c r="BH9" s="607">
        <f t="shared" si="18"/>
        <v>0</v>
      </c>
      <c r="BI9" s="607">
        <f t="shared" si="19"/>
        <v>0</v>
      </c>
      <c r="BJ9" s="607">
        <f t="shared" si="20"/>
        <v>0</v>
      </c>
      <c r="BK9" s="611"/>
      <c r="BL9" s="611"/>
      <c r="BM9" s="611"/>
      <c r="BN9" s="611">
        <v>3</v>
      </c>
      <c r="BO9" s="611"/>
      <c r="BP9" s="607">
        <f t="shared" si="22"/>
        <v>18</v>
      </c>
      <c r="BQ9" s="609">
        <f t="shared" si="21"/>
        <v>162</v>
      </c>
      <c r="BR9" s="610"/>
      <c r="BS9" s="610"/>
      <c r="BT9" s="610"/>
      <c r="BU9" s="610"/>
      <c r="BV9" s="610"/>
      <c r="BW9" s="610"/>
      <c r="BX9" s="610"/>
      <c r="BY9" s="610"/>
      <c r="BZ9" s="610"/>
      <c r="CA9" s="610"/>
      <c r="CB9" s="610"/>
      <c r="CC9" s="610"/>
      <c r="CD9" s="610"/>
      <c r="CE9" s="610"/>
      <c r="CF9" s="610"/>
      <c r="CG9" s="610"/>
      <c r="CH9" s="610"/>
      <c r="CI9" s="610"/>
      <c r="CJ9" s="610"/>
      <c r="CK9" s="610"/>
      <c r="CL9" s="610"/>
    </row>
    <row r="10" spans="1:237" s="586" customFormat="1">
      <c r="A10" s="593" t="s">
        <v>278</v>
      </c>
      <c r="B10" s="593" t="s">
        <v>279</v>
      </c>
      <c r="C10" s="593">
        <v>724919</v>
      </c>
      <c r="D10" s="594" t="s">
        <v>268</v>
      </c>
      <c r="E10" s="595"/>
      <c r="F10" s="596" t="s">
        <v>21</v>
      </c>
      <c r="G10" s="596" t="s">
        <v>21</v>
      </c>
      <c r="H10" s="595"/>
      <c r="I10" s="600" t="s">
        <v>21</v>
      </c>
      <c r="J10" s="597" t="s">
        <v>21</v>
      </c>
      <c r="K10" s="597"/>
      <c r="L10" s="600" t="s">
        <v>21</v>
      </c>
      <c r="M10" s="597" t="s">
        <v>21</v>
      </c>
      <c r="N10" s="595"/>
      <c r="O10" s="596" t="s">
        <v>21</v>
      </c>
      <c r="P10" s="597" t="s">
        <v>21</v>
      </c>
      <c r="Q10" s="600" t="s">
        <v>21</v>
      </c>
      <c r="R10" s="597"/>
      <c r="S10" s="597" t="s">
        <v>21</v>
      </c>
      <c r="T10" s="597" t="s">
        <v>280</v>
      </c>
      <c r="U10" s="596" t="s">
        <v>21</v>
      </c>
      <c r="V10" s="595"/>
      <c r="W10" s="613" t="s">
        <v>176</v>
      </c>
      <c r="X10" s="614"/>
      <c r="Y10" s="614"/>
      <c r="Z10" s="614"/>
      <c r="AA10" s="614"/>
      <c r="AB10" s="614"/>
      <c r="AC10" s="614"/>
      <c r="AD10" s="614"/>
      <c r="AE10" s="614"/>
      <c r="AF10" s="614"/>
      <c r="AG10" s="614"/>
      <c r="AH10" s="614"/>
      <c r="AI10" s="615"/>
      <c r="AJ10" s="602">
        <f>AN10</f>
        <v>54</v>
      </c>
      <c r="AK10" s="603">
        <f t="shared" si="0"/>
        <v>144</v>
      </c>
      <c r="AL10" s="603">
        <f>AO10</f>
        <v>90</v>
      </c>
      <c r="AM10" s="604"/>
      <c r="AN10" s="605">
        <f t="shared" si="1"/>
        <v>54</v>
      </c>
      <c r="AO10" s="605">
        <f t="shared" si="2"/>
        <v>90</v>
      </c>
      <c r="AP10" s="606"/>
      <c r="AQ10" s="607">
        <f t="shared" si="3"/>
        <v>0</v>
      </c>
      <c r="AR10" s="607">
        <f t="shared" si="4"/>
        <v>0</v>
      </c>
      <c r="AS10" s="607">
        <f t="shared" si="5"/>
        <v>11</v>
      </c>
      <c r="AT10" s="607">
        <f t="shared" si="6"/>
        <v>0</v>
      </c>
      <c r="AU10" s="607">
        <f t="shared" si="7"/>
        <v>1</v>
      </c>
      <c r="AV10" s="607">
        <f t="shared" si="8"/>
        <v>0</v>
      </c>
      <c r="AW10" s="607">
        <f t="shared" si="9"/>
        <v>0</v>
      </c>
      <c r="AX10" s="607">
        <f t="shared" si="10"/>
        <v>0</v>
      </c>
      <c r="AY10" s="607">
        <f t="shared" si="11"/>
        <v>0</v>
      </c>
      <c r="AZ10" s="607">
        <f t="shared" si="12"/>
        <v>0</v>
      </c>
      <c r="BA10" s="607">
        <f t="shared" ref="BA10:BA17" si="24">COUNTIF(E10:AI10,"N/M")</f>
        <v>0</v>
      </c>
      <c r="BB10" s="607">
        <f t="shared" si="13"/>
        <v>0</v>
      </c>
      <c r="BC10" s="607">
        <f t="shared" si="14"/>
        <v>0</v>
      </c>
      <c r="BD10" s="607">
        <f t="shared" si="15"/>
        <v>0</v>
      </c>
      <c r="BE10" s="607">
        <f t="shared" si="16"/>
        <v>0</v>
      </c>
      <c r="BF10" s="607">
        <f t="shared" si="23"/>
        <v>0</v>
      </c>
      <c r="BG10" s="607">
        <f t="shared" si="17"/>
        <v>0</v>
      </c>
      <c r="BH10" s="607">
        <f t="shared" si="18"/>
        <v>0</v>
      </c>
      <c r="BI10" s="607">
        <f t="shared" si="19"/>
        <v>0</v>
      </c>
      <c r="BJ10" s="607">
        <f t="shared" si="20"/>
        <v>0</v>
      </c>
      <c r="BK10" s="611"/>
      <c r="BL10" s="611">
        <v>11</v>
      </c>
      <c r="BM10" s="611"/>
      <c r="BN10" s="611"/>
      <c r="BO10" s="611"/>
      <c r="BP10" s="607">
        <f t="shared" si="22"/>
        <v>66</v>
      </c>
      <c r="BQ10" s="609">
        <f t="shared" si="21"/>
        <v>144</v>
      </c>
      <c r="BR10" s="610"/>
      <c r="BS10" s="610"/>
      <c r="BT10" s="610"/>
      <c r="BU10" s="610"/>
      <c r="BV10" s="610"/>
      <c r="BW10" s="610"/>
      <c r="BX10" s="610"/>
      <c r="BY10" s="610"/>
      <c r="BZ10" s="610"/>
      <c r="CA10" s="610"/>
      <c r="CB10" s="610"/>
      <c r="CC10" s="610"/>
      <c r="CD10" s="610"/>
      <c r="CE10" s="610"/>
      <c r="CF10" s="610"/>
      <c r="CG10" s="610"/>
      <c r="CH10" s="610"/>
      <c r="CI10" s="610"/>
      <c r="CJ10" s="610"/>
      <c r="CK10" s="610"/>
      <c r="CL10" s="610"/>
    </row>
    <row r="11" spans="1:237" s="586" customFormat="1">
      <c r="A11" s="593" t="s">
        <v>281</v>
      </c>
      <c r="B11" s="593" t="s">
        <v>282</v>
      </c>
      <c r="C11" s="593">
        <v>596143</v>
      </c>
      <c r="D11" s="594" t="s">
        <v>268</v>
      </c>
      <c r="E11" s="595"/>
      <c r="F11" s="595"/>
      <c r="G11" s="596" t="s">
        <v>21</v>
      </c>
      <c r="H11" s="595"/>
      <c r="I11" s="597"/>
      <c r="J11" s="597" t="s">
        <v>21</v>
      </c>
      <c r="K11" s="597" t="s">
        <v>21</v>
      </c>
      <c r="L11" s="597" t="s">
        <v>21</v>
      </c>
      <c r="M11" s="600" t="s">
        <v>21</v>
      </c>
      <c r="N11" s="595"/>
      <c r="O11" s="595"/>
      <c r="P11" s="597" t="s">
        <v>21</v>
      </c>
      <c r="Q11" s="600" t="s">
        <v>21</v>
      </c>
      <c r="R11" s="600" t="s">
        <v>21</v>
      </c>
      <c r="S11" s="600" t="s">
        <v>21</v>
      </c>
      <c r="T11" s="597" t="s">
        <v>21</v>
      </c>
      <c r="U11" s="595"/>
      <c r="V11" s="595" t="s">
        <v>21</v>
      </c>
      <c r="W11" s="597"/>
      <c r="X11" s="597" t="s">
        <v>21</v>
      </c>
      <c r="Y11" s="597" t="s">
        <v>21</v>
      </c>
      <c r="Z11" s="597"/>
      <c r="AA11" s="600" t="s">
        <v>21</v>
      </c>
      <c r="AB11" s="595" t="s">
        <v>21</v>
      </c>
      <c r="AC11" s="595"/>
      <c r="AD11" s="597"/>
      <c r="AE11" s="597"/>
      <c r="AF11" s="597" t="s">
        <v>21</v>
      </c>
      <c r="AG11" s="597"/>
      <c r="AH11" s="597"/>
      <c r="AI11" s="595"/>
      <c r="AJ11" s="602">
        <f>AN11</f>
        <v>120</v>
      </c>
      <c r="AK11" s="603">
        <f t="shared" si="0"/>
        <v>192</v>
      </c>
      <c r="AL11" s="603">
        <f>AO11</f>
        <v>72</v>
      </c>
      <c r="AM11" s="604"/>
      <c r="AN11" s="605">
        <f t="shared" si="1"/>
        <v>120</v>
      </c>
      <c r="AO11" s="605">
        <f t="shared" si="2"/>
        <v>72</v>
      </c>
      <c r="AP11" s="606"/>
      <c r="AQ11" s="607">
        <f t="shared" si="3"/>
        <v>0</v>
      </c>
      <c r="AR11" s="607">
        <f t="shared" si="4"/>
        <v>0</v>
      </c>
      <c r="AS11" s="607">
        <f t="shared" si="5"/>
        <v>16</v>
      </c>
      <c r="AT11" s="607">
        <f t="shared" si="6"/>
        <v>0</v>
      </c>
      <c r="AU11" s="607">
        <f t="shared" si="7"/>
        <v>0</v>
      </c>
      <c r="AV11" s="607">
        <f t="shared" si="8"/>
        <v>0</v>
      </c>
      <c r="AW11" s="607">
        <f t="shared" si="9"/>
        <v>0</v>
      </c>
      <c r="AX11" s="607">
        <f t="shared" si="10"/>
        <v>0</v>
      </c>
      <c r="AY11" s="607">
        <f t="shared" si="11"/>
        <v>0</v>
      </c>
      <c r="AZ11" s="607">
        <f t="shared" si="12"/>
        <v>0</v>
      </c>
      <c r="BA11" s="607">
        <f t="shared" si="24"/>
        <v>0</v>
      </c>
      <c r="BB11" s="607">
        <f t="shared" si="13"/>
        <v>0</v>
      </c>
      <c r="BC11" s="607">
        <f t="shared" si="14"/>
        <v>0</v>
      </c>
      <c r="BD11" s="607">
        <f t="shared" si="15"/>
        <v>0</v>
      </c>
      <c r="BE11" s="607">
        <f t="shared" si="16"/>
        <v>0</v>
      </c>
      <c r="BF11" s="607">
        <f t="shared" si="23"/>
        <v>0</v>
      </c>
      <c r="BG11" s="607">
        <f t="shared" si="17"/>
        <v>0</v>
      </c>
      <c r="BH11" s="607">
        <f t="shared" si="18"/>
        <v>0</v>
      </c>
      <c r="BI11" s="607">
        <f t="shared" si="19"/>
        <v>0</v>
      </c>
      <c r="BJ11" s="607">
        <f t="shared" si="20"/>
        <v>0</v>
      </c>
      <c r="BK11" s="611"/>
      <c r="BL11" s="611"/>
      <c r="BM11" s="611"/>
      <c r="BN11" s="611"/>
      <c r="BO11" s="611"/>
      <c r="BP11" s="607">
        <f t="shared" si="22"/>
        <v>0</v>
      </c>
      <c r="BQ11" s="609">
        <f t="shared" si="21"/>
        <v>192</v>
      </c>
      <c r="BR11" s="610"/>
      <c r="BS11" s="610"/>
      <c r="BT11" s="610"/>
      <c r="BU11" s="610"/>
      <c r="BV11" s="610"/>
      <c r="BW11" s="610"/>
      <c r="BX11" s="610"/>
      <c r="BY11" s="610"/>
      <c r="BZ11" s="610"/>
      <c r="CA11" s="610"/>
      <c r="CB11" s="610"/>
      <c r="CC11" s="610"/>
      <c r="CD11" s="610"/>
      <c r="CE11" s="610"/>
      <c r="CF11" s="610"/>
      <c r="CG11" s="610"/>
      <c r="CH11" s="610"/>
      <c r="CI11" s="610"/>
      <c r="CJ11" s="610"/>
      <c r="CK11" s="610"/>
      <c r="CL11" s="610"/>
    </row>
    <row r="12" spans="1:237" s="586" customFormat="1">
      <c r="A12" s="616" t="s">
        <v>283</v>
      </c>
      <c r="B12" s="616" t="s">
        <v>284</v>
      </c>
      <c r="C12" s="616">
        <v>698638</v>
      </c>
      <c r="D12" s="594" t="s">
        <v>268</v>
      </c>
      <c r="E12" s="595"/>
      <c r="F12" s="595"/>
      <c r="G12" s="595" t="s">
        <v>21</v>
      </c>
      <c r="H12" s="595"/>
      <c r="I12" s="597" t="s">
        <v>19</v>
      </c>
      <c r="J12" s="597" t="s">
        <v>20</v>
      </c>
      <c r="K12" s="597"/>
      <c r="L12" s="597"/>
      <c r="M12" s="597" t="s">
        <v>21</v>
      </c>
      <c r="N12" s="595"/>
      <c r="O12" s="595"/>
      <c r="P12" s="597" t="s">
        <v>20</v>
      </c>
      <c r="Q12" s="597" t="s">
        <v>21</v>
      </c>
      <c r="R12" s="597" t="s">
        <v>19</v>
      </c>
      <c r="S12" s="597"/>
      <c r="T12" s="597"/>
      <c r="U12" s="595"/>
      <c r="V12" s="595" t="s">
        <v>21</v>
      </c>
      <c r="W12" s="597"/>
      <c r="X12" s="597"/>
      <c r="Y12" s="598" t="s">
        <v>17</v>
      </c>
      <c r="Z12" s="597"/>
      <c r="AA12" s="597" t="s">
        <v>21</v>
      </c>
      <c r="AB12" s="595" t="s">
        <v>21</v>
      </c>
      <c r="AC12" s="595"/>
      <c r="AD12" s="597" t="s">
        <v>21</v>
      </c>
      <c r="AE12" s="598" t="s">
        <v>17</v>
      </c>
      <c r="AF12" s="597"/>
      <c r="AG12" s="597" t="s">
        <v>21</v>
      </c>
      <c r="AH12" s="597" t="s">
        <v>19</v>
      </c>
      <c r="AI12" s="595"/>
      <c r="AJ12" s="602">
        <f>AN12</f>
        <v>84</v>
      </c>
      <c r="AK12" s="603">
        <f t="shared" si="0"/>
        <v>126</v>
      </c>
      <c r="AL12" s="603">
        <f>AO12</f>
        <v>42</v>
      </c>
      <c r="AM12" s="604"/>
      <c r="AN12" s="605">
        <f t="shared" si="1"/>
        <v>84</v>
      </c>
      <c r="AO12" s="605">
        <f t="shared" si="2"/>
        <v>42</v>
      </c>
      <c r="AP12" s="606"/>
      <c r="AQ12" s="607">
        <f t="shared" si="3"/>
        <v>3</v>
      </c>
      <c r="AR12" s="607">
        <f t="shared" si="4"/>
        <v>2</v>
      </c>
      <c r="AS12" s="607">
        <f t="shared" si="5"/>
        <v>8</v>
      </c>
      <c r="AT12" s="607">
        <f t="shared" si="6"/>
        <v>0</v>
      </c>
      <c r="AU12" s="607">
        <f t="shared" si="7"/>
        <v>0</v>
      </c>
      <c r="AV12" s="607">
        <f t="shared" si="8"/>
        <v>0</v>
      </c>
      <c r="AW12" s="607">
        <f t="shared" si="9"/>
        <v>0</v>
      </c>
      <c r="AX12" s="607">
        <f t="shared" si="10"/>
        <v>0</v>
      </c>
      <c r="AY12" s="607">
        <f t="shared" si="11"/>
        <v>0</v>
      </c>
      <c r="AZ12" s="607">
        <f t="shared" si="12"/>
        <v>0</v>
      </c>
      <c r="BA12" s="607">
        <f t="shared" si="24"/>
        <v>0</v>
      </c>
      <c r="BB12" s="607">
        <f t="shared" si="13"/>
        <v>0</v>
      </c>
      <c r="BC12" s="607">
        <f t="shared" si="14"/>
        <v>0</v>
      </c>
      <c r="BD12" s="607">
        <f t="shared" si="15"/>
        <v>0</v>
      </c>
      <c r="BE12" s="607">
        <f t="shared" si="16"/>
        <v>0</v>
      </c>
      <c r="BF12" s="607">
        <f t="shared" si="23"/>
        <v>0</v>
      </c>
      <c r="BG12" s="607">
        <f t="shared" si="17"/>
        <v>0</v>
      </c>
      <c r="BH12" s="607">
        <f t="shared" si="18"/>
        <v>0</v>
      </c>
      <c r="BI12" s="607">
        <f t="shared" si="19"/>
        <v>0</v>
      </c>
      <c r="BJ12" s="607">
        <f t="shared" si="20"/>
        <v>0</v>
      </c>
      <c r="BK12" s="611"/>
      <c r="BL12" s="611"/>
      <c r="BM12" s="611"/>
      <c r="BN12" s="611">
        <v>6</v>
      </c>
      <c r="BO12" s="611"/>
      <c r="BP12" s="607">
        <f t="shared" si="22"/>
        <v>36</v>
      </c>
      <c r="BQ12" s="609">
        <f t="shared" si="21"/>
        <v>126</v>
      </c>
      <c r="BR12" s="610"/>
      <c r="BS12" s="610"/>
      <c r="BT12" s="610"/>
      <c r="BU12" s="610"/>
      <c r="BV12" s="610"/>
      <c r="BW12" s="610"/>
      <c r="BX12" s="610"/>
      <c r="BY12" s="610"/>
      <c r="BZ12" s="610"/>
      <c r="CA12" s="610"/>
      <c r="CB12" s="610"/>
      <c r="CC12" s="610"/>
      <c r="CD12" s="610"/>
      <c r="CE12" s="610"/>
      <c r="CF12" s="610"/>
      <c r="CG12" s="610"/>
      <c r="CH12" s="610"/>
      <c r="CI12" s="610"/>
      <c r="CJ12" s="610"/>
      <c r="CK12" s="610"/>
      <c r="CL12" s="610"/>
    </row>
    <row r="13" spans="1:237" s="586" customFormat="1">
      <c r="A13" s="593" t="s">
        <v>285</v>
      </c>
      <c r="B13" s="593" t="s">
        <v>286</v>
      </c>
      <c r="C13" s="593">
        <v>645401</v>
      </c>
      <c r="D13" s="594" t="s">
        <v>268</v>
      </c>
      <c r="E13" s="595"/>
      <c r="F13" s="595"/>
      <c r="G13" s="595" t="s">
        <v>21</v>
      </c>
      <c r="H13" s="596" t="s">
        <v>21</v>
      </c>
      <c r="I13" s="597"/>
      <c r="J13" s="597" t="s">
        <v>21</v>
      </c>
      <c r="K13" s="597"/>
      <c r="L13" s="597"/>
      <c r="M13" s="597" t="s">
        <v>21</v>
      </c>
      <c r="N13" s="596" t="s">
        <v>21</v>
      </c>
      <c r="O13" s="595"/>
      <c r="P13" s="597" t="s">
        <v>21</v>
      </c>
      <c r="Q13" s="597"/>
      <c r="R13" s="597"/>
      <c r="S13" s="597" t="s">
        <v>21</v>
      </c>
      <c r="T13" s="597"/>
      <c r="U13" s="595"/>
      <c r="V13" s="595" t="s">
        <v>21</v>
      </c>
      <c r="W13" s="597"/>
      <c r="X13" s="597"/>
      <c r="Y13" s="597" t="s">
        <v>21</v>
      </c>
      <c r="Z13" s="597"/>
      <c r="AA13" s="597"/>
      <c r="AB13" s="595" t="s">
        <v>21</v>
      </c>
      <c r="AC13" s="595"/>
      <c r="AD13" s="600" t="s">
        <v>21</v>
      </c>
      <c r="AE13" s="597" t="s">
        <v>21</v>
      </c>
      <c r="AF13" s="598" t="s">
        <v>17</v>
      </c>
      <c r="AG13" s="597"/>
      <c r="AH13" s="597" t="s">
        <v>21</v>
      </c>
      <c r="AI13" s="595"/>
      <c r="AJ13" s="602">
        <f>AN13</f>
        <v>108</v>
      </c>
      <c r="AK13" s="603">
        <f t="shared" si="0"/>
        <v>156</v>
      </c>
      <c r="AL13" s="603">
        <f>AO13</f>
        <v>48</v>
      </c>
      <c r="AM13" s="604"/>
      <c r="AN13" s="605">
        <f t="shared" si="1"/>
        <v>108</v>
      </c>
      <c r="AO13" s="605">
        <f t="shared" si="2"/>
        <v>48</v>
      </c>
      <c r="AP13" s="606"/>
      <c r="AQ13" s="607">
        <f t="shared" si="3"/>
        <v>0</v>
      </c>
      <c r="AR13" s="607">
        <f t="shared" si="4"/>
        <v>0</v>
      </c>
      <c r="AS13" s="607">
        <f t="shared" si="5"/>
        <v>13</v>
      </c>
      <c r="AT13" s="607">
        <f t="shared" si="6"/>
        <v>0</v>
      </c>
      <c r="AU13" s="607">
        <f t="shared" si="7"/>
        <v>0</v>
      </c>
      <c r="AV13" s="607">
        <f t="shared" si="8"/>
        <v>0</v>
      </c>
      <c r="AW13" s="607">
        <f t="shared" si="9"/>
        <v>0</v>
      </c>
      <c r="AX13" s="607">
        <f t="shared" si="10"/>
        <v>0</v>
      </c>
      <c r="AY13" s="607">
        <f t="shared" si="11"/>
        <v>0</v>
      </c>
      <c r="AZ13" s="607">
        <f t="shared" si="12"/>
        <v>0</v>
      </c>
      <c r="BA13" s="607">
        <f t="shared" si="24"/>
        <v>0</v>
      </c>
      <c r="BB13" s="607">
        <f t="shared" si="13"/>
        <v>0</v>
      </c>
      <c r="BC13" s="607">
        <f t="shared" si="14"/>
        <v>0</v>
      </c>
      <c r="BD13" s="607">
        <f t="shared" si="15"/>
        <v>0</v>
      </c>
      <c r="BE13" s="607">
        <f t="shared" si="16"/>
        <v>0</v>
      </c>
      <c r="BF13" s="607">
        <f t="shared" si="23"/>
        <v>0</v>
      </c>
      <c r="BG13" s="607">
        <f t="shared" si="17"/>
        <v>0</v>
      </c>
      <c r="BH13" s="607">
        <f t="shared" si="18"/>
        <v>0</v>
      </c>
      <c r="BI13" s="607">
        <f t="shared" si="19"/>
        <v>0</v>
      </c>
      <c r="BJ13" s="607">
        <f t="shared" si="20"/>
        <v>0</v>
      </c>
      <c r="BK13" s="611"/>
      <c r="BL13" s="611"/>
      <c r="BM13" s="611"/>
      <c r="BN13" s="611">
        <v>2</v>
      </c>
      <c r="BO13" s="611"/>
      <c r="BP13" s="607">
        <f t="shared" si="22"/>
        <v>12</v>
      </c>
      <c r="BQ13" s="609">
        <f t="shared" si="21"/>
        <v>156</v>
      </c>
      <c r="BR13" s="610"/>
      <c r="BS13" s="610"/>
      <c r="BT13" s="610"/>
      <c r="BU13" s="610"/>
      <c r="BV13" s="610"/>
      <c r="BW13" s="610"/>
      <c r="BX13" s="610"/>
      <c r="BY13" s="610"/>
      <c r="BZ13" s="610"/>
      <c r="CA13" s="610"/>
      <c r="CB13" s="610"/>
      <c r="CC13" s="610"/>
      <c r="CD13" s="610"/>
      <c r="CE13" s="610"/>
      <c r="CF13" s="610"/>
      <c r="CG13" s="610"/>
      <c r="CH13" s="610"/>
      <c r="CI13" s="610"/>
      <c r="CJ13" s="610"/>
      <c r="CK13" s="610"/>
      <c r="CL13" s="610"/>
    </row>
    <row r="14" spans="1:237" s="586" customFormat="1">
      <c r="A14" s="593" t="s">
        <v>287</v>
      </c>
      <c r="B14" s="593" t="s">
        <v>288</v>
      </c>
      <c r="C14" s="593" t="s">
        <v>289</v>
      </c>
      <c r="D14" s="594" t="s">
        <v>268</v>
      </c>
      <c r="E14" s="595"/>
      <c r="F14" s="595"/>
      <c r="G14" s="595" t="s">
        <v>21</v>
      </c>
      <c r="H14" s="596" t="s">
        <v>21</v>
      </c>
      <c r="I14" s="597"/>
      <c r="J14" s="597" t="s">
        <v>21</v>
      </c>
      <c r="K14" s="597"/>
      <c r="L14" s="597"/>
      <c r="M14" s="597" t="s">
        <v>21</v>
      </c>
      <c r="N14" s="595"/>
      <c r="O14" s="596" t="s">
        <v>28</v>
      </c>
      <c r="P14" s="597" t="s">
        <v>21</v>
      </c>
      <c r="Q14" s="597"/>
      <c r="R14" s="600" t="s">
        <v>21</v>
      </c>
      <c r="S14" s="597" t="s">
        <v>21</v>
      </c>
      <c r="T14" s="597"/>
      <c r="U14" s="595"/>
      <c r="V14" s="595" t="s">
        <v>21</v>
      </c>
      <c r="W14" s="597"/>
      <c r="X14" s="597"/>
      <c r="Y14" s="597" t="s">
        <v>21</v>
      </c>
      <c r="Z14" s="600" t="s">
        <v>21</v>
      </c>
      <c r="AA14" s="597"/>
      <c r="AB14" s="596" t="s">
        <v>21</v>
      </c>
      <c r="AC14" s="595"/>
      <c r="AD14" s="597"/>
      <c r="AE14" s="600" t="s">
        <v>21</v>
      </c>
      <c r="AF14" s="597"/>
      <c r="AG14" s="598" t="s">
        <v>17</v>
      </c>
      <c r="AH14" s="598" t="s">
        <v>17</v>
      </c>
      <c r="AI14" s="595"/>
      <c r="AJ14" s="602">
        <f>AN14</f>
        <v>96</v>
      </c>
      <c r="AK14" s="603">
        <f t="shared" si="0"/>
        <v>162</v>
      </c>
      <c r="AL14" s="603">
        <f>AO14</f>
        <v>66</v>
      </c>
      <c r="AM14" s="604"/>
      <c r="AN14" s="605">
        <f t="shared" si="1"/>
        <v>96</v>
      </c>
      <c r="AO14" s="605">
        <f t="shared" si="2"/>
        <v>66</v>
      </c>
      <c r="AP14" s="606"/>
      <c r="AQ14" s="607">
        <f t="shared" si="3"/>
        <v>0</v>
      </c>
      <c r="AR14" s="607">
        <f t="shared" si="4"/>
        <v>0</v>
      </c>
      <c r="AS14" s="607">
        <f t="shared" si="5"/>
        <v>12</v>
      </c>
      <c r="AT14" s="607">
        <f t="shared" si="6"/>
        <v>0</v>
      </c>
      <c r="AU14" s="607">
        <f t="shared" si="7"/>
        <v>0</v>
      </c>
      <c r="AV14" s="607">
        <f t="shared" si="8"/>
        <v>0</v>
      </c>
      <c r="AW14" s="607">
        <f t="shared" si="9"/>
        <v>0</v>
      </c>
      <c r="AX14" s="607">
        <f t="shared" si="10"/>
        <v>0</v>
      </c>
      <c r="AY14" s="607">
        <f t="shared" si="11"/>
        <v>0</v>
      </c>
      <c r="AZ14" s="607">
        <f t="shared" si="12"/>
        <v>0</v>
      </c>
      <c r="BA14" s="607">
        <f t="shared" si="24"/>
        <v>0</v>
      </c>
      <c r="BB14" s="607">
        <f t="shared" si="13"/>
        <v>0</v>
      </c>
      <c r="BC14" s="607">
        <f t="shared" si="14"/>
        <v>0</v>
      </c>
      <c r="BD14" s="607">
        <f t="shared" si="15"/>
        <v>1</v>
      </c>
      <c r="BE14" s="607">
        <f t="shared" si="16"/>
        <v>0</v>
      </c>
      <c r="BF14" s="607">
        <f t="shared" si="23"/>
        <v>0</v>
      </c>
      <c r="BG14" s="607">
        <f t="shared" si="17"/>
        <v>0</v>
      </c>
      <c r="BH14" s="607">
        <f t="shared" si="18"/>
        <v>0</v>
      </c>
      <c r="BI14" s="607">
        <f t="shared" si="19"/>
        <v>0</v>
      </c>
      <c r="BJ14" s="607">
        <f t="shared" si="20"/>
        <v>0</v>
      </c>
      <c r="BK14" s="611"/>
      <c r="BL14" s="611"/>
      <c r="BM14" s="611"/>
      <c r="BN14" s="611">
        <v>4</v>
      </c>
      <c r="BO14" s="611"/>
      <c r="BP14" s="607">
        <f t="shared" si="22"/>
        <v>24</v>
      </c>
      <c r="BQ14" s="609">
        <f t="shared" si="21"/>
        <v>162</v>
      </c>
      <c r="BR14" s="610"/>
      <c r="BS14" s="610"/>
      <c r="BT14" s="610"/>
      <c r="BU14" s="610"/>
      <c r="BV14" s="610"/>
      <c r="BW14" s="610"/>
      <c r="BX14" s="610"/>
      <c r="BY14" s="610"/>
      <c r="BZ14" s="610"/>
      <c r="CA14" s="610"/>
      <c r="CB14" s="610"/>
      <c r="CC14" s="610"/>
      <c r="CD14" s="610"/>
      <c r="CE14" s="610"/>
      <c r="CF14" s="610"/>
      <c r="CG14" s="610"/>
      <c r="CH14" s="610"/>
      <c r="CI14" s="610"/>
      <c r="CJ14" s="610"/>
      <c r="CK14" s="610"/>
      <c r="CL14" s="610"/>
    </row>
    <row r="15" spans="1:237" s="586" customFormat="1">
      <c r="A15" s="593" t="s">
        <v>290</v>
      </c>
      <c r="B15" s="593" t="s">
        <v>291</v>
      </c>
      <c r="C15" s="593"/>
      <c r="D15" s="594" t="s">
        <v>268</v>
      </c>
      <c r="E15" s="595"/>
      <c r="F15" s="596" t="s">
        <v>21</v>
      </c>
      <c r="G15" s="595" t="s">
        <v>21</v>
      </c>
      <c r="H15" s="595"/>
      <c r="I15" s="600" t="s">
        <v>21</v>
      </c>
      <c r="J15" s="597" t="s">
        <v>21</v>
      </c>
      <c r="K15" s="600" t="s">
        <v>21</v>
      </c>
      <c r="L15" s="600" t="s">
        <v>21</v>
      </c>
      <c r="M15" s="597" t="s">
        <v>21</v>
      </c>
      <c r="N15" s="596" t="s">
        <v>21</v>
      </c>
      <c r="O15" s="595"/>
      <c r="P15" s="597" t="s">
        <v>21</v>
      </c>
      <c r="Q15" s="600" t="s">
        <v>21</v>
      </c>
      <c r="R15" s="600" t="s">
        <v>21</v>
      </c>
      <c r="S15" s="597" t="s">
        <v>21</v>
      </c>
      <c r="T15" s="600" t="s">
        <v>21</v>
      </c>
      <c r="U15" s="595"/>
      <c r="V15" s="595" t="s">
        <v>21</v>
      </c>
      <c r="W15" s="600" t="s">
        <v>21</v>
      </c>
      <c r="X15" s="600" t="s">
        <v>21</v>
      </c>
      <c r="Y15" s="597" t="s">
        <v>21</v>
      </c>
      <c r="Z15" s="600" t="s">
        <v>21</v>
      </c>
      <c r="AA15" s="600" t="s">
        <v>21</v>
      </c>
      <c r="AB15" s="595" t="s">
        <v>21</v>
      </c>
      <c r="AC15" s="595"/>
      <c r="AD15" s="600" t="s">
        <v>21</v>
      </c>
      <c r="AE15" s="597" t="s">
        <v>21</v>
      </c>
      <c r="AF15" s="597" t="s">
        <v>21</v>
      </c>
      <c r="AG15" s="600" t="s">
        <v>19</v>
      </c>
      <c r="AH15" s="600" t="s">
        <v>21</v>
      </c>
      <c r="AI15" s="596" t="s">
        <v>21</v>
      </c>
      <c r="AJ15" s="602">
        <f>AN15</f>
        <v>120</v>
      </c>
      <c r="AK15" s="603">
        <f t="shared" si="0"/>
        <v>306</v>
      </c>
      <c r="AL15" s="603">
        <f>AO15</f>
        <v>186</v>
      </c>
      <c r="AM15" s="604"/>
      <c r="AN15" s="605">
        <f t="shared" si="1"/>
        <v>120</v>
      </c>
      <c r="AO15" s="605">
        <f t="shared" si="2"/>
        <v>186</v>
      </c>
      <c r="AP15" s="606"/>
      <c r="AQ15" s="607">
        <f t="shared" si="3"/>
        <v>1</v>
      </c>
      <c r="AR15" s="607">
        <f t="shared" si="4"/>
        <v>0</v>
      </c>
      <c r="AS15" s="607">
        <f t="shared" si="5"/>
        <v>25</v>
      </c>
      <c r="AT15" s="607">
        <f t="shared" si="6"/>
        <v>0</v>
      </c>
      <c r="AU15" s="607">
        <f t="shared" si="7"/>
        <v>0</v>
      </c>
      <c r="AV15" s="607">
        <f t="shared" si="8"/>
        <v>0</v>
      </c>
      <c r="AW15" s="607">
        <f t="shared" si="9"/>
        <v>0</v>
      </c>
      <c r="AX15" s="607">
        <f t="shared" si="10"/>
        <v>0</v>
      </c>
      <c r="AY15" s="607">
        <f t="shared" si="11"/>
        <v>0</v>
      </c>
      <c r="AZ15" s="607">
        <f t="shared" si="12"/>
        <v>0</v>
      </c>
      <c r="BA15" s="607">
        <f t="shared" si="24"/>
        <v>0</v>
      </c>
      <c r="BB15" s="607">
        <f t="shared" si="13"/>
        <v>0</v>
      </c>
      <c r="BC15" s="607">
        <f t="shared" si="14"/>
        <v>0</v>
      </c>
      <c r="BD15" s="607">
        <f t="shared" si="15"/>
        <v>0</v>
      </c>
      <c r="BE15" s="607">
        <f t="shared" si="16"/>
        <v>0</v>
      </c>
      <c r="BF15" s="607">
        <f t="shared" si="23"/>
        <v>0</v>
      </c>
      <c r="BG15" s="607">
        <f t="shared" si="17"/>
        <v>0</v>
      </c>
      <c r="BH15" s="607">
        <f t="shared" si="18"/>
        <v>0</v>
      </c>
      <c r="BI15" s="607">
        <f t="shared" si="19"/>
        <v>0</v>
      </c>
      <c r="BJ15" s="607">
        <f t="shared" si="20"/>
        <v>0</v>
      </c>
      <c r="BK15" s="611"/>
      <c r="BL15" s="611"/>
      <c r="BM15" s="611"/>
      <c r="BN15" s="611"/>
      <c r="BO15" s="611"/>
      <c r="BP15" s="607">
        <f t="shared" si="22"/>
        <v>0</v>
      </c>
      <c r="BQ15" s="609">
        <f>(AQ15*$BS$6)+(AR15*$BT$6)+(AS15*$BU$6)+(AT15*$BV$6)+(AU15*$BW$6)+(AV15*$BX$6)+(AW15*$BY$6)+(AX15*$BZ$6)+(AY15*$CA$6)+(AZ15*$CB$6)+(BA15*$CC$6)+(BB15*$CD$6)+(BC15*$CE$6)+(BD15*$CF$6)+(BE15*CG$6)+(BF15*CH$6)+(BG15*$CI$6)+(BH15*$CJ$6)+(BI15*$CK$6)+(BJ15*$CL$6)</f>
        <v>306</v>
      </c>
      <c r="BR15" s="610"/>
      <c r="BS15" s="610"/>
      <c r="BT15" s="610"/>
      <c r="BU15" s="610"/>
      <c r="BV15" s="610"/>
      <c r="BW15" s="610"/>
      <c r="BX15" s="610"/>
      <c r="BY15" s="610"/>
      <c r="BZ15" s="610"/>
      <c r="CA15" s="610"/>
      <c r="CB15" s="610"/>
      <c r="CC15" s="610"/>
      <c r="CD15" s="610"/>
      <c r="CE15" s="610"/>
      <c r="CF15" s="610"/>
      <c r="CG15" s="610"/>
      <c r="CH15" s="610"/>
      <c r="CI15" s="610"/>
      <c r="CJ15" s="610"/>
      <c r="CK15" s="610"/>
      <c r="CL15" s="610"/>
    </row>
    <row r="16" spans="1:237" s="586" customFormat="1">
      <c r="A16" s="593" t="s">
        <v>292</v>
      </c>
      <c r="B16" s="593" t="s">
        <v>293</v>
      </c>
      <c r="C16" s="593"/>
      <c r="D16" s="594" t="s">
        <v>268</v>
      </c>
      <c r="E16" s="595" t="s">
        <v>21</v>
      </c>
      <c r="F16" s="595"/>
      <c r="G16" s="595" t="s">
        <v>21</v>
      </c>
      <c r="H16" s="595"/>
      <c r="I16" s="597" t="s">
        <v>21</v>
      </c>
      <c r="J16" s="597" t="s">
        <v>21</v>
      </c>
      <c r="K16" s="597"/>
      <c r="L16" s="600" t="s">
        <v>21</v>
      </c>
      <c r="M16" s="597"/>
      <c r="N16" s="595"/>
      <c r="O16" s="595"/>
      <c r="P16" s="597"/>
      <c r="Q16" s="597"/>
      <c r="R16" s="597"/>
      <c r="S16" s="597"/>
      <c r="T16" s="597" t="s">
        <v>21</v>
      </c>
      <c r="U16" s="595"/>
      <c r="V16" s="595" t="s">
        <v>21</v>
      </c>
      <c r="W16" s="600" t="s">
        <v>21</v>
      </c>
      <c r="X16" s="597"/>
      <c r="Y16" s="597" t="s">
        <v>21</v>
      </c>
      <c r="Z16" s="597"/>
      <c r="AA16" s="600" t="s">
        <v>21</v>
      </c>
      <c r="AB16" s="595" t="s">
        <v>21</v>
      </c>
      <c r="AC16" s="595"/>
      <c r="AD16" s="600" t="s">
        <v>21</v>
      </c>
      <c r="AE16" s="597"/>
      <c r="AF16" s="600" t="s">
        <v>21</v>
      </c>
      <c r="AG16" s="597" t="s">
        <v>21</v>
      </c>
      <c r="AH16" s="597" t="s">
        <v>19</v>
      </c>
      <c r="AI16" s="596" t="s">
        <v>21</v>
      </c>
      <c r="AJ16" s="602">
        <f>AN16</f>
        <v>114</v>
      </c>
      <c r="AK16" s="603">
        <f t="shared" si="0"/>
        <v>186</v>
      </c>
      <c r="AL16" s="603">
        <f>AO16</f>
        <v>72</v>
      </c>
      <c r="AM16" s="604"/>
      <c r="AN16" s="605">
        <f t="shared" si="1"/>
        <v>114</v>
      </c>
      <c r="AO16" s="605">
        <f t="shared" si="2"/>
        <v>72</v>
      </c>
      <c r="AP16" s="606"/>
      <c r="AQ16" s="607">
        <f t="shared" si="3"/>
        <v>1</v>
      </c>
      <c r="AR16" s="607">
        <f t="shared" si="4"/>
        <v>0</v>
      </c>
      <c r="AS16" s="607">
        <f t="shared" si="5"/>
        <v>15</v>
      </c>
      <c r="AT16" s="607">
        <f t="shared" si="6"/>
        <v>0</v>
      </c>
      <c r="AU16" s="607">
        <f t="shared" si="7"/>
        <v>0</v>
      </c>
      <c r="AV16" s="607">
        <f t="shared" si="8"/>
        <v>0</v>
      </c>
      <c r="AW16" s="607">
        <f t="shared" si="9"/>
        <v>0</v>
      </c>
      <c r="AX16" s="607">
        <f t="shared" si="10"/>
        <v>0</v>
      </c>
      <c r="AY16" s="607">
        <f t="shared" si="11"/>
        <v>0</v>
      </c>
      <c r="AZ16" s="607">
        <f t="shared" si="12"/>
        <v>0</v>
      </c>
      <c r="BA16" s="607">
        <f t="shared" si="24"/>
        <v>0</v>
      </c>
      <c r="BB16" s="607">
        <f t="shared" si="13"/>
        <v>0</v>
      </c>
      <c r="BC16" s="607">
        <f t="shared" si="14"/>
        <v>0</v>
      </c>
      <c r="BD16" s="607">
        <f t="shared" si="15"/>
        <v>0</v>
      </c>
      <c r="BE16" s="607">
        <f t="shared" si="16"/>
        <v>0</v>
      </c>
      <c r="BF16" s="607">
        <f t="shared" si="23"/>
        <v>0</v>
      </c>
      <c r="BG16" s="607">
        <f t="shared" si="17"/>
        <v>0</v>
      </c>
      <c r="BH16" s="607">
        <f t="shared" si="18"/>
        <v>0</v>
      </c>
      <c r="BI16" s="607">
        <f t="shared" si="19"/>
        <v>0</v>
      </c>
      <c r="BJ16" s="607">
        <f t="shared" si="20"/>
        <v>0</v>
      </c>
      <c r="BK16" s="611"/>
      <c r="BL16" s="611"/>
      <c r="BM16" s="611"/>
      <c r="BN16" s="611">
        <v>1</v>
      </c>
      <c r="BO16" s="611"/>
      <c r="BP16" s="607">
        <f t="shared" si="22"/>
        <v>6</v>
      </c>
      <c r="BQ16" s="609">
        <f>(AQ16*$BS$6)+(AR16*$BT$6)+(AS16*$BU$6)+(AT16*$BV$6)+(AU16*$BW$6)+(AV16*$BX$6)+(AW16*$BY$6)+(AX16*$BZ$6)+(AY16*$CA$6)+(AZ16*$CB$6)+(BA16*$CC$6)+(BB16*$CD$6)+(BC16*$CE$6)+(BD16*$CF$6)+(BE16*CG$6)+(BF16*CH$6)+(BG16*$CI$6)+(BH16*$CJ$6)+(BI16*$CK$6)+(BJ16*$CL$6)</f>
        <v>186</v>
      </c>
      <c r="BR16" s="610"/>
      <c r="BS16" s="610"/>
      <c r="BT16" s="610"/>
      <c r="BU16" s="610"/>
      <c r="BV16" s="610"/>
      <c r="BW16" s="610"/>
      <c r="BX16" s="610"/>
      <c r="BY16" s="610"/>
      <c r="BZ16" s="610"/>
      <c r="CA16" s="610"/>
      <c r="CB16" s="610"/>
      <c r="CC16" s="610"/>
      <c r="CD16" s="610"/>
      <c r="CE16" s="610"/>
      <c r="CF16" s="610"/>
      <c r="CG16" s="610"/>
      <c r="CH16" s="610"/>
      <c r="CI16" s="610"/>
      <c r="CJ16" s="610"/>
      <c r="CK16" s="610"/>
      <c r="CL16" s="610"/>
    </row>
    <row r="17" spans="1:90" s="586" customFormat="1">
      <c r="A17" s="593" t="s">
        <v>294</v>
      </c>
      <c r="B17" s="593" t="s">
        <v>295</v>
      </c>
      <c r="C17" s="593"/>
      <c r="D17" s="594" t="s">
        <v>268</v>
      </c>
      <c r="E17" s="595"/>
      <c r="F17" s="595"/>
      <c r="G17" s="595"/>
      <c r="H17" s="595"/>
      <c r="I17" s="597"/>
      <c r="J17" s="597" t="s">
        <v>21</v>
      </c>
      <c r="K17" s="600" t="s">
        <v>21</v>
      </c>
      <c r="L17" s="600" t="s">
        <v>21</v>
      </c>
      <c r="M17" s="597" t="s">
        <v>21</v>
      </c>
      <c r="N17" s="595"/>
      <c r="O17" s="599" t="s">
        <v>17</v>
      </c>
      <c r="P17" s="598" t="s">
        <v>17</v>
      </c>
      <c r="Q17" s="597"/>
      <c r="R17" s="600" t="s">
        <v>21</v>
      </c>
      <c r="S17" s="597" t="s">
        <v>21</v>
      </c>
      <c r="T17" s="600" t="s">
        <v>21</v>
      </c>
      <c r="U17" s="595"/>
      <c r="V17" s="595" t="s">
        <v>21</v>
      </c>
      <c r="W17" s="597"/>
      <c r="X17" s="600" t="s">
        <v>21</v>
      </c>
      <c r="Y17" s="597" t="s">
        <v>21</v>
      </c>
      <c r="Z17" s="597"/>
      <c r="AA17" s="600" t="s">
        <v>21</v>
      </c>
      <c r="AB17" s="595" t="s">
        <v>21</v>
      </c>
      <c r="AC17" s="595"/>
      <c r="AD17" s="597"/>
      <c r="AE17" s="597" t="s">
        <v>21</v>
      </c>
      <c r="AF17" s="600" t="s">
        <v>21</v>
      </c>
      <c r="AG17" s="600" t="s">
        <v>21</v>
      </c>
      <c r="AH17" s="597" t="s">
        <v>21</v>
      </c>
      <c r="AI17" s="596" t="s">
        <v>21</v>
      </c>
      <c r="AJ17" s="602">
        <f>AN17</f>
        <v>96</v>
      </c>
      <c r="AK17" s="603">
        <f t="shared" si="0"/>
        <v>204</v>
      </c>
      <c r="AL17" s="603">
        <f>AO17</f>
        <v>108</v>
      </c>
      <c r="AM17" s="604"/>
      <c r="AN17" s="605">
        <f t="shared" si="1"/>
        <v>96</v>
      </c>
      <c r="AO17" s="605">
        <f t="shared" si="2"/>
        <v>108</v>
      </c>
      <c r="AP17" s="606"/>
      <c r="AQ17" s="607">
        <f t="shared" si="3"/>
        <v>0</v>
      </c>
      <c r="AR17" s="607">
        <f t="shared" si="4"/>
        <v>0</v>
      </c>
      <c r="AS17" s="607">
        <f t="shared" si="5"/>
        <v>17</v>
      </c>
      <c r="AT17" s="607">
        <f t="shared" si="6"/>
        <v>0</v>
      </c>
      <c r="AU17" s="607">
        <f t="shared" si="7"/>
        <v>0</v>
      </c>
      <c r="AV17" s="607">
        <f t="shared" si="8"/>
        <v>0</v>
      </c>
      <c r="AW17" s="607">
        <f t="shared" si="9"/>
        <v>0</v>
      </c>
      <c r="AX17" s="607">
        <f t="shared" si="10"/>
        <v>0</v>
      </c>
      <c r="AY17" s="607">
        <f t="shared" si="11"/>
        <v>0</v>
      </c>
      <c r="AZ17" s="607">
        <f t="shared" si="12"/>
        <v>0</v>
      </c>
      <c r="BA17" s="607">
        <f t="shared" si="24"/>
        <v>0</v>
      </c>
      <c r="BB17" s="607">
        <f t="shared" si="13"/>
        <v>0</v>
      </c>
      <c r="BC17" s="607">
        <f t="shared" si="14"/>
        <v>0</v>
      </c>
      <c r="BD17" s="607">
        <f t="shared" si="15"/>
        <v>0</v>
      </c>
      <c r="BE17" s="607">
        <f t="shared" si="16"/>
        <v>0</v>
      </c>
      <c r="BF17" s="607">
        <f t="shared" si="23"/>
        <v>0</v>
      </c>
      <c r="BG17" s="607">
        <f t="shared" si="17"/>
        <v>0</v>
      </c>
      <c r="BH17" s="607">
        <f t="shared" si="18"/>
        <v>0</v>
      </c>
      <c r="BI17" s="607">
        <f t="shared" si="19"/>
        <v>0</v>
      </c>
      <c r="BJ17" s="607">
        <f t="shared" si="20"/>
        <v>0</v>
      </c>
      <c r="BK17" s="611"/>
      <c r="BL17" s="611"/>
      <c r="BM17" s="611"/>
      <c r="BN17" s="611">
        <v>4</v>
      </c>
      <c r="BO17" s="611"/>
      <c r="BP17" s="607">
        <f t="shared" si="22"/>
        <v>24</v>
      </c>
      <c r="BQ17" s="609">
        <f t="shared" ref="BQ17" si="25">(AQ17*$BS$6)+(AR17*$BT$6)+(AS17*$BU$6)+(AT17*$BV$6)+(AU17*$BW$6)+(AV17*$BX$6)+(AW17*$BY$6)+(AX17*$BZ$6)+(AY17*$CA$6)+(AZ17*$CB$6)+(BA17*$CC$6)+(BB17*$CD$6)+(BC17*$CE$6)+(BD17*$CF$6)+(BE17*CG$6)+(BF17*CH$6)+(BG17*$CI$6)+(BH17*$CJ$6)+(BI17*$CK$6)+(BJ17*$CL$6)</f>
        <v>204</v>
      </c>
      <c r="BR17" s="610"/>
      <c r="BS17" s="610"/>
      <c r="BT17" s="610"/>
      <c r="BU17" s="610"/>
      <c r="BV17" s="610"/>
      <c r="BW17" s="610"/>
      <c r="BX17" s="610"/>
      <c r="BY17" s="610"/>
      <c r="BZ17" s="610"/>
      <c r="CA17" s="610"/>
      <c r="CB17" s="610"/>
      <c r="CC17" s="610"/>
      <c r="CD17" s="610"/>
      <c r="CE17" s="610"/>
      <c r="CF17" s="610"/>
      <c r="CG17" s="610"/>
      <c r="CH17" s="610"/>
      <c r="CI17" s="610"/>
      <c r="CJ17" s="610"/>
      <c r="CK17" s="610"/>
      <c r="CL17" s="610"/>
    </row>
    <row r="18" spans="1:90" s="586" customFormat="1">
      <c r="A18" s="579" t="s">
        <v>0</v>
      </c>
      <c r="B18" s="579" t="s">
        <v>1</v>
      </c>
      <c r="C18" s="579" t="s">
        <v>46</v>
      </c>
      <c r="D18" s="580" t="s">
        <v>3</v>
      </c>
      <c r="E18" s="581">
        <v>1</v>
      </c>
      <c r="F18" s="581">
        <v>2</v>
      </c>
      <c r="G18" s="581">
        <v>3</v>
      </c>
      <c r="H18" s="581">
        <v>4</v>
      </c>
      <c r="I18" s="581">
        <v>5</v>
      </c>
      <c r="J18" s="581">
        <v>6</v>
      </c>
      <c r="K18" s="581">
        <v>7</v>
      </c>
      <c r="L18" s="581">
        <v>8</v>
      </c>
      <c r="M18" s="581">
        <v>9</v>
      </c>
      <c r="N18" s="581">
        <v>10</v>
      </c>
      <c r="O18" s="581">
        <v>11</v>
      </c>
      <c r="P18" s="581">
        <v>12</v>
      </c>
      <c r="Q18" s="581">
        <v>13</v>
      </c>
      <c r="R18" s="581">
        <v>14</v>
      </c>
      <c r="S18" s="581">
        <v>15</v>
      </c>
      <c r="T18" s="581">
        <v>16</v>
      </c>
      <c r="U18" s="581">
        <v>17</v>
      </c>
      <c r="V18" s="581">
        <v>18</v>
      </c>
      <c r="W18" s="581">
        <v>19</v>
      </c>
      <c r="X18" s="581">
        <v>20</v>
      </c>
      <c r="Y18" s="581">
        <v>21</v>
      </c>
      <c r="Z18" s="581">
        <v>22</v>
      </c>
      <c r="AA18" s="581">
        <v>23</v>
      </c>
      <c r="AB18" s="581">
        <v>24</v>
      </c>
      <c r="AC18" s="581">
        <v>25</v>
      </c>
      <c r="AD18" s="581">
        <v>26</v>
      </c>
      <c r="AE18" s="581">
        <v>27</v>
      </c>
      <c r="AF18" s="581">
        <v>28</v>
      </c>
      <c r="AG18" s="581">
        <v>29</v>
      </c>
      <c r="AH18" s="581">
        <v>30</v>
      </c>
      <c r="AI18" s="581">
        <v>31</v>
      </c>
      <c r="AJ18" s="617" t="s">
        <v>4</v>
      </c>
      <c r="AK18" s="618" t="s">
        <v>5</v>
      </c>
      <c r="AL18" s="618" t="s">
        <v>6</v>
      </c>
      <c r="AM18" s="604"/>
      <c r="AN18" s="619"/>
      <c r="AO18" s="610"/>
      <c r="AP18" s="610"/>
      <c r="AQ18" s="610"/>
      <c r="AR18" s="610"/>
      <c r="AS18" s="620"/>
      <c r="AT18" s="621"/>
      <c r="AU18" s="621"/>
      <c r="AV18" s="621"/>
      <c r="AW18" s="621"/>
      <c r="AX18" s="621"/>
      <c r="AY18" s="621"/>
      <c r="AZ18" s="621"/>
      <c r="BA18" s="621"/>
      <c r="BB18" s="621"/>
      <c r="BC18" s="621"/>
      <c r="BD18" s="621"/>
      <c r="BE18" s="621"/>
      <c r="BF18" s="621"/>
      <c r="BG18" s="621"/>
      <c r="BH18" s="621"/>
      <c r="BI18" s="621"/>
      <c r="BJ18" s="621"/>
      <c r="BK18" s="620"/>
      <c r="BL18" s="620"/>
      <c r="BM18" s="620"/>
      <c r="BN18" s="610"/>
      <c r="BO18" s="620"/>
      <c r="BP18" s="621"/>
      <c r="BQ18" s="622"/>
      <c r="BR18" s="620"/>
      <c r="BS18" s="620"/>
      <c r="BT18" s="610"/>
      <c r="BU18" s="610"/>
      <c r="BV18" s="610"/>
      <c r="BW18" s="610"/>
      <c r="BX18" s="610"/>
      <c r="BY18" s="610"/>
      <c r="BZ18" s="610"/>
      <c r="CA18" s="610"/>
      <c r="CB18" s="610"/>
      <c r="CC18" s="610"/>
      <c r="CD18" s="610"/>
      <c r="CE18" s="610"/>
      <c r="CF18" s="610"/>
      <c r="CG18" s="610"/>
      <c r="CH18" s="610"/>
      <c r="CI18" s="610"/>
      <c r="CJ18" s="610"/>
      <c r="CK18" s="610"/>
      <c r="CL18" s="610"/>
    </row>
    <row r="19" spans="1:90" s="586" customFormat="1">
      <c r="A19" s="579"/>
      <c r="B19" s="579" t="s">
        <v>264</v>
      </c>
      <c r="C19" s="579" t="s">
        <v>209</v>
      </c>
      <c r="D19" s="580"/>
      <c r="E19" s="581" t="s">
        <v>9</v>
      </c>
      <c r="F19" s="581" t="s">
        <v>10</v>
      </c>
      <c r="G19" s="581" t="s">
        <v>132</v>
      </c>
      <c r="H19" s="581" t="s">
        <v>11</v>
      </c>
      <c r="I19" s="581" t="s">
        <v>12</v>
      </c>
      <c r="J19" s="581" t="s">
        <v>13</v>
      </c>
      <c r="K19" s="581" t="s">
        <v>8</v>
      </c>
      <c r="L19" s="581" t="s">
        <v>9</v>
      </c>
      <c r="M19" s="581" t="s">
        <v>10</v>
      </c>
      <c r="N19" s="581" t="s">
        <v>132</v>
      </c>
      <c r="O19" s="581" t="s">
        <v>11</v>
      </c>
      <c r="P19" s="581" t="s">
        <v>12</v>
      </c>
      <c r="Q19" s="581" t="s">
        <v>13</v>
      </c>
      <c r="R19" s="581" t="s">
        <v>8</v>
      </c>
      <c r="S19" s="581" t="s">
        <v>9</v>
      </c>
      <c r="T19" s="581" t="s">
        <v>10</v>
      </c>
      <c r="U19" s="581" t="s">
        <v>132</v>
      </c>
      <c r="V19" s="581" t="s">
        <v>11</v>
      </c>
      <c r="W19" s="581" t="s">
        <v>12</v>
      </c>
      <c r="X19" s="581" t="s">
        <v>13</v>
      </c>
      <c r="Y19" s="581" t="s">
        <v>8</v>
      </c>
      <c r="Z19" s="581" t="s">
        <v>9</v>
      </c>
      <c r="AA19" s="581" t="s">
        <v>10</v>
      </c>
      <c r="AB19" s="581" t="s">
        <v>132</v>
      </c>
      <c r="AC19" s="581" t="s">
        <v>11</v>
      </c>
      <c r="AD19" s="581" t="s">
        <v>12</v>
      </c>
      <c r="AE19" s="581" t="s">
        <v>13</v>
      </c>
      <c r="AF19" s="581" t="s">
        <v>8</v>
      </c>
      <c r="AG19" s="581" t="s">
        <v>9</v>
      </c>
      <c r="AH19" s="581" t="s">
        <v>10</v>
      </c>
      <c r="AI19" s="581" t="s">
        <v>132</v>
      </c>
      <c r="AJ19" s="617"/>
      <c r="AK19" s="618"/>
      <c r="AL19" s="618"/>
      <c r="AM19" s="604"/>
      <c r="AN19" s="619"/>
      <c r="AO19" s="610"/>
      <c r="AP19" s="610"/>
      <c r="AQ19" s="610"/>
      <c r="AR19" s="610"/>
      <c r="AS19" s="620"/>
      <c r="AT19" s="621"/>
      <c r="AU19" s="621"/>
      <c r="AV19" s="621"/>
      <c r="AW19" s="621"/>
      <c r="AX19" s="621"/>
      <c r="AY19" s="621"/>
      <c r="AZ19" s="621"/>
      <c r="BA19" s="621"/>
      <c r="BB19" s="621"/>
      <c r="BC19" s="621"/>
      <c r="BD19" s="621"/>
      <c r="BE19" s="621"/>
      <c r="BF19" s="621"/>
      <c r="BG19" s="621"/>
      <c r="BH19" s="621"/>
      <c r="BI19" s="621"/>
      <c r="BJ19" s="621"/>
      <c r="BK19" s="620"/>
      <c r="BL19" s="620"/>
      <c r="BM19" s="620"/>
      <c r="BN19" s="610"/>
      <c r="BO19" s="620"/>
      <c r="BP19" s="621"/>
      <c r="BQ19" s="622"/>
      <c r="BR19" s="620"/>
      <c r="BS19" s="620"/>
      <c r="BT19" s="610"/>
      <c r="BU19" s="610"/>
      <c r="BV19" s="610"/>
      <c r="BW19" s="610"/>
      <c r="BX19" s="610"/>
      <c r="BY19" s="610"/>
      <c r="BZ19" s="610"/>
      <c r="CA19" s="610"/>
      <c r="CB19" s="610"/>
      <c r="CC19" s="610"/>
      <c r="CD19" s="610"/>
      <c r="CE19" s="610"/>
      <c r="CF19" s="610"/>
      <c r="CG19" s="610"/>
      <c r="CH19" s="610"/>
      <c r="CI19" s="610"/>
      <c r="CJ19" s="610"/>
      <c r="CK19" s="610"/>
      <c r="CL19" s="610"/>
    </row>
    <row r="20" spans="1:90" s="586" customFormat="1">
      <c r="A20" s="623" t="s">
        <v>296</v>
      </c>
      <c r="B20" s="623" t="s">
        <v>297</v>
      </c>
      <c r="C20" s="623" t="s">
        <v>298</v>
      </c>
      <c r="D20" s="594" t="s">
        <v>268</v>
      </c>
      <c r="E20" s="596" t="s">
        <v>299</v>
      </c>
      <c r="F20" s="596" t="s">
        <v>27</v>
      </c>
      <c r="G20" s="596" t="s">
        <v>21</v>
      </c>
      <c r="H20" s="595" t="s">
        <v>300</v>
      </c>
      <c r="I20" s="597" t="s">
        <v>21</v>
      </c>
      <c r="J20" s="597"/>
      <c r="K20" s="597" t="s">
        <v>21</v>
      </c>
      <c r="L20" s="597"/>
      <c r="M20" s="600" t="s">
        <v>28</v>
      </c>
      <c r="N20" s="595" t="s">
        <v>21</v>
      </c>
      <c r="O20" s="596" t="s">
        <v>28</v>
      </c>
      <c r="P20" s="597"/>
      <c r="Q20" s="597" t="s">
        <v>21</v>
      </c>
      <c r="R20" s="597"/>
      <c r="S20" s="600" t="s">
        <v>21</v>
      </c>
      <c r="T20" s="597" t="s">
        <v>21</v>
      </c>
      <c r="U20" s="596" t="s">
        <v>301</v>
      </c>
      <c r="V20" s="595"/>
      <c r="W20" s="597" t="s">
        <v>21</v>
      </c>
      <c r="X20" s="600" t="s">
        <v>55</v>
      </c>
      <c r="Y20" s="600" t="s">
        <v>21</v>
      </c>
      <c r="Z20" s="597" t="s">
        <v>21</v>
      </c>
      <c r="AA20" s="597"/>
      <c r="AB20" s="596"/>
      <c r="AC20" s="596" t="s">
        <v>28</v>
      </c>
      <c r="AD20" s="597"/>
      <c r="AE20" s="597"/>
      <c r="AF20" s="597" t="s">
        <v>21</v>
      </c>
      <c r="AG20" s="600" t="s">
        <v>21</v>
      </c>
      <c r="AH20" s="600" t="s">
        <v>21</v>
      </c>
      <c r="AI20" s="595" t="s">
        <v>21</v>
      </c>
      <c r="AJ20" s="602">
        <f>AN20</f>
        <v>120</v>
      </c>
      <c r="AK20" s="603">
        <f t="shared" ref="AK20:AK31" si="26">AJ20+AL20</f>
        <v>300</v>
      </c>
      <c r="AL20" s="603">
        <f>AO20</f>
        <v>180</v>
      </c>
      <c r="AM20" s="604"/>
      <c r="AN20" s="605">
        <f t="shared" ref="AN20:AN31" si="27">$AN$2-BP20</f>
        <v>120</v>
      </c>
      <c r="AO20" s="605">
        <f t="shared" ref="AO20:AO31" si="28">(BQ20-AN20)</f>
        <v>180</v>
      </c>
      <c r="AP20" s="606"/>
      <c r="AQ20" s="607">
        <f t="shared" ref="AQ20:AQ31" si="29">COUNTIF(E20:AI20,"M")</f>
        <v>0</v>
      </c>
      <c r="AR20" s="607">
        <f t="shared" ref="AR20:AR31" si="30">COUNTIF(E20:AI20,"T")</f>
        <v>0</v>
      </c>
      <c r="AS20" s="607">
        <f t="shared" ref="AS20:AS31" si="31">COUNTIF(E20:AI20,"P")</f>
        <v>14</v>
      </c>
      <c r="AT20" s="607">
        <f t="shared" ref="AT20:AT31" si="32">COUNTIF(E20:AI20,"SN")</f>
        <v>0</v>
      </c>
      <c r="AU20" s="607">
        <f t="shared" ref="AU20:AU31" si="33">COUNTIF(E20:AI20,"M/T")</f>
        <v>0</v>
      </c>
      <c r="AV20" s="607">
        <f t="shared" ref="AV20:AV31" si="34">COUNTIF(E20:AI20,"I/I")</f>
        <v>0</v>
      </c>
      <c r="AW20" s="607">
        <f t="shared" ref="AW20:AW31" si="35">COUNTIF(E20:AI20,"I")</f>
        <v>1</v>
      </c>
      <c r="AX20" s="607">
        <f t="shared" ref="AX20:AX31" si="36">COUNTIF(E20:AI20,"I²")</f>
        <v>0</v>
      </c>
      <c r="AY20" s="607">
        <f t="shared" ref="AY20:AY31" si="37">COUNTIF(E20:AI20,"M4")</f>
        <v>0</v>
      </c>
      <c r="AZ20" s="607">
        <f t="shared" ref="AZ20:AZ31" si="38">COUNTIF(E20:AI20,"T5")</f>
        <v>0</v>
      </c>
      <c r="BA20" s="607">
        <f t="shared" ref="BA20:BA31" si="39">COUNTIF(E20:AI20,"N/M")</f>
        <v>0</v>
      </c>
      <c r="BB20" s="607">
        <f t="shared" ref="BB20:BB31" si="40">COUNTIF(E20:AI20,"T/N")</f>
        <v>1</v>
      </c>
      <c r="BC20" s="607">
        <f>COUNTIF(E20:AI20,"T/I")</f>
        <v>1</v>
      </c>
      <c r="BD20" s="607">
        <f t="shared" ref="BD20:BD31" si="41">COUNTIF(E20:AI20,"P/I")</f>
        <v>4</v>
      </c>
      <c r="BE20" s="607">
        <f>COUNTIF(E20:AI20,"P/N")</f>
        <v>1</v>
      </c>
      <c r="BF20" s="607">
        <f>COUNTIF(E20:AI20,"M4/T")</f>
        <v>0</v>
      </c>
      <c r="BG20" s="607">
        <f t="shared" ref="BG20:BG31" si="42">COUNTIF(E20:AI20,"D7")</f>
        <v>0</v>
      </c>
      <c r="BH20" s="607">
        <f t="shared" ref="BH20:BH31" si="43">COUNTIF(E20:AI20,"M5")</f>
        <v>0</v>
      </c>
      <c r="BI20" s="607">
        <f t="shared" ref="BI20:BI31" si="44">COUNTIF(E20:AI20,"M6")</f>
        <v>0</v>
      </c>
      <c r="BJ20" s="607">
        <f t="shared" ref="BJ20:BJ31" si="45">COUNTIF(E20:AI20,"T6")</f>
        <v>0</v>
      </c>
      <c r="BK20" s="611"/>
      <c r="BL20" s="611"/>
      <c r="BM20" s="611"/>
      <c r="BN20" s="611"/>
      <c r="BO20" s="611"/>
      <c r="BP20" s="607">
        <f t="shared" ref="BP20" si="46">((BL20*6)+(BM20*6)+(BN20*6)+(BO20)+(BK20*6))</f>
        <v>0</v>
      </c>
      <c r="BQ20" s="609">
        <f t="shared" ref="BQ20:BQ31" si="47">(AQ20*$BS$6)+(AR20*$BT$6)+(AS20*$BU$6)+(AT20*$BV$6)+(AU20*$BW$6)+(AV20*$BX$6)+(AW20*$BY$6)+(AX20*$BZ$6)+(AY20*$CA$6)+(AZ20*$CB$6)+(BA20*$CC$6)+(BB20*$CD$6)+(BC20*$CE$6)+(BD20*$CF$6)+(BE20*CG$6)+(BF20*CH$6)+(BG20*$CI$6)+(BH20*$CJ$6)+(BI20*$CK$6)+(BJ20*$CL$6)</f>
        <v>300</v>
      </c>
      <c r="BR20" s="620"/>
      <c r="BS20" s="610"/>
      <c r="BT20" s="610"/>
      <c r="BU20" s="610"/>
      <c r="BV20" s="610"/>
      <c r="BW20" s="610"/>
      <c r="BX20" s="610"/>
      <c r="BY20" s="610"/>
      <c r="BZ20" s="610"/>
      <c r="CA20" s="610"/>
      <c r="CB20" s="610"/>
      <c r="CC20" s="610"/>
      <c r="CD20" s="610"/>
      <c r="CE20" s="610"/>
      <c r="CF20" s="610"/>
      <c r="CG20" s="610"/>
      <c r="CH20" s="610"/>
      <c r="CI20" s="610"/>
      <c r="CJ20" s="610"/>
      <c r="CK20" s="610"/>
      <c r="CL20" s="610"/>
    </row>
    <row r="21" spans="1:90" s="586" customFormat="1">
      <c r="A21" s="623" t="s">
        <v>302</v>
      </c>
      <c r="B21" s="623" t="s">
        <v>303</v>
      </c>
      <c r="C21" s="623">
        <v>497725</v>
      </c>
      <c r="D21" s="594" t="s">
        <v>268</v>
      </c>
      <c r="E21" s="595" t="s">
        <v>21</v>
      </c>
      <c r="F21" s="595"/>
      <c r="G21" s="595"/>
      <c r="H21" s="595"/>
      <c r="I21" s="597"/>
      <c r="J21" s="597"/>
      <c r="K21" s="598" t="s">
        <v>204</v>
      </c>
      <c r="L21" s="598" t="s">
        <v>204</v>
      </c>
      <c r="M21" s="597"/>
      <c r="N21" s="595" t="s">
        <v>21</v>
      </c>
      <c r="O21" s="595" t="s">
        <v>21</v>
      </c>
      <c r="P21" s="597"/>
      <c r="Q21" s="597"/>
      <c r="R21" s="600" t="s">
        <v>19</v>
      </c>
      <c r="S21" s="600" t="s">
        <v>21</v>
      </c>
      <c r="T21" s="597" t="s">
        <v>21</v>
      </c>
      <c r="U21" s="596" t="s">
        <v>21</v>
      </c>
      <c r="V21" s="596" t="s">
        <v>21</v>
      </c>
      <c r="W21" s="597" t="s">
        <v>21</v>
      </c>
      <c r="X21" s="597"/>
      <c r="Y21" s="597"/>
      <c r="Z21" s="597" t="s">
        <v>21</v>
      </c>
      <c r="AA21" s="600" t="s">
        <v>21</v>
      </c>
      <c r="AB21" s="596" t="s">
        <v>21</v>
      </c>
      <c r="AC21" s="595" t="s">
        <v>21</v>
      </c>
      <c r="AD21" s="600" t="s">
        <v>21</v>
      </c>
      <c r="AE21" s="597"/>
      <c r="AF21" s="597" t="s">
        <v>21</v>
      </c>
      <c r="AG21" s="600" t="s">
        <v>21</v>
      </c>
      <c r="AH21" s="600" t="s">
        <v>21</v>
      </c>
      <c r="AI21" s="595" t="s">
        <v>21</v>
      </c>
      <c r="AJ21" s="602">
        <f>AN21</f>
        <v>108</v>
      </c>
      <c r="AK21" s="603">
        <f t="shared" si="26"/>
        <v>210</v>
      </c>
      <c r="AL21" s="603">
        <f>AO21</f>
        <v>102</v>
      </c>
      <c r="AM21" s="604"/>
      <c r="AN21" s="605">
        <f t="shared" si="27"/>
        <v>108</v>
      </c>
      <c r="AO21" s="605">
        <f t="shared" si="28"/>
        <v>102</v>
      </c>
      <c r="AP21" s="606"/>
      <c r="AQ21" s="607">
        <f t="shared" si="29"/>
        <v>1</v>
      </c>
      <c r="AR21" s="607">
        <f t="shared" si="30"/>
        <v>0</v>
      </c>
      <c r="AS21" s="607">
        <f t="shared" si="31"/>
        <v>17</v>
      </c>
      <c r="AT21" s="607">
        <f t="shared" si="32"/>
        <v>0</v>
      </c>
      <c r="AU21" s="607">
        <f t="shared" si="33"/>
        <v>0</v>
      </c>
      <c r="AV21" s="607">
        <f t="shared" si="34"/>
        <v>0</v>
      </c>
      <c r="AW21" s="607">
        <f t="shared" si="35"/>
        <v>0</v>
      </c>
      <c r="AX21" s="607">
        <f t="shared" si="36"/>
        <v>0</v>
      </c>
      <c r="AY21" s="607">
        <f t="shared" si="37"/>
        <v>0</v>
      </c>
      <c r="AZ21" s="607">
        <f t="shared" si="38"/>
        <v>0</v>
      </c>
      <c r="BA21" s="607">
        <f t="shared" si="39"/>
        <v>0</v>
      </c>
      <c r="BB21" s="607">
        <f t="shared" si="40"/>
        <v>0</v>
      </c>
      <c r="BC21" s="607">
        <f>COUNTIF(E21:AI21,"T/I")</f>
        <v>0</v>
      </c>
      <c r="BD21" s="607">
        <f t="shared" si="41"/>
        <v>0</v>
      </c>
      <c r="BE21" s="607">
        <f t="shared" ref="BE21:BE31" si="48">COUNTIF(E21:AI21,"M/N")</f>
        <v>0</v>
      </c>
      <c r="BF21" s="607">
        <f>COUNTIF(E21:AI21,"M4/T")</f>
        <v>0</v>
      </c>
      <c r="BG21" s="607">
        <f t="shared" si="42"/>
        <v>0</v>
      </c>
      <c r="BH21" s="607">
        <f t="shared" si="43"/>
        <v>0</v>
      </c>
      <c r="BI21" s="607">
        <f t="shared" si="44"/>
        <v>0</v>
      </c>
      <c r="BJ21" s="607">
        <f t="shared" si="45"/>
        <v>0</v>
      </c>
      <c r="BK21" s="608"/>
      <c r="BL21" s="608">
        <v>2</v>
      </c>
      <c r="BM21" s="608"/>
      <c r="BN21" s="608"/>
      <c r="BO21" s="608"/>
      <c r="BP21" s="607">
        <f>((BL21*6)+(BM21*6)+(BN21*6)+(BO21)+(BK21*6))</f>
        <v>12</v>
      </c>
      <c r="BQ21" s="609">
        <f t="shared" si="47"/>
        <v>210</v>
      </c>
      <c r="BR21" s="620"/>
      <c r="BS21" s="610"/>
      <c r="BT21" s="610"/>
      <c r="BU21" s="610"/>
      <c r="BV21" s="610"/>
      <c r="BW21" s="610"/>
      <c r="BX21" s="610"/>
      <c r="BY21" s="610"/>
      <c r="BZ21" s="610"/>
      <c r="CA21" s="610"/>
      <c r="CB21" s="610"/>
      <c r="CC21" s="610"/>
      <c r="CD21" s="610"/>
      <c r="CE21" s="610"/>
      <c r="CF21" s="610"/>
      <c r="CG21" s="610"/>
      <c r="CH21" s="610"/>
      <c r="CI21" s="610"/>
      <c r="CJ21" s="610"/>
      <c r="CK21" s="610"/>
      <c r="CL21" s="610"/>
    </row>
    <row r="22" spans="1:90" s="586" customFormat="1">
      <c r="A22" s="623" t="s">
        <v>304</v>
      </c>
      <c r="B22" s="623" t="s">
        <v>305</v>
      </c>
      <c r="C22" s="623" t="s">
        <v>306</v>
      </c>
      <c r="D22" s="594" t="s">
        <v>268</v>
      </c>
      <c r="E22" s="595" t="s">
        <v>21</v>
      </c>
      <c r="F22" s="596" t="s">
        <v>19</v>
      </c>
      <c r="G22" s="595"/>
      <c r="H22" s="595" t="s">
        <v>21</v>
      </c>
      <c r="I22" s="597"/>
      <c r="J22" s="597" t="s">
        <v>21</v>
      </c>
      <c r="K22" s="597" t="s">
        <v>21</v>
      </c>
      <c r="L22" s="600" t="s">
        <v>55</v>
      </c>
      <c r="M22" s="597"/>
      <c r="N22" s="595" t="s">
        <v>21</v>
      </c>
      <c r="O22" s="595"/>
      <c r="P22" s="597"/>
      <c r="Q22" s="597" t="s">
        <v>307</v>
      </c>
      <c r="R22" s="597" t="s">
        <v>19</v>
      </c>
      <c r="S22" s="597"/>
      <c r="T22" s="597" t="s">
        <v>308</v>
      </c>
      <c r="U22" s="595"/>
      <c r="V22" s="595" t="s">
        <v>21</v>
      </c>
      <c r="W22" s="598" t="s">
        <v>17</v>
      </c>
      <c r="X22" s="597"/>
      <c r="Y22" s="597"/>
      <c r="Z22" s="597"/>
      <c r="AA22" s="600" t="s">
        <v>21</v>
      </c>
      <c r="AB22" s="595"/>
      <c r="AC22" s="595" t="s">
        <v>21</v>
      </c>
      <c r="AD22" s="600" t="s">
        <v>21</v>
      </c>
      <c r="AE22" s="597"/>
      <c r="AF22" s="597"/>
      <c r="AG22" s="600" t="s">
        <v>21</v>
      </c>
      <c r="AH22" s="597"/>
      <c r="AI22" s="595" t="s">
        <v>21</v>
      </c>
      <c r="AJ22" s="602">
        <f>AN22</f>
        <v>108</v>
      </c>
      <c r="AK22" s="603">
        <f t="shared" si="26"/>
        <v>198</v>
      </c>
      <c r="AL22" s="603">
        <f>AO22</f>
        <v>90</v>
      </c>
      <c r="AM22" s="604"/>
      <c r="AN22" s="605">
        <f t="shared" si="27"/>
        <v>108</v>
      </c>
      <c r="AO22" s="605">
        <f t="shared" si="28"/>
        <v>90</v>
      </c>
      <c r="AP22" s="606"/>
      <c r="AQ22" s="607">
        <f t="shared" si="29"/>
        <v>2</v>
      </c>
      <c r="AR22" s="607">
        <f t="shared" si="30"/>
        <v>0</v>
      </c>
      <c r="AS22" s="607">
        <f t="shared" si="31"/>
        <v>11</v>
      </c>
      <c r="AT22" s="607">
        <f t="shared" si="32"/>
        <v>0</v>
      </c>
      <c r="AU22" s="607">
        <f t="shared" si="33"/>
        <v>0</v>
      </c>
      <c r="AV22" s="607">
        <f t="shared" si="34"/>
        <v>0</v>
      </c>
      <c r="AW22" s="607">
        <f t="shared" si="35"/>
        <v>1</v>
      </c>
      <c r="AX22" s="607">
        <f t="shared" si="36"/>
        <v>0</v>
      </c>
      <c r="AY22" s="607">
        <f t="shared" si="37"/>
        <v>0</v>
      </c>
      <c r="AZ22" s="607">
        <f t="shared" si="38"/>
        <v>0</v>
      </c>
      <c r="BA22" s="607">
        <f t="shared" si="39"/>
        <v>0</v>
      </c>
      <c r="BB22" s="607">
        <f t="shared" si="40"/>
        <v>0</v>
      </c>
      <c r="BC22" s="607">
        <f>COUNTIF(E22:AI22,"T/I")</f>
        <v>0</v>
      </c>
      <c r="BD22" s="607">
        <f t="shared" si="41"/>
        <v>0</v>
      </c>
      <c r="BE22" s="607">
        <f>COUNTIF(E22:AI22,"P/N")</f>
        <v>2</v>
      </c>
      <c r="BF22" s="607">
        <f>COUNTIF(E22:AI22,"M4/T")</f>
        <v>0</v>
      </c>
      <c r="BG22" s="607">
        <f t="shared" si="42"/>
        <v>0</v>
      </c>
      <c r="BH22" s="607">
        <f t="shared" si="43"/>
        <v>0</v>
      </c>
      <c r="BI22" s="607">
        <f t="shared" si="44"/>
        <v>0</v>
      </c>
      <c r="BJ22" s="607">
        <f t="shared" si="45"/>
        <v>0</v>
      </c>
      <c r="BK22" s="611"/>
      <c r="BL22" s="611"/>
      <c r="BM22" s="611"/>
      <c r="BN22" s="611">
        <v>2</v>
      </c>
      <c r="BO22" s="611"/>
      <c r="BP22" s="607">
        <f t="shared" si="22"/>
        <v>12</v>
      </c>
      <c r="BQ22" s="609">
        <f t="shared" si="47"/>
        <v>198</v>
      </c>
      <c r="BR22" s="610"/>
      <c r="BS22" s="610"/>
      <c r="BT22" s="610"/>
      <c r="BU22" s="610"/>
      <c r="BV22" s="610"/>
      <c r="BW22" s="610"/>
      <c r="BX22" s="610"/>
      <c r="BY22" s="610"/>
      <c r="BZ22" s="610"/>
      <c r="CA22" s="610"/>
      <c r="CB22" s="610"/>
      <c r="CC22" s="610"/>
      <c r="CD22" s="610"/>
      <c r="CE22" s="610"/>
      <c r="CF22" s="610"/>
      <c r="CG22" s="610"/>
      <c r="CH22" s="610"/>
      <c r="CI22" s="610"/>
      <c r="CJ22" s="610"/>
      <c r="CK22" s="610"/>
      <c r="CL22" s="610"/>
    </row>
    <row r="23" spans="1:90" s="586" customFormat="1">
      <c r="A23" s="623" t="s">
        <v>309</v>
      </c>
      <c r="B23" s="623" t="s">
        <v>310</v>
      </c>
      <c r="C23" s="623">
        <v>1100211</v>
      </c>
      <c r="D23" s="594" t="s">
        <v>268</v>
      </c>
      <c r="E23" s="595" t="s">
        <v>21</v>
      </c>
      <c r="F23" s="595"/>
      <c r="G23" s="595"/>
      <c r="H23" s="595" t="s">
        <v>21</v>
      </c>
      <c r="I23" s="597"/>
      <c r="J23" s="597"/>
      <c r="K23" s="597" t="s">
        <v>21</v>
      </c>
      <c r="L23" s="597"/>
      <c r="M23" s="597"/>
      <c r="N23" s="595" t="s">
        <v>21</v>
      </c>
      <c r="O23" s="595"/>
      <c r="P23" s="597"/>
      <c r="Q23" s="597" t="s">
        <v>21</v>
      </c>
      <c r="R23" s="597"/>
      <c r="S23" s="597"/>
      <c r="T23" s="597" t="s">
        <v>21</v>
      </c>
      <c r="U23" s="595"/>
      <c r="V23" s="595"/>
      <c r="W23" s="597" t="s">
        <v>21</v>
      </c>
      <c r="X23" s="597"/>
      <c r="Y23" s="597"/>
      <c r="Z23" s="597" t="s">
        <v>21</v>
      </c>
      <c r="AA23" s="597"/>
      <c r="AB23" s="595"/>
      <c r="AC23" s="595" t="s">
        <v>21</v>
      </c>
      <c r="AD23" s="597"/>
      <c r="AE23" s="597"/>
      <c r="AF23" s="597" t="s">
        <v>21</v>
      </c>
      <c r="AG23" s="597"/>
      <c r="AH23" s="597"/>
      <c r="AI23" s="596" t="s">
        <v>21</v>
      </c>
      <c r="AJ23" s="602">
        <f>AN23</f>
        <v>120</v>
      </c>
      <c r="AK23" s="603">
        <f>AJ23+AL23</f>
        <v>132</v>
      </c>
      <c r="AL23" s="603">
        <f>AO23</f>
        <v>12</v>
      </c>
      <c r="AM23" s="604"/>
      <c r="AN23" s="605">
        <f t="shared" si="27"/>
        <v>120</v>
      </c>
      <c r="AO23" s="605">
        <f t="shared" si="28"/>
        <v>12</v>
      </c>
      <c r="AP23" s="606"/>
      <c r="AQ23" s="607">
        <f t="shared" si="29"/>
        <v>0</v>
      </c>
      <c r="AR23" s="607">
        <f t="shared" si="30"/>
        <v>0</v>
      </c>
      <c r="AS23" s="607">
        <f t="shared" si="31"/>
        <v>11</v>
      </c>
      <c r="AT23" s="607">
        <f t="shared" si="32"/>
        <v>0</v>
      </c>
      <c r="AU23" s="607">
        <f t="shared" si="33"/>
        <v>0</v>
      </c>
      <c r="AV23" s="607">
        <f t="shared" si="34"/>
        <v>0</v>
      </c>
      <c r="AW23" s="607">
        <f t="shared" si="35"/>
        <v>0</v>
      </c>
      <c r="AX23" s="607">
        <f t="shared" si="36"/>
        <v>0</v>
      </c>
      <c r="AY23" s="607">
        <f t="shared" si="37"/>
        <v>0</v>
      </c>
      <c r="AZ23" s="607">
        <f t="shared" si="38"/>
        <v>0</v>
      </c>
      <c r="BA23" s="607">
        <f t="shared" si="39"/>
        <v>0</v>
      </c>
      <c r="BB23" s="607">
        <f t="shared" si="40"/>
        <v>0</v>
      </c>
      <c r="BC23" s="607">
        <f>COUNTIF(E23:AI23,"T/I")</f>
        <v>0</v>
      </c>
      <c r="BD23" s="607">
        <f t="shared" si="41"/>
        <v>0</v>
      </c>
      <c r="BE23" s="607">
        <f t="shared" si="48"/>
        <v>0</v>
      </c>
      <c r="BF23" s="607">
        <f>COUNTIF(E23:AI23,"M4/T")</f>
        <v>0</v>
      </c>
      <c r="BG23" s="607">
        <f t="shared" si="42"/>
        <v>0</v>
      </c>
      <c r="BH23" s="607">
        <f t="shared" si="43"/>
        <v>0</v>
      </c>
      <c r="BI23" s="607">
        <f t="shared" si="44"/>
        <v>0</v>
      </c>
      <c r="BJ23" s="607">
        <f t="shared" si="45"/>
        <v>0</v>
      </c>
      <c r="BK23" s="611"/>
      <c r="BL23" s="611"/>
      <c r="BM23" s="611"/>
      <c r="BN23" s="611"/>
      <c r="BO23" s="624"/>
      <c r="BP23" s="607">
        <f>((BL23*6)+(BM23*6)+(BN23*6)+(BO23)+(BK23*6))</f>
        <v>0</v>
      </c>
      <c r="BQ23" s="609">
        <f t="shared" si="47"/>
        <v>132</v>
      </c>
      <c r="BR23" s="610"/>
      <c r="BS23" s="610"/>
      <c r="BT23" s="610"/>
      <c r="BU23" s="610"/>
      <c r="BV23" s="610"/>
      <c r="BW23" s="610"/>
      <c r="BX23" s="610"/>
      <c r="BY23" s="610"/>
      <c r="BZ23" s="610"/>
      <c r="CA23" s="610"/>
      <c r="CB23" s="610"/>
      <c r="CC23" s="610"/>
      <c r="CD23" s="610"/>
      <c r="CE23" s="610"/>
      <c r="CF23" s="610"/>
      <c r="CG23" s="610"/>
      <c r="CH23" s="610"/>
      <c r="CI23" s="610"/>
      <c r="CJ23" s="610"/>
      <c r="CK23" s="610"/>
      <c r="CL23" s="610"/>
    </row>
    <row r="24" spans="1:90" s="586" customFormat="1">
      <c r="A24" s="623" t="s">
        <v>311</v>
      </c>
      <c r="B24" s="623" t="s">
        <v>312</v>
      </c>
      <c r="C24" s="623">
        <v>236789</v>
      </c>
      <c r="D24" s="594" t="s">
        <v>268</v>
      </c>
      <c r="E24" s="595" t="s">
        <v>21</v>
      </c>
      <c r="F24" s="596" t="s">
        <v>55</v>
      </c>
      <c r="G24" s="596" t="s">
        <v>55</v>
      </c>
      <c r="H24" s="595" t="s">
        <v>21</v>
      </c>
      <c r="I24" s="600" t="s">
        <v>20</v>
      </c>
      <c r="J24" s="597"/>
      <c r="K24" s="597" t="s">
        <v>280</v>
      </c>
      <c r="L24" s="600" t="s">
        <v>21</v>
      </c>
      <c r="M24" s="600" t="s">
        <v>19</v>
      </c>
      <c r="N24" s="595" t="s">
        <v>21</v>
      </c>
      <c r="O24" s="596" t="s">
        <v>28</v>
      </c>
      <c r="P24" s="597"/>
      <c r="Q24" s="597" t="s">
        <v>21</v>
      </c>
      <c r="R24" s="600" t="s">
        <v>21</v>
      </c>
      <c r="S24" s="600" t="s">
        <v>21</v>
      </c>
      <c r="T24" s="597" t="s">
        <v>280</v>
      </c>
      <c r="U24" s="596" t="s">
        <v>28</v>
      </c>
      <c r="V24" s="595"/>
      <c r="W24" s="597" t="s">
        <v>21</v>
      </c>
      <c r="X24" s="597"/>
      <c r="Y24" s="600" t="s">
        <v>55</v>
      </c>
      <c r="Z24" s="597" t="s">
        <v>21</v>
      </c>
      <c r="AA24" s="600" t="s">
        <v>28</v>
      </c>
      <c r="AB24" s="596" t="s">
        <v>20</v>
      </c>
      <c r="AC24" s="595" t="s">
        <v>21</v>
      </c>
      <c r="AD24" s="600" t="s">
        <v>27</v>
      </c>
      <c r="AE24" s="597"/>
      <c r="AF24" s="597" t="s">
        <v>21</v>
      </c>
      <c r="AG24" s="600" t="s">
        <v>55</v>
      </c>
      <c r="AH24" s="597"/>
      <c r="AI24" s="595" t="s">
        <v>313</v>
      </c>
      <c r="AJ24" s="602">
        <f>AN24</f>
        <v>120</v>
      </c>
      <c r="AK24" s="603">
        <f t="shared" si="26"/>
        <v>282</v>
      </c>
      <c r="AL24" s="603">
        <f>AO24</f>
        <v>162</v>
      </c>
      <c r="AM24" s="604"/>
      <c r="AN24" s="605">
        <f t="shared" si="27"/>
        <v>120</v>
      </c>
      <c r="AO24" s="605">
        <f t="shared" si="28"/>
        <v>162</v>
      </c>
      <c r="AP24" s="606"/>
      <c r="AQ24" s="607">
        <f t="shared" si="29"/>
        <v>1</v>
      </c>
      <c r="AR24" s="607">
        <f t="shared" si="30"/>
        <v>2</v>
      </c>
      <c r="AS24" s="607">
        <f t="shared" si="31"/>
        <v>11</v>
      </c>
      <c r="AT24" s="607">
        <f t="shared" si="32"/>
        <v>0</v>
      </c>
      <c r="AU24" s="607">
        <f t="shared" si="33"/>
        <v>2</v>
      </c>
      <c r="AV24" s="607">
        <f t="shared" si="34"/>
        <v>0</v>
      </c>
      <c r="AW24" s="607">
        <f t="shared" si="35"/>
        <v>4</v>
      </c>
      <c r="AX24" s="607">
        <f t="shared" si="36"/>
        <v>0</v>
      </c>
      <c r="AY24" s="607">
        <f t="shared" si="37"/>
        <v>0</v>
      </c>
      <c r="AZ24" s="607">
        <f t="shared" si="38"/>
        <v>0</v>
      </c>
      <c r="BA24" s="607">
        <f t="shared" si="39"/>
        <v>0</v>
      </c>
      <c r="BB24" s="607">
        <f t="shared" si="40"/>
        <v>0</v>
      </c>
      <c r="BC24" s="607">
        <f>COUNTIF(E24:AI24,"T/I")</f>
        <v>1</v>
      </c>
      <c r="BD24" s="607">
        <f t="shared" si="41"/>
        <v>4</v>
      </c>
      <c r="BE24" s="607">
        <f>COUNTIF(E24:AI24,"T/A2")</f>
        <v>0</v>
      </c>
      <c r="BF24" s="607">
        <f>COUNTIF(E24:AI24,"T/AT")</f>
        <v>0</v>
      </c>
      <c r="BG24" s="607">
        <f t="shared" si="42"/>
        <v>0</v>
      </c>
      <c r="BH24" s="607">
        <f t="shared" si="43"/>
        <v>0</v>
      </c>
      <c r="BI24" s="607">
        <f t="shared" si="44"/>
        <v>0</v>
      </c>
      <c r="BJ24" s="607">
        <f t="shared" si="45"/>
        <v>0</v>
      </c>
      <c r="BK24" s="611"/>
      <c r="BL24" s="611"/>
      <c r="BM24" s="611"/>
      <c r="BN24" s="611"/>
      <c r="BO24" s="611"/>
      <c r="BP24" s="607">
        <f t="shared" si="22"/>
        <v>0</v>
      </c>
      <c r="BQ24" s="609">
        <f t="shared" si="47"/>
        <v>282</v>
      </c>
      <c r="BR24" s="610"/>
      <c r="BS24" s="610"/>
      <c r="BT24" s="610"/>
      <c r="BU24" s="610"/>
      <c r="BV24" s="610"/>
      <c r="BW24" s="610"/>
      <c r="BX24" s="610"/>
      <c r="BY24" s="610"/>
      <c r="BZ24" s="610"/>
      <c r="CA24" s="610"/>
      <c r="CB24" s="610"/>
      <c r="CC24" s="610"/>
      <c r="CD24" s="610"/>
      <c r="CE24" s="610"/>
      <c r="CF24" s="610"/>
      <c r="CG24" s="610"/>
      <c r="CH24" s="610"/>
      <c r="CI24" s="610"/>
      <c r="CJ24" s="610"/>
      <c r="CK24" s="610"/>
      <c r="CL24" s="610"/>
    </row>
    <row r="25" spans="1:90" s="586" customFormat="1">
      <c r="A25" s="623" t="s">
        <v>314</v>
      </c>
      <c r="B25" s="623" t="s">
        <v>315</v>
      </c>
      <c r="C25" s="623" t="s">
        <v>316</v>
      </c>
      <c r="D25" s="594" t="s">
        <v>268</v>
      </c>
      <c r="E25" s="595" t="s">
        <v>21</v>
      </c>
      <c r="F25" s="595"/>
      <c r="G25" s="596" t="s">
        <v>21</v>
      </c>
      <c r="H25" s="595" t="s">
        <v>21</v>
      </c>
      <c r="I25" s="597"/>
      <c r="J25" s="597"/>
      <c r="K25" s="597" t="s">
        <v>21</v>
      </c>
      <c r="L25" s="600" t="s">
        <v>19</v>
      </c>
      <c r="M25" s="597"/>
      <c r="N25" s="595" t="s">
        <v>21</v>
      </c>
      <c r="O25" s="595"/>
      <c r="P25" s="597" t="s">
        <v>19</v>
      </c>
      <c r="Q25" s="600" t="s">
        <v>21</v>
      </c>
      <c r="R25" s="597"/>
      <c r="S25" s="597"/>
      <c r="T25" s="597" t="s">
        <v>21</v>
      </c>
      <c r="U25" s="596" t="s">
        <v>21</v>
      </c>
      <c r="V25" s="595"/>
      <c r="W25" s="597" t="s">
        <v>21</v>
      </c>
      <c r="X25" s="597"/>
      <c r="Y25" s="600" t="s">
        <v>21</v>
      </c>
      <c r="Z25" s="597" t="s">
        <v>21</v>
      </c>
      <c r="AA25" s="597"/>
      <c r="AB25" s="595"/>
      <c r="AC25" s="595" t="s">
        <v>21</v>
      </c>
      <c r="AD25" s="597" t="s">
        <v>19</v>
      </c>
      <c r="AE25" s="597"/>
      <c r="AF25" s="597" t="s">
        <v>21</v>
      </c>
      <c r="AG25" s="597"/>
      <c r="AH25" s="600" t="s">
        <v>21</v>
      </c>
      <c r="AI25" s="595" t="s">
        <v>21</v>
      </c>
      <c r="AJ25" s="602">
        <f>AN25</f>
        <v>120</v>
      </c>
      <c r="AK25" s="603">
        <f t="shared" si="26"/>
        <v>198</v>
      </c>
      <c r="AL25" s="603">
        <f>AO25</f>
        <v>78</v>
      </c>
      <c r="AM25" s="604"/>
      <c r="AN25" s="605">
        <f t="shared" si="27"/>
        <v>120</v>
      </c>
      <c r="AO25" s="605">
        <f t="shared" si="28"/>
        <v>78</v>
      </c>
      <c r="AP25" s="606"/>
      <c r="AQ25" s="607">
        <f t="shared" si="29"/>
        <v>3</v>
      </c>
      <c r="AR25" s="607">
        <f t="shared" si="30"/>
        <v>0</v>
      </c>
      <c r="AS25" s="607">
        <f t="shared" si="31"/>
        <v>15</v>
      </c>
      <c r="AT25" s="607">
        <f t="shared" si="32"/>
        <v>0</v>
      </c>
      <c r="AU25" s="607">
        <f t="shared" si="33"/>
        <v>0</v>
      </c>
      <c r="AV25" s="607">
        <f t="shared" si="34"/>
        <v>0</v>
      </c>
      <c r="AW25" s="607">
        <f t="shared" si="35"/>
        <v>0</v>
      </c>
      <c r="AX25" s="607">
        <f t="shared" si="36"/>
        <v>0</v>
      </c>
      <c r="AY25" s="607">
        <f t="shared" si="37"/>
        <v>0</v>
      </c>
      <c r="AZ25" s="607">
        <f t="shared" si="38"/>
        <v>0</v>
      </c>
      <c r="BA25" s="607">
        <f t="shared" si="39"/>
        <v>0</v>
      </c>
      <c r="BB25" s="607">
        <f t="shared" si="40"/>
        <v>0</v>
      </c>
      <c r="BC25" s="607">
        <f t="shared" ref="BC25:BC31" si="49">COUNTIF(E25:AI25,"T/I")</f>
        <v>0</v>
      </c>
      <c r="BD25" s="607">
        <f t="shared" si="41"/>
        <v>0</v>
      </c>
      <c r="BE25" s="607">
        <f t="shared" si="48"/>
        <v>0</v>
      </c>
      <c r="BF25" s="607">
        <f t="shared" ref="BF25:BF31" si="50">COUNTIF(E25:AI25,"M4/T")</f>
        <v>0</v>
      </c>
      <c r="BG25" s="607">
        <f t="shared" si="42"/>
        <v>0</v>
      </c>
      <c r="BH25" s="607">
        <f t="shared" si="43"/>
        <v>0</v>
      </c>
      <c r="BI25" s="607">
        <f t="shared" si="44"/>
        <v>0</v>
      </c>
      <c r="BJ25" s="607">
        <f t="shared" si="45"/>
        <v>0</v>
      </c>
      <c r="BK25" s="611"/>
      <c r="BL25" s="611"/>
      <c r="BM25" s="611"/>
      <c r="BN25" s="611"/>
      <c r="BO25" s="611"/>
      <c r="BP25" s="607">
        <f t="shared" si="22"/>
        <v>0</v>
      </c>
      <c r="BQ25" s="609">
        <f t="shared" si="47"/>
        <v>198</v>
      </c>
      <c r="BR25" s="610"/>
      <c r="BS25" s="610"/>
      <c r="BT25" s="610"/>
      <c r="BU25" s="610"/>
      <c r="BV25" s="610"/>
      <c r="BW25" s="610"/>
      <c r="BX25" s="610"/>
      <c r="BY25" s="610"/>
      <c r="BZ25" s="610"/>
      <c r="CA25" s="610"/>
      <c r="CB25" s="610"/>
      <c r="CC25" s="610"/>
      <c r="CD25" s="610"/>
      <c r="CE25" s="610"/>
      <c r="CF25" s="610"/>
      <c r="CG25" s="610"/>
      <c r="CH25" s="610"/>
      <c r="CI25" s="610"/>
      <c r="CJ25" s="610"/>
      <c r="CK25" s="610"/>
      <c r="CL25" s="610"/>
    </row>
    <row r="26" spans="1:90" s="586" customFormat="1">
      <c r="A26" s="623" t="s">
        <v>317</v>
      </c>
      <c r="B26" s="623" t="s">
        <v>318</v>
      </c>
      <c r="C26" s="625">
        <v>267043</v>
      </c>
      <c r="D26" s="594" t="s">
        <v>268</v>
      </c>
      <c r="E26" s="595" t="s">
        <v>21</v>
      </c>
      <c r="F26" s="595" t="s">
        <v>21</v>
      </c>
      <c r="G26" s="595"/>
      <c r="H26" s="595" t="s">
        <v>21</v>
      </c>
      <c r="I26" s="597"/>
      <c r="J26" s="597"/>
      <c r="K26" s="597" t="s">
        <v>21</v>
      </c>
      <c r="L26" s="597"/>
      <c r="M26" s="597"/>
      <c r="N26" s="595" t="s">
        <v>19</v>
      </c>
      <c r="O26" s="595"/>
      <c r="P26" s="597"/>
      <c r="Q26" s="597" t="s">
        <v>21</v>
      </c>
      <c r="R26" s="597"/>
      <c r="S26" s="597"/>
      <c r="T26" s="597"/>
      <c r="U26" s="595" t="s">
        <v>19</v>
      </c>
      <c r="V26" s="595"/>
      <c r="W26" s="597" t="s">
        <v>21</v>
      </c>
      <c r="X26" s="597"/>
      <c r="Y26" s="597"/>
      <c r="Z26" s="597" t="s">
        <v>21</v>
      </c>
      <c r="AA26" s="597"/>
      <c r="AB26" s="595"/>
      <c r="AC26" s="595" t="s">
        <v>21</v>
      </c>
      <c r="AD26" s="597"/>
      <c r="AE26" s="597" t="s">
        <v>21</v>
      </c>
      <c r="AF26" s="597" t="s">
        <v>21</v>
      </c>
      <c r="AG26" s="597"/>
      <c r="AH26" s="597"/>
      <c r="AI26" s="595" t="s">
        <v>21</v>
      </c>
      <c r="AJ26" s="602">
        <f>AN26</f>
        <v>120</v>
      </c>
      <c r="AK26" s="603">
        <f t="shared" si="26"/>
        <v>144</v>
      </c>
      <c r="AL26" s="603">
        <f>AO26</f>
        <v>24</v>
      </c>
      <c r="AM26" s="604"/>
      <c r="AN26" s="605">
        <f t="shared" si="27"/>
        <v>120</v>
      </c>
      <c r="AO26" s="626">
        <f t="shared" si="28"/>
        <v>24</v>
      </c>
      <c r="AP26" s="606"/>
      <c r="AQ26" s="607">
        <f t="shared" si="29"/>
        <v>2</v>
      </c>
      <c r="AR26" s="607">
        <f t="shared" si="30"/>
        <v>0</v>
      </c>
      <c r="AS26" s="607">
        <f t="shared" si="31"/>
        <v>11</v>
      </c>
      <c r="AT26" s="607">
        <f t="shared" si="32"/>
        <v>0</v>
      </c>
      <c r="AU26" s="607">
        <f t="shared" si="33"/>
        <v>0</v>
      </c>
      <c r="AV26" s="607">
        <f t="shared" si="34"/>
        <v>0</v>
      </c>
      <c r="AW26" s="607">
        <f t="shared" si="35"/>
        <v>0</v>
      </c>
      <c r="AX26" s="607">
        <f t="shared" si="36"/>
        <v>0</v>
      </c>
      <c r="AY26" s="607">
        <f t="shared" si="37"/>
        <v>0</v>
      </c>
      <c r="AZ26" s="607">
        <f t="shared" si="38"/>
        <v>0</v>
      </c>
      <c r="BA26" s="607">
        <f t="shared" si="39"/>
        <v>0</v>
      </c>
      <c r="BB26" s="607">
        <f t="shared" si="40"/>
        <v>0</v>
      </c>
      <c r="BC26" s="607">
        <f t="shared" si="49"/>
        <v>0</v>
      </c>
      <c r="BD26" s="607">
        <f t="shared" si="41"/>
        <v>0</v>
      </c>
      <c r="BE26" s="607">
        <f t="shared" si="48"/>
        <v>0</v>
      </c>
      <c r="BF26" s="607">
        <f t="shared" si="50"/>
        <v>0</v>
      </c>
      <c r="BG26" s="607">
        <f t="shared" si="42"/>
        <v>0</v>
      </c>
      <c r="BH26" s="607">
        <f t="shared" si="43"/>
        <v>0</v>
      </c>
      <c r="BI26" s="607">
        <f t="shared" si="44"/>
        <v>0</v>
      </c>
      <c r="BJ26" s="607">
        <f t="shared" si="45"/>
        <v>0</v>
      </c>
      <c r="BK26" s="611"/>
      <c r="BL26" s="611"/>
      <c r="BM26" s="611"/>
      <c r="BN26" s="611"/>
      <c r="BO26" s="611"/>
      <c r="BP26" s="607">
        <f t="shared" si="22"/>
        <v>0</v>
      </c>
      <c r="BQ26" s="609">
        <f t="shared" si="47"/>
        <v>144</v>
      </c>
      <c r="BR26" s="610"/>
      <c r="BS26" s="610"/>
      <c r="BT26" s="610"/>
      <c r="BU26" s="610"/>
      <c r="BV26" s="610"/>
      <c r="BW26" s="610"/>
      <c r="BX26" s="610"/>
      <c r="BY26" s="610"/>
      <c r="BZ26" s="610"/>
      <c r="CA26" s="610"/>
      <c r="CB26" s="610"/>
      <c r="CC26" s="610"/>
      <c r="CD26" s="610"/>
      <c r="CE26" s="610"/>
      <c r="CF26" s="610"/>
      <c r="CG26" s="610"/>
      <c r="CH26" s="610"/>
      <c r="CI26" s="610"/>
      <c r="CJ26" s="610"/>
      <c r="CK26" s="610"/>
      <c r="CL26" s="610"/>
    </row>
    <row r="27" spans="1:90" s="586" customFormat="1">
      <c r="A27" s="627" t="s">
        <v>319</v>
      </c>
      <c r="B27" s="627" t="s">
        <v>320</v>
      </c>
      <c r="C27" s="628"/>
      <c r="D27" s="594" t="s">
        <v>268</v>
      </c>
      <c r="E27" s="595" t="s">
        <v>21</v>
      </c>
      <c r="F27" s="595"/>
      <c r="G27" s="595"/>
      <c r="H27" s="596" t="s">
        <v>20</v>
      </c>
      <c r="I27" s="600" t="s">
        <v>28</v>
      </c>
      <c r="J27" s="597"/>
      <c r="K27" s="597" t="s">
        <v>21</v>
      </c>
      <c r="L27" s="597" t="s">
        <v>28</v>
      </c>
      <c r="M27" s="600" t="s">
        <v>21</v>
      </c>
      <c r="N27" s="595" t="s">
        <v>300</v>
      </c>
      <c r="O27" s="596" t="s">
        <v>21</v>
      </c>
      <c r="P27" s="600" t="s">
        <v>20</v>
      </c>
      <c r="Q27" s="597" t="s">
        <v>21</v>
      </c>
      <c r="R27" s="600" t="s">
        <v>21</v>
      </c>
      <c r="S27" s="600" t="s">
        <v>21</v>
      </c>
      <c r="T27" s="597" t="s">
        <v>21</v>
      </c>
      <c r="U27" s="595"/>
      <c r="V27" s="595"/>
      <c r="W27" s="597" t="s">
        <v>21</v>
      </c>
      <c r="X27" s="600" t="s">
        <v>28</v>
      </c>
      <c r="Y27" s="600" t="s">
        <v>28</v>
      </c>
      <c r="Z27" s="597" t="s">
        <v>21</v>
      </c>
      <c r="AA27" s="597"/>
      <c r="AB27" s="595"/>
      <c r="AC27" s="596" t="s">
        <v>21</v>
      </c>
      <c r="AD27" s="600" t="s">
        <v>299</v>
      </c>
      <c r="AE27" s="597" t="s">
        <v>21</v>
      </c>
      <c r="AF27" s="600" t="s">
        <v>21</v>
      </c>
      <c r="AG27" s="600" t="s">
        <v>21</v>
      </c>
      <c r="AH27" s="600" t="s">
        <v>20</v>
      </c>
      <c r="AI27" s="595" t="s">
        <v>321</v>
      </c>
      <c r="AJ27" s="602">
        <f>AN27</f>
        <v>120</v>
      </c>
      <c r="AK27" s="603">
        <f t="shared" si="26"/>
        <v>306</v>
      </c>
      <c r="AL27" s="603">
        <f>AO27</f>
        <v>186</v>
      </c>
      <c r="AM27" s="604"/>
      <c r="AN27" s="605">
        <f t="shared" si="27"/>
        <v>120</v>
      </c>
      <c r="AO27" s="605">
        <f t="shared" si="28"/>
        <v>186</v>
      </c>
      <c r="AP27" s="606"/>
      <c r="AQ27" s="607">
        <f t="shared" si="29"/>
        <v>0</v>
      </c>
      <c r="AR27" s="607">
        <f t="shared" si="30"/>
        <v>3</v>
      </c>
      <c r="AS27" s="607">
        <f t="shared" si="31"/>
        <v>14</v>
      </c>
      <c r="AT27" s="607">
        <f t="shared" si="32"/>
        <v>0</v>
      </c>
      <c r="AU27" s="607">
        <f t="shared" si="33"/>
        <v>1</v>
      </c>
      <c r="AV27" s="607">
        <f t="shared" si="34"/>
        <v>0</v>
      </c>
      <c r="AW27" s="607">
        <f t="shared" si="35"/>
        <v>0</v>
      </c>
      <c r="AX27" s="607">
        <f t="shared" si="36"/>
        <v>0</v>
      </c>
      <c r="AY27" s="607">
        <f t="shared" si="37"/>
        <v>0</v>
      </c>
      <c r="AZ27" s="607">
        <f t="shared" si="38"/>
        <v>0</v>
      </c>
      <c r="BA27" s="607">
        <f t="shared" si="39"/>
        <v>0</v>
      </c>
      <c r="BB27" s="607">
        <f t="shared" si="40"/>
        <v>1</v>
      </c>
      <c r="BC27" s="607">
        <f t="shared" si="49"/>
        <v>0</v>
      </c>
      <c r="BD27" s="607">
        <f t="shared" si="41"/>
        <v>5</v>
      </c>
      <c r="BE27" s="607">
        <f t="shared" si="48"/>
        <v>0</v>
      </c>
      <c r="BF27" s="607">
        <f t="shared" si="50"/>
        <v>0</v>
      </c>
      <c r="BG27" s="607">
        <f t="shared" si="42"/>
        <v>0</v>
      </c>
      <c r="BH27" s="607">
        <f t="shared" si="43"/>
        <v>0</v>
      </c>
      <c r="BI27" s="607">
        <f t="shared" si="44"/>
        <v>0</v>
      </c>
      <c r="BJ27" s="607">
        <f t="shared" si="45"/>
        <v>0</v>
      </c>
      <c r="BK27" s="611"/>
      <c r="BL27" s="611"/>
      <c r="BM27" s="611"/>
      <c r="BN27" s="611"/>
      <c r="BO27" s="611"/>
      <c r="BP27" s="607">
        <f t="shared" si="22"/>
        <v>0</v>
      </c>
      <c r="BQ27" s="609">
        <f t="shared" si="47"/>
        <v>306</v>
      </c>
      <c r="BR27" s="610"/>
      <c r="BS27" s="610"/>
      <c r="BT27" s="610"/>
      <c r="BU27" s="610"/>
      <c r="BV27" s="610"/>
      <c r="BW27" s="610"/>
      <c r="BX27" s="610"/>
      <c r="BY27" s="610"/>
      <c r="BZ27" s="610"/>
      <c r="CA27" s="610"/>
      <c r="CB27" s="610"/>
      <c r="CC27" s="610"/>
      <c r="CD27" s="610"/>
      <c r="CE27" s="610"/>
      <c r="CF27" s="610"/>
      <c r="CG27" s="610"/>
      <c r="CH27" s="610"/>
      <c r="CI27" s="610"/>
      <c r="CJ27" s="610"/>
      <c r="CK27" s="610"/>
      <c r="CL27" s="610"/>
    </row>
    <row r="28" spans="1:90" s="586" customFormat="1">
      <c r="A28" s="627" t="s">
        <v>322</v>
      </c>
      <c r="B28" s="627" t="s">
        <v>323</v>
      </c>
      <c r="C28" s="628"/>
      <c r="D28" s="594" t="s">
        <v>268</v>
      </c>
      <c r="E28" s="596" t="s">
        <v>21</v>
      </c>
      <c r="F28" s="595" t="s">
        <v>21</v>
      </c>
      <c r="G28" s="595"/>
      <c r="H28" s="595" t="s">
        <v>21</v>
      </c>
      <c r="I28" s="597"/>
      <c r="J28" s="597"/>
      <c r="K28" s="597"/>
      <c r="L28" s="597"/>
      <c r="M28" s="597"/>
      <c r="N28" s="595"/>
      <c r="O28" s="595"/>
      <c r="P28" s="597"/>
      <c r="Q28" s="597"/>
      <c r="R28" s="600" t="s">
        <v>21</v>
      </c>
      <c r="S28" s="597"/>
      <c r="T28" s="597" t="s">
        <v>21</v>
      </c>
      <c r="U28" s="596" t="s">
        <v>27</v>
      </c>
      <c r="V28" s="595" t="s">
        <v>21</v>
      </c>
      <c r="W28" s="600" t="s">
        <v>21</v>
      </c>
      <c r="X28" s="597" t="s">
        <v>21</v>
      </c>
      <c r="Y28" s="600" t="s">
        <v>21</v>
      </c>
      <c r="Z28" s="597" t="s">
        <v>21</v>
      </c>
      <c r="AA28" s="600" t="s">
        <v>27</v>
      </c>
      <c r="AB28" s="595" t="s">
        <v>21</v>
      </c>
      <c r="AC28" s="596" t="s">
        <v>21</v>
      </c>
      <c r="AD28" s="597" t="s">
        <v>21</v>
      </c>
      <c r="AE28" s="600" t="s">
        <v>21</v>
      </c>
      <c r="AF28" s="597" t="s">
        <v>21</v>
      </c>
      <c r="AG28" s="597"/>
      <c r="AH28" s="597" t="s">
        <v>21</v>
      </c>
      <c r="AI28" s="596" t="s">
        <v>27</v>
      </c>
      <c r="AJ28" s="602">
        <f>AN28</f>
        <v>120</v>
      </c>
      <c r="AK28" s="603">
        <f t="shared" si="26"/>
        <v>228</v>
      </c>
      <c r="AL28" s="603">
        <f>AO28</f>
        <v>108</v>
      </c>
      <c r="AM28" s="604"/>
      <c r="AN28" s="605">
        <f t="shared" si="27"/>
        <v>120</v>
      </c>
      <c r="AO28" s="605">
        <f t="shared" si="28"/>
        <v>108</v>
      </c>
      <c r="AP28" s="606"/>
      <c r="AQ28" s="607">
        <f t="shared" si="29"/>
        <v>0</v>
      </c>
      <c r="AR28" s="607">
        <f t="shared" si="30"/>
        <v>0</v>
      </c>
      <c r="AS28" s="607">
        <f t="shared" si="31"/>
        <v>16</v>
      </c>
      <c r="AT28" s="607">
        <f t="shared" si="32"/>
        <v>0</v>
      </c>
      <c r="AU28" s="607">
        <f t="shared" si="33"/>
        <v>0</v>
      </c>
      <c r="AV28" s="607">
        <f t="shared" si="34"/>
        <v>0</v>
      </c>
      <c r="AW28" s="607">
        <f t="shared" si="35"/>
        <v>0</v>
      </c>
      <c r="AX28" s="607">
        <f t="shared" si="36"/>
        <v>0</v>
      </c>
      <c r="AY28" s="607">
        <f t="shared" si="37"/>
        <v>0</v>
      </c>
      <c r="AZ28" s="607">
        <f t="shared" si="38"/>
        <v>0</v>
      </c>
      <c r="BA28" s="607">
        <f t="shared" si="39"/>
        <v>0</v>
      </c>
      <c r="BB28" s="607">
        <f t="shared" si="40"/>
        <v>0</v>
      </c>
      <c r="BC28" s="607">
        <f t="shared" si="49"/>
        <v>3</v>
      </c>
      <c r="BD28" s="607">
        <f t="shared" si="41"/>
        <v>0</v>
      </c>
      <c r="BE28" s="607">
        <f t="shared" si="48"/>
        <v>0</v>
      </c>
      <c r="BF28" s="607">
        <f t="shared" si="50"/>
        <v>0</v>
      </c>
      <c r="BG28" s="607">
        <f t="shared" si="42"/>
        <v>0</v>
      </c>
      <c r="BH28" s="607">
        <f t="shared" si="43"/>
        <v>0</v>
      </c>
      <c r="BI28" s="607">
        <f t="shared" si="44"/>
        <v>0</v>
      </c>
      <c r="BJ28" s="607">
        <f t="shared" si="45"/>
        <v>0</v>
      </c>
      <c r="BK28" s="611"/>
      <c r="BL28" s="611"/>
      <c r="BM28" s="611"/>
      <c r="BN28" s="611"/>
      <c r="BO28" s="611"/>
      <c r="BP28" s="607">
        <f t="shared" si="22"/>
        <v>0</v>
      </c>
      <c r="BQ28" s="609">
        <f t="shared" si="47"/>
        <v>228</v>
      </c>
      <c r="BR28" s="610"/>
      <c r="BS28" s="610"/>
      <c r="BT28" s="610"/>
      <c r="BU28" s="610"/>
      <c r="BV28" s="610"/>
      <c r="BW28" s="610"/>
      <c r="BX28" s="610"/>
      <c r="BY28" s="610"/>
      <c r="BZ28" s="610"/>
      <c r="CA28" s="610"/>
      <c r="CB28" s="610"/>
      <c r="CC28" s="610"/>
      <c r="CD28" s="610"/>
      <c r="CE28" s="610"/>
      <c r="CF28" s="610"/>
      <c r="CG28" s="610"/>
      <c r="CH28" s="610"/>
      <c r="CI28" s="610"/>
      <c r="CJ28" s="610"/>
      <c r="CK28" s="610"/>
      <c r="CL28" s="610"/>
    </row>
    <row r="29" spans="1:90" s="586" customFormat="1">
      <c r="A29" s="627" t="s">
        <v>324</v>
      </c>
      <c r="B29" s="627" t="s">
        <v>325</v>
      </c>
      <c r="C29" s="628"/>
      <c r="D29" s="594" t="s">
        <v>268</v>
      </c>
      <c r="E29" s="595" t="s">
        <v>21</v>
      </c>
      <c r="F29" s="595"/>
      <c r="G29" s="595" t="s">
        <v>21</v>
      </c>
      <c r="H29" s="595"/>
      <c r="I29" s="597" t="s">
        <v>21</v>
      </c>
      <c r="J29" s="600" t="s">
        <v>21</v>
      </c>
      <c r="K29" s="597" t="s">
        <v>21</v>
      </c>
      <c r="L29" s="597"/>
      <c r="M29" s="597"/>
      <c r="N29" s="595"/>
      <c r="O29" s="595"/>
      <c r="P29" s="597"/>
      <c r="Q29" s="597"/>
      <c r="R29" s="597"/>
      <c r="S29" s="597"/>
      <c r="T29" s="597"/>
      <c r="U29" s="595"/>
      <c r="V29" s="595"/>
      <c r="W29" s="597"/>
      <c r="X29" s="597"/>
      <c r="Y29" s="597" t="s">
        <v>21</v>
      </c>
      <c r="Z29" s="600" t="s">
        <v>55</v>
      </c>
      <c r="AA29" s="597" t="s">
        <v>21</v>
      </c>
      <c r="AB29" s="595"/>
      <c r="AC29" s="595" t="s">
        <v>28</v>
      </c>
      <c r="AD29" s="597"/>
      <c r="AE29" s="597" t="s">
        <v>21</v>
      </c>
      <c r="AF29" s="600" t="s">
        <v>28</v>
      </c>
      <c r="AG29" s="597" t="s">
        <v>21</v>
      </c>
      <c r="AH29" s="597"/>
      <c r="AI29" s="595" t="s">
        <v>21</v>
      </c>
      <c r="AJ29" s="602">
        <f>AN29</f>
        <v>120</v>
      </c>
      <c r="AK29" s="603">
        <f t="shared" si="26"/>
        <v>162</v>
      </c>
      <c r="AL29" s="603">
        <f>AO29</f>
        <v>42</v>
      </c>
      <c r="AM29" s="604"/>
      <c r="AN29" s="605">
        <f t="shared" si="27"/>
        <v>120</v>
      </c>
      <c r="AO29" s="605">
        <f t="shared" si="28"/>
        <v>42</v>
      </c>
      <c r="AP29" s="606"/>
      <c r="AQ29" s="607">
        <f t="shared" si="29"/>
        <v>0</v>
      </c>
      <c r="AR29" s="607">
        <f t="shared" si="30"/>
        <v>0</v>
      </c>
      <c r="AS29" s="607">
        <f t="shared" si="31"/>
        <v>10</v>
      </c>
      <c r="AT29" s="607">
        <f t="shared" si="32"/>
        <v>0</v>
      </c>
      <c r="AU29" s="607">
        <f t="shared" si="33"/>
        <v>0</v>
      </c>
      <c r="AV29" s="607">
        <f t="shared" si="34"/>
        <v>0</v>
      </c>
      <c r="AW29" s="607">
        <f t="shared" si="35"/>
        <v>1</v>
      </c>
      <c r="AX29" s="607">
        <f t="shared" si="36"/>
        <v>0</v>
      </c>
      <c r="AY29" s="607">
        <f t="shared" si="37"/>
        <v>0</v>
      </c>
      <c r="AZ29" s="607">
        <f t="shared" si="38"/>
        <v>0</v>
      </c>
      <c r="BA29" s="607">
        <f t="shared" si="39"/>
        <v>0</v>
      </c>
      <c r="BB29" s="607">
        <f t="shared" si="40"/>
        <v>0</v>
      </c>
      <c r="BC29" s="607">
        <f t="shared" si="49"/>
        <v>0</v>
      </c>
      <c r="BD29" s="607">
        <f t="shared" si="41"/>
        <v>2</v>
      </c>
      <c r="BE29" s="607">
        <f t="shared" si="48"/>
        <v>0</v>
      </c>
      <c r="BF29" s="607">
        <f t="shared" si="50"/>
        <v>0</v>
      </c>
      <c r="BG29" s="607">
        <f t="shared" si="42"/>
        <v>0</v>
      </c>
      <c r="BH29" s="607">
        <f t="shared" si="43"/>
        <v>0</v>
      </c>
      <c r="BI29" s="607">
        <f t="shared" si="44"/>
        <v>0</v>
      </c>
      <c r="BJ29" s="607">
        <f t="shared" si="45"/>
        <v>0</v>
      </c>
      <c r="BK29" s="611"/>
      <c r="BL29" s="611"/>
      <c r="BM29" s="611"/>
      <c r="BN29" s="611"/>
      <c r="BO29" s="611"/>
      <c r="BP29" s="607">
        <f t="shared" si="22"/>
        <v>0</v>
      </c>
      <c r="BQ29" s="609">
        <f t="shared" si="47"/>
        <v>162</v>
      </c>
      <c r="BR29" s="610"/>
      <c r="BS29" s="610"/>
      <c r="BT29" s="610"/>
      <c r="BU29" s="610"/>
      <c r="BV29" s="610"/>
      <c r="BW29" s="610"/>
      <c r="BX29" s="610"/>
      <c r="BY29" s="610"/>
      <c r="BZ29" s="610"/>
      <c r="CA29" s="610"/>
      <c r="CB29" s="610"/>
      <c r="CC29" s="610"/>
      <c r="CD29" s="610"/>
      <c r="CE29" s="610"/>
      <c r="CF29" s="610"/>
      <c r="CG29" s="610"/>
      <c r="CH29" s="610"/>
      <c r="CI29" s="610"/>
      <c r="CJ29" s="610"/>
      <c r="CK29" s="610"/>
      <c r="CL29" s="610"/>
    </row>
    <row r="30" spans="1:90" s="586" customFormat="1">
      <c r="A30" s="627" t="s">
        <v>326</v>
      </c>
      <c r="B30" s="627" t="s">
        <v>327</v>
      </c>
      <c r="C30" s="628"/>
      <c r="D30" s="594" t="s">
        <v>268</v>
      </c>
      <c r="E30" s="595"/>
      <c r="F30" s="595" t="s">
        <v>21</v>
      </c>
      <c r="G30" s="595"/>
      <c r="H30" s="595" t="s">
        <v>21</v>
      </c>
      <c r="I30" s="597"/>
      <c r="J30" s="598" t="s">
        <v>17</v>
      </c>
      <c r="K30" s="597"/>
      <c r="L30" s="597"/>
      <c r="M30" s="597"/>
      <c r="N30" s="595" t="s">
        <v>21</v>
      </c>
      <c r="O30" s="595"/>
      <c r="P30" s="597" t="s">
        <v>21</v>
      </c>
      <c r="Q30" s="597"/>
      <c r="R30" s="597"/>
      <c r="S30" s="597"/>
      <c r="T30" s="597" t="s">
        <v>21</v>
      </c>
      <c r="U30" s="595"/>
      <c r="V30" s="595"/>
      <c r="W30" s="597"/>
      <c r="X30" s="597" t="s">
        <v>21</v>
      </c>
      <c r="Y30" s="597"/>
      <c r="Z30" s="597" t="s">
        <v>21</v>
      </c>
      <c r="AA30" s="597"/>
      <c r="AB30" s="596" t="s">
        <v>21</v>
      </c>
      <c r="AC30" s="595"/>
      <c r="AD30" s="597"/>
      <c r="AE30" s="597"/>
      <c r="AF30" s="598" t="s">
        <v>17</v>
      </c>
      <c r="AG30" s="597"/>
      <c r="AH30" s="597" t="s">
        <v>21</v>
      </c>
      <c r="AI30" s="595"/>
      <c r="AJ30" s="602">
        <f>AN30</f>
        <v>96</v>
      </c>
      <c r="AK30" s="603">
        <f t="shared" si="26"/>
        <v>108</v>
      </c>
      <c r="AL30" s="603">
        <f>AO30</f>
        <v>12</v>
      </c>
      <c r="AM30" s="604"/>
      <c r="AN30" s="605">
        <f t="shared" si="27"/>
        <v>96</v>
      </c>
      <c r="AO30" s="605">
        <f t="shared" si="28"/>
        <v>12</v>
      </c>
      <c r="AP30" s="606"/>
      <c r="AQ30" s="607">
        <f t="shared" si="29"/>
        <v>0</v>
      </c>
      <c r="AR30" s="607">
        <f t="shared" si="30"/>
        <v>0</v>
      </c>
      <c r="AS30" s="607">
        <f t="shared" si="31"/>
        <v>9</v>
      </c>
      <c r="AT30" s="607">
        <f t="shared" si="32"/>
        <v>0</v>
      </c>
      <c r="AU30" s="607">
        <f t="shared" si="33"/>
        <v>0</v>
      </c>
      <c r="AV30" s="607">
        <f t="shared" si="34"/>
        <v>0</v>
      </c>
      <c r="AW30" s="607">
        <f t="shared" si="35"/>
        <v>0</v>
      </c>
      <c r="AX30" s="607">
        <f t="shared" si="36"/>
        <v>0</v>
      </c>
      <c r="AY30" s="607">
        <f t="shared" si="37"/>
        <v>0</v>
      </c>
      <c r="AZ30" s="607">
        <f t="shared" si="38"/>
        <v>0</v>
      </c>
      <c r="BA30" s="607">
        <f t="shared" si="39"/>
        <v>0</v>
      </c>
      <c r="BB30" s="607">
        <f t="shared" si="40"/>
        <v>0</v>
      </c>
      <c r="BC30" s="607">
        <f t="shared" si="49"/>
        <v>0</v>
      </c>
      <c r="BD30" s="607">
        <f t="shared" si="41"/>
        <v>0</v>
      </c>
      <c r="BE30" s="607">
        <f t="shared" si="48"/>
        <v>0</v>
      </c>
      <c r="BF30" s="607">
        <f t="shared" si="50"/>
        <v>0</v>
      </c>
      <c r="BG30" s="607">
        <f t="shared" si="42"/>
        <v>0</v>
      </c>
      <c r="BH30" s="607">
        <f t="shared" si="43"/>
        <v>0</v>
      </c>
      <c r="BI30" s="607">
        <f t="shared" si="44"/>
        <v>0</v>
      </c>
      <c r="BJ30" s="607">
        <f t="shared" si="45"/>
        <v>0</v>
      </c>
      <c r="BK30" s="611"/>
      <c r="BL30" s="611"/>
      <c r="BM30" s="611"/>
      <c r="BN30" s="611">
        <v>4</v>
      </c>
      <c r="BO30" s="611"/>
      <c r="BP30" s="607">
        <f t="shared" si="22"/>
        <v>24</v>
      </c>
      <c r="BQ30" s="609">
        <f t="shared" si="47"/>
        <v>108</v>
      </c>
      <c r="BR30" s="610"/>
      <c r="BS30" s="610"/>
      <c r="BT30" s="610"/>
      <c r="BU30" s="610"/>
      <c r="BV30" s="610"/>
      <c r="BW30" s="610"/>
      <c r="BX30" s="610"/>
      <c r="BY30" s="610"/>
      <c r="BZ30" s="610"/>
      <c r="CA30" s="610"/>
      <c r="CB30" s="610"/>
      <c r="CC30" s="610"/>
      <c r="CD30" s="610"/>
      <c r="CE30" s="610"/>
      <c r="CF30" s="610"/>
      <c r="CG30" s="610"/>
      <c r="CH30" s="610"/>
      <c r="CI30" s="610"/>
      <c r="CJ30" s="610"/>
      <c r="CK30" s="610"/>
      <c r="CL30" s="610"/>
    </row>
    <row r="31" spans="1:90" s="586" customFormat="1">
      <c r="A31" s="627" t="s">
        <v>328</v>
      </c>
      <c r="B31" s="627" t="s">
        <v>329</v>
      </c>
      <c r="C31" s="627">
        <v>727359</v>
      </c>
      <c r="D31" s="594" t="s">
        <v>268</v>
      </c>
      <c r="E31" s="595"/>
      <c r="F31" s="595"/>
      <c r="G31" s="595"/>
      <c r="H31" s="595"/>
      <c r="I31" s="613" t="s">
        <v>176</v>
      </c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4"/>
      <c r="AG31" s="614"/>
      <c r="AH31" s="614"/>
      <c r="AI31" s="615"/>
      <c r="AJ31" s="602">
        <f>AN31</f>
        <v>0</v>
      </c>
      <c r="AK31" s="603">
        <f t="shared" si="26"/>
        <v>0</v>
      </c>
      <c r="AL31" s="603">
        <f>AO31</f>
        <v>0</v>
      </c>
      <c r="AM31" s="604"/>
      <c r="AN31" s="605">
        <f t="shared" si="27"/>
        <v>0</v>
      </c>
      <c r="AO31" s="605">
        <f t="shared" si="28"/>
        <v>0</v>
      </c>
      <c r="AP31" s="606"/>
      <c r="AQ31" s="607">
        <f t="shared" si="29"/>
        <v>0</v>
      </c>
      <c r="AR31" s="607">
        <f t="shared" si="30"/>
        <v>0</v>
      </c>
      <c r="AS31" s="607">
        <f t="shared" si="31"/>
        <v>0</v>
      </c>
      <c r="AT31" s="607">
        <f t="shared" si="32"/>
        <v>0</v>
      </c>
      <c r="AU31" s="607">
        <f t="shared" si="33"/>
        <v>0</v>
      </c>
      <c r="AV31" s="607">
        <f t="shared" si="34"/>
        <v>0</v>
      </c>
      <c r="AW31" s="607">
        <f t="shared" si="35"/>
        <v>0</v>
      </c>
      <c r="AX31" s="607">
        <f t="shared" si="36"/>
        <v>0</v>
      </c>
      <c r="AY31" s="607">
        <f t="shared" si="37"/>
        <v>0</v>
      </c>
      <c r="AZ31" s="607">
        <f t="shared" si="38"/>
        <v>0</v>
      </c>
      <c r="BA31" s="607">
        <f t="shared" si="39"/>
        <v>0</v>
      </c>
      <c r="BB31" s="607">
        <f t="shared" si="40"/>
        <v>0</v>
      </c>
      <c r="BC31" s="607">
        <f t="shared" si="49"/>
        <v>0</v>
      </c>
      <c r="BD31" s="607">
        <f t="shared" si="41"/>
        <v>0</v>
      </c>
      <c r="BE31" s="607">
        <f t="shared" si="48"/>
        <v>0</v>
      </c>
      <c r="BF31" s="607">
        <f t="shared" si="50"/>
        <v>0</v>
      </c>
      <c r="BG31" s="607">
        <f t="shared" si="42"/>
        <v>0</v>
      </c>
      <c r="BH31" s="607">
        <f t="shared" si="43"/>
        <v>0</v>
      </c>
      <c r="BI31" s="607">
        <f t="shared" si="44"/>
        <v>0</v>
      </c>
      <c r="BJ31" s="607">
        <f t="shared" si="45"/>
        <v>0</v>
      </c>
      <c r="BK31" s="611"/>
      <c r="BL31" s="611">
        <v>20</v>
      </c>
      <c r="BM31" s="611"/>
      <c r="BN31" s="611"/>
      <c r="BO31" s="611"/>
      <c r="BP31" s="607">
        <f t="shared" si="22"/>
        <v>120</v>
      </c>
      <c r="BQ31" s="609">
        <f t="shared" si="47"/>
        <v>0</v>
      </c>
      <c r="BR31" s="610"/>
      <c r="BS31" s="610"/>
      <c r="BT31" s="610"/>
      <c r="BU31" s="610"/>
      <c r="BV31" s="610"/>
      <c r="BW31" s="610"/>
      <c r="BX31" s="610"/>
      <c r="BY31" s="610"/>
      <c r="BZ31" s="610"/>
      <c r="CA31" s="610"/>
      <c r="CB31" s="610"/>
      <c r="CC31" s="610"/>
      <c r="CD31" s="610"/>
      <c r="CE31" s="610"/>
      <c r="CF31" s="610"/>
      <c r="CG31" s="610"/>
      <c r="CH31" s="610"/>
      <c r="CI31" s="610"/>
      <c r="CJ31" s="610"/>
      <c r="CK31" s="610"/>
      <c r="CL31" s="610"/>
    </row>
    <row r="32" spans="1:90" s="586" customFormat="1">
      <c r="A32" s="579" t="s">
        <v>0</v>
      </c>
      <c r="B32" s="579" t="s">
        <v>1</v>
      </c>
      <c r="C32" s="579" t="s">
        <v>46</v>
      </c>
      <c r="D32" s="629" t="s">
        <v>3</v>
      </c>
      <c r="E32" s="581">
        <v>1</v>
      </c>
      <c r="F32" s="581">
        <v>2</v>
      </c>
      <c r="G32" s="581">
        <v>3</v>
      </c>
      <c r="H32" s="581">
        <v>4</v>
      </c>
      <c r="I32" s="581">
        <v>5</v>
      </c>
      <c r="J32" s="581">
        <v>6</v>
      </c>
      <c r="K32" s="581">
        <v>7</v>
      </c>
      <c r="L32" s="581">
        <v>8</v>
      </c>
      <c r="M32" s="581">
        <v>9</v>
      </c>
      <c r="N32" s="581">
        <v>10</v>
      </c>
      <c r="O32" s="581">
        <v>11</v>
      </c>
      <c r="P32" s="581">
        <v>12</v>
      </c>
      <c r="Q32" s="581">
        <v>13</v>
      </c>
      <c r="R32" s="581">
        <v>14</v>
      </c>
      <c r="S32" s="581">
        <v>15</v>
      </c>
      <c r="T32" s="581">
        <v>16</v>
      </c>
      <c r="U32" s="581">
        <v>17</v>
      </c>
      <c r="V32" s="581">
        <v>18</v>
      </c>
      <c r="W32" s="581">
        <v>19</v>
      </c>
      <c r="X32" s="581">
        <v>20</v>
      </c>
      <c r="Y32" s="581">
        <v>21</v>
      </c>
      <c r="Z32" s="581">
        <v>22</v>
      </c>
      <c r="AA32" s="581">
        <v>23</v>
      </c>
      <c r="AB32" s="581">
        <v>24</v>
      </c>
      <c r="AC32" s="581">
        <v>25</v>
      </c>
      <c r="AD32" s="581">
        <v>26</v>
      </c>
      <c r="AE32" s="581">
        <v>27</v>
      </c>
      <c r="AF32" s="581">
        <v>28</v>
      </c>
      <c r="AG32" s="581">
        <v>29</v>
      </c>
      <c r="AH32" s="581">
        <v>30</v>
      </c>
      <c r="AI32" s="581">
        <v>31</v>
      </c>
      <c r="AJ32" s="617" t="s">
        <v>4</v>
      </c>
      <c r="AK32" s="618" t="s">
        <v>5</v>
      </c>
      <c r="AL32" s="618" t="s">
        <v>6</v>
      </c>
      <c r="AM32" s="604"/>
      <c r="AN32" s="619"/>
      <c r="AO32" s="610"/>
      <c r="AP32" s="610"/>
      <c r="AQ32" s="610"/>
      <c r="AR32" s="620"/>
      <c r="AS32" s="621"/>
      <c r="AT32" s="621"/>
      <c r="AU32" s="621"/>
      <c r="AV32" s="621"/>
      <c r="AW32" s="621"/>
      <c r="AX32" s="621"/>
      <c r="AY32" s="621"/>
      <c r="AZ32" s="621"/>
      <c r="BA32" s="621"/>
      <c r="BB32" s="621"/>
      <c r="BC32" s="621"/>
      <c r="BD32" s="621"/>
      <c r="BE32" s="621"/>
      <c r="BF32" s="621"/>
      <c r="BG32" s="621"/>
      <c r="BH32" s="621"/>
      <c r="BI32" s="621"/>
      <c r="BJ32" s="621"/>
      <c r="BK32" s="620"/>
      <c r="BL32" s="620"/>
      <c r="BM32" s="630"/>
      <c r="BN32" s="610"/>
      <c r="BO32" s="620"/>
      <c r="BP32" s="621"/>
      <c r="BQ32" s="622"/>
      <c r="BR32" s="620"/>
      <c r="BS32" s="630"/>
      <c r="BT32" s="630"/>
      <c r="BU32" s="610"/>
      <c r="BV32" s="610"/>
      <c r="BW32" s="610"/>
      <c r="BX32" s="610"/>
      <c r="BY32" s="610"/>
      <c r="BZ32" s="610"/>
      <c r="CA32" s="610"/>
      <c r="CB32" s="610"/>
      <c r="CC32" s="610"/>
      <c r="CD32" s="610"/>
      <c r="CE32" s="610"/>
      <c r="CF32" s="610"/>
      <c r="CG32" s="610"/>
      <c r="CH32" s="610"/>
      <c r="CI32" s="610"/>
      <c r="CJ32" s="610"/>
      <c r="CK32" s="610"/>
      <c r="CL32" s="610"/>
    </row>
    <row r="33" spans="1:90" s="586" customFormat="1">
      <c r="A33" s="579"/>
      <c r="B33" s="579" t="s">
        <v>264</v>
      </c>
      <c r="C33" s="579" t="s">
        <v>209</v>
      </c>
      <c r="D33" s="631"/>
      <c r="E33" s="581" t="s">
        <v>9</v>
      </c>
      <c r="F33" s="581" t="s">
        <v>10</v>
      </c>
      <c r="G33" s="581" t="s">
        <v>132</v>
      </c>
      <c r="H33" s="581" t="s">
        <v>11</v>
      </c>
      <c r="I33" s="581" t="s">
        <v>12</v>
      </c>
      <c r="J33" s="581" t="s">
        <v>13</v>
      </c>
      <c r="K33" s="581" t="s">
        <v>8</v>
      </c>
      <c r="L33" s="581" t="s">
        <v>9</v>
      </c>
      <c r="M33" s="581" t="s">
        <v>10</v>
      </c>
      <c r="N33" s="581" t="s">
        <v>132</v>
      </c>
      <c r="O33" s="581" t="s">
        <v>11</v>
      </c>
      <c r="P33" s="581" t="s">
        <v>12</v>
      </c>
      <c r="Q33" s="581" t="s">
        <v>13</v>
      </c>
      <c r="R33" s="581" t="s">
        <v>8</v>
      </c>
      <c r="S33" s="581" t="s">
        <v>9</v>
      </c>
      <c r="T33" s="581" t="s">
        <v>10</v>
      </c>
      <c r="U33" s="581" t="s">
        <v>132</v>
      </c>
      <c r="V33" s="581" t="s">
        <v>11</v>
      </c>
      <c r="W33" s="581" t="s">
        <v>12</v>
      </c>
      <c r="X33" s="581" t="s">
        <v>13</v>
      </c>
      <c r="Y33" s="581" t="s">
        <v>8</v>
      </c>
      <c r="Z33" s="581" t="s">
        <v>9</v>
      </c>
      <c r="AA33" s="581" t="s">
        <v>10</v>
      </c>
      <c r="AB33" s="581" t="s">
        <v>132</v>
      </c>
      <c r="AC33" s="581" t="s">
        <v>11</v>
      </c>
      <c r="AD33" s="581" t="s">
        <v>12</v>
      </c>
      <c r="AE33" s="581" t="s">
        <v>13</v>
      </c>
      <c r="AF33" s="581" t="s">
        <v>8</v>
      </c>
      <c r="AG33" s="581" t="s">
        <v>9</v>
      </c>
      <c r="AH33" s="581" t="s">
        <v>10</v>
      </c>
      <c r="AI33" s="581" t="s">
        <v>132</v>
      </c>
      <c r="AJ33" s="617"/>
      <c r="AK33" s="618"/>
      <c r="AL33" s="618"/>
      <c r="AM33" s="604"/>
      <c r="AN33" s="619"/>
      <c r="AO33" s="610"/>
      <c r="AP33" s="610"/>
      <c r="AQ33" s="610"/>
      <c r="AR33" s="620"/>
      <c r="AS33" s="621"/>
      <c r="AT33" s="621"/>
      <c r="AU33" s="621"/>
      <c r="AV33" s="621"/>
      <c r="AW33" s="621"/>
      <c r="AX33" s="621"/>
      <c r="AY33" s="621"/>
      <c r="AZ33" s="621"/>
      <c r="BA33" s="621"/>
      <c r="BB33" s="621"/>
      <c r="BC33" s="621"/>
      <c r="BD33" s="621"/>
      <c r="BE33" s="621"/>
      <c r="BF33" s="621"/>
      <c r="BG33" s="621"/>
      <c r="BH33" s="621"/>
      <c r="BI33" s="621"/>
      <c r="BJ33" s="621"/>
      <c r="BK33" s="620"/>
      <c r="BL33" s="620"/>
      <c r="BM33" s="630"/>
      <c r="BN33" s="610"/>
      <c r="BO33" s="620"/>
      <c r="BP33" s="621"/>
      <c r="BQ33" s="622"/>
      <c r="BR33" s="620"/>
      <c r="BS33" s="630"/>
      <c r="BT33" s="630"/>
      <c r="BU33" s="610"/>
      <c r="BV33" s="610"/>
      <c r="BW33" s="610"/>
      <c r="BX33" s="610"/>
      <c r="BY33" s="610"/>
      <c r="BZ33" s="610"/>
      <c r="CA33" s="610"/>
      <c r="CB33" s="610"/>
      <c r="CC33" s="610"/>
      <c r="CD33" s="610"/>
      <c r="CE33" s="610"/>
      <c r="CF33" s="610"/>
      <c r="CG33" s="610"/>
      <c r="CH33" s="610"/>
      <c r="CI33" s="610"/>
      <c r="CJ33" s="610"/>
      <c r="CK33" s="610"/>
      <c r="CL33" s="610"/>
    </row>
    <row r="34" spans="1:90" s="586" customFormat="1">
      <c r="A34" s="627" t="s">
        <v>330</v>
      </c>
      <c r="B34" s="627" t="s">
        <v>331</v>
      </c>
      <c r="C34" s="627">
        <v>645360</v>
      </c>
      <c r="D34" s="594" t="s">
        <v>332</v>
      </c>
      <c r="E34" s="595"/>
      <c r="F34" s="595" t="s">
        <v>21</v>
      </c>
      <c r="G34" s="596" t="s">
        <v>21</v>
      </c>
      <c r="H34" s="596" t="s">
        <v>21</v>
      </c>
      <c r="I34" s="597" t="s">
        <v>21</v>
      </c>
      <c r="J34" s="600" t="s">
        <v>21</v>
      </c>
      <c r="K34" s="600" t="s">
        <v>21</v>
      </c>
      <c r="L34" s="597" t="s">
        <v>21</v>
      </c>
      <c r="M34" s="600" t="s">
        <v>21</v>
      </c>
      <c r="N34" s="596" t="s">
        <v>21</v>
      </c>
      <c r="O34" s="595" t="s">
        <v>21</v>
      </c>
      <c r="P34" s="600" t="s">
        <v>21</v>
      </c>
      <c r="Q34" s="600" t="s">
        <v>21</v>
      </c>
      <c r="R34" s="597" t="s">
        <v>21</v>
      </c>
      <c r="S34" s="600" t="s">
        <v>21</v>
      </c>
      <c r="T34" s="600" t="s">
        <v>21</v>
      </c>
      <c r="U34" s="595" t="s">
        <v>21</v>
      </c>
      <c r="V34" s="596" t="s">
        <v>21</v>
      </c>
      <c r="W34" s="600" t="s">
        <v>21</v>
      </c>
      <c r="X34" s="600" t="s">
        <v>21</v>
      </c>
      <c r="Y34" s="613" t="s">
        <v>176</v>
      </c>
      <c r="Z34" s="614"/>
      <c r="AA34" s="614"/>
      <c r="AB34" s="614"/>
      <c r="AC34" s="614"/>
      <c r="AD34" s="614"/>
      <c r="AE34" s="614"/>
      <c r="AF34" s="614"/>
      <c r="AG34" s="614"/>
      <c r="AH34" s="614"/>
      <c r="AI34" s="615"/>
      <c r="AJ34" s="602">
        <f>AN34</f>
        <v>72</v>
      </c>
      <c r="AK34" s="603">
        <f t="shared" ref="AK34:AK45" si="51">AJ34+AL34</f>
        <v>228</v>
      </c>
      <c r="AL34" s="603">
        <f>AO34</f>
        <v>156</v>
      </c>
      <c r="AM34" s="604"/>
      <c r="AN34" s="605">
        <f t="shared" ref="AN34:AN45" si="52">$AN$2-BP34</f>
        <v>72</v>
      </c>
      <c r="AO34" s="605">
        <f t="shared" ref="AO34:AO45" si="53">(BQ34-AN34)</f>
        <v>156</v>
      </c>
      <c r="AP34" s="606"/>
      <c r="AQ34" s="607">
        <f t="shared" ref="AQ34:AQ45" si="54">COUNTIF(E34:AI34,"M")</f>
        <v>0</v>
      </c>
      <c r="AR34" s="607">
        <f t="shared" ref="AR34:AR45" si="55">COUNTIF(E34:AI34,"T")</f>
        <v>0</v>
      </c>
      <c r="AS34" s="607">
        <f t="shared" ref="AS34:AS45" si="56">COUNTIF(E34:AI34,"P")</f>
        <v>19</v>
      </c>
      <c r="AT34" s="607">
        <f t="shared" ref="AT34:AT45" si="57">COUNTIF(E34:AI34,"SN")</f>
        <v>0</v>
      </c>
      <c r="AU34" s="607">
        <f t="shared" ref="AU34:AU45" si="58">COUNTIF(E34:AI34,"M/T")</f>
        <v>0</v>
      </c>
      <c r="AV34" s="607">
        <f t="shared" ref="AV34:AV45" si="59">COUNTIF(E34:AI34,"I/I")</f>
        <v>0</v>
      </c>
      <c r="AW34" s="607">
        <f t="shared" ref="AW34:AW45" si="60">COUNTIF(E34:AI34,"I")</f>
        <v>0</v>
      </c>
      <c r="AX34" s="607">
        <f t="shared" ref="AX34:AX45" si="61">COUNTIF(E34:AI34,"I²")</f>
        <v>0</v>
      </c>
      <c r="AY34" s="607">
        <f t="shared" ref="AY34:AY45" si="62">COUNTIF(E34:AI34,"M4")</f>
        <v>0</v>
      </c>
      <c r="AZ34" s="607">
        <f t="shared" ref="AZ34:AZ45" si="63">COUNTIF(E34:AI34,"T5")</f>
        <v>0</v>
      </c>
      <c r="BA34" s="607">
        <f t="shared" ref="BA34:BA45" si="64">COUNTIF(E34:AI34,"N/M")</f>
        <v>0</v>
      </c>
      <c r="BB34" s="607">
        <f t="shared" ref="BB34:BB45" si="65">COUNTIF(E34:AI34,"T/N")</f>
        <v>0</v>
      </c>
      <c r="BC34" s="607">
        <f>COUNTIF(E34:AI34,"T/I")</f>
        <v>0</v>
      </c>
      <c r="BD34" s="607">
        <f t="shared" ref="BD34:BD45" si="66">COUNTIF(E34:AI34,"P/I")</f>
        <v>0</v>
      </c>
      <c r="BE34" s="607">
        <f t="shared" ref="BE34:BE45" si="67">COUNTIF(E34:AI34,"M/N")</f>
        <v>0</v>
      </c>
      <c r="BF34" s="607">
        <f t="shared" ref="BF34:BF38" si="68">COUNTIF(E34:AI34,"M4/T")</f>
        <v>0</v>
      </c>
      <c r="BG34" s="607">
        <f t="shared" ref="BG34:BG45" si="69">COUNTIF(E34:AI34,"D7")</f>
        <v>0</v>
      </c>
      <c r="BH34" s="607">
        <f t="shared" ref="BH34:BH45" si="70">COUNTIF(E34:AI34,"M5")</f>
        <v>0</v>
      </c>
      <c r="BI34" s="607">
        <f t="shared" ref="BI34:BI45" si="71">COUNTIF(E34:AI34,"M6")</f>
        <v>0</v>
      </c>
      <c r="BJ34" s="607">
        <f t="shared" ref="BJ34:BJ45" si="72">COUNTIF(E34:AI34,"T6")</f>
        <v>0</v>
      </c>
      <c r="BK34" s="611"/>
      <c r="BL34" s="611">
        <v>8</v>
      </c>
      <c r="BM34" s="611"/>
      <c r="BN34" s="611"/>
      <c r="BO34" s="611"/>
      <c r="BP34" s="607">
        <f t="shared" si="22"/>
        <v>48</v>
      </c>
      <c r="BQ34" s="609">
        <f t="shared" ref="BQ34:BQ45" si="73">(AQ34*$BS$6)+(AR34*$BT$6)+(AS34*$BU$6)+(AT34*$BV$6)+(AU34*$BW$6)+(AV34*$BX$6)+(AW34*$BY$6)+(AX34*$BZ$6)+(AY34*$CA$6)+(AZ34*$CB$6)+(BA34*$CC$6)+(BB34*$CD$6)+(BC34*$CE$6)+(BD34*$CF$6)+(BE34*CG$6)+(BF34*CH$6)+(BG34*$CI$6)+(BH34*$CJ$6)+(BI34*$CK$6)+(BJ34*$CL$6)</f>
        <v>228</v>
      </c>
      <c r="BR34" s="610"/>
      <c r="BS34" s="610"/>
      <c r="BT34" s="610"/>
      <c r="BU34" s="610"/>
      <c r="BV34" s="610"/>
      <c r="BW34" s="610"/>
      <c r="BX34" s="610"/>
      <c r="BY34" s="610"/>
      <c r="BZ34" s="610"/>
      <c r="CA34" s="610"/>
      <c r="CB34" s="610"/>
      <c r="CC34" s="610"/>
      <c r="CD34" s="610"/>
      <c r="CE34" s="610"/>
      <c r="CF34" s="610"/>
      <c r="CG34" s="610"/>
      <c r="CH34" s="610"/>
      <c r="CI34" s="610"/>
      <c r="CJ34" s="610"/>
      <c r="CK34" s="610"/>
      <c r="CL34" s="610"/>
    </row>
    <row r="35" spans="1:90" s="586" customFormat="1">
      <c r="A35" s="627" t="s">
        <v>333</v>
      </c>
      <c r="B35" s="627" t="s">
        <v>334</v>
      </c>
      <c r="C35" s="627" t="s">
        <v>335</v>
      </c>
      <c r="D35" s="594" t="s">
        <v>336</v>
      </c>
      <c r="E35" s="595"/>
      <c r="F35" s="595"/>
      <c r="G35" s="595" t="s">
        <v>21</v>
      </c>
      <c r="H35" s="595"/>
      <c r="I35" s="597"/>
      <c r="J35" s="597"/>
      <c r="K35" s="597"/>
      <c r="L35" s="597" t="s">
        <v>21</v>
      </c>
      <c r="M35" s="597"/>
      <c r="N35" s="595"/>
      <c r="O35" s="595" t="s">
        <v>21</v>
      </c>
      <c r="P35" s="597"/>
      <c r="Q35" s="597" t="s">
        <v>21</v>
      </c>
      <c r="R35" s="597"/>
      <c r="S35" s="597"/>
      <c r="T35" s="597"/>
      <c r="U35" s="595" t="s">
        <v>21</v>
      </c>
      <c r="V35" s="595"/>
      <c r="W35" s="597"/>
      <c r="X35" s="597" t="s">
        <v>21</v>
      </c>
      <c r="Y35" s="597"/>
      <c r="Z35" s="597"/>
      <c r="AA35" s="598" t="s">
        <v>17</v>
      </c>
      <c r="AB35" s="595"/>
      <c r="AC35" s="599" t="s">
        <v>17</v>
      </c>
      <c r="AD35" s="597"/>
      <c r="AE35" s="597"/>
      <c r="AF35" s="597"/>
      <c r="AG35" s="598" t="s">
        <v>17</v>
      </c>
      <c r="AH35" s="597"/>
      <c r="AI35" s="599" t="s">
        <v>17</v>
      </c>
      <c r="AJ35" s="602">
        <f>AN35</f>
        <v>72</v>
      </c>
      <c r="AK35" s="603">
        <f t="shared" si="51"/>
        <v>72</v>
      </c>
      <c r="AL35" s="603">
        <f>AO35</f>
        <v>0</v>
      </c>
      <c r="AM35" s="604"/>
      <c r="AN35" s="605">
        <f t="shared" si="52"/>
        <v>72</v>
      </c>
      <c r="AO35" s="605">
        <f t="shared" si="53"/>
        <v>0</v>
      </c>
      <c r="AP35" s="606"/>
      <c r="AQ35" s="607">
        <f t="shared" si="54"/>
        <v>0</v>
      </c>
      <c r="AR35" s="607">
        <f t="shared" si="55"/>
        <v>0</v>
      </c>
      <c r="AS35" s="607">
        <f t="shared" si="56"/>
        <v>6</v>
      </c>
      <c r="AT35" s="607">
        <f t="shared" si="57"/>
        <v>0</v>
      </c>
      <c r="AU35" s="607">
        <f t="shared" si="58"/>
        <v>0</v>
      </c>
      <c r="AV35" s="607">
        <f t="shared" si="59"/>
        <v>0</v>
      </c>
      <c r="AW35" s="607">
        <f t="shared" si="60"/>
        <v>0</v>
      </c>
      <c r="AX35" s="607">
        <f t="shared" si="61"/>
        <v>0</v>
      </c>
      <c r="AY35" s="607">
        <f t="shared" si="62"/>
        <v>0</v>
      </c>
      <c r="AZ35" s="607">
        <f t="shared" si="63"/>
        <v>0</v>
      </c>
      <c r="BA35" s="607">
        <f t="shared" si="64"/>
        <v>0</v>
      </c>
      <c r="BB35" s="607">
        <f t="shared" si="65"/>
        <v>0</v>
      </c>
      <c r="BC35" s="607">
        <f>COUNTIF(E35:AI35,"T/I")</f>
        <v>0</v>
      </c>
      <c r="BD35" s="607">
        <f t="shared" si="66"/>
        <v>0</v>
      </c>
      <c r="BE35" s="607">
        <f t="shared" si="67"/>
        <v>0</v>
      </c>
      <c r="BF35" s="607">
        <f t="shared" si="68"/>
        <v>0</v>
      </c>
      <c r="BG35" s="607">
        <f t="shared" si="69"/>
        <v>0</v>
      </c>
      <c r="BH35" s="607">
        <f t="shared" si="70"/>
        <v>0</v>
      </c>
      <c r="BI35" s="607">
        <f t="shared" si="71"/>
        <v>0</v>
      </c>
      <c r="BJ35" s="607">
        <f t="shared" si="72"/>
        <v>0</v>
      </c>
      <c r="BK35" s="611"/>
      <c r="BL35" s="611"/>
      <c r="BM35" s="611"/>
      <c r="BN35" s="611">
        <v>8</v>
      </c>
      <c r="BO35" s="611"/>
      <c r="BP35" s="607">
        <f t="shared" si="22"/>
        <v>48</v>
      </c>
      <c r="BQ35" s="609">
        <f t="shared" si="73"/>
        <v>72</v>
      </c>
      <c r="BR35" s="610"/>
      <c r="BS35" s="610"/>
      <c r="BT35" s="610"/>
      <c r="BU35" s="610"/>
      <c r="BV35" s="610"/>
      <c r="BW35" s="610"/>
      <c r="BX35" s="610"/>
      <c r="BY35" s="610"/>
      <c r="BZ35" s="610"/>
      <c r="CA35" s="610"/>
      <c r="CB35" s="610"/>
      <c r="CC35" s="610"/>
      <c r="CD35" s="610"/>
      <c r="CE35" s="610"/>
      <c r="CF35" s="610"/>
      <c r="CG35" s="610"/>
      <c r="CH35" s="610"/>
      <c r="CI35" s="610"/>
      <c r="CJ35" s="610"/>
      <c r="CK35" s="610"/>
      <c r="CL35" s="610"/>
    </row>
    <row r="36" spans="1:90" s="586" customFormat="1">
      <c r="A36" s="627" t="s">
        <v>337</v>
      </c>
      <c r="B36" s="627" t="s">
        <v>338</v>
      </c>
      <c r="C36" s="627">
        <v>84566</v>
      </c>
      <c r="D36" s="594" t="s">
        <v>268</v>
      </c>
      <c r="E36" s="613" t="s">
        <v>176</v>
      </c>
      <c r="F36" s="614"/>
      <c r="G36" s="614"/>
      <c r="H36" s="614"/>
      <c r="I36" s="614"/>
      <c r="J36" s="614"/>
      <c r="K36" s="614"/>
      <c r="L36" s="614"/>
      <c r="M36" s="614"/>
      <c r="N36" s="614"/>
      <c r="O36" s="614"/>
      <c r="P36" s="614"/>
      <c r="Q36" s="614"/>
      <c r="R36" s="614"/>
      <c r="S36" s="614"/>
      <c r="T36" s="614"/>
      <c r="U36" s="614"/>
      <c r="V36" s="614"/>
      <c r="W36" s="614"/>
      <c r="X36" s="614"/>
      <c r="Y36" s="614"/>
      <c r="Z36" s="614"/>
      <c r="AA36" s="614"/>
      <c r="AB36" s="614"/>
      <c r="AC36" s="614"/>
      <c r="AD36" s="614"/>
      <c r="AE36" s="614"/>
      <c r="AF36" s="614"/>
      <c r="AG36" s="614"/>
      <c r="AH36" s="614"/>
      <c r="AI36" s="615"/>
      <c r="AJ36" s="602">
        <f>AN36</f>
        <v>0</v>
      </c>
      <c r="AK36" s="603">
        <f t="shared" si="51"/>
        <v>0</v>
      </c>
      <c r="AL36" s="603">
        <f>AO36</f>
        <v>0</v>
      </c>
      <c r="AM36" s="604"/>
      <c r="AN36" s="605">
        <f t="shared" si="52"/>
        <v>0</v>
      </c>
      <c r="AO36" s="605">
        <f t="shared" si="53"/>
        <v>0</v>
      </c>
      <c r="AP36" s="606"/>
      <c r="AQ36" s="607">
        <f t="shared" si="54"/>
        <v>0</v>
      </c>
      <c r="AR36" s="607">
        <f t="shared" si="55"/>
        <v>0</v>
      </c>
      <c r="AS36" s="607">
        <f t="shared" si="56"/>
        <v>0</v>
      </c>
      <c r="AT36" s="607">
        <f t="shared" si="57"/>
        <v>0</v>
      </c>
      <c r="AU36" s="607">
        <f t="shared" si="58"/>
        <v>0</v>
      </c>
      <c r="AV36" s="607">
        <f t="shared" si="59"/>
        <v>0</v>
      </c>
      <c r="AW36" s="607">
        <f t="shared" si="60"/>
        <v>0</v>
      </c>
      <c r="AX36" s="607">
        <f t="shared" si="61"/>
        <v>0</v>
      </c>
      <c r="AY36" s="607">
        <f t="shared" si="62"/>
        <v>0</v>
      </c>
      <c r="AZ36" s="607">
        <f t="shared" si="63"/>
        <v>0</v>
      </c>
      <c r="BA36" s="607">
        <f t="shared" si="64"/>
        <v>0</v>
      </c>
      <c r="BB36" s="607">
        <f t="shared" si="65"/>
        <v>0</v>
      </c>
      <c r="BC36" s="607">
        <f>COUNTIF(E36:AI36,"T/I")</f>
        <v>0</v>
      </c>
      <c r="BD36" s="607">
        <f t="shared" si="66"/>
        <v>0</v>
      </c>
      <c r="BE36" s="607">
        <f t="shared" si="67"/>
        <v>0</v>
      </c>
      <c r="BF36" s="607">
        <f t="shared" si="68"/>
        <v>0</v>
      </c>
      <c r="BG36" s="607">
        <f t="shared" si="69"/>
        <v>0</v>
      </c>
      <c r="BH36" s="607">
        <f t="shared" si="70"/>
        <v>0</v>
      </c>
      <c r="BI36" s="607">
        <f t="shared" si="71"/>
        <v>0</v>
      </c>
      <c r="BJ36" s="607">
        <f t="shared" si="72"/>
        <v>0</v>
      </c>
      <c r="BK36" s="611"/>
      <c r="BL36" s="611">
        <v>20</v>
      </c>
      <c r="BM36" s="611"/>
      <c r="BN36" s="611"/>
      <c r="BO36" s="611"/>
      <c r="BP36" s="607">
        <f t="shared" si="22"/>
        <v>120</v>
      </c>
      <c r="BQ36" s="609">
        <f t="shared" si="73"/>
        <v>0</v>
      </c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</row>
    <row r="37" spans="1:90" s="586" customFormat="1">
      <c r="A37" s="627" t="s">
        <v>339</v>
      </c>
      <c r="B37" s="627" t="s">
        <v>340</v>
      </c>
      <c r="C37" s="627">
        <v>937569</v>
      </c>
      <c r="D37" s="594" t="s">
        <v>268</v>
      </c>
      <c r="E37" s="595"/>
      <c r="F37" s="595" t="s">
        <v>21</v>
      </c>
      <c r="G37" s="595"/>
      <c r="H37" s="596" t="s">
        <v>21</v>
      </c>
      <c r="I37" s="597" t="s">
        <v>21</v>
      </c>
      <c r="J37" s="597" t="s">
        <v>19</v>
      </c>
      <c r="K37" s="600" t="s">
        <v>21</v>
      </c>
      <c r="L37" s="597" t="s">
        <v>21</v>
      </c>
      <c r="M37" s="597" t="s">
        <v>20</v>
      </c>
      <c r="N37" s="595"/>
      <c r="O37" s="595" t="s">
        <v>19</v>
      </c>
      <c r="P37" s="597" t="s">
        <v>19</v>
      </c>
      <c r="Q37" s="597"/>
      <c r="R37" s="598" t="s">
        <v>17</v>
      </c>
      <c r="S37" s="600" t="s">
        <v>21</v>
      </c>
      <c r="T37" s="597"/>
      <c r="U37" s="595" t="s">
        <v>21</v>
      </c>
      <c r="V37" s="596" t="s">
        <v>21</v>
      </c>
      <c r="W37" s="600" t="s">
        <v>21</v>
      </c>
      <c r="X37" s="597" t="s">
        <v>21</v>
      </c>
      <c r="Y37" s="600" t="s">
        <v>21</v>
      </c>
      <c r="Z37" s="600" t="s">
        <v>21</v>
      </c>
      <c r="AA37" s="597" t="s">
        <v>21</v>
      </c>
      <c r="AB37" s="595"/>
      <c r="AC37" s="596" t="s">
        <v>21</v>
      </c>
      <c r="AD37" s="600" t="s">
        <v>21</v>
      </c>
      <c r="AE37" s="600" t="s">
        <v>21</v>
      </c>
      <c r="AF37" s="597"/>
      <c r="AG37" s="597" t="s">
        <v>21</v>
      </c>
      <c r="AH37" s="597"/>
      <c r="AI37" s="595"/>
      <c r="AJ37" s="602">
        <f>AN37</f>
        <v>108</v>
      </c>
      <c r="AK37" s="603">
        <f t="shared" si="51"/>
        <v>228</v>
      </c>
      <c r="AL37" s="603">
        <f>AO37</f>
        <v>120</v>
      </c>
      <c r="AM37" s="604"/>
      <c r="AN37" s="605">
        <f t="shared" si="52"/>
        <v>108</v>
      </c>
      <c r="AO37" s="605">
        <f t="shared" si="53"/>
        <v>120</v>
      </c>
      <c r="AP37" s="606"/>
      <c r="AQ37" s="607">
        <f t="shared" si="54"/>
        <v>3</v>
      </c>
      <c r="AR37" s="607">
        <f t="shared" si="55"/>
        <v>1</v>
      </c>
      <c r="AS37" s="607">
        <f t="shared" si="56"/>
        <v>17</v>
      </c>
      <c r="AT37" s="607">
        <f t="shared" si="57"/>
        <v>0</v>
      </c>
      <c r="AU37" s="607">
        <f t="shared" si="58"/>
        <v>0</v>
      </c>
      <c r="AV37" s="607">
        <f t="shared" si="59"/>
        <v>0</v>
      </c>
      <c r="AW37" s="607">
        <f t="shared" si="60"/>
        <v>0</v>
      </c>
      <c r="AX37" s="607">
        <f t="shared" si="61"/>
        <v>0</v>
      </c>
      <c r="AY37" s="607">
        <f t="shared" si="62"/>
        <v>0</v>
      </c>
      <c r="AZ37" s="607">
        <f t="shared" si="63"/>
        <v>0</v>
      </c>
      <c r="BA37" s="607">
        <f t="shared" si="64"/>
        <v>0</v>
      </c>
      <c r="BB37" s="607">
        <f t="shared" si="65"/>
        <v>0</v>
      </c>
      <c r="BC37" s="607">
        <f>COUNTIF(E37:AI37,"T/I")</f>
        <v>0</v>
      </c>
      <c r="BD37" s="607">
        <f t="shared" si="66"/>
        <v>0</v>
      </c>
      <c r="BE37" s="607">
        <f t="shared" si="67"/>
        <v>0</v>
      </c>
      <c r="BF37" s="607">
        <f t="shared" si="68"/>
        <v>0</v>
      </c>
      <c r="BG37" s="607">
        <f t="shared" si="69"/>
        <v>0</v>
      </c>
      <c r="BH37" s="607">
        <f t="shared" si="70"/>
        <v>0</v>
      </c>
      <c r="BI37" s="607">
        <f t="shared" si="71"/>
        <v>0</v>
      </c>
      <c r="BJ37" s="607">
        <f t="shared" si="72"/>
        <v>0</v>
      </c>
      <c r="BK37" s="611"/>
      <c r="BL37" s="611"/>
      <c r="BM37" s="611"/>
      <c r="BN37" s="611">
        <v>2</v>
      </c>
      <c r="BO37" s="611"/>
      <c r="BP37" s="607">
        <f t="shared" si="22"/>
        <v>12</v>
      </c>
      <c r="BQ37" s="609">
        <f t="shared" si="73"/>
        <v>228</v>
      </c>
      <c r="BR37" s="610"/>
      <c r="BS37" s="610"/>
      <c r="BT37" s="610"/>
      <c r="BU37" s="610"/>
      <c r="BV37" s="610"/>
      <c r="BW37" s="610"/>
      <c r="BX37" s="610"/>
      <c r="BY37" s="610"/>
      <c r="BZ37" s="610"/>
      <c r="CA37" s="610"/>
      <c r="CB37" s="610"/>
      <c r="CC37" s="610"/>
      <c r="CD37" s="610"/>
      <c r="CE37" s="610"/>
      <c r="CF37" s="610"/>
      <c r="CG37" s="610"/>
      <c r="CH37" s="610"/>
      <c r="CI37" s="610"/>
      <c r="CJ37" s="610"/>
      <c r="CK37" s="610"/>
      <c r="CL37" s="610"/>
    </row>
    <row r="38" spans="1:90" s="586" customFormat="1">
      <c r="A38" s="627" t="s">
        <v>341</v>
      </c>
      <c r="B38" s="627" t="s">
        <v>342</v>
      </c>
      <c r="C38" s="627">
        <v>531827</v>
      </c>
      <c r="D38" s="594" t="s">
        <v>268</v>
      </c>
      <c r="E38" s="596" t="s">
        <v>21</v>
      </c>
      <c r="F38" s="596" t="s">
        <v>19</v>
      </c>
      <c r="G38" s="596" t="s">
        <v>21</v>
      </c>
      <c r="H38" s="595"/>
      <c r="I38" s="597"/>
      <c r="J38" s="597" t="s">
        <v>20</v>
      </c>
      <c r="K38" s="597" t="s">
        <v>20</v>
      </c>
      <c r="L38" s="597" t="s">
        <v>20</v>
      </c>
      <c r="M38" s="597" t="s">
        <v>20</v>
      </c>
      <c r="N38" s="595"/>
      <c r="O38" s="595" t="s">
        <v>21</v>
      </c>
      <c r="P38" s="597" t="s">
        <v>20</v>
      </c>
      <c r="Q38" s="600" t="s">
        <v>20</v>
      </c>
      <c r="R38" s="597" t="s">
        <v>20</v>
      </c>
      <c r="S38" s="597" t="s">
        <v>20</v>
      </c>
      <c r="T38" s="597"/>
      <c r="U38" s="595" t="s">
        <v>21</v>
      </c>
      <c r="V38" s="595"/>
      <c r="W38" s="597" t="s">
        <v>20</v>
      </c>
      <c r="X38" s="597" t="s">
        <v>20</v>
      </c>
      <c r="Y38" s="597" t="s">
        <v>20</v>
      </c>
      <c r="Z38" s="597" t="s">
        <v>20</v>
      </c>
      <c r="AA38" s="597" t="s">
        <v>20</v>
      </c>
      <c r="AB38" s="596" t="s">
        <v>19</v>
      </c>
      <c r="AC38" s="596" t="s">
        <v>21</v>
      </c>
      <c r="AD38" s="597" t="s">
        <v>20</v>
      </c>
      <c r="AE38" s="597" t="s">
        <v>20</v>
      </c>
      <c r="AF38" s="597" t="s">
        <v>20</v>
      </c>
      <c r="AG38" s="597" t="s">
        <v>20</v>
      </c>
      <c r="AH38" s="600" t="s">
        <v>20</v>
      </c>
      <c r="AI38" s="595"/>
      <c r="AJ38" s="602">
        <f>AN38</f>
        <v>120</v>
      </c>
      <c r="AK38" s="603">
        <f t="shared" si="51"/>
        <v>180</v>
      </c>
      <c r="AL38" s="603">
        <f>AO38</f>
        <v>60</v>
      </c>
      <c r="AM38" s="604"/>
      <c r="AN38" s="605">
        <f t="shared" si="52"/>
        <v>120</v>
      </c>
      <c r="AO38" s="605">
        <f t="shared" si="53"/>
        <v>60</v>
      </c>
      <c r="AP38" s="606"/>
      <c r="AQ38" s="607">
        <f t="shared" si="54"/>
        <v>2</v>
      </c>
      <c r="AR38" s="607">
        <f t="shared" si="55"/>
        <v>18</v>
      </c>
      <c r="AS38" s="607">
        <f t="shared" si="56"/>
        <v>5</v>
      </c>
      <c r="AT38" s="607">
        <f t="shared" si="57"/>
        <v>0</v>
      </c>
      <c r="AU38" s="607">
        <f t="shared" si="58"/>
        <v>0</v>
      </c>
      <c r="AV38" s="607">
        <f t="shared" si="59"/>
        <v>0</v>
      </c>
      <c r="AW38" s="607">
        <f t="shared" si="60"/>
        <v>0</v>
      </c>
      <c r="AX38" s="607">
        <f t="shared" si="61"/>
        <v>0</v>
      </c>
      <c r="AY38" s="607">
        <f t="shared" si="62"/>
        <v>0</v>
      </c>
      <c r="AZ38" s="607">
        <f t="shared" si="63"/>
        <v>0</v>
      </c>
      <c r="BA38" s="607">
        <f t="shared" si="64"/>
        <v>0</v>
      </c>
      <c r="BB38" s="607">
        <f t="shared" si="65"/>
        <v>0</v>
      </c>
      <c r="BC38" s="607">
        <f>COUNTIF(E38:AI38,"M/I")</f>
        <v>0</v>
      </c>
      <c r="BD38" s="607">
        <f t="shared" si="66"/>
        <v>0</v>
      </c>
      <c r="BE38" s="607">
        <f t="shared" si="67"/>
        <v>0</v>
      </c>
      <c r="BF38" s="607">
        <f t="shared" si="68"/>
        <v>0</v>
      </c>
      <c r="BG38" s="607">
        <f t="shared" si="69"/>
        <v>0</v>
      </c>
      <c r="BH38" s="607">
        <f t="shared" si="70"/>
        <v>0</v>
      </c>
      <c r="BI38" s="607">
        <f t="shared" si="71"/>
        <v>0</v>
      </c>
      <c r="BJ38" s="607">
        <f t="shared" si="72"/>
        <v>0</v>
      </c>
      <c r="BK38" s="611"/>
      <c r="BL38" s="611"/>
      <c r="BM38" s="611"/>
      <c r="BN38" s="611"/>
      <c r="BO38" s="611"/>
      <c r="BP38" s="607">
        <f t="shared" si="22"/>
        <v>0</v>
      </c>
      <c r="BQ38" s="609">
        <f t="shared" si="73"/>
        <v>180</v>
      </c>
      <c r="BR38" s="610"/>
      <c r="BS38" s="610"/>
      <c r="BT38" s="610"/>
      <c r="BU38" s="610"/>
      <c r="BV38" s="610"/>
      <c r="BW38" s="610"/>
      <c r="BX38" s="610"/>
      <c r="BY38" s="610"/>
      <c r="BZ38" s="610"/>
      <c r="CA38" s="610"/>
      <c r="CB38" s="610"/>
      <c r="CC38" s="610"/>
      <c r="CD38" s="610"/>
      <c r="CE38" s="610"/>
      <c r="CF38" s="610"/>
      <c r="CG38" s="610"/>
      <c r="CH38" s="610"/>
      <c r="CI38" s="610"/>
      <c r="CJ38" s="610"/>
      <c r="CK38" s="610"/>
      <c r="CL38" s="610"/>
    </row>
    <row r="39" spans="1:90" s="586" customFormat="1">
      <c r="A39" s="627" t="s">
        <v>343</v>
      </c>
      <c r="B39" s="627" t="s">
        <v>344</v>
      </c>
      <c r="C39" s="627">
        <v>407835</v>
      </c>
      <c r="D39" s="594" t="s">
        <v>268</v>
      </c>
      <c r="E39" s="595"/>
      <c r="F39" s="595" t="s">
        <v>21</v>
      </c>
      <c r="G39" s="596" t="s">
        <v>21</v>
      </c>
      <c r="H39" s="596" t="s">
        <v>21</v>
      </c>
      <c r="I39" s="597" t="s">
        <v>21</v>
      </c>
      <c r="J39" s="597"/>
      <c r="K39" s="600" t="s">
        <v>21</v>
      </c>
      <c r="L39" s="597" t="s">
        <v>21</v>
      </c>
      <c r="M39" s="600" t="s">
        <v>21</v>
      </c>
      <c r="N39" s="595"/>
      <c r="O39" s="595" t="s">
        <v>21</v>
      </c>
      <c r="P39" s="600" t="s">
        <v>21</v>
      </c>
      <c r="Q39" s="597"/>
      <c r="R39" s="597" t="s">
        <v>21</v>
      </c>
      <c r="S39" s="600" t="s">
        <v>21</v>
      </c>
      <c r="T39" s="600" t="s">
        <v>19</v>
      </c>
      <c r="U39" s="595" t="s">
        <v>21</v>
      </c>
      <c r="V39" s="595"/>
      <c r="W39" s="600" t="s">
        <v>21</v>
      </c>
      <c r="X39" s="597" t="s">
        <v>21</v>
      </c>
      <c r="Y39" s="600" t="s">
        <v>21</v>
      </c>
      <c r="Z39" s="597"/>
      <c r="AA39" s="597" t="s">
        <v>21</v>
      </c>
      <c r="AB39" s="595"/>
      <c r="AC39" s="595"/>
      <c r="AD39" s="597" t="s">
        <v>21</v>
      </c>
      <c r="AE39" s="600" t="s">
        <v>21</v>
      </c>
      <c r="AF39" s="597"/>
      <c r="AG39" s="597" t="s">
        <v>21</v>
      </c>
      <c r="AH39" s="600" t="s">
        <v>21</v>
      </c>
      <c r="AI39" s="596" t="s">
        <v>21</v>
      </c>
      <c r="AJ39" s="602">
        <f>AN39</f>
        <v>120</v>
      </c>
      <c r="AK39" s="603">
        <f t="shared" si="51"/>
        <v>258</v>
      </c>
      <c r="AL39" s="603">
        <f>AO39</f>
        <v>138</v>
      </c>
      <c r="AM39" s="604"/>
      <c r="AN39" s="605">
        <f t="shared" si="52"/>
        <v>120</v>
      </c>
      <c r="AO39" s="605">
        <f t="shared" si="53"/>
        <v>138</v>
      </c>
      <c r="AP39" s="606"/>
      <c r="AQ39" s="607">
        <f t="shared" si="54"/>
        <v>1</v>
      </c>
      <c r="AR39" s="607">
        <f t="shared" si="55"/>
        <v>0</v>
      </c>
      <c r="AS39" s="607">
        <f t="shared" si="56"/>
        <v>21</v>
      </c>
      <c r="AT39" s="607">
        <f t="shared" si="57"/>
        <v>0</v>
      </c>
      <c r="AU39" s="607">
        <f t="shared" si="58"/>
        <v>0</v>
      </c>
      <c r="AV39" s="607">
        <f t="shared" si="59"/>
        <v>0</v>
      </c>
      <c r="AW39" s="607">
        <f t="shared" si="60"/>
        <v>0</v>
      </c>
      <c r="AX39" s="607">
        <f t="shared" si="61"/>
        <v>0</v>
      </c>
      <c r="AY39" s="607">
        <f t="shared" si="62"/>
        <v>0</v>
      </c>
      <c r="AZ39" s="607">
        <f t="shared" si="63"/>
        <v>0</v>
      </c>
      <c r="BA39" s="607">
        <f t="shared" si="64"/>
        <v>0</v>
      </c>
      <c r="BB39" s="607">
        <f t="shared" si="65"/>
        <v>0</v>
      </c>
      <c r="BC39" s="607">
        <f t="shared" ref="BC39:BC45" si="74">COUNTIF(E39:AI39,"T/I")</f>
        <v>0</v>
      </c>
      <c r="BD39" s="607">
        <f t="shared" si="66"/>
        <v>0</v>
      </c>
      <c r="BE39" s="607">
        <f t="shared" si="67"/>
        <v>0</v>
      </c>
      <c r="BF39" s="607">
        <f>COUNTIF(E39:AI39,"M/AT")</f>
        <v>0</v>
      </c>
      <c r="BG39" s="607">
        <f t="shared" si="69"/>
        <v>0</v>
      </c>
      <c r="BH39" s="607">
        <f t="shared" si="70"/>
        <v>0</v>
      </c>
      <c r="BI39" s="607">
        <f t="shared" si="71"/>
        <v>0</v>
      </c>
      <c r="BJ39" s="607">
        <f t="shared" si="72"/>
        <v>0</v>
      </c>
      <c r="BK39" s="611"/>
      <c r="BL39" s="611"/>
      <c r="BM39" s="611"/>
      <c r="BN39" s="611"/>
      <c r="BO39" s="611"/>
      <c r="BP39" s="607">
        <f t="shared" si="22"/>
        <v>0</v>
      </c>
      <c r="BQ39" s="609">
        <f t="shared" si="73"/>
        <v>258</v>
      </c>
      <c r="BR39" s="610"/>
      <c r="BS39" s="610"/>
      <c r="BT39" s="610"/>
      <c r="BU39" s="610"/>
      <c r="BV39" s="610"/>
      <c r="BW39" s="610"/>
      <c r="BX39" s="610"/>
      <c r="BY39" s="610"/>
      <c r="BZ39" s="610"/>
      <c r="CA39" s="610"/>
      <c r="CB39" s="610"/>
      <c r="CC39" s="610"/>
      <c r="CD39" s="610"/>
      <c r="CE39" s="610"/>
      <c r="CF39" s="610"/>
      <c r="CG39" s="610"/>
      <c r="CH39" s="610"/>
      <c r="CI39" s="610"/>
      <c r="CJ39" s="610"/>
      <c r="CK39" s="610"/>
      <c r="CL39" s="610"/>
    </row>
    <row r="40" spans="1:90" s="586" customFormat="1">
      <c r="A40" s="627" t="s">
        <v>345</v>
      </c>
      <c r="B40" s="627" t="s">
        <v>346</v>
      </c>
      <c r="C40" s="627">
        <v>534682</v>
      </c>
      <c r="D40" s="594" t="s">
        <v>268</v>
      </c>
      <c r="E40" s="595"/>
      <c r="F40" s="595" t="s">
        <v>21</v>
      </c>
      <c r="G40" s="595"/>
      <c r="H40" s="595"/>
      <c r="I40" s="597"/>
      <c r="J40" s="597" t="s">
        <v>21</v>
      </c>
      <c r="K40" s="597"/>
      <c r="L40" s="597" t="s">
        <v>21</v>
      </c>
      <c r="M40" s="597"/>
      <c r="N40" s="595" t="s">
        <v>21</v>
      </c>
      <c r="O40" s="595"/>
      <c r="P40" s="597"/>
      <c r="Q40" s="597"/>
      <c r="R40" s="598" t="s">
        <v>17</v>
      </c>
      <c r="S40" s="597"/>
      <c r="T40" s="597" t="s">
        <v>21</v>
      </c>
      <c r="U40" s="595"/>
      <c r="V40" s="595" t="s">
        <v>21</v>
      </c>
      <c r="W40" s="597"/>
      <c r="X40" s="598" t="s">
        <v>17</v>
      </c>
      <c r="Y40" s="597"/>
      <c r="Z40" s="597" t="s">
        <v>21</v>
      </c>
      <c r="AA40" s="597"/>
      <c r="AB40" s="595"/>
      <c r="AC40" s="595"/>
      <c r="AD40" s="597" t="s">
        <v>21</v>
      </c>
      <c r="AE40" s="597"/>
      <c r="AF40" s="597"/>
      <c r="AG40" s="597"/>
      <c r="AH40" s="597"/>
      <c r="AI40" s="595"/>
      <c r="AJ40" s="602">
        <f>AN40</f>
        <v>96</v>
      </c>
      <c r="AK40" s="603">
        <f t="shared" si="51"/>
        <v>96</v>
      </c>
      <c r="AL40" s="603">
        <f>AO40</f>
        <v>0</v>
      </c>
      <c r="AM40" s="604"/>
      <c r="AN40" s="605">
        <f t="shared" si="52"/>
        <v>96</v>
      </c>
      <c r="AO40" s="605">
        <f t="shared" si="53"/>
        <v>0</v>
      </c>
      <c r="AP40" s="606"/>
      <c r="AQ40" s="607">
        <f t="shared" si="54"/>
        <v>0</v>
      </c>
      <c r="AR40" s="607">
        <f t="shared" si="55"/>
        <v>0</v>
      </c>
      <c r="AS40" s="607">
        <f t="shared" si="56"/>
        <v>8</v>
      </c>
      <c r="AT40" s="607">
        <f t="shared" si="57"/>
        <v>0</v>
      </c>
      <c r="AU40" s="607">
        <f t="shared" si="58"/>
        <v>0</v>
      </c>
      <c r="AV40" s="607">
        <f t="shared" si="59"/>
        <v>0</v>
      </c>
      <c r="AW40" s="607">
        <f t="shared" si="60"/>
        <v>0</v>
      </c>
      <c r="AX40" s="607">
        <f t="shared" si="61"/>
        <v>0</v>
      </c>
      <c r="AY40" s="607">
        <f t="shared" si="62"/>
        <v>0</v>
      </c>
      <c r="AZ40" s="607">
        <f t="shared" si="63"/>
        <v>0</v>
      </c>
      <c r="BA40" s="607">
        <f t="shared" si="64"/>
        <v>0</v>
      </c>
      <c r="BB40" s="607">
        <f t="shared" si="65"/>
        <v>0</v>
      </c>
      <c r="BC40" s="607">
        <f t="shared" si="74"/>
        <v>0</v>
      </c>
      <c r="BD40" s="607">
        <f t="shared" si="66"/>
        <v>0</v>
      </c>
      <c r="BE40" s="607">
        <f t="shared" si="67"/>
        <v>0</v>
      </c>
      <c r="BF40" s="607">
        <f t="shared" ref="BF40:BF45" si="75">COUNTIF(E40:AI40,"M4/T")</f>
        <v>0</v>
      </c>
      <c r="BG40" s="607">
        <f t="shared" si="69"/>
        <v>0</v>
      </c>
      <c r="BH40" s="607">
        <f t="shared" si="70"/>
        <v>0</v>
      </c>
      <c r="BI40" s="607">
        <f t="shared" si="71"/>
        <v>0</v>
      </c>
      <c r="BJ40" s="607">
        <f t="shared" si="72"/>
        <v>0</v>
      </c>
      <c r="BK40" s="611"/>
      <c r="BL40" s="611"/>
      <c r="BM40" s="611"/>
      <c r="BN40" s="611">
        <v>4</v>
      </c>
      <c r="BO40" s="611"/>
      <c r="BP40" s="607">
        <f t="shared" si="22"/>
        <v>24</v>
      </c>
      <c r="BQ40" s="609">
        <f t="shared" si="73"/>
        <v>96</v>
      </c>
      <c r="BR40" s="610"/>
      <c r="BS40" s="610"/>
      <c r="BT40" s="610"/>
      <c r="BU40" s="610"/>
      <c r="BV40" s="610"/>
      <c r="BW40" s="610"/>
      <c r="BX40" s="610"/>
      <c r="BY40" s="610"/>
      <c r="BZ40" s="610"/>
      <c r="CA40" s="610"/>
      <c r="CB40" s="610"/>
      <c r="CC40" s="610"/>
      <c r="CD40" s="610"/>
      <c r="CE40" s="610"/>
      <c r="CF40" s="610"/>
      <c r="CG40" s="610"/>
      <c r="CH40" s="610"/>
      <c r="CI40" s="610"/>
      <c r="CJ40" s="610"/>
      <c r="CK40" s="610"/>
      <c r="CL40" s="610"/>
    </row>
    <row r="41" spans="1:90" s="586" customFormat="1">
      <c r="A41" s="627" t="s">
        <v>347</v>
      </c>
      <c r="B41" s="632" t="s">
        <v>348</v>
      </c>
      <c r="C41" s="628">
        <v>657818</v>
      </c>
      <c r="D41" s="594" t="s">
        <v>268</v>
      </c>
      <c r="E41" s="595"/>
      <c r="F41" s="595"/>
      <c r="G41" s="595"/>
      <c r="H41" s="595"/>
      <c r="I41" s="597" t="s">
        <v>21</v>
      </c>
      <c r="J41" s="600" t="s">
        <v>19</v>
      </c>
      <c r="K41" s="597"/>
      <c r="L41" s="597" t="s">
        <v>21</v>
      </c>
      <c r="M41" s="597" t="s">
        <v>21</v>
      </c>
      <c r="N41" s="595"/>
      <c r="O41" s="595" t="s">
        <v>21</v>
      </c>
      <c r="P41" s="600" t="s">
        <v>19</v>
      </c>
      <c r="Q41" s="600" t="s">
        <v>19</v>
      </c>
      <c r="R41" s="597" t="s">
        <v>21</v>
      </c>
      <c r="S41" s="600" t="s">
        <v>19</v>
      </c>
      <c r="T41" s="597"/>
      <c r="U41" s="595" t="s">
        <v>21</v>
      </c>
      <c r="V41" s="595"/>
      <c r="W41" s="597" t="s">
        <v>21</v>
      </c>
      <c r="X41" s="597" t="s">
        <v>21</v>
      </c>
      <c r="Y41" s="600" t="s">
        <v>19</v>
      </c>
      <c r="Z41" s="597"/>
      <c r="AA41" s="597" t="s">
        <v>21</v>
      </c>
      <c r="AB41" s="596" t="s">
        <v>19</v>
      </c>
      <c r="AC41" s="596" t="s">
        <v>19</v>
      </c>
      <c r="AD41" s="597" t="s">
        <v>21</v>
      </c>
      <c r="AE41" s="600" t="s">
        <v>19</v>
      </c>
      <c r="AF41" s="597"/>
      <c r="AG41" s="597" t="s">
        <v>21</v>
      </c>
      <c r="AH41" s="600" t="s">
        <v>21</v>
      </c>
      <c r="AI41" s="595"/>
      <c r="AJ41" s="602">
        <f>AN41</f>
        <v>120</v>
      </c>
      <c r="AK41" s="603">
        <f t="shared" si="51"/>
        <v>192</v>
      </c>
      <c r="AL41" s="603">
        <f>AO41</f>
        <v>72</v>
      </c>
      <c r="AM41" s="604"/>
      <c r="AN41" s="605">
        <f t="shared" si="52"/>
        <v>120</v>
      </c>
      <c r="AO41" s="605">
        <f t="shared" si="53"/>
        <v>72</v>
      </c>
      <c r="AP41" s="606"/>
      <c r="AQ41" s="607">
        <f t="shared" si="54"/>
        <v>8</v>
      </c>
      <c r="AR41" s="607">
        <f t="shared" si="55"/>
        <v>0</v>
      </c>
      <c r="AS41" s="607">
        <f t="shared" si="56"/>
        <v>12</v>
      </c>
      <c r="AT41" s="607">
        <f t="shared" si="57"/>
        <v>0</v>
      </c>
      <c r="AU41" s="607">
        <f t="shared" si="58"/>
        <v>0</v>
      </c>
      <c r="AV41" s="607">
        <f t="shared" si="59"/>
        <v>0</v>
      </c>
      <c r="AW41" s="607">
        <f t="shared" si="60"/>
        <v>0</v>
      </c>
      <c r="AX41" s="607">
        <f t="shared" si="61"/>
        <v>0</v>
      </c>
      <c r="AY41" s="607">
        <f t="shared" si="62"/>
        <v>0</v>
      </c>
      <c r="AZ41" s="607">
        <f t="shared" si="63"/>
        <v>0</v>
      </c>
      <c r="BA41" s="607">
        <f t="shared" si="64"/>
        <v>0</v>
      </c>
      <c r="BB41" s="607">
        <f t="shared" si="65"/>
        <v>0</v>
      </c>
      <c r="BC41" s="607">
        <f t="shared" si="74"/>
        <v>0</v>
      </c>
      <c r="BD41" s="607">
        <f t="shared" si="66"/>
        <v>0</v>
      </c>
      <c r="BE41" s="607">
        <f t="shared" si="67"/>
        <v>0</v>
      </c>
      <c r="BF41" s="607">
        <f t="shared" si="75"/>
        <v>0</v>
      </c>
      <c r="BG41" s="607">
        <f t="shared" si="69"/>
        <v>0</v>
      </c>
      <c r="BH41" s="607">
        <f t="shared" si="70"/>
        <v>0</v>
      </c>
      <c r="BI41" s="607">
        <f t="shared" si="71"/>
        <v>0</v>
      </c>
      <c r="BJ41" s="607">
        <f t="shared" si="72"/>
        <v>0</v>
      </c>
      <c r="BK41" s="611"/>
      <c r="BL41" s="611"/>
      <c r="BM41" s="611"/>
      <c r="BN41" s="611"/>
      <c r="BO41" s="611"/>
      <c r="BP41" s="607">
        <f t="shared" si="22"/>
        <v>0</v>
      </c>
      <c r="BQ41" s="609">
        <f t="shared" si="73"/>
        <v>192</v>
      </c>
      <c r="BR41" s="610"/>
      <c r="BS41" s="610"/>
      <c r="BT41" s="610"/>
      <c r="BU41" s="610"/>
      <c r="BV41" s="610"/>
      <c r="BW41" s="610"/>
      <c r="BX41" s="610"/>
      <c r="BY41" s="610"/>
      <c r="BZ41" s="610"/>
      <c r="CA41" s="610"/>
      <c r="CB41" s="610"/>
      <c r="CC41" s="610"/>
      <c r="CD41" s="610"/>
      <c r="CE41" s="610"/>
      <c r="CF41" s="610"/>
      <c r="CG41" s="610"/>
      <c r="CH41" s="610"/>
      <c r="CI41" s="610"/>
      <c r="CJ41" s="610"/>
      <c r="CK41" s="610"/>
      <c r="CL41" s="610"/>
    </row>
    <row r="42" spans="1:90" s="586" customFormat="1">
      <c r="A42" s="627" t="s">
        <v>349</v>
      </c>
      <c r="B42" s="627" t="s">
        <v>350</v>
      </c>
      <c r="C42" s="627" t="s">
        <v>351</v>
      </c>
      <c r="D42" s="594" t="s">
        <v>268</v>
      </c>
      <c r="E42" s="595"/>
      <c r="F42" s="595" t="s">
        <v>21</v>
      </c>
      <c r="G42" s="595"/>
      <c r="H42" s="595"/>
      <c r="I42" s="597" t="s">
        <v>21</v>
      </c>
      <c r="J42" s="600" t="s">
        <v>19</v>
      </c>
      <c r="K42" s="600" t="s">
        <v>21</v>
      </c>
      <c r="L42" s="597" t="s">
        <v>21</v>
      </c>
      <c r="M42" s="600" t="s">
        <v>19</v>
      </c>
      <c r="N42" s="596" t="s">
        <v>21</v>
      </c>
      <c r="O42" s="595" t="s">
        <v>21</v>
      </c>
      <c r="P42" s="600" t="s">
        <v>21</v>
      </c>
      <c r="Q42" s="597"/>
      <c r="R42" s="597" t="s">
        <v>21</v>
      </c>
      <c r="S42" s="600" t="s">
        <v>19</v>
      </c>
      <c r="T42" s="597"/>
      <c r="U42" s="595" t="s">
        <v>21</v>
      </c>
      <c r="V42" s="595"/>
      <c r="W42" s="598" t="s">
        <v>17</v>
      </c>
      <c r="X42" s="598" t="s">
        <v>17</v>
      </c>
      <c r="Y42" s="597"/>
      <c r="Z42" s="600" t="s">
        <v>21</v>
      </c>
      <c r="AA42" s="597" t="s">
        <v>21</v>
      </c>
      <c r="AB42" s="595"/>
      <c r="AC42" s="595"/>
      <c r="AD42" s="597" t="s">
        <v>21</v>
      </c>
      <c r="AE42" s="600" t="s">
        <v>21</v>
      </c>
      <c r="AF42" s="600" t="s">
        <v>21</v>
      </c>
      <c r="AG42" s="600" t="s">
        <v>21</v>
      </c>
      <c r="AH42" s="600" t="s">
        <v>21</v>
      </c>
      <c r="AI42" s="596" t="s">
        <v>19</v>
      </c>
      <c r="AJ42" s="602">
        <f>AN42</f>
        <v>96</v>
      </c>
      <c r="AK42" s="603">
        <f t="shared" si="51"/>
        <v>216</v>
      </c>
      <c r="AL42" s="603">
        <f>AO42</f>
        <v>120</v>
      </c>
      <c r="AM42" s="604"/>
      <c r="AN42" s="605">
        <f t="shared" si="52"/>
        <v>96</v>
      </c>
      <c r="AO42" s="605">
        <f t="shared" si="53"/>
        <v>120</v>
      </c>
      <c r="AP42" s="606"/>
      <c r="AQ42" s="607">
        <f t="shared" si="54"/>
        <v>4</v>
      </c>
      <c r="AR42" s="607">
        <f t="shared" si="55"/>
        <v>0</v>
      </c>
      <c r="AS42" s="607">
        <f t="shared" si="56"/>
        <v>16</v>
      </c>
      <c r="AT42" s="607">
        <f t="shared" si="57"/>
        <v>0</v>
      </c>
      <c r="AU42" s="607">
        <f t="shared" si="58"/>
        <v>0</v>
      </c>
      <c r="AV42" s="607">
        <f t="shared" si="59"/>
        <v>0</v>
      </c>
      <c r="AW42" s="607">
        <f t="shared" si="60"/>
        <v>0</v>
      </c>
      <c r="AX42" s="607">
        <f t="shared" si="61"/>
        <v>0</v>
      </c>
      <c r="AY42" s="607">
        <f t="shared" si="62"/>
        <v>0</v>
      </c>
      <c r="AZ42" s="607">
        <f t="shared" si="63"/>
        <v>0</v>
      </c>
      <c r="BA42" s="607">
        <f t="shared" si="64"/>
        <v>0</v>
      </c>
      <c r="BB42" s="607">
        <f t="shared" si="65"/>
        <v>0</v>
      </c>
      <c r="BC42" s="607">
        <f t="shared" si="74"/>
        <v>0</v>
      </c>
      <c r="BD42" s="607">
        <f t="shared" si="66"/>
        <v>0</v>
      </c>
      <c r="BE42" s="607">
        <f t="shared" si="67"/>
        <v>0</v>
      </c>
      <c r="BF42" s="607">
        <f t="shared" si="75"/>
        <v>0</v>
      </c>
      <c r="BG42" s="607">
        <f t="shared" si="69"/>
        <v>0</v>
      </c>
      <c r="BH42" s="607">
        <f t="shared" si="70"/>
        <v>0</v>
      </c>
      <c r="BI42" s="607">
        <f t="shared" si="71"/>
        <v>0</v>
      </c>
      <c r="BJ42" s="607">
        <f t="shared" si="72"/>
        <v>0</v>
      </c>
      <c r="BK42" s="611"/>
      <c r="BL42" s="611"/>
      <c r="BM42" s="611"/>
      <c r="BN42" s="611">
        <v>4</v>
      </c>
      <c r="BO42" s="611"/>
      <c r="BP42" s="607">
        <f t="shared" si="22"/>
        <v>24</v>
      </c>
      <c r="BQ42" s="609">
        <f t="shared" si="73"/>
        <v>216</v>
      </c>
      <c r="BR42" s="610"/>
      <c r="BS42" s="610"/>
      <c r="BT42" s="610"/>
      <c r="BU42" s="610"/>
      <c r="BV42" s="610"/>
      <c r="BW42" s="610"/>
      <c r="BX42" s="610"/>
      <c r="BY42" s="610"/>
      <c r="BZ42" s="610"/>
      <c r="CA42" s="610"/>
      <c r="CB42" s="610"/>
      <c r="CC42" s="610"/>
      <c r="CD42" s="610"/>
      <c r="CE42" s="610"/>
      <c r="CF42" s="610"/>
      <c r="CG42" s="610"/>
      <c r="CH42" s="610"/>
      <c r="CI42" s="610"/>
      <c r="CJ42" s="610"/>
      <c r="CK42" s="610"/>
      <c r="CL42" s="610"/>
    </row>
    <row r="43" spans="1:90" s="586" customFormat="1">
      <c r="A43" s="633" t="s">
        <v>352</v>
      </c>
      <c r="B43" s="627" t="s">
        <v>353</v>
      </c>
      <c r="C43" s="627"/>
      <c r="D43" s="594" t="s">
        <v>268</v>
      </c>
      <c r="E43" s="595"/>
      <c r="F43" s="595"/>
      <c r="G43" s="596" t="s">
        <v>21</v>
      </c>
      <c r="H43" s="596" t="s">
        <v>21</v>
      </c>
      <c r="I43" s="597" t="s">
        <v>21</v>
      </c>
      <c r="J43" s="597"/>
      <c r="K43" s="597" t="s">
        <v>21</v>
      </c>
      <c r="L43" s="597"/>
      <c r="M43" s="600" t="s">
        <v>21</v>
      </c>
      <c r="N43" s="595"/>
      <c r="O43" s="595" t="s">
        <v>21</v>
      </c>
      <c r="P43" s="597"/>
      <c r="Q43" s="597" t="s">
        <v>21</v>
      </c>
      <c r="R43" s="597"/>
      <c r="S43" s="597" t="s">
        <v>21</v>
      </c>
      <c r="T43" s="597"/>
      <c r="U43" s="595" t="s">
        <v>21</v>
      </c>
      <c r="V43" s="596" t="s">
        <v>21</v>
      </c>
      <c r="W43" s="597" t="s">
        <v>21</v>
      </c>
      <c r="X43" s="597"/>
      <c r="Y43" s="597" t="s">
        <v>21</v>
      </c>
      <c r="Z43" s="597"/>
      <c r="AA43" s="597" t="s">
        <v>21</v>
      </c>
      <c r="AB43" s="596" t="s">
        <v>21</v>
      </c>
      <c r="AC43" s="595"/>
      <c r="AD43" s="597"/>
      <c r="AE43" s="600" t="s">
        <v>21</v>
      </c>
      <c r="AF43" s="597"/>
      <c r="AG43" s="597" t="s">
        <v>21</v>
      </c>
      <c r="AH43" s="597"/>
      <c r="AI43" s="596" t="s">
        <v>21</v>
      </c>
      <c r="AJ43" s="602">
        <f>AN43</f>
        <v>120</v>
      </c>
      <c r="AK43" s="603">
        <f t="shared" si="51"/>
        <v>204</v>
      </c>
      <c r="AL43" s="603">
        <f>AO43</f>
        <v>84</v>
      </c>
      <c r="AM43" s="604"/>
      <c r="AN43" s="605">
        <f t="shared" si="52"/>
        <v>120</v>
      </c>
      <c r="AO43" s="605">
        <f t="shared" si="53"/>
        <v>84</v>
      </c>
      <c r="AP43" s="606"/>
      <c r="AQ43" s="607">
        <f t="shared" si="54"/>
        <v>0</v>
      </c>
      <c r="AR43" s="607">
        <f t="shared" si="55"/>
        <v>0</v>
      </c>
      <c r="AS43" s="607">
        <f t="shared" si="56"/>
        <v>17</v>
      </c>
      <c r="AT43" s="607">
        <f t="shared" si="57"/>
        <v>0</v>
      </c>
      <c r="AU43" s="607">
        <f t="shared" si="58"/>
        <v>0</v>
      </c>
      <c r="AV43" s="607">
        <f t="shared" si="59"/>
        <v>0</v>
      </c>
      <c r="AW43" s="607">
        <f t="shared" si="60"/>
        <v>0</v>
      </c>
      <c r="AX43" s="607">
        <f t="shared" si="61"/>
        <v>0</v>
      </c>
      <c r="AY43" s="607">
        <f t="shared" si="62"/>
        <v>0</v>
      </c>
      <c r="AZ43" s="607">
        <f t="shared" si="63"/>
        <v>0</v>
      </c>
      <c r="BA43" s="607">
        <f t="shared" si="64"/>
        <v>0</v>
      </c>
      <c r="BB43" s="607">
        <f t="shared" si="65"/>
        <v>0</v>
      </c>
      <c r="BC43" s="607">
        <f t="shared" si="74"/>
        <v>0</v>
      </c>
      <c r="BD43" s="607">
        <f t="shared" si="66"/>
        <v>0</v>
      </c>
      <c r="BE43" s="607">
        <f t="shared" si="67"/>
        <v>0</v>
      </c>
      <c r="BF43" s="607">
        <f t="shared" si="75"/>
        <v>0</v>
      </c>
      <c r="BG43" s="607">
        <f t="shared" si="69"/>
        <v>0</v>
      </c>
      <c r="BH43" s="607">
        <f t="shared" si="70"/>
        <v>0</v>
      </c>
      <c r="BI43" s="607">
        <f t="shared" si="71"/>
        <v>0</v>
      </c>
      <c r="BJ43" s="607">
        <f t="shared" si="72"/>
        <v>0</v>
      </c>
      <c r="BK43" s="611"/>
      <c r="BL43" s="611"/>
      <c r="BM43" s="611"/>
      <c r="BN43" s="611"/>
      <c r="BO43" s="611"/>
      <c r="BP43" s="607">
        <f t="shared" si="22"/>
        <v>0</v>
      </c>
      <c r="BQ43" s="609">
        <f t="shared" si="73"/>
        <v>204</v>
      </c>
      <c r="BR43" s="610"/>
      <c r="BS43" s="610"/>
      <c r="BT43" s="610"/>
      <c r="BU43" s="610"/>
      <c r="BV43" s="610"/>
      <c r="BW43" s="610"/>
      <c r="BX43" s="610"/>
      <c r="BY43" s="610"/>
      <c r="BZ43" s="610"/>
      <c r="CA43" s="610"/>
      <c r="CB43" s="610"/>
      <c r="CC43" s="610"/>
      <c r="CD43" s="610"/>
      <c r="CE43" s="610"/>
      <c r="CF43" s="610"/>
      <c r="CG43" s="610"/>
      <c r="CH43" s="610"/>
      <c r="CI43" s="610"/>
      <c r="CJ43" s="610"/>
      <c r="CK43" s="610"/>
      <c r="CL43" s="610"/>
    </row>
    <row r="44" spans="1:90" s="586" customFormat="1">
      <c r="A44" s="633" t="s">
        <v>354</v>
      </c>
      <c r="B44" s="627" t="s">
        <v>355</v>
      </c>
      <c r="C44" s="628"/>
      <c r="D44" s="594" t="s">
        <v>268</v>
      </c>
      <c r="E44" s="595"/>
      <c r="F44" s="595"/>
      <c r="G44" s="595"/>
      <c r="H44" s="595"/>
      <c r="I44" s="597"/>
      <c r="J44" s="597"/>
      <c r="K44" s="597"/>
      <c r="L44" s="597"/>
      <c r="M44" s="597"/>
      <c r="N44" s="595"/>
      <c r="O44" s="595"/>
      <c r="P44" s="597"/>
      <c r="Q44" s="597" t="s">
        <v>21</v>
      </c>
      <c r="R44" s="597" t="s">
        <v>21</v>
      </c>
      <c r="S44" s="597"/>
      <c r="T44" s="597" t="s">
        <v>21</v>
      </c>
      <c r="U44" s="595" t="s">
        <v>21</v>
      </c>
      <c r="V44" s="595"/>
      <c r="W44" s="597" t="s">
        <v>21</v>
      </c>
      <c r="X44" s="597" t="s">
        <v>21</v>
      </c>
      <c r="Y44" s="597"/>
      <c r="Z44" s="597" t="s">
        <v>21</v>
      </c>
      <c r="AA44" s="597" t="s">
        <v>21</v>
      </c>
      <c r="AB44" s="595"/>
      <c r="AC44" s="595" t="s">
        <v>21</v>
      </c>
      <c r="AD44" s="597" t="s">
        <v>21</v>
      </c>
      <c r="AE44" s="597"/>
      <c r="AF44" s="600" t="s">
        <v>21</v>
      </c>
      <c r="AG44" s="600" t="s">
        <v>21</v>
      </c>
      <c r="AH44" s="597"/>
      <c r="AI44" s="596" t="s">
        <v>21</v>
      </c>
      <c r="AJ44" s="602">
        <f>AN44</f>
        <v>120</v>
      </c>
      <c r="AK44" s="603">
        <f t="shared" si="51"/>
        <v>156</v>
      </c>
      <c r="AL44" s="603">
        <f>AO44</f>
        <v>36</v>
      </c>
      <c r="AM44" s="604"/>
      <c r="AN44" s="605">
        <f t="shared" si="52"/>
        <v>120</v>
      </c>
      <c r="AO44" s="605">
        <f t="shared" si="53"/>
        <v>36</v>
      </c>
      <c r="AP44" s="606"/>
      <c r="AQ44" s="607">
        <f t="shared" si="54"/>
        <v>0</v>
      </c>
      <c r="AR44" s="607">
        <f t="shared" si="55"/>
        <v>0</v>
      </c>
      <c r="AS44" s="607">
        <f t="shared" si="56"/>
        <v>13</v>
      </c>
      <c r="AT44" s="607">
        <f t="shared" si="57"/>
        <v>0</v>
      </c>
      <c r="AU44" s="607">
        <f t="shared" si="58"/>
        <v>0</v>
      </c>
      <c r="AV44" s="607">
        <f t="shared" si="59"/>
        <v>0</v>
      </c>
      <c r="AW44" s="607">
        <f t="shared" si="60"/>
        <v>0</v>
      </c>
      <c r="AX44" s="607">
        <f t="shared" si="61"/>
        <v>0</v>
      </c>
      <c r="AY44" s="607">
        <f t="shared" si="62"/>
        <v>0</v>
      </c>
      <c r="AZ44" s="607">
        <f t="shared" si="63"/>
        <v>0</v>
      </c>
      <c r="BA44" s="607">
        <f t="shared" si="64"/>
        <v>0</v>
      </c>
      <c r="BB44" s="607">
        <f t="shared" si="65"/>
        <v>0</v>
      </c>
      <c r="BC44" s="607">
        <f t="shared" si="74"/>
        <v>0</v>
      </c>
      <c r="BD44" s="607">
        <f t="shared" si="66"/>
        <v>0</v>
      </c>
      <c r="BE44" s="607">
        <f t="shared" si="67"/>
        <v>0</v>
      </c>
      <c r="BF44" s="607">
        <f t="shared" si="75"/>
        <v>0</v>
      </c>
      <c r="BG44" s="607">
        <f t="shared" si="69"/>
        <v>0</v>
      </c>
      <c r="BH44" s="607">
        <f t="shared" si="70"/>
        <v>0</v>
      </c>
      <c r="BI44" s="607">
        <f t="shared" si="71"/>
        <v>0</v>
      </c>
      <c r="BJ44" s="607">
        <f t="shared" si="72"/>
        <v>0</v>
      </c>
      <c r="BK44" s="611"/>
      <c r="BL44" s="611"/>
      <c r="BM44" s="611"/>
      <c r="BN44" s="611"/>
      <c r="BO44" s="611"/>
      <c r="BP44" s="607">
        <f t="shared" si="22"/>
        <v>0</v>
      </c>
      <c r="BQ44" s="609">
        <f t="shared" si="73"/>
        <v>156</v>
      </c>
      <c r="BR44" s="610"/>
      <c r="BS44" s="610"/>
      <c r="BT44" s="610"/>
      <c r="BU44" s="610"/>
      <c r="BV44" s="610"/>
      <c r="BW44" s="610"/>
      <c r="BX44" s="610"/>
      <c r="BY44" s="610"/>
      <c r="BZ44" s="610"/>
      <c r="CA44" s="610"/>
      <c r="CB44" s="610"/>
      <c r="CC44" s="610"/>
      <c r="CD44" s="610"/>
      <c r="CE44" s="610"/>
      <c r="CF44" s="610"/>
      <c r="CG44" s="610"/>
      <c r="CH44" s="610"/>
      <c r="CI44" s="610"/>
      <c r="CJ44" s="610"/>
      <c r="CK44" s="610"/>
      <c r="CL44" s="610"/>
    </row>
    <row r="45" spans="1:90" s="634" customFormat="1">
      <c r="A45" s="627" t="s">
        <v>356</v>
      </c>
      <c r="B45" s="627" t="s">
        <v>329</v>
      </c>
      <c r="C45" s="627">
        <v>422294</v>
      </c>
      <c r="D45" s="594" t="s">
        <v>268</v>
      </c>
      <c r="E45" s="596" t="s">
        <v>21</v>
      </c>
      <c r="F45" s="596" t="s">
        <v>21</v>
      </c>
      <c r="G45" s="595"/>
      <c r="H45" s="596" t="s">
        <v>21</v>
      </c>
      <c r="I45" s="613" t="s">
        <v>176</v>
      </c>
      <c r="J45" s="614"/>
      <c r="K45" s="614"/>
      <c r="L45" s="614"/>
      <c r="M45" s="614"/>
      <c r="N45" s="614"/>
      <c r="O45" s="614"/>
      <c r="P45" s="614"/>
      <c r="Q45" s="614"/>
      <c r="R45" s="614"/>
      <c r="S45" s="614"/>
      <c r="T45" s="614"/>
      <c r="U45" s="614"/>
      <c r="V45" s="614"/>
      <c r="W45" s="614"/>
      <c r="X45" s="614"/>
      <c r="Y45" s="614"/>
      <c r="Z45" s="614"/>
      <c r="AA45" s="614"/>
      <c r="AB45" s="614"/>
      <c r="AC45" s="614"/>
      <c r="AD45" s="614"/>
      <c r="AE45" s="614"/>
      <c r="AF45" s="614"/>
      <c r="AG45" s="614"/>
      <c r="AH45" s="614"/>
      <c r="AI45" s="615"/>
      <c r="AJ45" s="602">
        <f>AN45</f>
        <v>0</v>
      </c>
      <c r="AK45" s="603">
        <f t="shared" si="51"/>
        <v>36</v>
      </c>
      <c r="AL45" s="603">
        <f>AO45</f>
        <v>36</v>
      </c>
      <c r="AM45" s="604"/>
      <c r="AN45" s="605">
        <f t="shared" si="52"/>
        <v>0</v>
      </c>
      <c r="AO45" s="605">
        <f t="shared" si="53"/>
        <v>36</v>
      </c>
      <c r="AP45" s="606"/>
      <c r="AQ45" s="607">
        <f t="shared" si="54"/>
        <v>0</v>
      </c>
      <c r="AR45" s="607">
        <f t="shared" si="55"/>
        <v>0</v>
      </c>
      <c r="AS45" s="607">
        <f t="shared" si="56"/>
        <v>3</v>
      </c>
      <c r="AT45" s="607">
        <f t="shared" si="57"/>
        <v>0</v>
      </c>
      <c r="AU45" s="607">
        <f t="shared" si="58"/>
        <v>0</v>
      </c>
      <c r="AV45" s="607">
        <f t="shared" si="59"/>
        <v>0</v>
      </c>
      <c r="AW45" s="607">
        <f t="shared" si="60"/>
        <v>0</v>
      </c>
      <c r="AX45" s="607">
        <f t="shared" si="61"/>
        <v>0</v>
      </c>
      <c r="AY45" s="607">
        <f t="shared" si="62"/>
        <v>0</v>
      </c>
      <c r="AZ45" s="607">
        <f t="shared" si="63"/>
        <v>0</v>
      </c>
      <c r="BA45" s="607">
        <f t="shared" si="64"/>
        <v>0</v>
      </c>
      <c r="BB45" s="607">
        <f t="shared" si="65"/>
        <v>0</v>
      </c>
      <c r="BC45" s="607">
        <f t="shared" si="74"/>
        <v>0</v>
      </c>
      <c r="BD45" s="607">
        <f t="shared" si="66"/>
        <v>0</v>
      </c>
      <c r="BE45" s="607">
        <f t="shared" si="67"/>
        <v>0</v>
      </c>
      <c r="BF45" s="607">
        <f t="shared" si="75"/>
        <v>0</v>
      </c>
      <c r="BG45" s="607">
        <f t="shared" si="69"/>
        <v>0</v>
      </c>
      <c r="BH45" s="607">
        <f t="shared" si="70"/>
        <v>0</v>
      </c>
      <c r="BI45" s="607">
        <f t="shared" si="71"/>
        <v>0</v>
      </c>
      <c r="BJ45" s="607">
        <f t="shared" si="72"/>
        <v>0</v>
      </c>
      <c r="BK45" s="611"/>
      <c r="BL45" s="611">
        <v>20</v>
      </c>
      <c r="BM45" s="611"/>
      <c r="BN45" s="611"/>
      <c r="BO45" s="611"/>
      <c r="BP45" s="607">
        <f t="shared" si="22"/>
        <v>120</v>
      </c>
      <c r="BQ45" s="609">
        <f t="shared" si="73"/>
        <v>36</v>
      </c>
      <c r="BR45" s="619"/>
      <c r="BS45" s="619"/>
      <c r="BT45" s="619"/>
      <c r="BU45" s="619"/>
      <c r="BV45" s="619"/>
      <c r="BW45" s="619"/>
      <c r="BX45" s="619"/>
      <c r="BY45" s="619"/>
      <c r="BZ45" s="619"/>
      <c r="CA45" s="619"/>
      <c r="CB45" s="619"/>
      <c r="CC45" s="619"/>
      <c r="CD45" s="619"/>
      <c r="CE45" s="619"/>
      <c r="CF45" s="619"/>
      <c r="CG45" s="619"/>
      <c r="CH45" s="619"/>
      <c r="CI45" s="619"/>
      <c r="CJ45" s="619"/>
      <c r="CK45" s="619"/>
      <c r="CL45" s="619"/>
    </row>
    <row r="46" spans="1:90" s="644" customFormat="1">
      <c r="A46" s="635"/>
      <c r="B46" s="635"/>
      <c r="C46" s="635"/>
      <c r="D46" s="636"/>
      <c r="E46" s="637"/>
      <c r="F46" s="637"/>
      <c r="G46" s="637"/>
      <c r="H46" s="637"/>
      <c r="I46" s="637"/>
      <c r="J46" s="637"/>
      <c r="K46" s="637"/>
      <c r="L46" s="637"/>
      <c r="M46" s="637"/>
      <c r="N46" s="637"/>
      <c r="O46" s="637"/>
      <c r="P46" s="637"/>
      <c r="Q46" s="637"/>
      <c r="R46" s="637"/>
      <c r="S46" s="637"/>
      <c r="T46" s="638"/>
      <c r="U46" s="639"/>
      <c r="V46" s="637"/>
      <c r="W46" s="637"/>
      <c r="X46" s="637"/>
      <c r="Y46" s="637"/>
      <c r="Z46" s="637"/>
      <c r="AA46" s="637"/>
      <c r="AB46" s="637"/>
      <c r="AC46" s="637"/>
      <c r="AD46" s="637"/>
      <c r="AE46" s="637"/>
      <c r="AF46" s="637"/>
      <c r="AG46" s="637"/>
      <c r="AH46" s="637"/>
      <c r="AI46" s="637"/>
      <c r="AJ46" s="640"/>
      <c r="AK46" s="641"/>
      <c r="AL46" s="641"/>
      <c r="AM46" s="642"/>
      <c r="AN46" s="643"/>
      <c r="AO46" s="620"/>
      <c r="AP46" s="620"/>
      <c r="AQ46" s="620"/>
      <c r="AR46" s="620"/>
      <c r="AS46" s="621"/>
      <c r="AT46" s="621"/>
      <c r="AU46" s="621"/>
      <c r="AV46" s="621"/>
      <c r="AW46" s="621"/>
      <c r="AX46" s="621"/>
      <c r="AY46" s="621"/>
      <c r="AZ46" s="621"/>
      <c r="BA46" s="621"/>
      <c r="BB46" s="621"/>
      <c r="BC46" s="621"/>
      <c r="BD46" s="621"/>
      <c r="BE46" s="621"/>
      <c r="BF46" s="621"/>
      <c r="BG46" s="621"/>
      <c r="BH46" s="621"/>
      <c r="BI46" s="621"/>
      <c r="BJ46" s="621"/>
      <c r="BK46" s="620"/>
      <c r="BL46" s="620"/>
      <c r="BM46" s="620"/>
      <c r="BN46" s="620"/>
      <c r="BO46" s="620"/>
      <c r="BP46" s="621"/>
      <c r="BQ46" s="622"/>
      <c r="BR46" s="620"/>
      <c r="BS46" s="620"/>
      <c r="BT46" s="620"/>
      <c r="BU46" s="620"/>
      <c r="BV46" s="620"/>
      <c r="BW46" s="620"/>
      <c r="BX46" s="620"/>
      <c r="BY46" s="620"/>
      <c r="BZ46" s="620"/>
      <c r="CA46" s="620"/>
      <c r="CB46" s="620"/>
      <c r="CC46" s="620"/>
      <c r="CD46" s="620"/>
      <c r="CE46" s="620"/>
      <c r="CF46" s="620"/>
      <c r="CG46" s="620"/>
      <c r="CH46" s="620"/>
      <c r="CI46" s="620"/>
      <c r="CJ46" s="620"/>
      <c r="CK46" s="620"/>
      <c r="CL46" s="620"/>
    </row>
    <row r="47" spans="1:90" s="644" customFormat="1">
      <c r="A47" s="635"/>
      <c r="B47" s="635"/>
      <c r="C47" s="635"/>
      <c r="D47" s="636"/>
      <c r="E47" s="645"/>
      <c r="F47" s="645"/>
      <c r="G47" s="645"/>
      <c r="H47" s="645"/>
      <c r="I47" s="645"/>
      <c r="J47" s="645"/>
      <c r="K47" s="645"/>
      <c r="L47" s="645"/>
      <c r="M47" s="645"/>
      <c r="N47" s="645"/>
      <c r="O47" s="645"/>
      <c r="P47" s="645"/>
      <c r="Q47" s="645"/>
      <c r="R47" s="645"/>
      <c r="S47" s="645"/>
      <c r="T47" s="645"/>
      <c r="U47" s="645"/>
      <c r="V47" s="645"/>
      <c r="W47" s="645"/>
      <c r="X47" s="645"/>
      <c r="Y47" s="645"/>
      <c r="Z47" s="645"/>
      <c r="AA47" s="645"/>
      <c r="AB47" s="645"/>
      <c r="AC47" s="645"/>
      <c r="AD47" s="645"/>
      <c r="AE47" s="645"/>
      <c r="AF47" s="645"/>
      <c r="AG47" s="645"/>
      <c r="AH47" s="645"/>
      <c r="AI47" s="645"/>
      <c r="AJ47" s="640"/>
      <c r="AK47" s="641"/>
      <c r="AL47" s="641"/>
      <c r="AM47" s="642"/>
      <c r="AN47" s="643"/>
      <c r="AO47" s="620"/>
      <c r="AP47" s="620"/>
      <c r="AQ47" s="620"/>
      <c r="AR47" s="620"/>
      <c r="AS47" s="621"/>
      <c r="AT47" s="621"/>
      <c r="AU47" s="621"/>
      <c r="AV47" s="621"/>
      <c r="AW47" s="621"/>
      <c r="AX47" s="621"/>
      <c r="AY47" s="621"/>
      <c r="AZ47" s="621"/>
      <c r="BA47" s="621"/>
      <c r="BB47" s="621"/>
      <c r="BC47" s="621"/>
      <c r="BD47" s="621"/>
      <c r="BE47" s="621"/>
      <c r="BF47" s="621"/>
      <c r="BG47" s="621"/>
      <c r="BH47" s="621"/>
      <c r="BI47" s="621"/>
      <c r="BJ47" s="621"/>
      <c r="BK47" s="620"/>
      <c r="BL47" s="620"/>
      <c r="BM47" s="620"/>
      <c r="BN47" s="620"/>
      <c r="BO47" s="620"/>
      <c r="BP47" s="621"/>
      <c r="BQ47" s="622"/>
      <c r="BR47" s="620"/>
      <c r="BS47" s="620"/>
      <c r="BT47" s="620"/>
      <c r="BU47" s="620"/>
      <c r="BV47" s="620"/>
      <c r="BW47" s="620"/>
      <c r="BX47" s="620"/>
      <c r="BY47" s="620"/>
      <c r="BZ47" s="620"/>
      <c r="CA47" s="620"/>
      <c r="CB47" s="620"/>
      <c r="CC47" s="620"/>
      <c r="CD47" s="620"/>
      <c r="CE47" s="620"/>
      <c r="CF47" s="620"/>
      <c r="CG47" s="620"/>
      <c r="CH47" s="620"/>
      <c r="CI47" s="620"/>
      <c r="CJ47" s="620"/>
      <c r="CK47" s="620"/>
      <c r="CL47" s="620"/>
    </row>
    <row r="48" spans="1:90" s="644" customFormat="1">
      <c r="A48" s="646"/>
      <c r="B48" s="647"/>
      <c r="C48" s="646"/>
      <c r="D48" s="646"/>
      <c r="E48" s="648"/>
      <c r="F48" s="648"/>
      <c r="G48" s="648"/>
      <c r="H48" s="648"/>
      <c r="I48" s="648"/>
      <c r="J48" s="648"/>
      <c r="K48" s="648"/>
      <c r="L48" s="648"/>
      <c r="M48" s="648"/>
      <c r="N48" s="648"/>
      <c r="O48" s="648"/>
      <c r="P48" s="648"/>
      <c r="Q48" s="648"/>
      <c r="R48" s="648"/>
      <c r="S48" s="648"/>
      <c r="T48" s="648"/>
      <c r="U48" s="648"/>
      <c r="V48" s="648"/>
      <c r="W48" s="648"/>
      <c r="X48" s="648"/>
      <c r="Y48" s="648"/>
      <c r="Z48" s="648"/>
      <c r="AA48" s="648"/>
      <c r="AB48" s="648"/>
      <c r="AC48" s="648"/>
      <c r="AD48" s="648"/>
      <c r="AE48" s="648"/>
      <c r="AF48" s="648"/>
      <c r="AG48" s="648"/>
      <c r="AH48" s="648"/>
      <c r="AI48" s="648"/>
      <c r="AJ48" s="649"/>
      <c r="AK48" s="650"/>
      <c r="AL48" s="650"/>
      <c r="AM48" s="642"/>
      <c r="AN48" s="651"/>
      <c r="AO48" s="651"/>
      <c r="AP48" s="652"/>
      <c r="AQ48" s="621"/>
      <c r="AR48" s="621"/>
      <c r="AS48" s="621"/>
      <c r="AT48" s="621"/>
      <c r="AU48" s="621"/>
      <c r="AV48" s="621"/>
      <c r="AW48" s="621"/>
      <c r="AX48" s="621"/>
      <c r="AY48" s="621"/>
      <c r="AZ48" s="621"/>
      <c r="BA48" s="621"/>
      <c r="BB48" s="621"/>
      <c r="BC48" s="621"/>
      <c r="BD48" s="621"/>
      <c r="BE48" s="621"/>
      <c r="BF48" s="621"/>
      <c r="BG48" s="621"/>
      <c r="BH48" s="621"/>
      <c r="BI48" s="621"/>
      <c r="BJ48" s="621"/>
      <c r="BK48" s="653"/>
      <c r="BL48" s="653"/>
      <c r="BM48" s="653"/>
      <c r="BN48" s="653"/>
      <c r="BO48" s="653"/>
      <c r="BP48" s="621"/>
      <c r="BQ48" s="622"/>
      <c r="BR48" s="620"/>
      <c r="BS48" s="620"/>
      <c r="BT48" s="620"/>
      <c r="BU48" s="620"/>
      <c r="BV48" s="620"/>
      <c r="BW48" s="620"/>
      <c r="BX48" s="620"/>
      <c r="BY48" s="620"/>
      <c r="BZ48" s="620"/>
      <c r="CA48" s="620"/>
      <c r="CB48" s="620"/>
      <c r="CC48" s="620"/>
      <c r="CD48" s="620"/>
      <c r="CE48" s="620"/>
      <c r="CF48" s="620"/>
      <c r="CG48" s="620"/>
      <c r="CH48" s="620"/>
      <c r="CI48" s="620"/>
      <c r="CJ48" s="620"/>
      <c r="CK48" s="620"/>
      <c r="CL48" s="620"/>
    </row>
    <row r="49" spans="1:1021" s="644" customFormat="1" ht="27" customHeight="1">
      <c r="A49" s="646"/>
      <c r="B49" s="647"/>
      <c r="C49" s="646"/>
      <c r="D49" s="646"/>
      <c r="E49" s="648"/>
      <c r="F49" s="648"/>
      <c r="G49" s="648"/>
      <c r="H49" s="648"/>
      <c r="I49" s="648"/>
      <c r="J49" s="648"/>
      <c r="K49" s="648"/>
      <c r="L49" s="648"/>
      <c r="M49" s="648"/>
      <c r="N49" s="648"/>
      <c r="O49" s="648"/>
      <c r="P49" s="648"/>
      <c r="Q49" s="648"/>
      <c r="R49" s="648"/>
      <c r="S49" s="648"/>
      <c r="T49" s="648"/>
      <c r="U49" s="648"/>
      <c r="V49" s="648"/>
      <c r="W49" s="648"/>
      <c r="X49" s="648"/>
      <c r="Y49" s="648"/>
      <c r="Z49" s="648"/>
      <c r="AA49" s="648"/>
      <c r="AB49" s="648"/>
      <c r="AC49" s="648"/>
      <c r="AD49" s="648"/>
      <c r="AE49" s="648"/>
      <c r="AF49" s="648"/>
      <c r="AG49" s="648"/>
      <c r="AH49" s="648"/>
      <c r="AI49" s="654"/>
      <c r="AJ49" s="649"/>
      <c r="AK49" s="650"/>
      <c r="AL49" s="650"/>
      <c r="AM49" s="642"/>
      <c r="AN49" s="651"/>
      <c r="AO49" s="651"/>
      <c r="AP49" s="652"/>
      <c r="AQ49" s="621"/>
      <c r="AR49" s="621"/>
      <c r="AS49" s="621"/>
      <c r="AT49" s="621"/>
      <c r="AU49" s="621"/>
      <c r="AV49" s="621"/>
      <c r="AW49" s="621"/>
      <c r="AX49" s="621"/>
      <c r="AY49" s="621"/>
      <c r="AZ49" s="621"/>
      <c r="BA49" s="621"/>
      <c r="BB49" s="621"/>
      <c r="BC49" s="621"/>
      <c r="BD49" s="621"/>
      <c r="BE49" s="621"/>
      <c r="BF49" s="621"/>
      <c r="BG49" s="621"/>
      <c r="BH49" s="621"/>
      <c r="BI49" s="621"/>
      <c r="BJ49" s="621"/>
      <c r="BK49" s="653"/>
      <c r="BL49" s="653"/>
      <c r="BM49" s="653"/>
      <c r="BN49" s="653"/>
      <c r="BO49" s="653"/>
      <c r="BP49" s="621"/>
      <c r="BQ49" s="622"/>
      <c r="BR49" s="620"/>
      <c r="BS49" s="620"/>
      <c r="BT49" s="620"/>
      <c r="BU49" s="620"/>
      <c r="BV49" s="620"/>
      <c r="BW49" s="620"/>
      <c r="BX49" s="620"/>
      <c r="BY49" s="620"/>
      <c r="BZ49" s="620"/>
      <c r="CA49" s="620"/>
      <c r="CB49" s="620"/>
      <c r="CC49" s="620"/>
      <c r="CD49" s="620"/>
      <c r="CE49" s="620"/>
      <c r="CF49" s="620"/>
      <c r="CG49" s="620"/>
      <c r="CH49" s="620"/>
      <c r="CI49" s="620"/>
      <c r="CJ49" s="620"/>
      <c r="CK49" s="620"/>
      <c r="CL49" s="620"/>
    </row>
    <row r="50" spans="1:1021" s="644" customFormat="1" ht="27" customHeight="1">
      <c r="A50" s="646"/>
      <c r="B50" s="646"/>
      <c r="C50" s="646"/>
      <c r="D50" s="646"/>
      <c r="E50" s="648"/>
      <c r="F50" s="648"/>
      <c r="G50" s="648"/>
      <c r="H50" s="648"/>
      <c r="I50" s="648"/>
      <c r="J50" s="648"/>
      <c r="K50" s="648"/>
      <c r="L50" s="648"/>
      <c r="M50" s="648"/>
      <c r="N50" s="648"/>
      <c r="O50" s="648"/>
      <c r="P50" s="648"/>
      <c r="Q50" s="648"/>
      <c r="R50" s="648"/>
      <c r="S50" s="648"/>
      <c r="T50" s="648"/>
      <c r="U50" s="648"/>
      <c r="V50" s="648"/>
      <c r="W50" s="648"/>
      <c r="X50" s="648"/>
      <c r="Y50" s="648"/>
      <c r="Z50" s="648"/>
      <c r="AA50" s="648"/>
      <c r="AB50" s="648"/>
      <c r="AC50" s="648"/>
      <c r="AD50" s="648"/>
      <c r="AE50" s="648"/>
      <c r="AF50" s="648"/>
      <c r="AG50" s="648"/>
      <c r="AH50" s="648"/>
      <c r="AI50" s="648"/>
      <c r="AJ50" s="649"/>
      <c r="AK50" s="650"/>
      <c r="AL50" s="650"/>
      <c r="AM50" s="642"/>
      <c r="AN50" s="651"/>
      <c r="AO50" s="651"/>
      <c r="AP50" s="652"/>
      <c r="AQ50" s="621"/>
      <c r="AR50" s="621"/>
      <c r="AS50" s="621"/>
      <c r="AT50" s="621"/>
      <c r="AU50" s="621"/>
      <c r="AV50" s="621"/>
      <c r="AW50" s="621"/>
      <c r="AX50" s="621"/>
      <c r="AY50" s="621"/>
      <c r="AZ50" s="621"/>
      <c r="BA50" s="621"/>
      <c r="BB50" s="621"/>
      <c r="BC50" s="621"/>
      <c r="BD50" s="621"/>
      <c r="BE50" s="621"/>
      <c r="BF50" s="621"/>
      <c r="BG50" s="621"/>
      <c r="BH50" s="621"/>
      <c r="BI50" s="621"/>
      <c r="BJ50" s="621"/>
      <c r="BK50" s="653"/>
      <c r="BL50" s="653"/>
      <c r="BM50" s="653"/>
      <c r="BN50" s="653"/>
      <c r="BO50" s="653"/>
      <c r="BP50" s="621"/>
      <c r="BQ50" s="622"/>
      <c r="BR50" s="620"/>
      <c r="BS50" s="620"/>
      <c r="BT50" s="620"/>
      <c r="BU50" s="620"/>
      <c r="BV50" s="620"/>
      <c r="BW50" s="620"/>
      <c r="BX50" s="620"/>
      <c r="BY50" s="620"/>
      <c r="BZ50" s="620"/>
      <c r="CA50" s="620"/>
      <c r="CB50" s="620"/>
      <c r="CC50" s="620"/>
      <c r="CD50" s="620"/>
      <c r="CE50" s="620"/>
      <c r="CF50" s="620"/>
      <c r="CG50" s="620"/>
      <c r="CH50" s="620"/>
      <c r="CI50" s="620"/>
      <c r="CJ50" s="620"/>
      <c r="CK50" s="620"/>
      <c r="CL50" s="620"/>
    </row>
    <row r="51" spans="1:1021" s="657" customFormat="1" ht="27" customHeight="1">
      <c r="A51" s="635"/>
      <c r="B51" s="635"/>
      <c r="C51" s="635"/>
      <c r="D51" s="636"/>
      <c r="E51" s="645"/>
      <c r="F51" s="645"/>
      <c r="G51" s="645"/>
      <c r="H51" s="645"/>
      <c r="I51" s="645"/>
      <c r="J51" s="645"/>
      <c r="K51" s="645"/>
      <c r="L51" s="645"/>
      <c r="M51" s="645"/>
      <c r="N51" s="645"/>
      <c r="O51" s="645"/>
      <c r="P51" s="645"/>
      <c r="Q51" s="645"/>
      <c r="R51" s="645"/>
      <c r="S51" s="645"/>
      <c r="T51" s="645"/>
      <c r="U51" s="645"/>
      <c r="V51" s="645"/>
      <c r="W51" s="645"/>
      <c r="X51" s="645"/>
      <c r="Y51" s="645"/>
      <c r="Z51" s="645"/>
      <c r="AA51" s="645"/>
      <c r="AB51" s="645"/>
      <c r="AC51" s="645"/>
      <c r="AD51" s="645"/>
      <c r="AE51" s="645"/>
      <c r="AF51" s="645"/>
      <c r="AG51" s="645"/>
      <c r="AH51" s="645"/>
      <c r="AI51" s="645"/>
      <c r="AJ51" s="640"/>
      <c r="AK51" s="641"/>
      <c r="AL51" s="641"/>
      <c r="AM51" s="655"/>
      <c r="AN51" s="643"/>
      <c r="AO51" s="643"/>
      <c r="AP51" s="643"/>
      <c r="AQ51" s="643"/>
      <c r="AR51" s="643"/>
      <c r="AS51" s="621"/>
      <c r="AT51" s="621"/>
      <c r="AU51" s="621"/>
      <c r="AV51" s="621"/>
      <c r="AW51" s="621"/>
      <c r="AX51" s="621"/>
      <c r="AY51" s="621"/>
      <c r="AZ51" s="621"/>
      <c r="BA51" s="621"/>
      <c r="BB51" s="621"/>
      <c r="BC51" s="621"/>
      <c r="BD51" s="621"/>
      <c r="BE51" s="621"/>
      <c r="BF51" s="621"/>
      <c r="BG51" s="621"/>
      <c r="BH51" s="621"/>
      <c r="BI51" s="621"/>
      <c r="BJ51" s="621"/>
      <c r="BK51" s="643"/>
      <c r="BL51" s="643"/>
      <c r="BM51" s="643"/>
      <c r="BN51" s="643"/>
      <c r="BO51" s="643"/>
      <c r="BP51" s="621"/>
      <c r="BQ51" s="622"/>
      <c r="BR51" s="643"/>
      <c r="BS51" s="643"/>
      <c r="BT51" s="643"/>
      <c r="BU51" s="643"/>
      <c r="BV51" s="643"/>
      <c r="BW51" s="643"/>
      <c r="BX51" s="643"/>
      <c r="BY51" s="643"/>
      <c r="BZ51" s="643"/>
      <c r="CA51" s="643"/>
      <c r="CB51" s="643"/>
      <c r="CC51" s="643"/>
      <c r="CD51" s="643"/>
      <c r="CE51" s="643"/>
      <c r="CF51" s="643"/>
      <c r="CG51" s="643"/>
      <c r="CH51" s="643"/>
      <c r="CI51" s="643"/>
      <c r="CJ51" s="643"/>
      <c r="CK51" s="643"/>
      <c r="CL51" s="643"/>
      <c r="CM51" s="656"/>
      <c r="CN51" s="656"/>
      <c r="CO51" s="656"/>
      <c r="CP51" s="656"/>
      <c r="CQ51" s="656"/>
      <c r="CR51" s="656"/>
      <c r="CS51" s="656"/>
      <c r="CT51" s="656"/>
      <c r="CU51" s="656"/>
      <c r="CV51" s="656"/>
      <c r="CW51" s="656"/>
      <c r="CX51" s="656"/>
      <c r="CY51" s="656"/>
      <c r="CZ51" s="656"/>
      <c r="DA51" s="656"/>
      <c r="DB51" s="656"/>
      <c r="DC51" s="656"/>
      <c r="DD51" s="656"/>
      <c r="DE51" s="656"/>
      <c r="DF51" s="656"/>
      <c r="DG51" s="656"/>
      <c r="DH51" s="656"/>
      <c r="DI51" s="656"/>
      <c r="DJ51" s="656"/>
      <c r="DK51" s="656"/>
      <c r="DL51" s="656"/>
      <c r="DM51" s="656"/>
      <c r="DN51" s="656"/>
      <c r="DO51" s="656"/>
      <c r="DP51" s="656"/>
      <c r="DQ51" s="656"/>
      <c r="DR51" s="656"/>
      <c r="DS51" s="656"/>
      <c r="DT51" s="656"/>
      <c r="DU51" s="656"/>
      <c r="DV51" s="656"/>
      <c r="DW51" s="656"/>
      <c r="DX51" s="656"/>
      <c r="DY51" s="656"/>
      <c r="DZ51" s="656"/>
      <c r="EA51" s="656"/>
      <c r="EB51" s="656"/>
      <c r="EC51" s="656"/>
      <c r="ED51" s="656"/>
      <c r="EE51" s="656"/>
      <c r="EF51" s="656"/>
      <c r="EG51" s="656"/>
      <c r="EH51" s="656"/>
      <c r="EI51" s="656"/>
      <c r="EJ51" s="656"/>
      <c r="EK51" s="656"/>
      <c r="EL51" s="656"/>
      <c r="EM51" s="656"/>
      <c r="EN51" s="656"/>
      <c r="EO51" s="656"/>
      <c r="EP51" s="656"/>
      <c r="EQ51" s="656"/>
      <c r="ER51" s="656"/>
      <c r="ES51" s="656"/>
      <c r="ET51" s="656"/>
      <c r="EU51" s="656"/>
      <c r="EV51" s="656"/>
      <c r="EW51" s="656"/>
      <c r="EX51" s="656"/>
      <c r="EY51" s="656"/>
      <c r="EZ51" s="656"/>
      <c r="FA51" s="656"/>
      <c r="FB51" s="656"/>
      <c r="FC51" s="656"/>
      <c r="FD51" s="656"/>
      <c r="FE51" s="656"/>
      <c r="FF51" s="656"/>
      <c r="FG51" s="656"/>
      <c r="FH51" s="656"/>
      <c r="FI51" s="656"/>
      <c r="FJ51" s="656"/>
      <c r="FK51" s="656"/>
      <c r="FL51" s="656"/>
      <c r="FM51" s="656"/>
      <c r="FN51" s="656"/>
      <c r="FO51" s="656"/>
      <c r="FP51" s="656"/>
      <c r="FQ51" s="656"/>
      <c r="FR51" s="656"/>
      <c r="FS51" s="656"/>
      <c r="FT51" s="656"/>
      <c r="FU51" s="656"/>
      <c r="FV51" s="656"/>
      <c r="FW51" s="656"/>
      <c r="FX51" s="656"/>
      <c r="FY51" s="656"/>
      <c r="FZ51" s="656"/>
      <c r="GA51" s="656"/>
      <c r="GB51" s="656"/>
      <c r="GC51" s="656"/>
      <c r="GD51" s="656"/>
      <c r="GE51" s="656"/>
      <c r="GF51" s="656"/>
      <c r="GG51" s="656"/>
      <c r="GH51" s="656"/>
      <c r="GI51" s="656"/>
      <c r="GJ51" s="656"/>
      <c r="GK51" s="656"/>
      <c r="GL51" s="656"/>
      <c r="GM51" s="656"/>
      <c r="GN51" s="656"/>
      <c r="GO51" s="656"/>
      <c r="GP51" s="656"/>
      <c r="GQ51" s="656"/>
      <c r="GR51" s="656"/>
      <c r="GS51" s="656"/>
      <c r="GT51" s="656"/>
      <c r="GU51" s="656"/>
      <c r="GV51" s="656"/>
      <c r="GW51" s="656"/>
      <c r="GX51" s="656"/>
      <c r="GY51" s="656"/>
      <c r="GZ51" s="656"/>
      <c r="HA51" s="656"/>
      <c r="HB51" s="656"/>
      <c r="HC51" s="656"/>
      <c r="HD51" s="656"/>
      <c r="HE51" s="656"/>
      <c r="HF51" s="656"/>
      <c r="HG51" s="656"/>
      <c r="HH51" s="656"/>
      <c r="HI51" s="656"/>
      <c r="HJ51" s="656"/>
      <c r="HK51" s="656"/>
      <c r="HL51" s="656"/>
      <c r="HM51" s="656"/>
      <c r="HN51" s="656"/>
      <c r="HO51" s="656"/>
      <c r="HP51" s="656"/>
      <c r="HQ51" s="656"/>
      <c r="HR51" s="656"/>
      <c r="HS51" s="656"/>
      <c r="HT51" s="656"/>
      <c r="HU51" s="656"/>
      <c r="HV51" s="656"/>
      <c r="HW51" s="656"/>
      <c r="HX51" s="656"/>
      <c r="HY51" s="656"/>
      <c r="HZ51" s="656"/>
      <c r="IA51" s="656"/>
      <c r="IB51" s="656"/>
      <c r="IC51" s="656"/>
      <c r="ID51" s="656"/>
    </row>
    <row r="52" spans="1:1021" s="657" customFormat="1" ht="27" customHeight="1">
      <c r="A52" s="635"/>
      <c r="B52" s="635"/>
      <c r="C52" s="635"/>
      <c r="D52" s="636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645"/>
      <c r="AJ52" s="640"/>
      <c r="AK52" s="641"/>
      <c r="AL52" s="641"/>
      <c r="AM52" s="655"/>
      <c r="AN52" s="658"/>
      <c r="AO52" s="643"/>
      <c r="AP52" s="643"/>
      <c r="AQ52" s="643"/>
      <c r="AR52" s="643"/>
      <c r="AS52" s="621"/>
      <c r="AT52" s="621"/>
      <c r="AU52" s="621"/>
      <c r="AV52" s="621"/>
      <c r="AW52" s="621"/>
      <c r="AX52" s="621"/>
      <c r="AY52" s="621"/>
      <c r="AZ52" s="621"/>
      <c r="BA52" s="621"/>
      <c r="BB52" s="621"/>
      <c r="BC52" s="621"/>
      <c r="BD52" s="621"/>
      <c r="BE52" s="621"/>
      <c r="BF52" s="621"/>
      <c r="BG52" s="621"/>
      <c r="BH52" s="621"/>
      <c r="BI52" s="621"/>
      <c r="BJ52" s="621"/>
      <c r="BK52" s="643"/>
      <c r="BL52" s="643"/>
      <c r="BM52" s="643"/>
      <c r="BN52" s="643"/>
      <c r="BO52" s="643"/>
      <c r="BP52" s="621"/>
      <c r="BQ52" s="622"/>
      <c r="BR52" s="643"/>
      <c r="BS52" s="643"/>
      <c r="BT52" s="643"/>
      <c r="BU52" s="643"/>
      <c r="BV52" s="643"/>
      <c r="BW52" s="643"/>
      <c r="BX52" s="643"/>
      <c r="BY52" s="643"/>
      <c r="BZ52" s="643"/>
      <c r="CA52" s="643"/>
      <c r="CB52" s="643"/>
      <c r="CC52" s="643"/>
      <c r="CD52" s="643"/>
      <c r="CE52" s="643"/>
      <c r="CF52" s="643"/>
      <c r="CG52" s="643"/>
      <c r="CH52" s="643"/>
      <c r="CI52" s="643"/>
      <c r="CJ52" s="643"/>
      <c r="CK52" s="643"/>
      <c r="CL52" s="643"/>
      <c r="CM52" s="656"/>
      <c r="CN52" s="656"/>
      <c r="CO52" s="656"/>
      <c r="CP52" s="656"/>
      <c r="CQ52" s="656"/>
      <c r="CR52" s="656"/>
      <c r="CS52" s="656"/>
      <c r="CT52" s="656"/>
      <c r="CU52" s="656"/>
      <c r="CV52" s="656"/>
      <c r="CW52" s="656"/>
      <c r="CX52" s="656"/>
      <c r="CY52" s="656"/>
      <c r="CZ52" s="656"/>
      <c r="DA52" s="656"/>
      <c r="DB52" s="656"/>
      <c r="DC52" s="656"/>
      <c r="DD52" s="656"/>
      <c r="DE52" s="656"/>
      <c r="DF52" s="656"/>
      <c r="DG52" s="656"/>
      <c r="DH52" s="656"/>
      <c r="DI52" s="656"/>
      <c r="DJ52" s="656"/>
      <c r="DK52" s="656"/>
      <c r="DL52" s="656"/>
      <c r="DM52" s="656"/>
      <c r="DN52" s="656"/>
      <c r="DO52" s="656"/>
      <c r="DP52" s="656"/>
      <c r="DQ52" s="656"/>
      <c r="DR52" s="656"/>
      <c r="DS52" s="656"/>
      <c r="DT52" s="656"/>
      <c r="DU52" s="656"/>
      <c r="DV52" s="656"/>
      <c r="DW52" s="656"/>
      <c r="DX52" s="656"/>
      <c r="DY52" s="656"/>
      <c r="DZ52" s="656"/>
      <c r="EA52" s="656"/>
      <c r="EB52" s="656"/>
      <c r="EC52" s="656"/>
      <c r="ED52" s="656"/>
      <c r="EE52" s="656"/>
      <c r="EF52" s="656"/>
      <c r="EG52" s="656"/>
      <c r="EH52" s="656"/>
      <c r="EI52" s="656"/>
      <c r="EJ52" s="656"/>
      <c r="EK52" s="656"/>
      <c r="EL52" s="656"/>
      <c r="EM52" s="656"/>
      <c r="EN52" s="656"/>
      <c r="EO52" s="656"/>
      <c r="EP52" s="656"/>
      <c r="EQ52" s="656"/>
      <c r="ER52" s="656"/>
      <c r="ES52" s="656"/>
      <c r="ET52" s="656"/>
      <c r="EU52" s="656"/>
      <c r="EV52" s="656"/>
      <c r="EW52" s="656"/>
      <c r="EX52" s="656"/>
      <c r="EY52" s="656"/>
      <c r="EZ52" s="656"/>
      <c r="FA52" s="656"/>
      <c r="FB52" s="656"/>
      <c r="FC52" s="656"/>
      <c r="FD52" s="656"/>
      <c r="FE52" s="656"/>
      <c r="FF52" s="656"/>
      <c r="FG52" s="656"/>
      <c r="FH52" s="656"/>
      <c r="FI52" s="656"/>
      <c r="FJ52" s="656"/>
      <c r="FK52" s="656"/>
      <c r="FL52" s="656"/>
      <c r="FM52" s="656"/>
      <c r="FN52" s="656"/>
      <c r="FO52" s="656"/>
      <c r="FP52" s="656"/>
      <c r="FQ52" s="656"/>
      <c r="FR52" s="656"/>
      <c r="FS52" s="656"/>
      <c r="FT52" s="656"/>
      <c r="FU52" s="656"/>
      <c r="FV52" s="656"/>
      <c r="FW52" s="656"/>
      <c r="FX52" s="656"/>
      <c r="FY52" s="656"/>
      <c r="FZ52" s="656"/>
      <c r="GA52" s="656"/>
      <c r="GB52" s="656"/>
      <c r="GC52" s="656"/>
      <c r="GD52" s="656"/>
      <c r="GE52" s="656"/>
      <c r="GF52" s="656"/>
      <c r="GG52" s="656"/>
      <c r="GH52" s="656"/>
      <c r="GI52" s="656"/>
      <c r="GJ52" s="656"/>
      <c r="GK52" s="656"/>
      <c r="GL52" s="656"/>
      <c r="GM52" s="656"/>
      <c r="GN52" s="656"/>
      <c r="GO52" s="656"/>
      <c r="GP52" s="656"/>
      <c r="GQ52" s="656"/>
      <c r="GR52" s="656"/>
      <c r="GS52" s="656"/>
      <c r="GT52" s="656"/>
      <c r="GU52" s="656"/>
      <c r="GV52" s="656"/>
      <c r="GW52" s="656"/>
      <c r="GX52" s="656"/>
      <c r="GY52" s="656"/>
      <c r="GZ52" s="656"/>
      <c r="HA52" s="656"/>
      <c r="HB52" s="656"/>
      <c r="HC52" s="656"/>
      <c r="HD52" s="656"/>
      <c r="HE52" s="656"/>
      <c r="HF52" s="656"/>
      <c r="HG52" s="656"/>
      <c r="HH52" s="656"/>
      <c r="HI52" s="656"/>
      <c r="HJ52" s="656"/>
      <c r="HK52" s="656"/>
      <c r="HL52" s="656"/>
      <c r="HM52" s="656"/>
      <c r="HN52" s="656"/>
      <c r="HO52" s="656"/>
      <c r="HP52" s="656"/>
      <c r="HQ52" s="656"/>
      <c r="HR52" s="656"/>
      <c r="HS52" s="656"/>
      <c r="HT52" s="656"/>
      <c r="HU52" s="656"/>
      <c r="HV52" s="656"/>
      <c r="HW52" s="656"/>
      <c r="HX52" s="656"/>
      <c r="HY52" s="656"/>
      <c r="HZ52" s="656"/>
      <c r="IA52" s="656"/>
      <c r="IB52" s="656"/>
      <c r="IC52" s="656"/>
      <c r="ID52" s="656"/>
    </row>
    <row r="53" spans="1:1021" s="657" customFormat="1" ht="27" customHeight="1">
      <c r="A53" s="659"/>
      <c r="B53" s="660"/>
      <c r="C53" s="659"/>
      <c r="D53" s="646"/>
      <c r="E53" s="648"/>
      <c r="F53" s="648"/>
      <c r="G53" s="648"/>
      <c r="H53" s="648"/>
      <c r="I53" s="648"/>
      <c r="J53" s="648"/>
      <c r="K53" s="648"/>
      <c r="L53" s="648"/>
      <c r="M53" s="648"/>
      <c r="N53" s="648"/>
      <c r="O53" s="648"/>
      <c r="P53" s="648"/>
      <c r="Q53" s="648"/>
      <c r="R53" s="648"/>
      <c r="S53" s="648"/>
      <c r="T53" s="648"/>
      <c r="U53" s="661"/>
      <c r="V53" s="661"/>
      <c r="W53" s="661"/>
      <c r="X53" s="661"/>
      <c r="Y53" s="661"/>
      <c r="Z53" s="661"/>
      <c r="AA53" s="661"/>
      <c r="AB53" s="661"/>
      <c r="AC53" s="661"/>
      <c r="AD53" s="661"/>
      <c r="AE53" s="661"/>
      <c r="AF53" s="661"/>
      <c r="AG53" s="661"/>
      <c r="AH53" s="661"/>
      <c r="AI53" s="661"/>
      <c r="AJ53" s="649"/>
      <c r="AK53" s="650"/>
      <c r="AL53" s="650"/>
      <c r="AM53" s="642"/>
      <c r="AN53" s="651"/>
      <c r="AO53" s="651"/>
      <c r="AP53" s="652"/>
      <c r="AQ53" s="621"/>
      <c r="AR53" s="621"/>
      <c r="AS53" s="621"/>
      <c r="AT53" s="621"/>
      <c r="AU53" s="621"/>
      <c r="AV53" s="621"/>
      <c r="AW53" s="621"/>
      <c r="AX53" s="621"/>
      <c r="AY53" s="621"/>
      <c r="AZ53" s="621"/>
      <c r="BA53" s="621"/>
      <c r="BB53" s="621"/>
      <c r="BC53" s="621"/>
      <c r="BD53" s="621"/>
      <c r="BE53" s="621"/>
      <c r="BF53" s="621"/>
      <c r="BG53" s="621"/>
      <c r="BH53" s="621"/>
      <c r="BI53" s="621"/>
      <c r="BJ53" s="621"/>
      <c r="BK53" s="653"/>
      <c r="BL53" s="653"/>
      <c r="BM53" s="653"/>
      <c r="BN53" s="653"/>
      <c r="BO53" s="653"/>
      <c r="BP53" s="621"/>
      <c r="BQ53" s="622"/>
      <c r="BR53" s="643"/>
      <c r="BS53" s="643"/>
      <c r="BT53" s="643"/>
      <c r="BU53" s="643"/>
      <c r="BV53" s="643"/>
      <c r="BW53" s="643"/>
      <c r="BX53" s="643"/>
      <c r="BY53" s="643"/>
      <c r="BZ53" s="643"/>
      <c r="CA53" s="643"/>
      <c r="CB53" s="643"/>
      <c r="CC53" s="643"/>
      <c r="CD53" s="643"/>
      <c r="CE53" s="643"/>
      <c r="CF53" s="643"/>
      <c r="CG53" s="643"/>
      <c r="CH53" s="643"/>
      <c r="CI53" s="643"/>
      <c r="CJ53" s="643"/>
      <c r="CK53" s="643"/>
      <c r="CL53" s="643"/>
      <c r="CM53" s="656"/>
      <c r="CN53" s="656"/>
      <c r="CO53" s="656"/>
      <c r="CP53" s="656"/>
      <c r="CQ53" s="656"/>
      <c r="CR53" s="656"/>
      <c r="CS53" s="656"/>
      <c r="CT53" s="656"/>
      <c r="CU53" s="656"/>
      <c r="CV53" s="656"/>
      <c r="CW53" s="656"/>
      <c r="CX53" s="656"/>
      <c r="CY53" s="656"/>
      <c r="CZ53" s="656"/>
      <c r="DA53" s="656"/>
      <c r="DB53" s="656"/>
      <c r="DC53" s="656"/>
      <c r="DD53" s="656"/>
      <c r="DE53" s="656"/>
      <c r="DF53" s="656"/>
      <c r="DG53" s="656"/>
      <c r="DH53" s="656"/>
      <c r="DI53" s="656"/>
      <c r="DJ53" s="656"/>
      <c r="DK53" s="656"/>
      <c r="DL53" s="656"/>
      <c r="DM53" s="656"/>
      <c r="DN53" s="656"/>
      <c r="DO53" s="656"/>
      <c r="DP53" s="656"/>
      <c r="DQ53" s="656"/>
      <c r="DR53" s="656"/>
      <c r="DS53" s="656"/>
      <c r="DT53" s="656"/>
      <c r="DU53" s="656"/>
      <c r="DV53" s="656"/>
      <c r="DW53" s="656"/>
      <c r="DX53" s="656"/>
      <c r="DY53" s="656"/>
      <c r="DZ53" s="656"/>
      <c r="EA53" s="656"/>
      <c r="EB53" s="656"/>
      <c r="EC53" s="656"/>
      <c r="ED53" s="656"/>
      <c r="EE53" s="656"/>
      <c r="EF53" s="656"/>
      <c r="EG53" s="656"/>
      <c r="EH53" s="656"/>
      <c r="EI53" s="656"/>
      <c r="EJ53" s="656"/>
      <c r="EK53" s="656"/>
      <c r="EL53" s="656"/>
      <c r="EM53" s="656"/>
      <c r="EN53" s="656"/>
      <c r="EO53" s="656"/>
      <c r="EP53" s="656"/>
      <c r="EQ53" s="656"/>
      <c r="ER53" s="656"/>
      <c r="ES53" s="656"/>
      <c r="ET53" s="656"/>
      <c r="EU53" s="656"/>
      <c r="EV53" s="656"/>
      <c r="EW53" s="656"/>
      <c r="EX53" s="656"/>
      <c r="EY53" s="656"/>
      <c r="EZ53" s="656"/>
      <c r="FA53" s="656"/>
      <c r="FB53" s="656"/>
      <c r="FC53" s="656"/>
      <c r="FD53" s="656"/>
      <c r="FE53" s="656"/>
      <c r="FF53" s="656"/>
      <c r="FG53" s="656"/>
      <c r="FH53" s="656"/>
      <c r="FI53" s="656"/>
      <c r="FJ53" s="656"/>
      <c r="FK53" s="656"/>
      <c r="FL53" s="656"/>
      <c r="FM53" s="656"/>
      <c r="FN53" s="656"/>
      <c r="FO53" s="656"/>
      <c r="FP53" s="656"/>
      <c r="FQ53" s="656"/>
      <c r="FR53" s="656"/>
      <c r="FS53" s="656"/>
      <c r="FT53" s="656"/>
      <c r="FU53" s="656"/>
      <c r="FV53" s="656"/>
      <c r="FW53" s="656"/>
      <c r="FX53" s="656"/>
      <c r="FY53" s="656"/>
      <c r="FZ53" s="656"/>
      <c r="GA53" s="656"/>
      <c r="GB53" s="656"/>
      <c r="GC53" s="656"/>
      <c r="GD53" s="656"/>
      <c r="GE53" s="656"/>
      <c r="GF53" s="656"/>
      <c r="GG53" s="656"/>
      <c r="GH53" s="656"/>
      <c r="GI53" s="656"/>
      <c r="GJ53" s="656"/>
      <c r="GK53" s="656"/>
      <c r="GL53" s="656"/>
      <c r="GM53" s="656"/>
      <c r="GN53" s="656"/>
      <c r="GO53" s="656"/>
      <c r="GP53" s="656"/>
      <c r="GQ53" s="656"/>
      <c r="GR53" s="656"/>
      <c r="GS53" s="656"/>
      <c r="GT53" s="656"/>
      <c r="GU53" s="656"/>
      <c r="GV53" s="656"/>
      <c r="GW53" s="656"/>
      <c r="GX53" s="656"/>
      <c r="GY53" s="656"/>
      <c r="GZ53" s="656"/>
      <c r="HA53" s="656"/>
      <c r="HB53" s="656"/>
      <c r="HC53" s="656"/>
      <c r="HD53" s="656"/>
      <c r="HE53" s="656"/>
      <c r="HF53" s="656"/>
      <c r="HG53" s="656"/>
      <c r="HH53" s="656"/>
      <c r="HI53" s="656"/>
      <c r="HJ53" s="656"/>
      <c r="HK53" s="656"/>
      <c r="HL53" s="656"/>
      <c r="HM53" s="656"/>
      <c r="HN53" s="656"/>
      <c r="HO53" s="656"/>
      <c r="HP53" s="656"/>
      <c r="HQ53" s="656"/>
      <c r="HR53" s="656"/>
      <c r="HS53" s="656"/>
      <c r="HT53" s="656"/>
      <c r="HU53" s="656"/>
      <c r="HV53" s="656"/>
      <c r="HW53" s="656"/>
      <c r="HX53" s="656"/>
      <c r="HY53" s="656"/>
      <c r="HZ53" s="656"/>
      <c r="IA53" s="656"/>
      <c r="IB53" s="656"/>
      <c r="IC53" s="656"/>
      <c r="ID53" s="656"/>
    </row>
    <row r="54" spans="1:1021" s="657" customFormat="1" ht="27" customHeight="1">
      <c r="A54" s="659"/>
      <c r="B54" s="660"/>
      <c r="C54" s="659"/>
      <c r="D54" s="646"/>
      <c r="E54" s="648"/>
      <c r="F54" s="648"/>
      <c r="G54" s="648"/>
      <c r="H54" s="648"/>
      <c r="I54" s="648"/>
      <c r="J54" s="648"/>
      <c r="K54" s="648"/>
      <c r="L54" s="648"/>
      <c r="M54" s="648"/>
      <c r="N54" s="648"/>
      <c r="O54" s="648"/>
      <c r="P54" s="648"/>
      <c r="Q54" s="648"/>
      <c r="R54" s="648"/>
      <c r="S54" s="648"/>
      <c r="T54" s="648"/>
      <c r="U54" s="648"/>
      <c r="V54" s="648"/>
      <c r="W54" s="648"/>
      <c r="X54" s="648"/>
      <c r="Y54" s="648"/>
      <c r="Z54" s="648"/>
      <c r="AA54" s="648"/>
      <c r="AB54" s="648"/>
      <c r="AC54" s="648"/>
      <c r="AD54" s="648"/>
      <c r="AE54" s="648"/>
      <c r="AF54" s="648"/>
      <c r="AG54" s="648"/>
      <c r="AH54" s="648"/>
      <c r="AI54" s="648"/>
      <c r="AJ54" s="649"/>
      <c r="AK54" s="650"/>
      <c r="AL54" s="650"/>
      <c r="AM54" s="642"/>
      <c r="AN54" s="651"/>
      <c r="AO54" s="651"/>
      <c r="AP54" s="652"/>
      <c r="AQ54" s="621"/>
      <c r="AR54" s="621"/>
      <c r="AS54" s="621"/>
      <c r="AT54" s="621"/>
      <c r="AU54" s="621"/>
      <c r="AV54" s="621"/>
      <c r="AW54" s="621"/>
      <c r="AX54" s="621"/>
      <c r="AY54" s="621"/>
      <c r="AZ54" s="621"/>
      <c r="BA54" s="621"/>
      <c r="BB54" s="621"/>
      <c r="BC54" s="621"/>
      <c r="BD54" s="621"/>
      <c r="BE54" s="621"/>
      <c r="BF54" s="621"/>
      <c r="BG54" s="621"/>
      <c r="BH54" s="621"/>
      <c r="BI54" s="621"/>
      <c r="BJ54" s="621"/>
      <c r="BK54" s="653"/>
      <c r="BL54" s="653"/>
      <c r="BM54" s="653"/>
      <c r="BN54" s="653"/>
      <c r="BO54" s="653"/>
      <c r="BP54" s="621"/>
      <c r="BQ54" s="622"/>
      <c r="BR54" s="643"/>
      <c r="BS54" s="643"/>
      <c r="BT54" s="643"/>
      <c r="BU54" s="643"/>
      <c r="BV54" s="643"/>
      <c r="BW54" s="643"/>
      <c r="BX54" s="643"/>
      <c r="BY54" s="643"/>
      <c r="BZ54" s="643"/>
      <c r="CA54" s="643"/>
      <c r="CB54" s="643"/>
      <c r="CC54" s="643"/>
      <c r="CD54" s="643"/>
      <c r="CE54" s="643"/>
      <c r="CF54" s="643"/>
      <c r="CG54" s="643"/>
      <c r="CH54" s="643"/>
      <c r="CI54" s="643"/>
      <c r="CJ54" s="643"/>
      <c r="CK54" s="643"/>
      <c r="CL54" s="643"/>
      <c r="CM54" s="656"/>
      <c r="CN54" s="656"/>
      <c r="CO54" s="656"/>
      <c r="CP54" s="656"/>
      <c r="CQ54" s="656"/>
      <c r="CR54" s="656"/>
      <c r="CS54" s="656"/>
      <c r="CT54" s="656"/>
      <c r="CU54" s="656"/>
      <c r="CV54" s="656"/>
      <c r="CW54" s="656"/>
      <c r="CX54" s="656"/>
      <c r="CY54" s="656"/>
      <c r="CZ54" s="656"/>
      <c r="DA54" s="656"/>
      <c r="DB54" s="656"/>
      <c r="DC54" s="656"/>
      <c r="DD54" s="656"/>
      <c r="DE54" s="656"/>
      <c r="DF54" s="656"/>
      <c r="DG54" s="656"/>
      <c r="DH54" s="656"/>
      <c r="DI54" s="656"/>
      <c r="DJ54" s="656"/>
      <c r="DK54" s="656"/>
      <c r="DL54" s="656"/>
      <c r="DM54" s="656"/>
      <c r="DN54" s="656"/>
      <c r="DO54" s="656"/>
      <c r="DP54" s="656"/>
      <c r="DQ54" s="656"/>
      <c r="DR54" s="656"/>
      <c r="DS54" s="656"/>
      <c r="DT54" s="656"/>
      <c r="DU54" s="656"/>
      <c r="DV54" s="656"/>
      <c r="DW54" s="656"/>
      <c r="DX54" s="656"/>
      <c r="DY54" s="656"/>
      <c r="DZ54" s="656"/>
      <c r="EA54" s="656"/>
      <c r="EB54" s="656"/>
      <c r="EC54" s="656"/>
      <c r="ED54" s="656"/>
      <c r="EE54" s="656"/>
      <c r="EF54" s="656"/>
      <c r="EG54" s="656"/>
      <c r="EH54" s="656"/>
      <c r="EI54" s="656"/>
      <c r="EJ54" s="656"/>
      <c r="EK54" s="656"/>
      <c r="EL54" s="656"/>
      <c r="EM54" s="656"/>
      <c r="EN54" s="656"/>
      <c r="EO54" s="656"/>
      <c r="EP54" s="656"/>
      <c r="EQ54" s="656"/>
      <c r="ER54" s="656"/>
      <c r="ES54" s="656"/>
      <c r="ET54" s="656"/>
      <c r="EU54" s="656"/>
      <c r="EV54" s="656"/>
      <c r="EW54" s="656"/>
      <c r="EX54" s="656"/>
      <c r="EY54" s="656"/>
      <c r="EZ54" s="656"/>
      <c r="FA54" s="656"/>
      <c r="FB54" s="656"/>
      <c r="FC54" s="656"/>
      <c r="FD54" s="656"/>
      <c r="FE54" s="656"/>
      <c r="FF54" s="656"/>
      <c r="FG54" s="656"/>
      <c r="FH54" s="656"/>
      <c r="FI54" s="656"/>
      <c r="FJ54" s="656"/>
      <c r="FK54" s="656"/>
      <c r="FL54" s="656"/>
      <c r="FM54" s="656"/>
      <c r="FN54" s="656"/>
      <c r="FO54" s="656"/>
      <c r="FP54" s="656"/>
      <c r="FQ54" s="656"/>
      <c r="FR54" s="656"/>
      <c r="FS54" s="656"/>
      <c r="FT54" s="656"/>
      <c r="FU54" s="656"/>
      <c r="FV54" s="656"/>
      <c r="FW54" s="656"/>
      <c r="FX54" s="656"/>
      <c r="FY54" s="656"/>
      <c r="FZ54" s="656"/>
      <c r="GA54" s="656"/>
      <c r="GB54" s="656"/>
      <c r="GC54" s="656"/>
      <c r="GD54" s="656"/>
      <c r="GE54" s="656"/>
      <c r="GF54" s="656"/>
      <c r="GG54" s="656"/>
      <c r="GH54" s="656"/>
      <c r="GI54" s="656"/>
      <c r="GJ54" s="656"/>
      <c r="GK54" s="656"/>
      <c r="GL54" s="656"/>
      <c r="GM54" s="656"/>
      <c r="GN54" s="656"/>
      <c r="GO54" s="656"/>
      <c r="GP54" s="656"/>
      <c r="GQ54" s="656"/>
      <c r="GR54" s="656"/>
      <c r="GS54" s="656"/>
      <c r="GT54" s="656"/>
      <c r="GU54" s="656"/>
      <c r="GV54" s="656"/>
      <c r="GW54" s="656"/>
      <c r="GX54" s="656"/>
      <c r="GY54" s="656"/>
      <c r="GZ54" s="656"/>
      <c r="HA54" s="656"/>
      <c r="HB54" s="656"/>
      <c r="HC54" s="656"/>
      <c r="HD54" s="656"/>
      <c r="HE54" s="656"/>
      <c r="HF54" s="656"/>
      <c r="HG54" s="656"/>
      <c r="HH54" s="656"/>
      <c r="HI54" s="656"/>
      <c r="HJ54" s="656"/>
      <c r="HK54" s="656"/>
      <c r="HL54" s="656"/>
      <c r="HM54" s="656"/>
      <c r="HN54" s="656"/>
      <c r="HO54" s="656"/>
      <c r="HP54" s="656"/>
      <c r="HQ54" s="656"/>
      <c r="HR54" s="656"/>
      <c r="HS54" s="656"/>
      <c r="HT54" s="656"/>
      <c r="HU54" s="656"/>
      <c r="HV54" s="656"/>
      <c r="HW54" s="656"/>
      <c r="HX54" s="656"/>
      <c r="HY54" s="656"/>
      <c r="HZ54" s="656"/>
      <c r="IA54" s="656"/>
      <c r="IB54" s="656"/>
      <c r="IC54" s="656"/>
      <c r="ID54" s="656"/>
    </row>
    <row r="55" spans="1:1021" s="657" customFormat="1" ht="27" customHeight="1">
      <c r="A55" s="659"/>
      <c r="B55" s="660"/>
      <c r="C55" s="659"/>
      <c r="D55" s="646"/>
      <c r="E55" s="648"/>
      <c r="F55" s="648"/>
      <c r="G55" s="648"/>
      <c r="H55" s="648"/>
      <c r="I55" s="654"/>
      <c r="J55" s="654"/>
      <c r="K55" s="654"/>
      <c r="L55" s="654"/>
      <c r="M55" s="648"/>
      <c r="N55" s="648"/>
      <c r="O55" s="648"/>
      <c r="P55" s="648"/>
      <c r="Q55" s="648"/>
      <c r="R55" s="648"/>
      <c r="S55" s="648"/>
      <c r="T55" s="648"/>
      <c r="U55" s="648"/>
      <c r="V55" s="648"/>
      <c r="W55" s="648"/>
      <c r="X55" s="648"/>
      <c r="Y55" s="648"/>
      <c r="Z55" s="648"/>
      <c r="AA55" s="648"/>
      <c r="AB55" s="648"/>
      <c r="AC55" s="648"/>
      <c r="AD55" s="648"/>
      <c r="AE55" s="648"/>
      <c r="AF55" s="654"/>
      <c r="AG55" s="648"/>
      <c r="AH55" s="648"/>
      <c r="AI55" s="648"/>
      <c r="AJ55" s="649"/>
      <c r="AK55" s="650"/>
      <c r="AL55" s="650"/>
      <c r="AM55" s="642"/>
      <c r="AN55" s="651"/>
      <c r="AO55" s="651"/>
      <c r="AP55" s="652"/>
      <c r="AQ55" s="621"/>
      <c r="AR55" s="621"/>
      <c r="AS55" s="621"/>
      <c r="AT55" s="621"/>
      <c r="AU55" s="621"/>
      <c r="AV55" s="621"/>
      <c r="AW55" s="621"/>
      <c r="AX55" s="621"/>
      <c r="AY55" s="621"/>
      <c r="AZ55" s="621"/>
      <c r="BA55" s="621"/>
      <c r="BB55" s="621"/>
      <c r="BC55" s="621"/>
      <c r="BD55" s="621"/>
      <c r="BE55" s="621"/>
      <c r="BF55" s="621"/>
      <c r="BG55" s="621"/>
      <c r="BH55" s="621"/>
      <c r="BI55" s="621"/>
      <c r="BJ55" s="621"/>
      <c r="BK55" s="653"/>
      <c r="BL55" s="653"/>
      <c r="BM55" s="653"/>
      <c r="BN55" s="653"/>
      <c r="BO55" s="653"/>
      <c r="BP55" s="621"/>
      <c r="BQ55" s="622"/>
      <c r="BR55" s="643"/>
      <c r="BS55" s="643"/>
      <c r="BT55" s="643"/>
      <c r="BU55" s="643"/>
      <c r="BV55" s="643"/>
      <c r="BW55" s="643"/>
      <c r="BX55" s="643"/>
      <c r="BY55" s="643"/>
      <c r="BZ55" s="643"/>
      <c r="CA55" s="643"/>
      <c r="CB55" s="643"/>
      <c r="CC55" s="643"/>
      <c r="CD55" s="643"/>
      <c r="CE55" s="643"/>
      <c r="CF55" s="643"/>
      <c r="CG55" s="643"/>
      <c r="CH55" s="643"/>
      <c r="CI55" s="643"/>
      <c r="CJ55" s="643"/>
      <c r="CK55" s="643"/>
      <c r="CL55" s="643"/>
      <c r="CM55" s="656"/>
      <c r="CN55" s="656"/>
      <c r="CO55" s="656"/>
      <c r="CP55" s="656"/>
      <c r="CQ55" s="656"/>
      <c r="CR55" s="656"/>
      <c r="CS55" s="656"/>
      <c r="CT55" s="656"/>
      <c r="CU55" s="656"/>
      <c r="CV55" s="656"/>
      <c r="CW55" s="656"/>
      <c r="CX55" s="656"/>
      <c r="CY55" s="656"/>
      <c r="CZ55" s="656"/>
      <c r="DA55" s="656"/>
      <c r="DB55" s="656"/>
      <c r="DC55" s="656"/>
      <c r="DD55" s="656"/>
      <c r="DE55" s="656"/>
      <c r="DF55" s="656"/>
      <c r="DG55" s="656"/>
      <c r="DH55" s="656"/>
      <c r="DI55" s="656"/>
      <c r="DJ55" s="656"/>
      <c r="DK55" s="656"/>
      <c r="DL55" s="656"/>
      <c r="DM55" s="656"/>
      <c r="DN55" s="656"/>
      <c r="DO55" s="656"/>
      <c r="DP55" s="656"/>
      <c r="DQ55" s="656"/>
      <c r="DR55" s="656"/>
      <c r="DS55" s="656"/>
      <c r="DT55" s="656"/>
      <c r="DU55" s="656"/>
      <c r="DV55" s="656"/>
      <c r="DW55" s="656"/>
      <c r="DX55" s="656"/>
      <c r="DY55" s="656"/>
      <c r="DZ55" s="656"/>
      <c r="EA55" s="656"/>
      <c r="EB55" s="656"/>
      <c r="EC55" s="656"/>
      <c r="ED55" s="656"/>
      <c r="EE55" s="656"/>
      <c r="EF55" s="656"/>
      <c r="EG55" s="656"/>
      <c r="EH55" s="656"/>
      <c r="EI55" s="656"/>
      <c r="EJ55" s="656"/>
      <c r="EK55" s="656"/>
      <c r="EL55" s="656"/>
      <c r="EM55" s="656"/>
      <c r="EN55" s="656"/>
      <c r="EO55" s="656"/>
      <c r="EP55" s="656"/>
      <c r="EQ55" s="656"/>
      <c r="ER55" s="656"/>
      <c r="ES55" s="656"/>
      <c r="ET55" s="656"/>
      <c r="EU55" s="656"/>
      <c r="EV55" s="656"/>
      <c r="EW55" s="656"/>
      <c r="EX55" s="656"/>
      <c r="EY55" s="656"/>
      <c r="EZ55" s="656"/>
      <c r="FA55" s="656"/>
      <c r="FB55" s="656"/>
      <c r="FC55" s="656"/>
      <c r="FD55" s="656"/>
      <c r="FE55" s="656"/>
      <c r="FF55" s="656"/>
      <c r="FG55" s="656"/>
      <c r="FH55" s="656"/>
      <c r="FI55" s="656"/>
      <c r="FJ55" s="656"/>
      <c r="FK55" s="656"/>
      <c r="FL55" s="656"/>
      <c r="FM55" s="656"/>
      <c r="FN55" s="656"/>
      <c r="FO55" s="656"/>
      <c r="FP55" s="656"/>
      <c r="FQ55" s="656"/>
      <c r="FR55" s="656"/>
      <c r="FS55" s="656"/>
      <c r="FT55" s="656"/>
      <c r="FU55" s="656"/>
      <c r="FV55" s="656"/>
      <c r="FW55" s="656"/>
      <c r="FX55" s="656"/>
      <c r="FY55" s="656"/>
      <c r="FZ55" s="656"/>
      <c r="GA55" s="656"/>
      <c r="GB55" s="656"/>
      <c r="GC55" s="656"/>
      <c r="GD55" s="656"/>
      <c r="GE55" s="656"/>
      <c r="GF55" s="656"/>
      <c r="GG55" s="656"/>
      <c r="GH55" s="656"/>
      <c r="GI55" s="656"/>
      <c r="GJ55" s="656"/>
      <c r="GK55" s="656"/>
      <c r="GL55" s="656"/>
      <c r="GM55" s="656"/>
      <c r="GN55" s="656"/>
      <c r="GO55" s="656"/>
      <c r="GP55" s="656"/>
      <c r="GQ55" s="656"/>
      <c r="GR55" s="656"/>
      <c r="GS55" s="656"/>
      <c r="GT55" s="656"/>
      <c r="GU55" s="656"/>
      <c r="GV55" s="662"/>
      <c r="GW55" s="662"/>
      <c r="GX55" s="662"/>
      <c r="GY55" s="662"/>
      <c r="GZ55" s="662"/>
      <c r="HA55" s="662"/>
      <c r="HB55" s="662"/>
      <c r="HC55" s="662"/>
      <c r="HD55" s="662"/>
      <c r="HE55" s="662"/>
      <c r="HF55" s="662"/>
      <c r="HG55" s="662"/>
      <c r="HH55" s="662"/>
      <c r="HI55" s="662"/>
      <c r="HJ55" s="662"/>
      <c r="HK55" s="662"/>
      <c r="HL55" s="662"/>
      <c r="HM55" s="662"/>
      <c r="HN55" s="662"/>
      <c r="HO55" s="662"/>
      <c r="HP55" s="662"/>
      <c r="HQ55" s="662"/>
      <c r="HR55" s="662"/>
      <c r="HS55" s="662"/>
      <c r="HT55" s="662"/>
      <c r="HU55" s="662"/>
      <c r="HV55" s="662"/>
      <c r="HW55" s="662"/>
      <c r="HX55" s="662"/>
      <c r="HY55" s="662"/>
      <c r="HZ55" s="662"/>
      <c r="IA55" s="662"/>
      <c r="IB55" s="662"/>
      <c r="IC55" s="662"/>
      <c r="ID55" s="662"/>
    </row>
    <row r="56" spans="1:1021" s="657" customFormat="1" ht="27" customHeight="1">
      <c r="A56" s="659"/>
      <c r="B56" s="660"/>
      <c r="C56" s="663"/>
      <c r="D56" s="646"/>
      <c r="E56" s="648"/>
      <c r="F56" s="648"/>
      <c r="G56" s="648"/>
      <c r="H56" s="648"/>
      <c r="I56" s="648"/>
      <c r="J56" s="648"/>
      <c r="K56" s="648"/>
      <c r="L56" s="648"/>
      <c r="M56" s="648"/>
      <c r="N56" s="648"/>
      <c r="O56" s="648"/>
      <c r="P56" s="648"/>
      <c r="Q56" s="648"/>
      <c r="R56" s="648"/>
      <c r="S56" s="648"/>
      <c r="T56" s="648"/>
      <c r="U56" s="648"/>
      <c r="V56" s="648"/>
      <c r="W56" s="648"/>
      <c r="X56" s="654"/>
      <c r="Y56" s="654"/>
      <c r="Z56" s="648"/>
      <c r="AA56" s="648"/>
      <c r="AB56" s="648"/>
      <c r="AC56" s="648"/>
      <c r="AD56" s="648"/>
      <c r="AE56" s="648"/>
      <c r="AF56" s="648"/>
      <c r="AG56" s="648"/>
      <c r="AH56" s="648"/>
      <c r="AI56" s="648"/>
      <c r="AJ56" s="649"/>
      <c r="AK56" s="650"/>
      <c r="AL56" s="650"/>
      <c r="AM56" s="642"/>
      <c r="AN56" s="651"/>
      <c r="AO56" s="651"/>
      <c r="AP56" s="652"/>
      <c r="AQ56" s="621"/>
      <c r="AR56" s="621"/>
      <c r="AS56" s="621"/>
      <c r="AT56" s="621"/>
      <c r="AU56" s="621"/>
      <c r="AV56" s="621"/>
      <c r="AW56" s="621"/>
      <c r="AX56" s="621"/>
      <c r="AY56" s="621"/>
      <c r="AZ56" s="621"/>
      <c r="BA56" s="621"/>
      <c r="BB56" s="621"/>
      <c r="BC56" s="621"/>
      <c r="BD56" s="621"/>
      <c r="BE56" s="621"/>
      <c r="BF56" s="621"/>
      <c r="BG56" s="621"/>
      <c r="BH56" s="621"/>
      <c r="BI56" s="621"/>
      <c r="BJ56" s="621"/>
      <c r="BK56" s="653"/>
      <c r="BL56" s="653"/>
      <c r="BM56" s="653"/>
      <c r="BN56" s="653"/>
      <c r="BO56" s="653"/>
      <c r="BP56" s="621"/>
      <c r="BQ56" s="622"/>
      <c r="BR56" s="643"/>
      <c r="BS56" s="643"/>
      <c r="BT56" s="643"/>
      <c r="BU56" s="643"/>
      <c r="BV56" s="643"/>
      <c r="BW56" s="643"/>
      <c r="BX56" s="643"/>
      <c r="BY56" s="643"/>
      <c r="BZ56" s="643"/>
      <c r="CA56" s="643"/>
      <c r="CB56" s="643"/>
      <c r="CC56" s="643"/>
      <c r="CD56" s="643"/>
      <c r="CE56" s="643"/>
      <c r="CF56" s="643"/>
      <c r="CG56" s="643"/>
      <c r="CH56" s="643"/>
      <c r="CI56" s="643"/>
      <c r="CJ56" s="643"/>
      <c r="CK56" s="643"/>
      <c r="CL56" s="643"/>
      <c r="CM56" s="656"/>
      <c r="CN56" s="656"/>
      <c r="CO56" s="656"/>
      <c r="CP56" s="656"/>
      <c r="CQ56" s="656"/>
      <c r="CR56" s="656"/>
      <c r="CS56" s="656"/>
      <c r="CT56" s="656"/>
      <c r="CU56" s="656"/>
      <c r="CV56" s="656"/>
      <c r="CW56" s="656"/>
      <c r="CX56" s="656"/>
      <c r="CY56" s="656"/>
      <c r="CZ56" s="656"/>
      <c r="DA56" s="656"/>
      <c r="DB56" s="656"/>
      <c r="DC56" s="656"/>
      <c r="DD56" s="656"/>
      <c r="DE56" s="656"/>
      <c r="DF56" s="656"/>
      <c r="DG56" s="656"/>
      <c r="DH56" s="656"/>
      <c r="DI56" s="656"/>
      <c r="DJ56" s="656"/>
      <c r="DK56" s="656"/>
      <c r="DL56" s="656"/>
      <c r="DM56" s="656"/>
      <c r="DN56" s="656"/>
      <c r="DO56" s="656"/>
      <c r="DP56" s="656"/>
      <c r="DQ56" s="656"/>
      <c r="DR56" s="656"/>
      <c r="DS56" s="656"/>
      <c r="DT56" s="656"/>
      <c r="DU56" s="656"/>
      <c r="DV56" s="656"/>
      <c r="DW56" s="656"/>
      <c r="DX56" s="656"/>
      <c r="DY56" s="656"/>
      <c r="DZ56" s="656"/>
      <c r="EA56" s="656"/>
      <c r="EB56" s="656"/>
      <c r="EC56" s="656"/>
      <c r="ED56" s="656"/>
      <c r="EE56" s="656"/>
      <c r="EF56" s="656"/>
      <c r="EG56" s="656"/>
      <c r="EH56" s="656"/>
      <c r="EI56" s="656"/>
      <c r="EJ56" s="656"/>
      <c r="EK56" s="656"/>
      <c r="EL56" s="656"/>
      <c r="EM56" s="656"/>
      <c r="EN56" s="656"/>
      <c r="EO56" s="656"/>
      <c r="EP56" s="656"/>
      <c r="EQ56" s="656"/>
      <c r="ER56" s="656"/>
      <c r="ES56" s="656"/>
      <c r="ET56" s="656"/>
      <c r="EU56" s="656"/>
      <c r="EV56" s="656"/>
      <c r="EW56" s="656"/>
      <c r="EX56" s="656"/>
      <c r="EY56" s="656"/>
      <c r="EZ56" s="656"/>
      <c r="FA56" s="656"/>
      <c r="FB56" s="656"/>
      <c r="FC56" s="656"/>
      <c r="FD56" s="656"/>
      <c r="FE56" s="656"/>
      <c r="FF56" s="656"/>
      <c r="FG56" s="656"/>
      <c r="FH56" s="656"/>
      <c r="FI56" s="656"/>
      <c r="FJ56" s="656"/>
      <c r="FK56" s="656"/>
      <c r="FL56" s="656"/>
      <c r="FM56" s="656"/>
      <c r="FN56" s="656"/>
      <c r="FO56" s="656"/>
      <c r="FP56" s="656"/>
      <c r="FQ56" s="656"/>
      <c r="FR56" s="656"/>
      <c r="FS56" s="656"/>
      <c r="FT56" s="656"/>
      <c r="FU56" s="656"/>
      <c r="FV56" s="656"/>
      <c r="FW56" s="656"/>
      <c r="FX56" s="656"/>
      <c r="FY56" s="656"/>
      <c r="FZ56" s="656"/>
      <c r="GA56" s="656"/>
      <c r="GB56" s="656"/>
      <c r="GC56" s="656"/>
      <c r="GD56" s="656"/>
      <c r="GE56" s="656"/>
      <c r="GF56" s="656"/>
      <c r="GG56" s="656"/>
      <c r="GH56" s="656"/>
      <c r="GI56" s="656"/>
      <c r="GJ56" s="656"/>
      <c r="GK56" s="656"/>
      <c r="GL56" s="656"/>
      <c r="GM56" s="656"/>
      <c r="GN56" s="656"/>
      <c r="GO56" s="656"/>
      <c r="GP56" s="656"/>
      <c r="GQ56" s="656"/>
      <c r="GR56" s="656"/>
      <c r="GS56" s="656"/>
      <c r="GT56" s="656"/>
      <c r="GU56" s="656"/>
      <c r="GV56" s="662"/>
      <c r="GW56" s="662"/>
      <c r="GX56" s="662"/>
      <c r="GY56" s="662"/>
      <c r="GZ56" s="662"/>
      <c r="HA56" s="662"/>
      <c r="HB56" s="662"/>
      <c r="HC56" s="662"/>
      <c r="HD56" s="662"/>
      <c r="HE56" s="662"/>
      <c r="HF56" s="662"/>
      <c r="HG56" s="662"/>
      <c r="HH56" s="662"/>
      <c r="HI56" s="662"/>
      <c r="HJ56" s="662"/>
      <c r="HK56" s="662"/>
      <c r="HL56" s="662"/>
      <c r="HM56" s="662"/>
      <c r="HN56" s="662"/>
      <c r="HO56" s="662"/>
      <c r="HP56" s="662"/>
      <c r="HQ56" s="662"/>
      <c r="HR56" s="662"/>
      <c r="HS56" s="662"/>
      <c r="HT56" s="662"/>
      <c r="HU56" s="662"/>
      <c r="HV56" s="662"/>
      <c r="HW56" s="662"/>
      <c r="HX56" s="662"/>
      <c r="HY56" s="662"/>
      <c r="HZ56" s="662"/>
      <c r="IA56" s="662"/>
      <c r="IB56" s="662"/>
      <c r="IC56" s="662"/>
      <c r="ID56" s="662"/>
    </row>
    <row r="57" spans="1:1021" s="657" customFormat="1" ht="24.75" customHeight="1">
      <c r="A57" s="664"/>
      <c r="B57" s="665"/>
      <c r="C57" s="663"/>
      <c r="D57" s="646"/>
      <c r="E57" s="648"/>
      <c r="F57" s="648"/>
      <c r="G57" s="648"/>
      <c r="H57" s="648"/>
      <c r="I57" s="648"/>
      <c r="J57" s="648"/>
      <c r="K57" s="648"/>
      <c r="L57" s="648"/>
      <c r="M57" s="648"/>
      <c r="N57" s="666"/>
      <c r="O57" s="666"/>
      <c r="P57" s="666"/>
      <c r="Q57" s="666"/>
      <c r="R57" s="666"/>
      <c r="S57" s="648"/>
      <c r="T57" s="648"/>
      <c r="U57" s="648"/>
      <c r="V57" s="648"/>
      <c r="W57" s="648"/>
      <c r="X57" s="648"/>
      <c r="Y57" s="648"/>
      <c r="Z57" s="648"/>
      <c r="AA57" s="648"/>
      <c r="AB57" s="648"/>
      <c r="AC57" s="648"/>
      <c r="AD57" s="648"/>
      <c r="AE57" s="648"/>
      <c r="AF57" s="648"/>
      <c r="AG57" s="648"/>
      <c r="AH57" s="648"/>
      <c r="AI57" s="648"/>
      <c r="AJ57" s="649"/>
      <c r="AK57" s="650"/>
      <c r="AL57" s="650"/>
      <c r="AM57" s="642"/>
      <c r="AN57" s="651"/>
      <c r="AO57" s="651"/>
      <c r="AP57" s="652"/>
      <c r="AQ57" s="621"/>
      <c r="AR57" s="621"/>
      <c r="AS57" s="621"/>
      <c r="AT57" s="621"/>
      <c r="AU57" s="621"/>
      <c r="AV57" s="621"/>
      <c r="AW57" s="621"/>
      <c r="AX57" s="621"/>
      <c r="AY57" s="621"/>
      <c r="AZ57" s="621"/>
      <c r="BA57" s="621"/>
      <c r="BB57" s="621"/>
      <c r="BC57" s="621"/>
      <c r="BD57" s="621"/>
      <c r="BE57" s="621"/>
      <c r="BF57" s="621"/>
      <c r="BG57" s="621"/>
      <c r="BH57" s="621"/>
      <c r="BI57" s="621"/>
      <c r="BJ57" s="621"/>
      <c r="BK57" s="653"/>
      <c r="BL57" s="653"/>
      <c r="BM57" s="653"/>
      <c r="BN57" s="653"/>
      <c r="BO57" s="653"/>
      <c r="BP57" s="621"/>
      <c r="BQ57" s="622"/>
      <c r="BR57" s="667"/>
      <c r="BS57" s="667"/>
      <c r="BT57" s="667"/>
      <c r="BU57" s="667"/>
      <c r="BV57" s="667"/>
      <c r="BW57" s="667"/>
      <c r="BX57" s="667"/>
      <c r="BY57" s="667"/>
      <c r="BZ57" s="667"/>
      <c r="CA57" s="667"/>
      <c r="CB57" s="667"/>
      <c r="CC57" s="667"/>
      <c r="CD57" s="667"/>
      <c r="CE57" s="667"/>
      <c r="CF57" s="667"/>
      <c r="CG57" s="667"/>
      <c r="CH57" s="667"/>
      <c r="CI57" s="667"/>
      <c r="CJ57" s="667"/>
      <c r="CK57" s="667"/>
      <c r="CL57" s="667"/>
      <c r="CM57" s="656"/>
      <c r="CN57" s="656"/>
      <c r="CO57" s="656"/>
      <c r="CP57" s="656"/>
      <c r="CQ57" s="656"/>
      <c r="CR57" s="656"/>
      <c r="CS57" s="656"/>
      <c r="CT57" s="656"/>
      <c r="CU57" s="656"/>
      <c r="CV57" s="656"/>
      <c r="CW57" s="656"/>
      <c r="CX57" s="656"/>
      <c r="CY57" s="656"/>
      <c r="CZ57" s="656"/>
      <c r="DA57" s="656"/>
      <c r="DB57" s="656"/>
      <c r="DC57" s="656"/>
      <c r="DD57" s="656"/>
      <c r="DE57" s="656"/>
      <c r="DF57" s="656"/>
      <c r="DG57" s="656"/>
      <c r="DH57" s="656"/>
      <c r="DI57" s="656"/>
      <c r="DJ57" s="656"/>
      <c r="DK57" s="656"/>
      <c r="DL57" s="656"/>
      <c r="DM57" s="656"/>
      <c r="DN57" s="656"/>
      <c r="DO57" s="656"/>
      <c r="DP57" s="656"/>
      <c r="DQ57" s="656"/>
      <c r="DR57" s="656"/>
      <c r="DS57" s="656"/>
      <c r="DT57" s="656"/>
      <c r="DU57" s="656"/>
      <c r="DV57" s="656"/>
      <c r="DW57" s="656"/>
      <c r="DX57" s="656"/>
      <c r="DY57" s="656"/>
      <c r="DZ57" s="656"/>
      <c r="EA57" s="656"/>
      <c r="EB57" s="656"/>
      <c r="EC57" s="656"/>
      <c r="ED57" s="656"/>
      <c r="EE57" s="656"/>
      <c r="EF57" s="656"/>
      <c r="EG57" s="656"/>
      <c r="EH57" s="656"/>
      <c r="EI57" s="656"/>
      <c r="EJ57" s="656"/>
      <c r="EK57" s="656"/>
      <c r="EL57" s="656"/>
      <c r="EM57" s="656"/>
      <c r="EN57" s="656"/>
      <c r="EO57" s="656"/>
      <c r="EP57" s="656"/>
      <c r="EQ57" s="656"/>
      <c r="ER57" s="656"/>
      <c r="ES57" s="656"/>
      <c r="ET57" s="656"/>
      <c r="EU57" s="656"/>
      <c r="EV57" s="656"/>
      <c r="EW57" s="656"/>
      <c r="EX57" s="656"/>
      <c r="EY57" s="656"/>
      <c r="EZ57" s="656"/>
      <c r="FA57" s="656"/>
      <c r="FB57" s="656"/>
      <c r="FC57" s="656"/>
      <c r="FD57" s="656"/>
      <c r="FE57" s="656"/>
      <c r="FF57" s="656"/>
      <c r="FG57" s="656"/>
      <c r="FH57" s="656"/>
      <c r="FI57" s="656"/>
      <c r="FJ57" s="656"/>
      <c r="FK57" s="656"/>
      <c r="FL57" s="656"/>
      <c r="FM57" s="656"/>
      <c r="FN57" s="656"/>
      <c r="FO57" s="656"/>
      <c r="FP57" s="656"/>
      <c r="FQ57" s="656"/>
      <c r="FR57" s="656"/>
      <c r="FS57" s="656"/>
      <c r="FT57" s="656"/>
      <c r="FU57" s="656"/>
      <c r="FV57" s="656"/>
      <c r="FW57" s="656"/>
      <c r="FX57" s="656"/>
      <c r="FY57" s="656"/>
      <c r="FZ57" s="656"/>
      <c r="GA57" s="656"/>
      <c r="GB57" s="656"/>
      <c r="GC57" s="656"/>
      <c r="GD57" s="656"/>
      <c r="GE57" s="656"/>
      <c r="GF57" s="656"/>
      <c r="GG57" s="656"/>
      <c r="GH57" s="656"/>
      <c r="GI57" s="656"/>
      <c r="GJ57" s="656"/>
      <c r="GK57" s="656"/>
      <c r="GL57" s="656"/>
      <c r="GM57" s="656"/>
      <c r="GN57" s="656"/>
      <c r="GO57" s="656"/>
      <c r="GP57" s="656"/>
      <c r="GQ57" s="656"/>
      <c r="GR57" s="656"/>
      <c r="GS57" s="656"/>
      <c r="GT57" s="656"/>
      <c r="GU57" s="656"/>
      <c r="GV57" s="656"/>
      <c r="GW57" s="656"/>
      <c r="GX57" s="656"/>
      <c r="GY57" s="656"/>
      <c r="GZ57" s="656"/>
      <c r="HA57" s="656"/>
      <c r="HB57" s="656"/>
      <c r="HC57" s="656"/>
      <c r="HD57" s="656"/>
      <c r="HE57" s="656"/>
      <c r="HF57" s="656"/>
      <c r="HG57" s="656"/>
      <c r="HH57" s="656"/>
      <c r="HI57" s="656"/>
      <c r="HJ57" s="656"/>
      <c r="HK57" s="656"/>
      <c r="HL57" s="656"/>
      <c r="HM57" s="656"/>
      <c r="HN57" s="656"/>
      <c r="HO57" s="656"/>
      <c r="HP57" s="656"/>
      <c r="HQ57" s="656"/>
      <c r="HR57" s="656"/>
      <c r="HS57" s="656"/>
      <c r="HT57" s="656"/>
      <c r="HU57" s="656"/>
      <c r="HV57" s="656"/>
      <c r="HW57" s="656"/>
      <c r="HX57" s="656"/>
      <c r="HY57" s="656"/>
      <c r="HZ57" s="656"/>
      <c r="IA57" s="656"/>
      <c r="IB57" s="656"/>
      <c r="IC57" s="656"/>
      <c r="ID57" s="656"/>
    </row>
    <row r="58" spans="1:1021" s="657" customFormat="1" ht="27.75" customHeight="1">
      <c r="A58" s="664"/>
      <c r="B58" s="665"/>
      <c r="C58" s="663"/>
      <c r="D58" s="646"/>
      <c r="E58" s="648"/>
      <c r="F58" s="648"/>
      <c r="G58" s="648"/>
      <c r="H58" s="648"/>
      <c r="I58" s="648"/>
      <c r="J58" s="648"/>
      <c r="K58" s="648"/>
      <c r="L58" s="648"/>
      <c r="M58" s="648"/>
      <c r="N58" s="648"/>
      <c r="O58" s="648"/>
      <c r="P58" s="648"/>
      <c r="Q58" s="648"/>
      <c r="R58" s="648"/>
      <c r="S58" s="648"/>
      <c r="T58" s="648"/>
      <c r="U58" s="648"/>
      <c r="V58" s="648"/>
      <c r="W58" s="648"/>
      <c r="X58" s="648"/>
      <c r="Y58" s="648"/>
      <c r="Z58" s="648"/>
      <c r="AA58" s="648"/>
      <c r="AB58" s="648"/>
      <c r="AC58" s="648"/>
      <c r="AD58" s="648"/>
      <c r="AE58" s="648"/>
      <c r="AF58" s="648"/>
      <c r="AG58" s="648"/>
      <c r="AH58" s="648"/>
      <c r="AI58" s="648"/>
      <c r="AJ58" s="649"/>
      <c r="AK58" s="650"/>
      <c r="AL58" s="650"/>
      <c r="AM58" s="642"/>
      <c r="AN58" s="651"/>
      <c r="AO58" s="651"/>
      <c r="AP58" s="652"/>
      <c r="AQ58" s="621"/>
      <c r="AR58" s="621"/>
      <c r="AS58" s="621"/>
      <c r="AT58" s="621"/>
      <c r="AU58" s="621"/>
      <c r="AV58" s="621"/>
      <c r="AW58" s="621"/>
      <c r="AX58" s="621"/>
      <c r="AY58" s="621"/>
      <c r="AZ58" s="621"/>
      <c r="BA58" s="621"/>
      <c r="BB58" s="621"/>
      <c r="BC58" s="621"/>
      <c r="BD58" s="621"/>
      <c r="BE58" s="621"/>
      <c r="BF58" s="621"/>
      <c r="BG58" s="621"/>
      <c r="BH58" s="621"/>
      <c r="BI58" s="621"/>
      <c r="BJ58" s="621"/>
      <c r="BK58" s="653"/>
      <c r="BL58" s="653"/>
      <c r="BM58" s="653"/>
      <c r="BN58" s="653"/>
      <c r="BO58" s="653"/>
      <c r="BP58" s="621"/>
      <c r="BQ58" s="622"/>
      <c r="BR58" s="667"/>
      <c r="BS58" s="667"/>
      <c r="BT58" s="667"/>
      <c r="BU58" s="667"/>
      <c r="BV58" s="667"/>
      <c r="BW58" s="667"/>
      <c r="BX58" s="667"/>
      <c r="BY58" s="667"/>
      <c r="BZ58" s="667"/>
      <c r="CA58" s="667"/>
      <c r="CB58" s="667"/>
      <c r="CC58" s="667"/>
      <c r="CD58" s="667"/>
      <c r="CE58" s="667"/>
      <c r="CF58" s="667"/>
      <c r="CG58" s="667"/>
      <c r="CH58" s="667"/>
      <c r="CI58" s="667"/>
      <c r="CJ58" s="667"/>
      <c r="CK58" s="667"/>
      <c r="CL58" s="667"/>
      <c r="CM58" s="656"/>
      <c r="CN58" s="656"/>
      <c r="CO58" s="656"/>
      <c r="CP58" s="656"/>
      <c r="CQ58" s="656"/>
      <c r="CR58" s="656"/>
      <c r="CS58" s="656"/>
      <c r="CT58" s="656"/>
      <c r="CU58" s="656"/>
      <c r="CV58" s="656"/>
      <c r="CW58" s="656"/>
      <c r="CX58" s="656"/>
      <c r="CY58" s="656"/>
      <c r="CZ58" s="656"/>
      <c r="DA58" s="656"/>
      <c r="DB58" s="656"/>
      <c r="DC58" s="656"/>
      <c r="DD58" s="656"/>
      <c r="DE58" s="656"/>
      <c r="DF58" s="656"/>
      <c r="DG58" s="656"/>
      <c r="DH58" s="656"/>
      <c r="DI58" s="656"/>
      <c r="DJ58" s="656"/>
      <c r="DK58" s="656"/>
      <c r="DL58" s="656"/>
      <c r="DM58" s="656"/>
      <c r="DN58" s="656"/>
      <c r="DO58" s="656"/>
      <c r="DP58" s="656"/>
      <c r="DQ58" s="656"/>
      <c r="DR58" s="656"/>
      <c r="DS58" s="656"/>
      <c r="DT58" s="656"/>
      <c r="DU58" s="656"/>
      <c r="DV58" s="656"/>
      <c r="DW58" s="656"/>
      <c r="DX58" s="656"/>
      <c r="DY58" s="656"/>
      <c r="DZ58" s="656"/>
      <c r="EA58" s="656"/>
      <c r="EB58" s="656"/>
      <c r="EC58" s="656"/>
      <c r="ED58" s="656"/>
      <c r="EE58" s="656"/>
      <c r="EF58" s="656"/>
      <c r="EG58" s="656"/>
      <c r="EH58" s="656"/>
      <c r="EI58" s="656"/>
      <c r="EJ58" s="656"/>
      <c r="EK58" s="656"/>
      <c r="EL58" s="656"/>
      <c r="EM58" s="656"/>
      <c r="EN58" s="656"/>
      <c r="EO58" s="656"/>
      <c r="EP58" s="656"/>
      <c r="EQ58" s="656"/>
      <c r="ER58" s="656"/>
      <c r="ES58" s="656"/>
      <c r="ET58" s="656"/>
      <c r="EU58" s="656"/>
      <c r="EV58" s="656"/>
      <c r="EW58" s="656"/>
      <c r="EX58" s="656"/>
      <c r="EY58" s="656"/>
      <c r="EZ58" s="656"/>
      <c r="FA58" s="656"/>
      <c r="FB58" s="656"/>
      <c r="FC58" s="656"/>
      <c r="FD58" s="656"/>
      <c r="FE58" s="656"/>
      <c r="FF58" s="656"/>
      <c r="FG58" s="656"/>
      <c r="FH58" s="656"/>
      <c r="FI58" s="656"/>
      <c r="FJ58" s="656"/>
      <c r="FK58" s="656"/>
      <c r="FL58" s="656"/>
      <c r="FM58" s="656"/>
      <c r="FN58" s="656"/>
      <c r="FO58" s="656"/>
      <c r="FP58" s="656"/>
      <c r="FQ58" s="656"/>
      <c r="FR58" s="656"/>
      <c r="FS58" s="656"/>
      <c r="FT58" s="656"/>
      <c r="FU58" s="656"/>
      <c r="FV58" s="656"/>
      <c r="FW58" s="656"/>
      <c r="FX58" s="656"/>
      <c r="FY58" s="656"/>
      <c r="FZ58" s="656"/>
      <c r="GA58" s="656"/>
      <c r="GB58" s="656"/>
      <c r="GC58" s="656"/>
      <c r="GD58" s="656"/>
      <c r="GE58" s="656"/>
      <c r="GF58" s="656"/>
      <c r="GG58" s="656"/>
      <c r="GH58" s="656"/>
      <c r="GI58" s="656"/>
      <c r="GJ58" s="656"/>
      <c r="GK58" s="656"/>
      <c r="GL58" s="656"/>
      <c r="GM58" s="656"/>
      <c r="GN58" s="656"/>
      <c r="GO58" s="656"/>
      <c r="GP58" s="656"/>
      <c r="GQ58" s="656"/>
      <c r="GR58" s="656"/>
      <c r="GS58" s="656"/>
      <c r="GT58" s="656"/>
      <c r="GU58" s="656"/>
      <c r="GV58" s="656"/>
      <c r="GW58" s="656"/>
      <c r="GX58" s="656"/>
      <c r="GY58" s="656"/>
      <c r="GZ58" s="656"/>
      <c r="HA58" s="656"/>
      <c r="HB58" s="656"/>
      <c r="HC58" s="656"/>
      <c r="HD58" s="656"/>
      <c r="HE58" s="656"/>
      <c r="HF58" s="656"/>
      <c r="HG58" s="656"/>
      <c r="HH58" s="656"/>
      <c r="HI58" s="656"/>
      <c r="HJ58" s="656"/>
      <c r="HK58" s="656"/>
      <c r="HL58" s="656"/>
      <c r="HM58" s="656"/>
      <c r="HN58" s="656"/>
      <c r="HO58" s="656"/>
      <c r="HP58" s="656"/>
      <c r="HQ58" s="656"/>
      <c r="HR58" s="656"/>
      <c r="HS58" s="656"/>
      <c r="HT58" s="656"/>
      <c r="HU58" s="656"/>
      <c r="HV58" s="656"/>
      <c r="HW58" s="656"/>
      <c r="HX58" s="656"/>
      <c r="HY58" s="656"/>
      <c r="HZ58" s="656"/>
      <c r="IA58" s="656"/>
      <c r="IB58" s="656"/>
      <c r="IC58" s="656"/>
      <c r="ID58" s="656"/>
    </row>
    <row r="59" spans="1:1021" s="657" customFormat="1">
      <c r="A59" s="656"/>
      <c r="B59" s="656"/>
      <c r="C59" s="659"/>
      <c r="D59" s="656"/>
      <c r="E59" s="656"/>
      <c r="F59" s="656"/>
      <c r="G59" s="656"/>
      <c r="H59" s="656"/>
      <c r="I59" s="656"/>
      <c r="J59" s="656"/>
      <c r="K59" s="656"/>
      <c r="L59" s="656"/>
      <c r="M59" s="656"/>
      <c r="N59" s="656"/>
      <c r="O59" s="656"/>
      <c r="P59" s="656"/>
      <c r="Q59" s="656"/>
      <c r="R59" s="656"/>
      <c r="S59" s="656"/>
      <c r="T59" s="656"/>
      <c r="U59" s="656"/>
      <c r="V59" s="656"/>
      <c r="W59" s="656"/>
      <c r="X59" s="656"/>
      <c r="Y59" s="656"/>
      <c r="Z59" s="656"/>
      <c r="AA59" s="656"/>
      <c r="AB59" s="656"/>
      <c r="AC59" s="656"/>
      <c r="AD59" s="656"/>
      <c r="AE59" s="656"/>
      <c r="AF59" s="656"/>
      <c r="AG59" s="656"/>
      <c r="AH59" s="656"/>
      <c r="AI59" s="656"/>
      <c r="AJ59" s="656"/>
      <c r="AK59" s="656"/>
      <c r="AL59" s="656"/>
      <c r="AM59" s="656"/>
      <c r="AN59" s="656"/>
      <c r="AO59" s="656"/>
      <c r="AP59" s="656"/>
      <c r="AQ59" s="656"/>
      <c r="AR59" s="656"/>
      <c r="AS59" s="656"/>
      <c r="AT59" s="656"/>
      <c r="AU59" s="656"/>
      <c r="AV59" s="656"/>
      <c r="AW59" s="656"/>
      <c r="AX59" s="656"/>
      <c r="AY59" s="656"/>
      <c r="AZ59" s="656"/>
      <c r="BA59" s="656"/>
      <c r="BB59" s="656"/>
      <c r="BC59" s="656"/>
      <c r="BD59" s="656"/>
      <c r="BE59" s="656"/>
      <c r="BF59" s="656"/>
      <c r="BG59" s="656"/>
      <c r="BH59" s="656"/>
      <c r="BI59" s="656"/>
      <c r="BJ59" s="656"/>
      <c r="BK59" s="656"/>
      <c r="BL59" s="656"/>
      <c r="BM59" s="656"/>
      <c r="BN59" s="656"/>
      <c r="BO59" s="656"/>
      <c r="BP59" s="656"/>
      <c r="BQ59" s="656"/>
      <c r="BR59" s="656"/>
      <c r="BS59" s="656"/>
      <c r="BT59" s="656"/>
      <c r="BU59" s="656"/>
      <c r="BV59" s="656"/>
      <c r="BW59" s="656"/>
      <c r="BX59" s="656"/>
      <c r="BY59" s="656"/>
      <c r="BZ59" s="656"/>
      <c r="CA59" s="656"/>
      <c r="CB59" s="656"/>
      <c r="CC59" s="656"/>
      <c r="CD59" s="656"/>
      <c r="CE59" s="656"/>
      <c r="CF59" s="656"/>
      <c r="CG59" s="656"/>
      <c r="CH59" s="656"/>
      <c r="CI59" s="656"/>
      <c r="CJ59" s="656"/>
      <c r="CK59" s="656"/>
      <c r="CL59" s="656"/>
      <c r="CM59" s="656"/>
      <c r="CN59" s="656"/>
      <c r="CO59" s="656"/>
      <c r="CP59" s="656"/>
      <c r="CQ59" s="656"/>
      <c r="CR59" s="656"/>
      <c r="CS59" s="656"/>
      <c r="CT59" s="656"/>
      <c r="CU59" s="656"/>
      <c r="CV59" s="656"/>
      <c r="CW59" s="656"/>
      <c r="CX59" s="656"/>
      <c r="CY59" s="656"/>
      <c r="CZ59" s="656"/>
      <c r="DA59" s="656"/>
      <c r="DB59" s="656"/>
      <c r="DC59" s="656"/>
      <c r="DD59" s="656"/>
      <c r="DE59" s="656"/>
      <c r="DF59" s="656"/>
      <c r="DG59" s="656"/>
      <c r="DH59" s="656"/>
      <c r="DI59" s="656"/>
      <c r="DJ59" s="656"/>
      <c r="DK59" s="656"/>
      <c r="DL59" s="656"/>
      <c r="DM59" s="656"/>
      <c r="DN59" s="656"/>
      <c r="DO59" s="656"/>
      <c r="DP59" s="656"/>
      <c r="DQ59" s="656"/>
      <c r="DR59" s="656"/>
      <c r="DS59" s="656"/>
      <c r="DT59" s="656"/>
      <c r="DU59" s="656"/>
      <c r="DV59" s="656"/>
      <c r="DW59" s="656"/>
      <c r="DX59" s="656"/>
      <c r="DY59" s="656"/>
      <c r="DZ59" s="656"/>
      <c r="EA59" s="656"/>
      <c r="EB59" s="656"/>
      <c r="EC59" s="656"/>
      <c r="ED59" s="656"/>
      <c r="EE59" s="656"/>
      <c r="EF59" s="656"/>
      <c r="EG59" s="656"/>
      <c r="EH59" s="656"/>
      <c r="EI59" s="656"/>
      <c r="EJ59" s="656"/>
      <c r="EK59" s="656"/>
      <c r="EL59" s="656"/>
      <c r="EM59" s="656"/>
      <c r="EN59" s="656"/>
      <c r="EO59" s="656"/>
      <c r="EP59" s="656"/>
      <c r="EQ59" s="656"/>
      <c r="ER59" s="656"/>
      <c r="ES59" s="656"/>
      <c r="ET59" s="656"/>
      <c r="EU59" s="656"/>
      <c r="EV59" s="656"/>
      <c r="EW59" s="656"/>
      <c r="EX59" s="656"/>
      <c r="EY59" s="656"/>
      <c r="EZ59" s="656"/>
      <c r="FA59" s="656"/>
      <c r="FB59" s="656"/>
      <c r="FC59" s="656"/>
      <c r="FD59" s="656"/>
      <c r="FE59" s="656"/>
      <c r="FF59" s="656"/>
      <c r="FG59" s="656"/>
      <c r="FH59" s="656"/>
      <c r="FI59" s="656"/>
      <c r="FJ59" s="656"/>
      <c r="FK59" s="656"/>
      <c r="FL59" s="656"/>
      <c r="FM59" s="656"/>
      <c r="FN59" s="656"/>
      <c r="FO59" s="656"/>
      <c r="FP59" s="656"/>
      <c r="FQ59" s="656"/>
      <c r="FR59" s="656"/>
      <c r="FS59" s="656"/>
      <c r="FT59" s="656"/>
      <c r="FU59" s="656"/>
      <c r="FV59" s="656"/>
      <c r="FW59" s="656"/>
      <c r="FX59" s="656"/>
      <c r="FY59" s="656"/>
      <c r="FZ59" s="656"/>
      <c r="GA59" s="656"/>
      <c r="GB59" s="656"/>
      <c r="GC59" s="656"/>
      <c r="GD59" s="656"/>
      <c r="GE59" s="656"/>
      <c r="GF59" s="656"/>
      <c r="GG59" s="656"/>
      <c r="GH59" s="656"/>
      <c r="GI59" s="656"/>
      <c r="GJ59" s="656"/>
      <c r="GK59" s="656"/>
      <c r="GL59" s="656"/>
      <c r="GM59" s="656"/>
      <c r="GN59" s="656"/>
      <c r="GO59" s="656"/>
      <c r="GP59" s="656"/>
      <c r="GQ59" s="656"/>
      <c r="GR59" s="656"/>
      <c r="GS59" s="656"/>
      <c r="GT59" s="656"/>
      <c r="GU59" s="656"/>
      <c r="GV59" s="656"/>
      <c r="GW59" s="656"/>
      <c r="GX59" s="656"/>
      <c r="GY59" s="656"/>
      <c r="GZ59" s="656"/>
      <c r="HA59" s="656"/>
      <c r="HB59" s="656"/>
      <c r="HC59" s="656"/>
      <c r="HD59" s="656"/>
      <c r="HE59" s="656"/>
      <c r="HF59" s="656"/>
      <c r="HG59" s="656"/>
      <c r="HH59" s="656"/>
      <c r="HI59" s="656"/>
      <c r="HJ59" s="656"/>
      <c r="HK59" s="656"/>
      <c r="HL59" s="656"/>
      <c r="HM59" s="656"/>
      <c r="HN59" s="656"/>
      <c r="HO59" s="656"/>
      <c r="HP59" s="656"/>
      <c r="HQ59" s="656"/>
      <c r="HR59" s="656"/>
      <c r="HS59" s="656"/>
      <c r="HT59" s="656"/>
      <c r="HU59" s="656"/>
      <c r="HV59" s="656"/>
      <c r="HW59" s="656"/>
      <c r="HX59" s="656"/>
      <c r="HY59" s="656"/>
      <c r="HZ59" s="656"/>
      <c r="IA59" s="656"/>
      <c r="IB59" s="656"/>
      <c r="IC59" s="656"/>
      <c r="ID59" s="656"/>
      <c r="IE59" s="662"/>
      <c r="IF59" s="662"/>
      <c r="IG59" s="662"/>
      <c r="IH59" s="662"/>
      <c r="II59" s="662"/>
      <c r="IJ59" s="662"/>
      <c r="IK59" s="662"/>
      <c r="IL59" s="662"/>
      <c r="IM59" s="662"/>
      <c r="IN59" s="662"/>
      <c r="IO59" s="662"/>
      <c r="IP59" s="662"/>
      <c r="IQ59" s="662"/>
      <c r="IR59" s="662"/>
      <c r="IS59" s="662"/>
      <c r="IT59" s="662"/>
      <c r="IU59" s="662"/>
      <c r="IV59" s="662"/>
      <c r="IW59" s="662"/>
      <c r="IX59" s="662"/>
      <c r="IY59" s="662"/>
      <c r="IZ59" s="662"/>
      <c r="JA59" s="662"/>
      <c r="JB59" s="662"/>
      <c r="JC59" s="662"/>
      <c r="JD59" s="662"/>
      <c r="JE59" s="662"/>
      <c r="JF59" s="662"/>
      <c r="JG59" s="662"/>
      <c r="JH59" s="662"/>
      <c r="JI59" s="662"/>
      <c r="JJ59" s="662"/>
      <c r="JK59" s="662"/>
      <c r="JL59" s="662"/>
      <c r="JM59" s="662"/>
      <c r="JN59" s="662"/>
      <c r="JO59" s="662"/>
      <c r="JP59" s="662"/>
      <c r="JQ59" s="662"/>
      <c r="JR59" s="662"/>
      <c r="JS59" s="662"/>
      <c r="JT59" s="662"/>
      <c r="JU59" s="662"/>
      <c r="JV59" s="662"/>
      <c r="JW59" s="662"/>
      <c r="JX59" s="662"/>
      <c r="JY59" s="662"/>
      <c r="JZ59" s="662"/>
      <c r="KA59" s="662"/>
      <c r="KB59" s="662"/>
      <c r="KC59" s="662"/>
      <c r="KD59" s="662"/>
      <c r="KE59" s="662"/>
      <c r="KF59" s="662"/>
      <c r="KG59" s="662"/>
      <c r="KH59" s="662"/>
      <c r="KI59" s="662"/>
      <c r="KJ59" s="662"/>
      <c r="KK59" s="662"/>
      <c r="KL59" s="662"/>
      <c r="KM59" s="662"/>
      <c r="KN59" s="662"/>
      <c r="KO59" s="662"/>
      <c r="KP59" s="662"/>
      <c r="KQ59" s="662"/>
      <c r="KR59" s="662"/>
      <c r="KS59" s="662"/>
      <c r="KT59" s="662"/>
      <c r="KU59" s="662"/>
      <c r="KV59" s="662"/>
      <c r="KW59" s="662"/>
      <c r="KX59" s="662"/>
      <c r="KY59" s="662"/>
      <c r="KZ59" s="662"/>
      <c r="LA59" s="662"/>
      <c r="LB59" s="662"/>
      <c r="LC59" s="662"/>
      <c r="LD59" s="662"/>
      <c r="LE59" s="662"/>
      <c r="LF59" s="662"/>
      <c r="LG59" s="662"/>
      <c r="LH59" s="662"/>
      <c r="LI59" s="662"/>
      <c r="LJ59" s="662"/>
      <c r="LK59" s="662"/>
      <c r="LL59" s="662"/>
      <c r="LM59" s="662"/>
      <c r="LN59" s="662"/>
      <c r="LO59" s="662"/>
      <c r="LP59" s="662"/>
      <c r="LQ59" s="662"/>
      <c r="LR59" s="662"/>
      <c r="LS59" s="662"/>
      <c r="LT59" s="662"/>
      <c r="LU59" s="662"/>
      <c r="LV59" s="662"/>
      <c r="LW59" s="662"/>
      <c r="LX59" s="662"/>
      <c r="LY59" s="662"/>
      <c r="LZ59" s="662"/>
      <c r="MA59" s="662"/>
      <c r="MB59" s="662"/>
      <c r="MC59" s="662"/>
      <c r="MD59" s="662"/>
      <c r="ME59" s="662"/>
      <c r="MF59" s="662"/>
      <c r="MG59" s="662"/>
      <c r="MH59" s="662"/>
      <c r="MI59" s="662"/>
      <c r="MJ59" s="662"/>
      <c r="MK59" s="662"/>
      <c r="ML59" s="662"/>
      <c r="MM59" s="662"/>
      <c r="MN59" s="662"/>
      <c r="MO59" s="662"/>
      <c r="MP59" s="662"/>
      <c r="MQ59" s="662"/>
      <c r="MR59" s="662"/>
      <c r="MS59" s="662"/>
      <c r="MT59" s="662"/>
      <c r="MU59" s="662"/>
      <c r="MV59" s="662"/>
      <c r="MW59" s="662"/>
      <c r="MX59" s="662"/>
      <c r="MY59" s="662"/>
      <c r="MZ59" s="662"/>
      <c r="NA59" s="662"/>
      <c r="NB59" s="662"/>
      <c r="NC59" s="662"/>
      <c r="ND59" s="662"/>
      <c r="NE59" s="662"/>
      <c r="NF59" s="662"/>
      <c r="NG59" s="662"/>
      <c r="NH59" s="662"/>
      <c r="NI59" s="662"/>
      <c r="NJ59" s="662"/>
      <c r="NK59" s="662"/>
      <c r="NL59" s="662"/>
      <c r="NM59" s="662"/>
      <c r="NN59" s="662"/>
      <c r="NO59" s="662"/>
      <c r="NP59" s="662"/>
      <c r="NQ59" s="662"/>
      <c r="NR59" s="662"/>
      <c r="NS59" s="662"/>
      <c r="NT59" s="662"/>
      <c r="NU59" s="662"/>
      <c r="NV59" s="662"/>
      <c r="NW59" s="662"/>
      <c r="NX59" s="662"/>
      <c r="NY59" s="662"/>
      <c r="NZ59" s="662"/>
      <c r="OA59" s="662"/>
      <c r="OB59" s="662"/>
      <c r="OC59" s="662"/>
      <c r="OD59" s="662"/>
      <c r="OE59" s="662"/>
      <c r="OF59" s="662"/>
      <c r="OG59" s="662"/>
      <c r="OH59" s="662"/>
      <c r="OI59" s="662"/>
      <c r="OJ59" s="662"/>
      <c r="OK59" s="662"/>
      <c r="OL59" s="662"/>
      <c r="OM59" s="662"/>
      <c r="ON59" s="662"/>
      <c r="OO59" s="662"/>
      <c r="OP59" s="662"/>
      <c r="OQ59" s="662"/>
      <c r="OR59" s="662"/>
      <c r="OS59" s="662"/>
      <c r="OT59" s="662"/>
      <c r="OU59" s="662"/>
      <c r="OV59" s="662"/>
      <c r="OW59" s="662"/>
      <c r="OX59" s="662"/>
      <c r="OY59" s="662"/>
      <c r="OZ59" s="662"/>
      <c r="PA59" s="662"/>
      <c r="PB59" s="662"/>
      <c r="PC59" s="662"/>
      <c r="PD59" s="662"/>
      <c r="PE59" s="662"/>
      <c r="PF59" s="662"/>
      <c r="PG59" s="662"/>
      <c r="PH59" s="662"/>
      <c r="PI59" s="662"/>
      <c r="PJ59" s="662"/>
      <c r="PK59" s="662"/>
      <c r="PL59" s="662"/>
      <c r="PM59" s="662"/>
      <c r="PN59" s="662"/>
      <c r="PO59" s="662"/>
      <c r="PP59" s="662"/>
      <c r="PQ59" s="662"/>
      <c r="PR59" s="662"/>
      <c r="PS59" s="662"/>
      <c r="PT59" s="662"/>
      <c r="PU59" s="662"/>
      <c r="PV59" s="662"/>
      <c r="PW59" s="662"/>
      <c r="PX59" s="662"/>
      <c r="PY59" s="662"/>
      <c r="PZ59" s="662"/>
      <c r="QA59" s="662"/>
      <c r="QB59" s="662"/>
      <c r="QC59" s="662"/>
      <c r="QD59" s="662"/>
      <c r="QE59" s="662"/>
      <c r="QF59" s="662"/>
      <c r="QG59" s="662"/>
      <c r="QH59" s="662"/>
      <c r="QI59" s="662"/>
      <c r="QJ59" s="662"/>
      <c r="QK59" s="662"/>
      <c r="QL59" s="662"/>
      <c r="QM59" s="662"/>
      <c r="QN59" s="662"/>
      <c r="QO59" s="662"/>
      <c r="QP59" s="662"/>
      <c r="QQ59" s="662"/>
      <c r="QR59" s="662"/>
      <c r="QS59" s="662"/>
      <c r="QT59" s="662"/>
      <c r="QU59" s="662"/>
      <c r="QV59" s="662"/>
      <c r="QW59" s="662"/>
      <c r="QX59" s="662"/>
      <c r="QY59" s="662"/>
      <c r="QZ59" s="662"/>
      <c r="RA59" s="662"/>
      <c r="RB59" s="662"/>
      <c r="RC59" s="662"/>
      <c r="RD59" s="662"/>
      <c r="RE59" s="662"/>
      <c r="RF59" s="662"/>
      <c r="RG59" s="662"/>
      <c r="RH59" s="662"/>
      <c r="RI59" s="662"/>
      <c r="RJ59" s="662"/>
      <c r="RK59" s="662"/>
      <c r="RL59" s="662"/>
      <c r="RM59" s="662"/>
      <c r="RN59" s="662"/>
      <c r="RO59" s="662"/>
      <c r="RP59" s="662"/>
      <c r="RQ59" s="662"/>
      <c r="RR59" s="662"/>
      <c r="RS59" s="662"/>
      <c r="RT59" s="662"/>
      <c r="RU59" s="662"/>
      <c r="RV59" s="662"/>
      <c r="RW59" s="662"/>
      <c r="RX59" s="662"/>
      <c r="RY59" s="662"/>
      <c r="RZ59" s="662"/>
      <c r="SA59" s="662"/>
      <c r="SB59" s="662"/>
      <c r="SC59" s="662"/>
      <c r="SD59" s="662"/>
      <c r="SE59" s="662"/>
      <c r="SF59" s="662"/>
      <c r="SG59" s="662"/>
      <c r="SH59" s="662"/>
      <c r="SI59" s="662"/>
      <c r="SJ59" s="662"/>
      <c r="SK59" s="662"/>
      <c r="SL59" s="662"/>
      <c r="SM59" s="662"/>
      <c r="SN59" s="662"/>
      <c r="SO59" s="662"/>
      <c r="SP59" s="662"/>
      <c r="SQ59" s="662"/>
      <c r="SR59" s="662"/>
      <c r="SS59" s="662"/>
      <c r="ST59" s="662"/>
      <c r="SU59" s="662"/>
      <c r="SV59" s="662"/>
      <c r="SW59" s="662"/>
      <c r="SX59" s="662"/>
      <c r="SY59" s="662"/>
      <c r="SZ59" s="662"/>
      <c r="TA59" s="662"/>
      <c r="TB59" s="662"/>
      <c r="TC59" s="662"/>
      <c r="TD59" s="662"/>
      <c r="TE59" s="662"/>
      <c r="TF59" s="662"/>
      <c r="TG59" s="662"/>
      <c r="TH59" s="662"/>
      <c r="TI59" s="662"/>
      <c r="TJ59" s="662"/>
      <c r="TK59" s="662"/>
      <c r="TL59" s="662"/>
      <c r="TM59" s="662"/>
      <c r="TN59" s="662"/>
      <c r="TO59" s="662"/>
      <c r="TP59" s="662"/>
      <c r="TQ59" s="662"/>
      <c r="TR59" s="662"/>
      <c r="TS59" s="662"/>
      <c r="TT59" s="662"/>
      <c r="TU59" s="662"/>
      <c r="TV59" s="662"/>
      <c r="TW59" s="662"/>
      <c r="TX59" s="662"/>
      <c r="TY59" s="662"/>
      <c r="TZ59" s="662"/>
      <c r="UA59" s="662"/>
      <c r="UB59" s="662"/>
      <c r="UC59" s="662"/>
      <c r="UD59" s="662"/>
      <c r="UE59" s="662"/>
      <c r="UF59" s="662"/>
      <c r="UG59" s="662"/>
      <c r="UH59" s="662"/>
      <c r="UI59" s="662"/>
      <c r="UJ59" s="662"/>
      <c r="UK59" s="662"/>
      <c r="UL59" s="662"/>
      <c r="UM59" s="662"/>
      <c r="UN59" s="662"/>
      <c r="UO59" s="662"/>
      <c r="UP59" s="662"/>
      <c r="UQ59" s="662"/>
      <c r="UR59" s="662"/>
      <c r="US59" s="662"/>
      <c r="UT59" s="662"/>
      <c r="UU59" s="662"/>
      <c r="UV59" s="662"/>
      <c r="UW59" s="662"/>
      <c r="UX59" s="662"/>
      <c r="UY59" s="662"/>
      <c r="UZ59" s="662"/>
      <c r="VA59" s="662"/>
      <c r="VB59" s="662"/>
      <c r="VC59" s="662"/>
      <c r="VD59" s="662"/>
      <c r="VE59" s="662"/>
      <c r="VF59" s="662"/>
      <c r="VG59" s="662"/>
      <c r="VH59" s="662"/>
      <c r="VI59" s="662"/>
      <c r="VJ59" s="662"/>
      <c r="VK59" s="662"/>
      <c r="VL59" s="662"/>
      <c r="VM59" s="662"/>
      <c r="VN59" s="662"/>
      <c r="VO59" s="662"/>
      <c r="VP59" s="662"/>
      <c r="VQ59" s="662"/>
      <c r="VR59" s="662"/>
      <c r="VS59" s="662"/>
      <c r="VT59" s="662"/>
      <c r="VU59" s="662"/>
      <c r="VV59" s="662"/>
      <c r="VW59" s="662"/>
      <c r="VX59" s="662"/>
      <c r="VY59" s="662"/>
      <c r="VZ59" s="662"/>
      <c r="WA59" s="662"/>
      <c r="WB59" s="662"/>
      <c r="WC59" s="662"/>
      <c r="WD59" s="662"/>
      <c r="WE59" s="662"/>
      <c r="WF59" s="662"/>
      <c r="WG59" s="662"/>
      <c r="WH59" s="662"/>
      <c r="WI59" s="662"/>
      <c r="WJ59" s="662"/>
      <c r="WK59" s="662"/>
      <c r="WL59" s="662"/>
      <c r="WM59" s="662"/>
      <c r="WN59" s="662"/>
      <c r="WO59" s="662"/>
      <c r="WP59" s="662"/>
      <c r="WQ59" s="662"/>
      <c r="WR59" s="662"/>
      <c r="WS59" s="662"/>
      <c r="WT59" s="662"/>
      <c r="WU59" s="662"/>
      <c r="WV59" s="662"/>
      <c r="WW59" s="662"/>
      <c r="WX59" s="662"/>
      <c r="WY59" s="662"/>
      <c r="WZ59" s="662"/>
      <c r="XA59" s="662"/>
      <c r="XB59" s="662"/>
      <c r="XC59" s="662"/>
      <c r="XD59" s="662"/>
      <c r="XE59" s="662"/>
      <c r="XF59" s="662"/>
      <c r="XG59" s="662"/>
      <c r="XH59" s="662"/>
      <c r="XI59" s="662"/>
      <c r="XJ59" s="662"/>
      <c r="XK59" s="662"/>
      <c r="XL59" s="662"/>
      <c r="XM59" s="662"/>
      <c r="XN59" s="662"/>
      <c r="XO59" s="662"/>
      <c r="XP59" s="662"/>
      <c r="XQ59" s="662"/>
      <c r="XR59" s="662"/>
      <c r="XS59" s="662"/>
      <c r="XT59" s="662"/>
      <c r="XU59" s="662"/>
      <c r="XV59" s="662"/>
      <c r="XW59" s="662"/>
      <c r="XX59" s="662"/>
      <c r="XY59" s="662"/>
      <c r="XZ59" s="662"/>
      <c r="YA59" s="662"/>
      <c r="YB59" s="662"/>
      <c r="YC59" s="662"/>
      <c r="YD59" s="662"/>
      <c r="YE59" s="662"/>
      <c r="YF59" s="662"/>
      <c r="YG59" s="662"/>
      <c r="YH59" s="662"/>
      <c r="YI59" s="662"/>
      <c r="YJ59" s="662"/>
      <c r="YK59" s="662"/>
      <c r="YL59" s="662"/>
      <c r="YM59" s="662"/>
      <c r="YN59" s="662"/>
      <c r="YO59" s="662"/>
      <c r="YP59" s="662"/>
      <c r="YQ59" s="662"/>
      <c r="YR59" s="662"/>
      <c r="YS59" s="662"/>
      <c r="YT59" s="662"/>
      <c r="YU59" s="662"/>
      <c r="YV59" s="662"/>
      <c r="YW59" s="662"/>
      <c r="YX59" s="662"/>
      <c r="YY59" s="662"/>
      <c r="YZ59" s="662"/>
      <c r="ZA59" s="662"/>
      <c r="ZB59" s="662"/>
      <c r="ZC59" s="662"/>
      <c r="ZD59" s="662"/>
      <c r="ZE59" s="662"/>
      <c r="ZF59" s="662"/>
      <c r="ZG59" s="662"/>
      <c r="ZH59" s="662"/>
      <c r="ZI59" s="662"/>
      <c r="ZJ59" s="662"/>
      <c r="ZK59" s="662"/>
      <c r="ZL59" s="662"/>
      <c r="ZM59" s="662"/>
      <c r="ZN59" s="662"/>
      <c r="ZO59" s="662"/>
      <c r="ZP59" s="662"/>
      <c r="ZQ59" s="662"/>
      <c r="ZR59" s="662"/>
      <c r="ZS59" s="662"/>
      <c r="ZT59" s="662"/>
      <c r="ZU59" s="662"/>
      <c r="ZV59" s="662"/>
      <c r="ZW59" s="662"/>
      <c r="ZX59" s="662"/>
      <c r="ZY59" s="662"/>
      <c r="ZZ59" s="662"/>
      <c r="AAA59" s="662"/>
      <c r="AAB59" s="662"/>
      <c r="AAC59" s="662"/>
      <c r="AAD59" s="662"/>
      <c r="AAE59" s="662"/>
      <c r="AAF59" s="662"/>
      <c r="AAG59" s="662"/>
      <c r="AAH59" s="662"/>
      <c r="AAI59" s="662"/>
      <c r="AAJ59" s="662"/>
      <c r="AAK59" s="662"/>
      <c r="AAL59" s="662"/>
      <c r="AAM59" s="662"/>
      <c r="AAN59" s="662"/>
      <c r="AAO59" s="662"/>
      <c r="AAP59" s="662"/>
      <c r="AAQ59" s="662"/>
      <c r="AAR59" s="662"/>
      <c r="AAS59" s="662"/>
      <c r="AAT59" s="662"/>
      <c r="AAU59" s="662"/>
      <c r="AAV59" s="662"/>
      <c r="AAW59" s="662"/>
      <c r="AAX59" s="662"/>
      <c r="AAY59" s="662"/>
      <c r="AAZ59" s="662"/>
      <c r="ABA59" s="662"/>
      <c r="ABB59" s="662"/>
      <c r="ABC59" s="662"/>
      <c r="ABD59" s="662"/>
      <c r="ABE59" s="662"/>
      <c r="ABF59" s="662"/>
      <c r="ABG59" s="662"/>
      <c r="ABH59" s="662"/>
      <c r="ABI59" s="662"/>
      <c r="ABJ59" s="662"/>
      <c r="ABK59" s="662"/>
      <c r="ABL59" s="662"/>
      <c r="ABM59" s="662"/>
      <c r="ABN59" s="662"/>
      <c r="ABO59" s="662"/>
      <c r="ABP59" s="662"/>
      <c r="ABQ59" s="662"/>
      <c r="ABR59" s="662"/>
      <c r="ABS59" s="662"/>
      <c r="ABT59" s="662"/>
      <c r="ABU59" s="662"/>
      <c r="ABV59" s="662"/>
      <c r="ABW59" s="662"/>
      <c r="ABX59" s="662"/>
      <c r="ABY59" s="662"/>
      <c r="ABZ59" s="662"/>
      <c r="ACA59" s="662"/>
      <c r="ACB59" s="662"/>
      <c r="ACC59" s="662"/>
      <c r="ACD59" s="662"/>
      <c r="ACE59" s="662"/>
      <c r="ACF59" s="662"/>
      <c r="ACG59" s="662"/>
      <c r="ACH59" s="662"/>
      <c r="ACI59" s="662"/>
      <c r="ACJ59" s="662"/>
      <c r="ACK59" s="662"/>
      <c r="ACL59" s="662"/>
      <c r="ACM59" s="662"/>
      <c r="ACN59" s="662"/>
      <c r="ACO59" s="662"/>
      <c r="ACP59" s="662"/>
      <c r="ACQ59" s="662"/>
      <c r="ACR59" s="662"/>
      <c r="ACS59" s="662"/>
      <c r="ACT59" s="662"/>
      <c r="ACU59" s="662"/>
      <c r="ACV59" s="662"/>
      <c r="ACW59" s="662"/>
      <c r="ACX59" s="662"/>
      <c r="ACY59" s="662"/>
      <c r="ACZ59" s="662"/>
      <c r="ADA59" s="662"/>
      <c r="ADB59" s="662"/>
      <c r="ADC59" s="662"/>
      <c r="ADD59" s="662"/>
      <c r="ADE59" s="662"/>
      <c r="ADF59" s="662"/>
      <c r="ADG59" s="662"/>
      <c r="ADH59" s="662"/>
      <c r="ADI59" s="662"/>
      <c r="ADJ59" s="662"/>
      <c r="ADK59" s="662"/>
      <c r="ADL59" s="662"/>
      <c r="ADM59" s="662"/>
      <c r="ADN59" s="662"/>
      <c r="ADO59" s="662"/>
      <c r="ADP59" s="662"/>
      <c r="ADQ59" s="662"/>
      <c r="ADR59" s="662"/>
      <c r="ADS59" s="662"/>
      <c r="ADT59" s="662"/>
      <c r="ADU59" s="662"/>
      <c r="ADV59" s="662"/>
      <c r="ADW59" s="662"/>
      <c r="ADX59" s="662"/>
      <c r="ADY59" s="662"/>
      <c r="ADZ59" s="662"/>
      <c r="AEA59" s="662"/>
      <c r="AEB59" s="662"/>
      <c r="AEC59" s="662"/>
      <c r="AED59" s="662"/>
      <c r="AEE59" s="662"/>
      <c r="AEF59" s="662"/>
      <c r="AEG59" s="662"/>
      <c r="AEH59" s="662"/>
      <c r="AEI59" s="662"/>
      <c r="AEJ59" s="662"/>
      <c r="AEK59" s="662"/>
      <c r="AEL59" s="662"/>
      <c r="AEM59" s="662"/>
      <c r="AEN59" s="662"/>
      <c r="AEO59" s="662"/>
      <c r="AEP59" s="662"/>
      <c r="AEQ59" s="662"/>
      <c r="AER59" s="662"/>
      <c r="AES59" s="662"/>
      <c r="AET59" s="662"/>
      <c r="AEU59" s="662"/>
      <c r="AEV59" s="662"/>
      <c r="AEW59" s="662"/>
      <c r="AEX59" s="662"/>
      <c r="AEY59" s="662"/>
      <c r="AEZ59" s="662"/>
      <c r="AFA59" s="662"/>
      <c r="AFB59" s="662"/>
      <c r="AFC59" s="662"/>
      <c r="AFD59" s="662"/>
      <c r="AFE59" s="662"/>
      <c r="AFF59" s="662"/>
      <c r="AFG59" s="662"/>
      <c r="AFH59" s="662"/>
      <c r="AFI59" s="662"/>
      <c r="AFJ59" s="662"/>
      <c r="AFK59" s="662"/>
      <c r="AFL59" s="662"/>
      <c r="AFM59" s="662"/>
      <c r="AFN59" s="662"/>
      <c r="AFO59" s="662"/>
      <c r="AFP59" s="662"/>
      <c r="AFQ59" s="662"/>
      <c r="AFR59" s="662"/>
      <c r="AFS59" s="662"/>
      <c r="AFT59" s="662"/>
      <c r="AFU59" s="662"/>
      <c r="AFV59" s="662"/>
      <c r="AFW59" s="662"/>
      <c r="AFX59" s="662"/>
      <c r="AFY59" s="662"/>
      <c r="AFZ59" s="662"/>
      <c r="AGA59" s="662"/>
      <c r="AGB59" s="662"/>
      <c r="AGC59" s="662"/>
      <c r="AGD59" s="662"/>
      <c r="AGE59" s="662"/>
      <c r="AGF59" s="662"/>
      <c r="AGG59" s="662"/>
      <c r="AGH59" s="662"/>
      <c r="AGI59" s="662"/>
      <c r="AGJ59" s="662"/>
      <c r="AGK59" s="662"/>
      <c r="AGL59" s="662"/>
      <c r="AGM59" s="662"/>
      <c r="AGN59" s="662"/>
      <c r="AGO59" s="662"/>
      <c r="AGP59" s="662"/>
      <c r="AGQ59" s="662"/>
      <c r="AGR59" s="662"/>
      <c r="AGS59" s="662"/>
      <c r="AGT59" s="662"/>
      <c r="AGU59" s="662"/>
      <c r="AGV59" s="662"/>
      <c r="AGW59" s="662"/>
      <c r="AGX59" s="662"/>
      <c r="AGY59" s="662"/>
      <c r="AGZ59" s="662"/>
      <c r="AHA59" s="662"/>
      <c r="AHB59" s="662"/>
      <c r="AHC59" s="662"/>
      <c r="AHD59" s="662"/>
      <c r="AHE59" s="662"/>
      <c r="AHF59" s="662"/>
      <c r="AHG59" s="662"/>
      <c r="AHH59" s="662"/>
      <c r="AHI59" s="662"/>
      <c r="AHJ59" s="662"/>
      <c r="AHK59" s="662"/>
      <c r="AHL59" s="662"/>
      <c r="AHM59" s="662"/>
      <c r="AHN59" s="662"/>
      <c r="AHO59" s="662"/>
      <c r="AHP59" s="662"/>
      <c r="AHQ59" s="662"/>
      <c r="AHR59" s="662"/>
      <c r="AHS59" s="662"/>
      <c r="AHT59" s="662"/>
      <c r="AHU59" s="662"/>
      <c r="AHV59" s="662"/>
      <c r="AHW59" s="662"/>
      <c r="AHX59" s="662"/>
      <c r="AHY59" s="662"/>
      <c r="AHZ59" s="662"/>
      <c r="AIA59" s="662"/>
      <c r="AIB59" s="662"/>
      <c r="AIC59" s="662"/>
      <c r="AID59" s="662"/>
      <c r="AIE59" s="662"/>
      <c r="AIF59" s="662"/>
      <c r="AIG59" s="662"/>
      <c r="AIH59" s="662"/>
      <c r="AII59" s="662"/>
      <c r="AIJ59" s="662"/>
      <c r="AIK59" s="662"/>
      <c r="AIL59" s="662"/>
      <c r="AIM59" s="662"/>
      <c r="AIN59" s="662"/>
      <c r="AIO59" s="662"/>
      <c r="AIP59" s="662"/>
      <c r="AIQ59" s="662"/>
      <c r="AIR59" s="662"/>
      <c r="AIS59" s="662"/>
      <c r="AIT59" s="662"/>
      <c r="AIU59" s="662"/>
      <c r="AIV59" s="662"/>
      <c r="AIW59" s="662"/>
      <c r="AIX59" s="662"/>
      <c r="AIY59" s="662"/>
      <c r="AIZ59" s="662"/>
      <c r="AJA59" s="662"/>
      <c r="AJB59" s="662"/>
      <c r="AJC59" s="662"/>
      <c r="AJD59" s="662"/>
      <c r="AJE59" s="662"/>
      <c r="AJF59" s="662"/>
      <c r="AJG59" s="662"/>
      <c r="AJH59" s="662"/>
      <c r="AJI59" s="662"/>
      <c r="AJJ59" s="662"/>
      <c r="AJK59" s="662"/>
      <c r="AJL59" s="662"/>
      <c r="AJM59" s="662"/>
      <c r="AJN59" s="662"/>
      <c r="AJO59" s="662"/>
      <c r="AJP59" s="662"/>
      <c r="AJQ59" s="662"/>
      <c r="AJR59" s="662"/>
      <c r="AJS59" s="662"/>
      <c r="AJT59" s="662"/>
      <c r="AJU59" s="662"/>
      <c r="AJV59" s="662"/>
      <c r="AJW59" s="662"/>
      <c r="AJX59" s="662"/>
      <c r="AJY59" s="662"/>
      <c r="AJZ59" s="662"/>
      <c r="AKA59" s="662"/>
      <c r="AKB59" s="662"/>
      <c r="AKC59" s="662"/>
      <c r="AKD59" s="662"/>
      <c r="AKE59" s="662"/>
      <c r="AKF59" s="662"/>
      <c r="AKG59" s="662"/>
      <c r="AKH59" s="662"/>
      <c r="AKI59" s="662"/>
      <c r="AKJ59" s="662"/>
      <c r="AKK59" s="662"/>
      <c r="AKL59" s="662"/>
      <c r="AKM59" s="662"/>
      <c r="AKN59" s="662"/>
      <c r="AKO59" s="662"/>
      <c r="AKP59" s="662"/>
      <c r="AKQ59" s="662"/>
      <c r="AKR59" s="662"/>
      <c r="AKS59" s="662"/>
      <c r="AKT59" s="662"/>
      <c r="AKU59" s="662"/>
      <c r="AKV59" s="662"/>
      <c r="AKW59" s="662"/>
      <c r="AKX59" s="662"/>
      <c r="AKY59" s="662"/>
      <c r="AKZ59" s="662"/>
      <c r="ALA59" s="662"/>
      <c r="ALB59" s="662"/>
      <c r="ALC59" s="662"/>
      <c r="ALD59" s="662"/>
      <c r="ALE59" s="662"/>
      <c r="ALF59" s="662"/>
      <c r="ALG59" s="662"/>
      <c r="ALH59" s="662"/>
      <c r="ALI59" s="662"/>
      <c r="ALJ59" s="662"/>
      <c r="ALK59" s="662"/>
      <c r="ALL59" s="662"/>
      <c r="ALM59" s="662"/>
      <c r="ALN59" s="662"/>
      <c r="ALO59" s="662"/>
      <c r="ALP59" s="662"/>
      <c r="ALQ59" s="662"/>
      <c r="ALR59" s="662"/>
      <c r="ALS59" s="662"/>
      <c r="ALT59" s="662"/>
      <c r="ALU59" s="662"/>
      <c r="ALV59" s="662"/>
      <c r="ALW59" s="662"/>
      <c r="ALX59" s="662"/>
      <c r="ALY59" s="662"/>
      <c r="ALZ59" s="662"/>
      <c r="AMA59" s="662"/>
      <c r="AMB59" s="662"/>
      <c r="AMC59" s="662"/>
      <c r="AMD59" s="662"/>
      <c r="AME59" s="662"/>
      <c r="AMF59" s="662"/>
      <c r="AMG59" s="662"/>
    </row>
    <row r="60" spans="1:1021" s="657" customFormat="1">
      <c r="A60" s="656"/>
      <c r="B60" s="656"/>
      <c r="C60" s="659"/>
      <c r="D60" s="656"/>
      <c r="E60" s="656"/>
      <c r="F60" s="656"/>
      <c r="G60" s="656"/>
      <c r="H60" s="656"/>
      <c r="I60" s="656"/>
      <c r="J60" s="656"/>
      <c r="K60" s="656"/>
      <c r="L60" s="656"/>
      <c r="M60" s="656"/>
      <c r="N60" s="656"/>
      <c r="O60" s="656"/>
      <c r="P60" s="656"/>
      <c r="Q60" s="656"/>
      <c r="R60" s="656"/>
      <c r="S60" s="656"/>
      <c r="T60" s="656"/>
      <c r="U60" s="656"/>
      <c r="V60" s="656"/>
      <c r="W60" s="656"/>
      <c r="X60" s="656"/>
      <c r="Y60" s="656"/>
      <c r="Z60" s="656"/>
      <c r="AA60" s="656"/>
      <c r="AB60" s="656"/>
      <c r="AC60" s="656"/>
      <c r="AD60" s="656"/>
      <c r="AE60" s="656"/>
      <c r="AF60" s="656"/>
      <c r="AG60" s="656"/>
      <c r="AH60" s="656"/>
      <c r="AI60" s="656"/>
      <c r="AJ60" s="656"/>
      <c r="AK60" s="656"/>
      <c r="AL60" s="656"/>
      <c r="AM60" s="656"/>
      <c r="AN60" s="656"/>
      <c r="AO60" s="656"/>
      <c r="AP60" s="656"/>
      <c r="AQ60" s="656"/>
      <c r="AR60" s="656"/>
      <c r="AS60" s="656"/>
      <c r="AT60" s="656"/>
      <c r="AU60" s="656"/>
      <c r="AV60" s="656"/>
      <c r="AW60" s="656"/>
      <c r="AX60" s="656"/>
      <c r="AY60" s="656"/>
      <c r="AZ60" s="656"/>
      <c r="BA60" s="656"/>
      <c r="BB60" s="656"/>
      <c r="BC60" s="656"/>
      <c r="BD60" s="656"/>
      <c r="BE60" s="656"/>
      <c r="BF60" s="656"/>
      <c r="BG60" s="656"/>
      <c r="BH60" s="656"/>
      <c r="BI60" s="656"/>
      <c r="BJ60" s="656"/>
      <c r="BK60" s="656"/>
      <c r="BL60" s="656"/>
      <c r="BM60" s="656"/>
      <c r="BN60" s="656"/>
      <c r="BO60" s="656"/>
      <c r="BP60" s="656"/>
      <c r="BQ60" s="656"/>
      <c r="BR60" s="656"/>
      <c r="BS60" s="656"/>
      <c r="BT60" s="656"/>
      <c r="BU60" s="656"/>
      <c r="BV60" s="656"/>
      <c r="BW60" s="656"/>
      <c r="BX60" s="656"/>
      <c r="BY60" s="656"/>
      <c r="BZ60" s="656"/>
      <c r="CA60" s="656"/>
      <c r="CB60" s="656"/>
      <c r="CC60" s="656"/>
      <c r="CD60" s="656"/>
      <c r="CE60" s="656"/>
      <c r="CF60" s="656"/>
      <c r="CG60" s="656"/>
      <c r="CH60" s="656"/>
      <c r="CI60" s="656"/>
      <c r="CJ60" s="656"/>
      <c r="CK60" s="656"/>
      <c r="CL60" s="656"/>
      <c r="CM60" s="656"/>
      <c r="CN60" s="656"/>
      <c r="CO60" s="656"/>
      <c r="CP60" s="656"/>
      <c r="CQ60" s="656"/>
      <c r="CR60" s="656"/>
      <c r="CS60" s="656"/>
      <c r="CT60" s="656"/>
      <c r="CU60" s="656"/>
      <c r="CV60" s="656"/>
      <c r="CW60" s="656"/>
      <c r="CX60" s="656"/>
      <c r="CY60" s="656"/>
      <c r="CZ60" s="656"/>
      <c r="DA60" s="656"/>
      <c r="DB60" s="656"/>
      <c r="DC60" s="656"/>
      <c r="DD60" s="656"/>
      <c r="DE60" s="656"/>
      <c r="DF60" s="656"/>
      <c r="DG60" s="656"/>
      <c r="DH60" s="656"/>
      <c r="DI60" s="656"/>
      <c r="DJ60" s="656"/>
      <c r="DK60" s="656"/>
      <c r="DL60" s="656"/>
      <c r="DM60" s="656"/>
      <c r="DN60" s="656"/>
      <c r="DO60" s="656"/>
      <c r="DP60" s="656"/>
      <c r="DQ60" s="656"/>
      <c r="DR60" s="656"/>
      <c r="DS60" s="656"/>
      <c r="DT60" s="656"/>
      <c r="DU60" s="656"/>
      <c r="DV60" s="656"/>
      <c r="DW60" s="656"/>
      <c r="DX60" s="656"/>
      <c r="DY60" s="656"/>
      <c r="DZ60" s="656"/>
      <c r="EA60" s="656"/>
      <c r="EB60" s="656"/>
      <c r="EC60" s="656"/>
      <c r="ED60" s="656"/>
      <c r="EE60" s="656"/>
      <c r="EF60" s="656"/>
      <c r="EG60" s="656"/>
      <c r="EH60" s="656"/>
      <c r="EI60" s="656"/>
      <c r="EJ60" s="656"/>
      <c r="EK60" s="656"/>
      <c r="EL60" s="656"/>
      <c r="EM60" s="656"/>
      <c r="EN60" s="656"/>
      <c r="EO60" s="656"/>
      <c r="EP60" s="656"/>
      <c r="EQ60" s="656"/>
      <c r="ER60" s="656"/>
      <c r="ES60" s="656"/>
      <c r="ET60" s="656"/>
      <c r="EU60" s="656"/>
      <c r="EV60" s="656"/>
      <c r="EW60" s="656"/>
      <c r="EX60" s="656"/>
      <c r="EY60" s="656"/>
      <c r="EZ60" s="656"/>
      <c r="FA60" s="656"/>
      <c r="FB60" s="656"/>
      <c r="FC60" s="656"/>
      <c r="FD60" s="656"/>
      <c r="FE60" s="656"/>
      <c r="FF60" s="656"/>
      <c r="FG60" s="656"/>
      <c r="FH60" s="656"/>
      <c r="FI60" s="656"/>
      <c r="FJ60" s="656"/>
      <c r="FK60" s="656"/>
      <c r="FL60" s="656"/>
      <c r="FM60" s="656"/>
      <c r="FN60" s="656"/>
      <c r="FO60" s="656"/>
      <c r="FP60" s="656"/>
      <c r="FQ60" s="656"/>
      <c r="FR60" s="656"/>
      <c r="FS60" s="656"/>
      <c r="FT60" s="656"/>
      <c r="FU60" s="656"/>
      <c r="FV60" s="656"/>
      <c r="FW60" s="656"/>
      <c r="FX60" s="656"/>
      <c r="FY60" s="656"/>
      <c r="FZ60" s="656"/>
      <c r="GA60" s="656"/>
      <c r="GB60" s="656"/>
      <c r="GC60" s="656"/>
      <c r="GD60" s="656"/>
      <c r="GE60" s="656"/>
      <c r="GF60" s="656"/>
      <c r="GG60" s="656"/>
      <c r="GH60" s="656"/>
      <c r="GI60" s="656"/>
      <c r="GJ60" s="656"/>
      <c r="GK60" s="656"/>
      <c r="GL60" s="656"/>
      <c r="GM60" s="656"/>
      <c r="GN60" s="656"/>
      <c r="GO60" s="656"/>
      <c r="GP60" s="656"/>
      <c r="GQ60" s="656"/>
      <c r="GR60" s="656"/>
      <c r="GS60" s="656"/>
      <c r="GT60" s="656"/>
      <c r="GU60" s="656"/>
      <c r="GV60" s="656"/>
      <c r="GW60" s="656"/>
      <c r="GX60" s="656"/>
      <c r="GY60" s="656"/>
      <c r="GZ60" s="656"/>
      <c r="HA60" s="656"/>
      <c r="HB60" s="656"/>
      <c r="HC60" s="656"/>
      <c r="HD60" s="656"/>
      <c r="HE60" s="656"/>
      <c r="HF60" s="656"/>
      <c r="HG60" s="656"/>
      <c r="HH60" s="656"/>
      <c r="HI60" s="656"/>
      <c r="HJ60" s="656"/>
      <c r="HK60" s="656"/>
      <c r="HL60" s="656"/>
      <c r="HM60" s="656"/>
      <c r="HN60" s="656"/>
      <c r="HO60" s="656"/>
      <c r="HP60" s="656"/>
      <c r="HQ60" s="656"/>
      <c r="HR60" s="656"/>
      <c r="HS60" s="656"/>
      <c r="HT60" s="656"/>
      <c r="HU60" s="656"/>
      <c r="HV60" s="656"/>
      <c r="HW60" s="656"/>
      <c r="HX60" s="656"/>
      <c r="HY60" s="656"/>
      <c r="HZ60" s="656"/>
      <c r="IA60" s="656"/>
      <c r="IB60" s="656"/>
      <c r="IC60" s="656"/>
      <c r="ID60" s="656"/>
      <c r="IE60" s="662"/>
      <c r="IF60" s="662"/>
      <c r="IG60" s="662"/>
      <c r="IH60" s="662"/>
      <c r="II60" s="662"/>
      <c r="IJ60" s="662"/>
      <c r="IK60" s="662"/>
      <c r="IL60" s="662"/>
      <c r="IM60" s="662"/>
      <c r="IN60" s="662"/>
      <c r="IO60" s="662"/>
      <c r="IP60" s="662"/>
      <c r="IQ60" s="662"/>
      <c r="IR60" s="662"/>
      <c r="IS60" s="662"/>
      <c r="IT60" s="662"/>
      <c r="IU60" s="662"/>
      <c r="IV60" s="662"/>
      <c r="IW60" s="662"/>
      <c r="IX60" s="662"/>
      <c r="IY60" s="662"/>
      <c r="IZ60" s="662"/>
      <c r="JA60" s="662"/>
      <c r="JB60" s="662"/>
      <c r="JC60" s="662"/>
      <c r="JD60" s="662"/>
      <c r="JE60" s="662"/>
      <c r="JF60" s="662"/>
      <c r="JG60" s="662"/>
      <c r="JH60" s="662"/>
      <c r="JI60" s="662"/>
      <c r="JJ60" s="662"/>
      <c r="JK60" s="662"/>
      <c r="JL60" s="662"/>
      <c r="JM60" s="662"/>
      <c r="JN60" s="662"/>
      <c r="JO60" s="662"/>
      <c r="JP60" s="662"/>
      <c r="JQ60" s="662"/>
      <c r="JR60" s="662"/>
      <c r="JS60" s="662"/>
      <c r="JT60" s="662"/>
      <c r="JU60" s="662"/>
      <c r="JV60" s="662"/>
      <c r="JW60" s="662"/>
      <c r="JX60" s="662"/>
      <c r="JY60" s="662"/>
      <c r="JZ60" s="662"/>
      <c r="KA60" s="662"/>
      <c r="KB60" s="662"/>
      <c r="KC60" s="662"/>
      <c r="KD60" s="662"/>
      <c r="KE60" s="662"/>
      <c r="KF60" s="662"/>
      <c r="KG60" s="662"/>
      <c r="KH60" s="662"/>
      <c r="KI60" s="662"/>
      <c r="KJ60" s="662"/>
      <c r="KK60" s="662"/>
      <c r="KL60" s="662"/>
      <c r="KM60" s="662"/>
      <c r="KN60" s="662"/>
      <c r="KO60" s="662"/>
      <c r="KP60" s="662"/>
      <c r="KQ60" s="662"/>
      <c r="KR60" s="662"/>
      <c r="KS60" s="662"/>
      <c r="KT60" s="662"/>
      <c r="KU60" s="662"/>
      <c r="KV60" s="662"/>
      <c r="KW60" s="662"/>
      <c r="KX60" s="662"/>
      <c r="KY60" s="662"/>
      <c r="KZ60" s="662"/>
      <c r="LA60" s="662"/>
      <c r="LB60" s="662"/>
      <c r="LC60" s="662"/>
      <c r="LD60" s="662"/>
      <c r="LE60" s="662"/>
      <c r="LF60" s="662"/>
      <c r="LG60" s="662"/>
      <c r="LH60" s="662"/>
      <c r="LI60" s="662"/>
      <c r="LJ60" s="662"/>
      <c r="LK60" s="662"/>
      <c r="LL60" s="662"/>
      <c r="LM60" s="662"/>
      <c r="LN60" s="662"/>
      <c r="LO60" s="662"/>
      <c r="LP60" s="662"/>
      <c r="LQ60" s="662"/>
      <c r="LR60" s="662"/>
      <c r="LS60" s="662"/>
      <c r="LT60" s="662"/>
      <c r="LU60" s="662"/>
      <c r="LV60" s="662"/>
      <c r="LW60" s="662"/>
      <c r="LX60" s="662"/>
      <c r="LY60" s="662"/>
      <c r="LZ60" s="662"/>
      <c r="MA60" s="662"/>
      <c r="MB60" s="662"/>
      <c r="MC60" s="662"/>
      <c r="MD60" s="662"/>
      <c r="ME60" s="662"/>
      <c r="MF60" s="662"/>
      <c r="MG60" s="662"/>
      <c r="MH60" s="662"/>
      <c r="MI60" s="662"/>
      <c r="MJ60" s="662"/>
      <c r="MK60" s="662"/>
      <c r="ML60" s="662"/>
      <c r="MM60" s="662"/>
      <c r="MN60" s="662"/>
      <c r="MO60" s="662"/>
      <c r="MP60" s="662"/>
      <c r="MQ60" s="662"/>
      <c r="MR60" s="662"/>
      <c r="MS60" s="662"/>
      <c r="MT60" s="662"/>
      <c r="MU60" s="662"/>
      <c r="MV60" s="662"/>
      <c r="MW60" s="662"/>
      <c r="MX60" s="662"/>
      <c r="MY60" s="662"/>
      <c r="MZ60" s="662"/>
      <c r="NA60" s="662"/>
      <c r="NB60" s="662"/>
      <c r="NC60" s="662"/>
      <c r="ND60" s="662"/>
      <c r="NE60" s="662"/>
      <c r="NF60" s="662"/>
      <c r="NG60" s="662"/>
      <c r="NH60" s="662"/>
      <c r="NI60" s="662"/>
      <c r="NJ60" s="662"/>
      <c r="NK60" s="662"/>
      <c r="NL60" s="662"/>
      <c r="NM60" s="662"/>
      <c r="NN60" s="662"/>
      <c r="NO60" s="662"/>
      <c r="NP60" s="662"/>
      <c r="NQ60" s="662"/>
      <c r="NR60" s="662"/>
      <c r="NS60" s="662"/>
      <c r="NT60" s="662"/>
      <c r="NU60" s="662"/>
      <c r="NV60" s="662"/>
      <c r="NW60" s="662"/>
      <c r="NX60" s="662"/>
      <c r="NY60" s="662"/>
      <c r="NZ60" s="662"/>
      <c r="OA60" s="662"/>
      <c r="OB60" s="662"/>
      <c r="OC60" s="662"/>
      <c r="OD60" s="662"/>
      <c r="OE60" s="662"/>
      <c r="OF60" s="662"/>
      <c r="OG60" s="662"/>
      <c r="OH60" s="662"/>
      <c r="OI60" s="662"/>
      <c r="OJ60" s="662"/>
      <c r="OK60" s="662"/>
      <c r="OL60" s="662"/>
      <c r="OM60" s="662"/>
      <c r="ON60" s="662"/>
      <c r="OO60" s="662"/>
      <c r="OP60" s="662"/>
      <c r="OQ60" s="662"/>
      <c r="OR60" s="662"/>
      <c r="OS60" s="662"/>
      <c r="OT60" s="662"/>
      <c r="OU60" s="662"/>
      <c r="OV60" s="662"/>
      <c r="OW60" s="662"/>
      <c r="OX60" s="662"/>
      <c r="OY60" s="662"/>
      <c r="OZ60" s="662"/>
      <c r="PA60" s="662"/>
      <c r="PB60" s="662"/>
      <c r="PC60" s="662"/>
      <c r="PD60" s="662"/>
      <c r="PE60" s="662"/>
      <c r="PF60" s="662"/>
      <c r="PG60" s="662"/>
      <c r="PH60" s="662"/>
      <c r="PI60" s="662"/>
      <c r="PJ60" s="662"/>
      <c r="PK60" s="662"/>
      <c r="PL60" s="662"/>
      <c r="PM60" s="662"/>
      <c r="PN60" s="662"/>
      <c r="PO60" s="662"/>
      <c r="PP60" s="662"/>
      <c r="PQ60" s="662"/>
      <c r="PR60" s="662"/>
      <c r="PS60" s="662"/>
      <c r="PT60" s="662"/>
      <c r="PU60" s="662"/>
      <c r="PV60" s="662"/>
      <c r="PW60" s="662"/>
      <c r="PX60" s="662"/>
      <c r="PY60" s="662"/>
      <c r="PZ60" s="662"/>
      <c r="QA60" s="662"/>
      <c r="QB60" s="662"/>
      <c r="QC60" s="662"/>
      <c r="QD60" s="662"/>
      <c r="QE60" s="662"/>
      <c r="QF60" s="662"/>
      <c r="QG60" s="662"/>
      <c r="QH60" s="662"/>
      <c r="QI60" s="662"/>
      <c r="QJ60" s="662"/>
      <c r="QK60" s="662"/>
      <c r="QL60" s="662"/>
      <c r="QM60" s="662"/>
      <c r="QN60" s="662"/>
      <c r="QO60" s="662"/>
      <c r="QP60" s="662"/>
      <c r="QQ60" s="662"/>
      <c r="QR60" s="662"/>
      <c r="QS60" s="662"/>
      <c r="QT60" s="662"/>
      <c r="QU60" s="662"/>
      <c r="QV60" s="662"/>
      <c r="QW60" s="662"/>
      <c r="QX60" s="662"/>
      <c r="QY60" s="662"/>
      <c r="QZ60" s="662"/>
      <c r="RA60" s="662"/>
      <c r="RB60" s="662"/>
      <c r="RC60" s="662"/>
      <c r="RD60" s="662"/>
      <c r="RE60" s="662"/>
      <c r="RF60" s="662"/>
      <c r="RG60" s="662"/>
      <c r="RH60" s="662"/>
      <c r="RI60" s="662"/>
      <c r="RJ60" s="662"/>
      <c r="RK60" s="662"/>
      <c r="RL60" s="662"/>
      <c r="RM60" s="662"/>
      <c r="RN60" s="662"/>
      <c r="RO60" s="662"/>
      <c r="RP60" s="662"/>
      <c r="RQ60" s="662"/>
      <c r="RR60" s="662"/>
      <c r="RS60" s="662"/>
      <c r="RT60" s="662"/>
      <c r="RU60" s="662"/>
      <c r="RV60" s="662"/>
      <c r="RW60" s="662"/>
      <c r="RX60" s="662"/>
      <c r="RY60" s="662"/>
      <c r="RZ60" s="662"/>
      <c r="SA60" s="662"/>
      <c r="SB60" s="662"/>
      <c r="SC60" s="662"/>
      <c r="SD60" s="662"/>
      <c r="SE60" s="662"/>
      <c r="SF60" s="662"/>
      <c r="SG60" s="662"/>
      <c r="SH60" s="662"/>
      <c r="SI60" s="662"/>
      <c r="SJ60" s="662"/>
      <c r="SK60" s="662"/>
      <c r="SL60" s="662"/>
      <c r="SM60" s="662"/>
      <c r="SN60" s="662"/>
      <c r="SO60" s="662"/>
      <c r="SP60" s="662"/>
      <c r="SQ60" s="662"/>
      <c r="SR60" s="662"/>
      <c r="SS60" s="662"/>
      <c r="ST60" s="662"/>
      <c r="SU60" s="662"/>
      <c r="SV60" s="662"/>
      <c r="SW60" s="662"/>
      <c r="SX60" s="662"/>
      <c r="SY60" s="662"/>
      <c r="SZ60" s="662"/>
      <c r="TA60" s="662"/>
      <c r="TB60" s="662"/>
      <c r="TC60" s="662"/>
      <c r="TD60" s="662"/>
      <c r="TE60" s="662"/>
      <c r="TF60" s="662"/>
      <c r="TG60" s="662"/>
      <c r="TH60" s="662"/>
      <c r="TI60" s="662"/>
      <c r="TJ60" s="662"/>
      <c r="TK60" s="662"/>
      <c r="TL60" s="662"/>
      <c r="TM60" s="662"/>
      <c r="TN60" s="662"/>
      <c r="TO60" s="662"/>
      <c r="TP60" s="662"/>
      <c r="TQ60" s="662"/>
      <c r="TR60" s="662"/>
      <c r="TS60" s="662"/>
      <c r="TT60" s="662"/>
      <c r="TU60" s="662"/>
      <c r="TV60" s="662"/>
      <c r="TW60" s="662"/>
      <c r="TX60" s="662"/>
      <c r="TY60" s="662"/>
      <c r="TZ60" s="662"/>
      <c r="UA60" s="662"/>
      <c r="UB60" s="662"/>
      <c r="UC60" s="662"/>
      <c r="UD60" s="662"/>
      <c r="UE60" s="662"/>
      <c r="UF60" s="662"/>
      <c r="UG60" s="662"/>
      <c r="UH60" s="662"/>
      <c r="UI60" s="662"/>
      <c r="UJ60" s="662"/>
      <c r="UK60" s="662"/>
      <c r="UL60" s="662"/>
      <c r="UM60" s="662"/>
      <c r="UN60" s="662"/>
      <c r="UO60" s="662"/>
      <c r="UP60" s="662"/>
      <c r="UQ60" s="662"/>
      <c r="UR60" s="662"/>
      <c r="US60" s="662"/>
      <c r="UT60" s="662"/>
      <c r="UU60" s="662"/>
      <c r="UV60" s="662"/>
      <c r="UW60" s="662"/>
      <c r="UX60" s="662"/>
      <c r="UY60" s="662"/>
      <c r="UZ60" s="662"/>
      <c r="VA60" s="662"/>
      <c r="VB60" s="662"/>
      <c r="VC60" s="662"/>
      <c r="VD60" s="662"/>
      <c r="VE60" s="662"/>
      <c r="VF60" s="662"/>
      <c r="VG60" s="662"/>
      <c r="VH60" s="662"/>
      <c r="VI60" s="662"/>
      <c r="VJ60" s="662"/>
      <c r="VK60" s="662"/>
      <c r="VL60" s="662"/>
      <c r="VM60" s="662"/>
      <c r="VN60" s="662"/>
      <c r="VO60" s="662"/>
      <c r="VP60" s="662"/>
      <c r="VQ60" s="662"/>
      <c r="VR60" s="662"/>
      <c r="VS60" s="662"/>
      <c r="VT60" s="662"/>
      <c r="VU60" s="662"/>
      <c r="VV60" s="662"/>
      <c r="VW60" s="662"/>
      <c r="VX60" s="662"/>
      <c r="VY60" s="662"/>
      <c r="VZ60" s="662"/>
      <c r="WA60" s="662"/>
      <c r="WB60" s="662"/>
      <c r="WC60" s="662"/>
      <c r="WD60" s="662"/>
      <c r="WE60" s="662"/>
      <c r="WF60" s="662"/>
      <c r="WG60" s="662"/>
      <c r="WH60" s="662"/>
      <c r="WI60" s="662"/>
      <c r="WJ60" s="662"/>
      <c r="WK60" s="662"/>
      <c r="WL60" s="662"/>
      <c r="WM60" s="662"/>
      <c r="WN60" s="662"/>
      <c r="WO60" s="662"/>
      <c r="WP60" s="662"/>
      <c r="WQ60" s="662"/>
      <c r="WR60" s="662"/>
      <c r="WS60" s="662"/>
      <c r="WT60" s="662"/>
      <c r="WU60" s="662"/>
      <c r="WV60" s="662"/>
      <c r="WW60" s="662"/>
      <c r="WX60" s="662"/>
      <c r="WY60" s="662"/>
      <c r="WZ60" s="662"/>
      <c r="XA60" s="662"/>
      <c r="XB60" s="662"/>
      <c r="XC60" s="662"/>
      <c r="XD60" s="662"/>
      <c r="XE60" s="662"/>
      <c r="XF60" s="662"/>
      <c r="XG60" s="662"/>
      <c r="XH60" s="662"/>
      <c r="XI60" s="662"/>
      <c r="XJ60" s="662"/>
      <c r="XK60" s="662"/>
      <c r="XL60" s="662"/>
      <c r="XM60" s="662"/>
      <c r="XN60" s="662"/>
      <c r="XO60" s="662"/>
      <c r="XP60" s="662"/>
      <c r="XQ60" s="662"/>
      <c r="XR60" s="662"/>
      <c r="XS60" s="662"/>
      <c r="XT60" s="662"/>
      <c r="XU60" s="662"/>
      <c r="XV60" s="662"/>
      <c r="XW60" s="662"/>
      <c r="XX60" s="662"/>
      <c r="XY60" s="662"/>
      <c r="XZ60" s="662"/>
      <c r="YA60" s="662"/>
      <c r="YB60" s="662"/>
      <c r="YC60" s="662"/>
      <c r="YD60" s="662"/>
      <c r="YE60" s="662"/>
      <c r="YF60" s="662"/>
      <c r="YG60" s="662"/>
      <c r="YH60" s="662"/>
      <c r="YI60" s="662"/>
      <c r="YJ60" s="662"/>
      <c r="YK60" s="662"/>
      <c r="YL60" s="662"/>
      <c r="YM60" s="662"/>
      <c r="YN60" s="662"/>
      <c r="YO60" s="662"/>
      <c r="YP60" s="662"/>
      <c r="YQ60" s="662"/>
      <c r="YR60" s="662"/>
      <c r="YS60" s="662"/>
      <c r="YT60" s="662"/>
      <c r="YU60" s="662"/>
      <c r="YV60" s="662"/>
      <c r="YW60" s="662"/>
      <c r="YX60" s="662"/>
      <c r="YY60" s="662"/>
      <c r="YZ60" s="662"/>
      <c r="ZA60" s="662"/>
      <c r="ZB60" s="662"/>
      <c r="ZC60" s="662"/>
      <c r="ZD60" s="662"/>
      <c r="ZE60" s="662"/>
      <c r="ZF60" s="662"/>
      <c r="ZG60" s="662"/>
      <c r="ZH60" s="662"/>
      <c r="ZI60" s="662"/>
      <c r="ZJ60" s="662"/>
      <c r="ZK60" s="662"/>
      <c r="ZL60" s="662"/>
      <c r="ZM60" s="662"/>
      <c r="ZN60" s="662"/>
      <c r="ZO60" s="662"/>
      <c r="ZP60" s="662"/>
      <c r="ZQ60" s="662"/>
      <c r="ZR60" s="662"/>
      <c r="ZS60" s="662"/>
      <c r="ZT60" s="662"/>
      <c r="ZU60" s="662"/>
      <c r="ZV60" s="662"/>
      <c r="ZW60" s="662"/>
      <c r="ZX60" s="662"/>
      <c r="ZY60" s="662"/>
      <c r="ZZ60" s="662"/>
      <c r="AAA60" s="662"/>
      <c r="AAB60" s="662"/>
      <c r="AAC60" s="662"/>
      <c r="AAD60" s="662"/>
      <c r="AAE60" s="662"/>
      <c r="AAF60" s="662"/>
      <c r="AAG60" s="662"/>
      <c r="AAH60" s="662"/>
      <c r="AAI60" s="662"/>
      <c r="AAJ60" s="662"/>
      <c r="AAK60" s="662"/>
      <c r="AAL60" s="662"/>
      <c r="AAM60" s="662"/>
      <c r="AAN60" s="662"/>
      <c r="AAO60" s="662"/>
      <c r="AAP60" s="662"/>
      <c r="AAQ60" s="662"/>
      <c r="AAR60" s="662"/>
      <c r="AAS60" s="662"/>
      <c r="AAT60" s="662"/>
      <c r="AAU60" s="662"/>
      <c r="AAV60" s="662"/>
      <c r="AAW60" s="662"/>
      <c r="AAX60" s="662"/>
      <c r="AAY60" s="662"/>
      <c r="AAZ60" s="662"/>
      <c r="ABA60" s="662"/>
      <c r="ABB60" s="662"/>
      <c r="ABC60" s="662"/>
      <c r="ABD60" s="662"/>
      <c r="ABE60" s="662"/>
      <c r="ABF60" s="662"/>
      <c r="ABG60" s="662"/>
      <c r="ABH60" s="662"/>
      <c r="ABI60" s="662"/>
      <c r="ABJ60" s="662"/>
      <c r="ABK60" s="662"/>
      <c r="ABL60" s="662"/>
      <c r="ABM60" s="662"/>
      <c r="ABN60" s="662"/>
      <c r="ABO60" s="662"/>
      <c r="ABP60" s="662"/>
      <c r="ABQ60" s="662"/>
      <c r="ABR60" s="662"/>
      <c r="ABS60" s="662"/>
      <c r="ABT60" s="662"/>
      <c r="ABU60" s="662"/>
      <c r="ABV60" s="662"/>
      <c r="ABW60" s="662"/>
      <c r="ABX60" s="662"/>
      <c r="ABY60" s="662"/>
      <c r="ABZ60" s="662"/>
      <c r="ACA60" s="662"/>
      <c r="ACB60" s="662"/>
      <c r="ACC60" s="662"/>
      <c r="ACD60" s="662"/>
      <c r="ACE60" s="662"/>
      <c r="ACF60" s="662"/>
      <c r="ACG60" s="662"/>
      <c r="ACH60" s="662"/>
      <c r="ACI60" s="662"/>
      <c r="ACJ60" s="662"/>
      <c r="ACK60" s="662"/>
      <c r="ACL60" s="662"/>
      <c r="ACM60" s="662"/>
      <c r="ACN60" s="662"/>
      <c r="ACO60" s="662"/>
      <c r="ACP60" s="662"/>
      <c r="ACQ60" s="662"/>
      <c r="ACR60" s="662"/>
      <c r="ACS60" s="662"/>
      <c r="ACT60" s="662"/>
      <c r="ACU60" s="662"/>
      <c r="ACV60" s="662"/>
      <c r="ACW60" s="662"/>
      <c r="ACX60" s="662"/>
      <c r="ACY60" s="662"/>
      <c r="ACZ60" s="662"/>
      <c r="ADA60" s="662"/>
      <c r="ADB60" s="662"/>
      <c r="ADC60" s="662"/>
      <c r="ADD60" s="662"/>
      <c r="ADE60" s="662"/>
      <c r="ADF60" s="662"/>
      <c r="ADG60" s="662"/>
      <c r="ADH60" s="662"/>
      <c r="ADI60" s="662"/>
      <c r="ADJ60" s="662"/>
      <c r="ADK60" s="662"/>
      <c r="ADL60" s="662"/>
      <c r="ADM60" s="662"/>
      <c r="ADN60" s="662"/>
      <c r="ADO60" s="662"/>
      <c r="ADP60" s="662"/>
      <c r="ADQ60" s="662"/>
      <c r="ADR60" s="662"/>
      <c r="ADS60" s="662"/>
      <c r="ADT60" s="662"/>
      <c r="ADU60" s="662"/>
      <c r="ADV60" s="662"/>
      <c r="ADW60" s="662"/>
      <c r="ADX60" s="662"/>
      <c r="ADY60" s="662"/>
      <c r="ADZ60" s="662"/>
      <c r="AEA60" s="662"/>
      <c r="AEB60" s="662"/>
      <c r="AEC60" s="662"/>
      <c r="AED60" s="662"/>
      <c r="AEE60" s="662"/>
      <c r="AEF60" s="662"/>
      <c r="AEG60" s="662"/>
      <c r="AEH60" s="662"/>
      <c r="AEI60" s="662"/>
      <c r="AEJ60" s="662"/>
      <c r="AEK60" s="662"/>
      <c r="AEL60" s="662"/>
      <c r="AEM60" s="662"/>
      <c r="AEN60" s="662"/>
      <c r="AEO60" s="662"/>
      <c r="AEP60" s="662"/>
      <c r="AEQ60" s="662"/>
      <c r="AER60" s="662"/>
      <c r="AES60" s="662"/>
      <c r="AET60" s="662"/>
      <c r="AEU60" s="662"/>
      <c r="AEV60" s="662"/>
      <c r="AEW60" s="662"/>
      <c r="AEX60" s="662"/>
      <c r="AEY60" s="662"/>
      <c r="AEZ60" s="662"/>
      <c r="AFA60" s="662"/>
      <c r="AFB60" s="662"/>
      <c r="AFC60" s="662"/>
      <c r="AFD60" s="662"/>
      <c r="AFE60" s="662"/>
      <c r="AFF60" s="662"/>
      <c r="AFG60" s="662"/>
      <c r="AFH60" s="662"/>
      <c r="AFI60" s="662"/>
      <c r="AFJ60" s="662"/>
      <c r="AFK60" s="662"/>
      <c r="AFL60" s="662"/>
      <c r="AFM60" s="662"/>
      <c r="AFN60" s="662"/>
      <c r="AFO60" s="662"/>
      <c r="AFP60" s="662"/>
      <c r="AFQ60" s="662"/>
      <c r="AFR60" s="662"/>
      <c r="AFS60" s="662"/>
      <c r="AFT60" s="662"/>
      <c r="AFU60" s="662"/>
      <c r="AFV60" s="662"/>
      <c r="AFW60" s="662"/>
      <c r="AFX60" s="662"/>
      <c r="AFY60" s="662"/>
      <c r="AFZ60" s="662"/>
      <c r="AGA60" s="662"/>
      <c r="AGB60" s="662"/>
      <c r="AGC60" s="662"/>
      <c r="AGD60" s="662"/>
      <c r="AGE60" s="662"/>
      <c r="AGF60" s="662"/>
      <c r="AGG60" s="662"/>
      <c r="AGH60" s="662"/>
      <c r="AGI60" s="662"/>
      <c r="AGJ60" s="662"/>
      <c r="AGK60" s="662"/>
      <c r="AGL60" s="662"/>
      <c r="AGM60" s="662"/>
      <c r="AGN60" s="662"/>
      <c r="AGO60" s="662"/>
      <c r="AGP60" s="662"/>
      <c r="AGQ60" s="662"/>
      <c r="AGR60" s="662"/>
      <c r="AGS60" s="662"/>
      <c r="AGT60" s="662"/>
      <c r="AGU60" s="662"/>
      <c r="AGV60" s="662"/>
      <c r="AGW60" s="662"/>
      <c r="AGX60" s="662"/>
      <c r="AGY60" s="662"/>
      <c r="AGZ60" s="662"/>
      <c r="AHA60" s="662"/>
      <c r="AHB60" s="662"/>
      <c r="AHC60" s="662"/>
      <c r="AHD60" s="662"/>
      <c r="AHE60" s="662"/>
      <c r="AHF60" s="662"/>
      <c r="AHG60" s="662"/>
      <c r="AHH60" s="662"/>
      <c r="AHI60" s="662"/>
      <c r="AHJ60" s="662"/>
      <c r="AHK60" s="662"/>
      <c r="AHL60" s="662"/>
      <c r="AHM60" s="662"/>
      <c r="AHN60" s="662"/>
      <c r="AHO60" s="662"/>
      <c r="AHP60" s="662"/>
      <c r="AHQ60" s="662"/>
      <c r="AHR60" s="662"/>
      <c r="AHS60" s="662"/>
      <c r="AHT60" s="662"/>
      <c r="AHU60" s="662"/>
      <c r="AHV60" s="662"/>
      <c r="AHW60" s="662"/>
      <c r="AHX60" s="662"/>
      <c r="AHY60" s="662"/>
      <c r="AHZ60" s="662"/>
      <c r="AIA60" s="662"/>
      <c r="AIB60" s="662"/>
      <c r="AIC60" s="662"/>
      <c r="AID60" s="662"/>
      <c r="AIE60" s="662"/>
      <c r="AIF60" s="662"/>
      <c r="AIG60" s="662"/>
      <c r="AIH60" s="662"/>
      <c r="AII60" s="662"/>
      <c r="AIJ60" s="662"/>
      <c r="AIK60" s="662"/>
      <c r="AIL60" s="662"/>
      <c r="AIM60" s="662"/>
      <c r="AIN60" s="662"/>
      <c r="AIO60" s="662"/>
      <c r="AIP60" s="662"/>
      <c r="AIQ60" s="662"/>
      <c r="AIR60" s="662"/>
      <c r="AIS60" s="662"/>
      <c r="AIT60" s="662"/>
      <c r="AIU60" s="662"/>
      <c r="AIV60" s="662"/>
      <c r="AIW60" s="662"/>
      <c r="AIX60" s="662"/>
      <c r="AIY60" s="662"/>
      <c r="AIZ60" s="662"/>
      <c r="AJA60" s="662"/>
      <c r="AJB60" s="662"/>
      <c r="AJC60" s="662"/>
      <c r="AJD60" s="662"/>
      <c r="AJE60" s="662"/>
      <c r="AJF60" s="662"/>
      <c r="AJG60" s="662"/>
      <c r="AJH60" s="662"/>
      <c r="AJI60" s="662"/>
      <c r="AJJ60" s="662"/>
      <c r="AJK60" s="662"/>
      <c r="AJL60" s="662"/>
      <c r="AJM60" s="662"/>
      <c r="AJN60" s="662"/>
      <c r="AJO60" s="662"/>
      <c r="AJP60" s="662"/>
      <c r="AJQ60" s="662"/>
      <c r="AJR60" s="662"/>
      <c r="AJS60" s="662"/>
      <c r="AJT60" s="662"/>
      <c r="AJU60" s="662"/>
      <c r="AJV60" s="662"/>
      <c r="AJW60" s="662"/>
      <c r="AJX60" s="662"/>
      <c r="AJY60" s="662"/>
      <c r="AJZ60" s="662"/>
      <c r="AKA60" s="662"/>
      <c r="AKB60" s="662"/>
      <c r="AKC60" s="662"/>
      <c r="AKD60" s="662"/>
      <c r="AKE60" s="662"/>
      <c r="AKF60" s="662"/>
      <c r="AKG60" s="662"/>
      <c r="AKH60" s="662"/>
      <c r="AKI60" s="662"/>
      <c r="AKJ60" s="662"/>
      <c r="AKK60" s="662"/>
      <c r="AKL60" s="662"/>
      <c r="AKM60" s="662"/>
      <c r="AKN60" s="662"/>
      <c r="AKO60" s="662"/>
      <c r="AKP60" s="662"/>
      <c r="AKQ60" s="662"/>
      <c r="AKR60" s="662"/>
      <c r="AKS60" s="662"/>
      <c r="AKT60" s="662"/>
      <c r="AKU60" s="662"/>
      <c r="AKV60" s="662"/>
      <c r="AKW60" s="662"/>
      <c r="AKX60" s="662"/>
      <c r="AKY60" s="662"/>
      <c r="AKZ60" s="662"/>
      <c r="ALA60" s="662"/>
      <c r="ALB60" s="662"/>
      <c r="ALC60" s="662"/>
      <c r="ALD60" s="662"/>
      <c r="ALE60" s="662"/>
      <c r="ALF60" s="662"/>
      <c r="ALG60" s="662"/>
      <c r="ALH60" s="662"/>
      <c r="ALI60" s="662"/>
      <c r="ALJ60" s="662"/>
      <c r="ALK60" s="662"/>
      <c r="ALL60" s="662"/>
      <c r="ALM60" s="662"/>
      <c r="ALN60" s="662"/>
      <c r="ALO60" s="662"/>
      <c r="ALP60" s="662"/>
      <c r="ALQ60" s="662"/>
      <c r="ALR60" s="662"/>
      <c r="ALS60" s="662"/>
      <c r="ALT60" s="662"/>
      <c r="ALU60" s="662"/>
      <c r="ALV60" s="662"/>
      <c r="ALW60" s="662"/>
      <c r="ALX60" s="662"/>
      <c r="ALY60" s="662"/>
      <c r="ALZ60" s="662"/>
      <c r="AMA60" s="662"/>
      <c r="AMB60" s="662"/>
      <c r="AMC60" s="662"/>
      <c r="AMD60" s="662"/>
      <c r="AME60" s="662"/>
      <c r="AMF60" s="662"/>
      <c r="AMG60" s="662"/>
    </row>
    <row r="61" spans="1:1021" s="657" customFormat="1">
      <c r="A61" s="656"/>
      <c r="B61" s="656"/>
      <c r="C61" s="659"/>
      <c r="D61" s="656"/>
      <c r="E61" s="656"/>
      <c r="F61" s="656"/>
      <c r="G61" s="656"/>
      <c r="H61" s="656"/>
      <c r="I61" s="656"/>
      <c r="J61" s="656"/>
      <c r="K61" s="656"/>
      <c r="L61" s="656"/>
      <c r="M61" s="656"/>
      <c r="N61" s="656"/>
      <c r="O61" s="656"/>
      <c r="P61" s="656"/>
      <c r="Q61" s="656"/>
      <c r="R61" s="656"/>
      <c r="S61" s="656"/>
      <c r="T61" s="656"/>
      <c r="U61" s="656"/>
      <c r="V61" s="656"/>
      <c r="W61" s="656"/>
      <c r="X61" s="656"/>
      <c r="Y61" s="656"/>
      <c r="Z61" s="656"/>
      <c r="AA61" s="656"/>
      <c r="AB61" s="656"/>
      <c r="AC61" s="656"/>
      <c r="AD61" s="656"/>
      <c r="AE61" s="656"/>
      <c r="AF61" s="656"/>
      <c r="AG61" s="656"/>
      <c r="AH61" s="656"/>
      <c r="AI61" s="656"/>
      <c r="AJ61" s="656"/>
      <c r="AK61" s="656"/>
      <c r="AL61" s="656"/>
      <c r="AM61" s="656"/>
      <c r="AN61" s="656"/>
      <c r="AO61" s="656"/>
      <c r="AP61" s="656"/>
      <c r="AQ61" s="656"/>
      <c r="AR61" s="656"/>
      <c r="AS61" s="656"/>
      <c r="AT61" s="656"/>
      <c r="AU61" s="656"/>
      <c r="AV61" s="656"/>
      <c r="AW61" s="656"/>
      <c r="AX61" s="656"/>
      <c r="AY61" s="656"/>
      <c r="AZ61" s="656"/>
      <c r="BA61" s="656"/>
      <c r="BB61" s="656"/>
      <c r="BC61" s="656"/>
      <c r="BD61" s="656"/>
      <c r="BE61" s="656"/>
      <c r="BF61" s="656"/>
      <c r="BG61" s="656"/>
      <c r="BH61" s="656"/>
      <c r="BI61" s="656"/>
      <c r="BJ61" s="656"/>
      <c r="BK61" s="656"/>
      <c r="BL61" s="656"/>
      <c r="BM61" s="656"/>
      <c r="BN61" s="656"/>
      <c r="BO61" s="656"/>
      <c r="BP61" s="656"/>
      <c r="BQ61" s="656"/>
      <c r="BR61" s="656"/>
      <c r="BS61" s="656"/>
      <c r="BT61" s="656"/>
      <c r="BU61" s="656"/>
      <c r="BV61" s="656"/>
      <c r="BW61" s="656"/>
      <c r="BX61" s="656"/>
      <c r="BY61" s="656"/>
      <c r="BZ61" s="656"/>
      <c r="CA61" s="656"/>
      <c r="CB61" s="656"/>
      <c r="CC61" s="656"/>
      <c r="CD61" s="656"/>
      <c r="CE61" s="656"/>
      <c r="CF61" s="656"/>
      <c r="CG61" s="656"/>
      <c r="CH61" s="656"/>
      <c r="CI61" s="656"/>
      <c r="CJ61" s="656"/>
      <c r="CK61" s="656"/>
      <c r="CL61" s="656"/>
      <c r="CM61" s="656"/>
      <c r="CN61" s="656"/>
      <c r="CO61" s="656"/>
      <c r="CP61" s="656"/>
      <c r="CQ61" s="656"/>
      <c r="CR61" s="656"/>
      <c r="CS61" s="656"/>
      <c r="CT61" s="656"/>
      <c r="CU61" s="656"/>
      <c r="CV61" s="656"/>
      <c r="CW61" s="656"/>
      <c r="CX61" s="656"/>
      <c r="CY61" s="656"/>
      <c r="CZ61" s="656"/>
      <c r="DA61" s="656"/>
      <c r="DB61" s="656"/>
      <c r="DC61" s="656"/>
      <c r="DD61" s="656"/>
      <c r="DE61" s="656"/>
      <c r="DF61" s="656"/>
      <c r="DG61" s="656"/>
      <c r="DH61" s="656"/>
      <c r="DI61" s="656"/>
      <c r="DJ61" s="656"/>
      <c r="DK61" s="656"/>
      <c r="DL61" s="656"/>
      <c r="DM61" s="656"/>
      <c r="DN61" s="656"/>
      <c r="DO61" s="656"/>
      <c r="DP61" s="656"/>
      <c r="DQ61" s="656"/>
      <c r="DR61" s="656"/>
      <c r="DS61" s="656"/>
      <c r="DT61" s="656"/>
      <c r="DU61" s="656"/>
      <c r="DV61" s="656"/>
      <c r="DW61" s="656"/>
      <c r="DX61" s="656"/>
      <c r="DY61" s="656"/>
      <c r="DZ61" s="656"/>
      <c r="EA61" s="656"/>
      <c r="EB61" s="656"/>
      <c r="EC61" s="656"/>
      <c r="ED61" s="656"/>
      <c r="EE61" s="656"/>
      <c r="EF61" s="656"/>
      <c r="EG61" s="656"/>
      <c r="EH61" s="656"/>
      <c r="EI61" s="656"/>
      <c r="EJ61" s="656"/>
      <c r="EK61" s="656"/>
      <c r="EL61" s="656"/>
      <c r="EM61" s="656"/>
      <c r="EN61" s="656"/>
      <c r="EO61" s="656"/>
      <c r="EP61" s="656"/>
      <c r="EQ61" s="656"/>
      <c r="ER61" s="656"/>
      <c r="ES61" s="656"/>
      <c r="ET61" s="656"/>
      <c r="EU61" s="656"/>
      <c r="EV61" s="656"/>
      <c r="EW61" s="656"/>
      <c r="EX61" s="656"/>
      <c r="EY61" s="656"/>
      <c r="EZ61" s="656"/>
      <c r="FA61" s="656"/>
      <c r="FB61" s="656"/>
      <c r="FC61" s="656"/>
      <c r="FD61" s="656"/>
      <c r="FE61" s="656"/>
      <c r="FF61" s="656"/>
      <c r="FG61" s="656"/>
      <c r="FH61" s="656"/>
      <c r="FI61" s="656"/>
      <c r="FJ61" s="656"/>
      <c r="FK61" s="656"/>
      <c r="FL61" s="656"/>
      <c r="FM61" s="656"/>
      <c r="FN61" s="656"/>
      <c r="FO61" s="656"/>
      <c r="FP61" s="656"/>
      <c r="FQ61" s="656"/>
      <c r="FR61" s="656"/>
      <c r="FS61" s="656"/>
      <c r="FT61" s="656"/>
      <c r="FU61" s="656"/>
      <c r="FV61" s="656"/>
      <c r="FW61" s="656"/>
      <c r="FX61" s="656"/>
      <c r="FY61" s="656"/>
      <c r="FZ61" s="656"/>
      <c r="GA61" s="656"/>
      <c r="GB61" s="656"/>
      <c r="GC61" s="656"/>
      <c r="GD61" s="656"/>
      <c r="GE61" s="656"/>
      <c r="GF61" s="656"/>
      <c r="GG61" s="656"/>
      <c r="GH61" s="656"/>
      <c r="GI61" s="656"/>
      <c r="GJ61" s="656"/>
      <c r="GK61" s="656"/>
      <c r="GL61" s="656"/>
      <c r="GM61" s="656"/>
      <c r="GN61" s="656"/>
      <c r="GO61" s="656"/>
      <c r="GP61" s="656"/>
      <c r="GQ61" s="656"/>
      <c r="GR61" s="656"/>
      <c r="GS61" s="656"/>
      <c r="GT61" s="656"/>
      <c r="GU61" s="656"/>
      <c r="GV61" s="656"/>
      <c r="GW61" s="656"/>
      <c r="GX61" s="656"/>
      <c r="GY61" s="656"/>
      <c r="GZ61" s="656"/>
      <c r="HA61" s="656"/>
      <c r="HB61" s="656"/>
      <c r="HC61" s="656"/>
      <c r="HD61" s="656"/>
      <c r="HE61" s="656"/>
      <c r="HF61" s="656"/>
      <c r="HG61" s="656"/>
      <c r="HH61" s="656"/>
      <c r="HI61" s="656"/>
      <c r="HJ61" s="656"/>
      <c r="HK61" s="656"/>
      <c r="HL61" s="656"/>
      <c r="HM61" s="656"/>
      <c r="HN61" s="656"/>
      <c r="HO61" s="656"/>
      <c r="HP61" s="656"/>
      <c r="HQ61" s="656"/>
      <c r="HR61" s="656"/>
      <c r="HS61" s="656"/>
      <c r="HT61" s="656"/>
      <c r="HU61" s="656"/>
      <c r="HV61" s="656"/>
      <c r="HW61" s="656"/>
      <c r="HX61" s="656"/>
      <c r="HY61" s="656"/>
      <c r="HZ61" s="656"/>
      <c r="IA61" s="656"/>
      <c r="IB61" s="656"/>
      <c r="IC61" s="656"/>
      <c r="ID61" s="656"/>
      <c r="IE61" s="662"/>
      <c r="IF61" s="662"/>
      <c r="IG61" s="662"/>
      <c r="IH61" s="662"/>
      <c r="II61" s="662"/>
      <c r="IJ61" s="662"/>
      <c r="IK61" s="662"/>
      <c r="IL61" s="662"/>
      <c r="IM61" s="662"/>
      <c r="IN61" s="662"/>
      <c r="IO61" s="662"/>
      <c r="IP61" s="662"/>
      <c r="IQ61" s="662"/>
      <c r="IR61" s="662"/>
      <c r="IS61" s="662"/>
      <c r="IT61" s="662"/>
      <c r="IU61" s="662"/>
      <c r="IV61" s="662"/>
      <c r="IW61" s="662"/>
      <c r="IX61" s="662"/>
      <c r="IY61" s="662"/>
      <c r="IZ61" s="662"/>
      <c r="JA61" s="662"/>
      <c r="JB61" s="662"/>
      <c r="JC61" s="662"/>
      <c r="JD61" s="662"/>
      <c r="JE61" s="662"/>
      <c r="JF61" s="662"/>
      <c r="JG61" s="662"/>
      <c r="JH61" s="662"/>
      <c r="JI61" s="662"/>
      <c r="JJ61" s="662"/>
      <c r="JK61" s="662"/>
      <c r="JL61" s="662"/>
      <c r="JM61" s="662"/>
      <c r="JN61" s="662"/>
      <c r="JO61" s="662"/>
      <c r="JP61" s="662"/>
      <c r="JQ61" s="662"/>
      <c r="JR61" s="662"/>
      <c r="JS61" s="662"/>
      <c r="JT61" s="662"/>
      <c r="JU61" s="662"/>
      <c r="JV61" s="662"/>
      <c r="JW61" s="662"/>
      <c r="JX61" s="662"/>
      <c r="JY61" s="662"/>
      <c r="JZ61" s="662"/>
      <c r="KA61" s="662"/>
      <c r="KB61" s="662"/>
      <c r="KC61" s="662"/>
      <c r="KD61" s="662"/>
      <c r="KE61" s="662"/>
      <c r="KF61" s="662"/>
      <c r="KG61" s="662"/>
      <c r="KH61" s="662"/>
      <c r="KI61" s="662"/>
      <c r="KJ61" s="662"/>
      <c r="KK61" s="662"/>
      <c r="KL61" s="662"/>
      <c r="KM61" s="662"/>
      <c r="KN61" s="662"/>
      <c r="KO61" s="662"/>
      <c r="KP61" s="662"/>
      <c r="KQ61" s="662"/>
      <c r="KR61" s="662"/>
      <c r="KS61" s="662"/>
      <c r="KT61" s="662"/>
      <c r="KU61" s="662"/>
      <c r="KV61" s="662"/>
      <c r="KW61" s="662"/>
      <c r="KX61" s="662"/>
      <c r="KY61" s="662"/>
      <c r="KZ61" s="662"/>
      <c r="LA61" s="662"/>
      <c r="LB61" s="662"/>
      <c r="LC61" s="662"/>
      <c r="LD61" s="662"/>
      <c r="LE61" s="662"/>
      <c r="LF61" s="662"/>
      <c r="LG61" s="662"/>
      <c r="LH61" s="662"/>
      <c r="LI61" s="662"/>
      <c r="LJ61" s="662"/>
      <c r="LK61" s="662"/>
      <c r="LL61" s="662"/>
      <c r="LM61" s="662"/>
      <c r="LN61" s="662"/>
      <c r="LO61" s="662"/>
      <c r="LP61" s="662"/>
      <c r="LQ61" s="662"/>
      <c r="LR61" s="662"/>
      <c r="LS61" s="662"/>
      <c r="LT61" s="662"/>
      <c r="LU61" s="662"/>
      <c r="LV61" s="662"/>
      <c r="LW61" s="662"/>
      <c r="LX61" s="662"/>
      <c r="LY61" s="662"/>
      <c r="LZ61" s="662"/>
      <c r="MA61" s="662"/>
      <c r="MB61" s="662"/>
      <c r="MC61" s="662"/>
      <c r="MD61" s="662"/>
      <c r="ME61" s="662"/>
      <c r="MF61" s="662"/>
      <c r="MG61" s="662"/>
      <c r="MH61" s="662"/>
      <c r="MI61" s="662"/>
      <c r="MJ61" s="662"/>
      <c r="MK61" s="662"/>
      <c r="ML61" s="662"/>
      <c r="MM61" s="662"/>
      <c r="MN61" s="662"/>
      <c r="MO61" s="662"/>
      <c r="MP61" s="662"/>
      <c r="MQ61" s="662"/>
      <c r="MR61" s="662"/>
      <c r="MS61" s="662"/>
      <c r="MT61" s="662"/>
      <c r="MU61" s="662"/>
      <c r="MV61" s="662"/>
      <c r="MW61" s="662"/>
      <c r="MX61" s="662"/>
      <c r="MY61" s="662"/>
      <c r="MZ61" s="662"/>
      <c r="NA61" s="662"/>
      <c r="NB61" s="662"/>
      <c r="NC61" s="662"/>
      <c r="ND61" s="662"/>
      <c r="NE61" s="662"/>
      <c r="NF61" s="662"/>
      <c r="NG61" s="662"/>
      <c r="NH61" s="662"/>
      <c r="NI61" s="662"/>
      <c r="NJ61" s="662"/>
      <c r="NK61" s="662"/>
      <c r="NL61" s="662"/>
      <c r="NM61" s="662"/>
      <c r="NN61" s="662"/>
      <c r="NO61" s="662"/>
      <c r="NP61" s="662"/>
      <c r="NQ61" s="662"/>
      <c r="NR61" s="662"/>
      <c r="NS61" s="662"/>
      <c r="NT61" s="662"/>
      <c r="NU61" s="662"/>
      <c r="NV61" s="662"/>
      <c r="NW61" s="662"/>
      <c r="NX61" s="662"/>
      <c r="NY61" s="662"/>
      <c r="NZ61" s="662"/>
      <c r="OA61" s="662"/>
      <c r="OB61" s="662"/>
      <c r="OC61" s="662"/>
      <c r="OD61" s="662"/>
      <c r="OE61" s="662"/>
      <c r="OF61" s="662"/>
      <c r="OG61" s="662"/>
      <c r="OH61" s="662"/>
      <c r="OI61" s="662"/>
      <c r="OJ61" s="662"/>
      <c r="OK61" s="662"/>
      <c r="OL61" s="662"/>
      <c r="OM61" s="662"/>
      <c r="ON61" s="662"/>
      <c r="OO61" s="662"/>
      <c r="OP61" s="662"/>
      <c r="OQ61" s="662"/>
      <c r="OR61" s="662"/>
      <c r="OS61" s="662"/>
      <c r="OT61" s="662"/>
      <c r="OU61" s="662"/>
      <c r="OV61" s="662"/>
      <c r="OW61" s="662"/>
      <c r="OX61" s="662"/>
      <c r="OY61" s="662"/>
      <c r="OZ61" s="662"/>
      <c r="PA61" s="662"/>
      <c r="PB61" s="662"/>
      <c r="PC61" s="662"/>
      <c r="PD61" s="662"/>
      <c r="PE61" s="662"/>
      <c r="PF61" s="662"/>
      <c r="PG61" s="662"/>
      <c r="PH61" s="662"/>
      <c r="PI61" s="662"/>
      <c r="PJ61" s="662"/>
      <c r="PK61" s="662"/>
      <c r="PL61" s="662"/>
      <c r="PM61" s="662"/>
      <c r="PN61" s="662"/>
      <c r="PO61" s="662"/>
      <c r="PP61" s="662"/>
      <c r="PQ61" s="662"/>
      <c r="PR61" s="662"/>
      <c r="PS61" s="662"/>
      <c r="PT61" s="662"/>
      <c r="PU61" s="662"/>
      <c r="PV61" s="662"/>
      <c r="PW61" s="662"/>
      <c r="PX61" s="662"/>
      <c r="PY61" s="662"/>
      <c r="PZ61" s="662"/>
      <c r="QA61" s="662"/>
      <c r="QB61" s="662"/>
      <c r="QC61" s="662"/>
      <c r="QD61" s="662"/>
      <c r="QE61" s="662"/>
      <c r="QF61" s="662"/>
      <c r="QG61" s="662"/>
      <c r="QH61" s="662"/>
      <c r="QI61" s="662"/>
      <c r="QJ61" s="662"/>
      <c r="QK61" s="662"/>
      <c r="QL61" s="662"/>
      <c r="QM61" s="662"/>
      <c r="QN61" s="662"/>
      <c r="QO61" s="662"/>
      <c r="QP61" s="662"/>
      <c r="QQ61" s="662"/>
      <c r="QR61" s="662"/>
      <c r="QS61" s="662"/>
      <c r="QT61" s="662"/>
      <c r="QU61" s="662"/>
      <c r="QV61" s="662"/>
      <c r="QW61" s="662"/>
      <c r="QX61" s="662"/>
      <c r="QY61" s="662"/>
      <c r="QZ61" s="662"/>
      <c r="RA61" s="662"/>
      <c r="RB61" s="662"/>
      <c r="RC61" s="662"/>
      <c r="RD61" s="662"/>
      <c r="RE61" s="662"/>
      <c r="RF61" s="662"/>
      <c r="RG61" s="662"/>
      <c r="RH61" s="662"/>
      <c r="RI61" s="662"/>
      <c r="RJ61" s="662"/>
      <c r="RK61" s="662"/>
      <c r="RL61" s="662"/>
      <c r="RM61" s="662"/>
      <c r="RN61" s="662"/>
      <c r="RO61" s="662"/>
      <c r="RP61" s="662"/>
      <c r="RQ61" s="662"/>
      <c r="RR61" s="662"/>
      <c r="RS61" s="662"/>
      <c r="RT61" s="662"/>
      <c r="RU61" s="662"/>
      <c r="RV61" s="662"/>
      <c r="RW61" s="662"/>
      <c r="RX61" s="662"/>
      <c r="RY61" s="662"/>
      <c r="RZ61" s="662"/>
      <c r="SA61" s="662"/>
      <c r="SB61" s="662"/>
      <c r="SC61" s="662"/>
      <c r="SD61" s="662"/>
      <c r="SE61" s="662"/>
      <c r="SF61" s="662"/>
      <c r="SG61" s="662"/>
      <c r="SH61" s="662"/>
      <c r="SI61" s="662"/>
      <c r="SJ61" s="662"/>
      <c r="SK61" s="662"/>
      <c r="SL61" s="662"/>
      <c r="SM61" s="662"/>
      <c r="SN61" s="662"/>
      <c r="SO61" s="662"/>
      <c r="SP61" s="662"/>
      <c r="SQ61" s="662"/>
      <c r="SR61" s="662"/>
      <c r="SS61" s="662"/>
      <c r="ST61" s="662"/>
      <c r="SU61" s="662"/>
      <c r="SV61" s="662"/>
      <c r="SW61" s="662"/>
      <c r="SX61" s="662"/>
      <c r="SY61" s="662"/>
      <c r="SZ61" s="662"/>
      <c r="TA61" s="662"/>
      <c r="TB61" s="662"/>
      <c r="TC61" s="662"/>
      <c r="TD61" s="662"/>
      <c r="TE61" s="662"/>
      <c r="TF61" s="662"/>
      <c r="TG61" s="662"/>
      <c r="TH61" s="662"/>
      <c r="TI61" s="662"/>
      <c r="TJ61" s="662"/>
      <c r="TK61" s="662"/>
      <c r="TL61" s="662"/>
      <c r="TM61" s="662"/>
      <c r="TN61" s="662"/>
      <c r="TO61" s="662"/>
      <c r="TP61" s="662"/>
      <c r="TQ61" s="662"/>
      <c r="TR61" s="662"/>
      <c r="TS61" s="662"/>
      <c r="TT61" s="662"/>
      <c r="TU61" s="662"/>
      <c r="TV61" s="662"/>
      <c r="TW61" s="662"/>
      <c r="TX61" s="662"/>
      <c r="TY61" s="662"/>
      <c r="TZ61" s="662"/>
      <c r="UA61" s="662"/>
      <c r="UB61" s="662"/>
      <c r="UC61" s="662"/>
      <c r="UD61" s="662"/>
      <c r="UE61" s="662"/>
      <c r="UF61" s="662"/>
      <c r="UG61" s="662"/>
      <c r="UH61" s="662"/>
      <c r="UI61" s="662"/>
      <c r="UJ61" s="662"/>
      <c r="UK61" s="662"/>
      <c r="UL61" s="662"/>
      <c r="UM61" s="662"/>
      <c r="UN61" s="662"/>
      <c r="UO61" s="662"/>
      <c r="UP61" s="662"/>
      <c r="UQ61" s="662"/>
      <c r="UR61" s="662"/>
      <c r="US61" s="662"/>
      <c r="UT61" s="662"/>
      <c r="UU61" s="662"/>
      <c r="UV61" s="662"/>
      <c r="UW61" s="662"/>
      <c r="UX61" s="662"/>
      <c r="UY61" s="662"/>
      <c r="UZ61" s="662"/>
      <c r="VA61" s="662"/>
      <c r="VB61" s="662"/>
      <c r="VC61" s="662"/>
      <c r="VD61" s="662"/>
      <c r="VE61" s="662"/>
      <c r="VF61" s="662"/>
      <c r="VG61" s="662"/>
      <c r="VH61" s="662"/>
      <c r="VI61" s="662"/>
      <c r="VJ61" s="662"/>
      <c r="VK61" s="662"/>
      <c r="VL61" s="662"/>
      <c r="VM61" s="662"/>
      <c r="VN61" s="662"/>
      <c r="VO61" s="662"/>
      <c r="VP61" s="662"/>
      <c r="VQ61" s="662"/>
      <c r="VR61" s="662"/>
      <c r="VS61" s="662"/>
      <c r="VT61" s="662"/>
      <c r="VU61" s="662"/>
      <c r="VV61" s="662"/>
      <c r="VW61" s="662"/>
      <c r="VX61" s="662"/>
      <c r="VY61" s="662"/>
      <c r="VZ61" s="662"/>
      <c r="WA61" s="662"/>
      <c r="WB61" s="662"/>
      <c r="WC61" s="662"/>
      <c r="WD61" s="662"/>
      <c r="WE61" s="662"/>
      <c r="WF61" s="662"/>
      <c r="WG61" s="662"/>
      <c r="WH61" s="662"/>
      <c r="WI61" s="662"/>
      <c r="WJ61" s="662"/>
      <c r="WK61" s="662"/>
      <c r="WL61" s="662"/>
      <c r="WM61" s="662"/>
      <c r="WN61" s="662"/>
      <c r="WO61" s="662"/>
      <c r="WP61" s="662"/>
      <c r="WQ61" s="662"/>
      <c r="WR61" s="662"/>
      <c r="WS61" s="662"/>
      <c r="WT61" s="662"/>
      <c r="WU61" s="662"/>
      <c r="WV61" s="662"/>
      <c r="WW61" s="662"/>
      <c r="WX61" s="662"/>
      <c r="WY61" s="662"/>
      <c r="WZ61" s="662"/>
      <c r="XA61" s="662"/>
      <c r="XB61" s="662"/>
      <c r="XC61" s="662"/>
      <c r="XD61" s="662"/>
      <c r="XE61" s="662"/>
      <c r="XF61" s="662"/>
      <c r="XG61" s="662"/>
      <c r="XH61" s="662"/>
      <c r="XI61" s="662"/>
      <c r="XJ61" s="662"/>
      <c r="XK61" s="662"/>
      <c r="XL61" s="662"/>
      <c r="XM61" s="662"/>
      <c r="XN61" s="662"/>
      <c r="XO61" s="662"/>
      <c r="XP61" s="662"/>
      <c r="XQ61" s="662"/>
      <c r="XR61" s="662"/>
      <c r="XS61" s="662"/>
      <c r="XT61" s="662"/>
      <c r="XU61" s="662"/>
      <c r="XV61" s="662"/>
      <c r="XW61" s="662"/>
      <c r="XX61" s="662"/>
      <c r="XY61" s="662"/>
      <c r="XZ61" s="662"/>
      <c r="YA61" s="662"/>
      <c r="YB61" s="662"/>
      <c r="YC61" s="662"/>
      <c r="YD61" s="662"/>
      <c r="YE61" s="662"/>
      <c r="YF61" s="662"/>
      <c r="YG61" s="662"/>
      <c r="YH61" s="662"/>
      <c r="YI61" s="662"/>
      <c r="YJ61" s="662"/>
      <c r="YK61" s="662"/>
      <c r="YL61" s="662"/>
      <c r="YM61" s="662"/>
      <c r="YN61" s="662"/>
      <c r="YO61" s="662"/>
      <c r="YP61" s="662"/>
      <c r="YQ61" s="662"/>
      <c r="YR61" s="662"/>
      <c r="YS61" s="662"/>
      <c r="YT61" s="662"/>
      <c r="YU61" s="662"/>
      <c r="YV61" s="662"/>
      <c r="YW61" s="662"/>
      <c r="YX61" s="662"/>
      <c r="YY61" s="662"/>
      <c r="YZ61" s="662"/>
      <c r="ZA61" s="662"/>
      <c r="ZB61" s="662"/>
      <c r="ZC61" s="662"/>
      <c r="ZD61" s="662"/>
      <c r="ZE61" s="662"/>
      <c r="ZF61" s="662"/>
      <c r="ZG61" s="662"/>
      <c r="ZH61" s="662"/>
      <c r="ZI61" s="662"/>
      <c r="ZJ61" s="662"/>
      <c r="ZK61" s="662"/>
      <c r="ZL61" s="662"/>
      <c r="ZM61" s="662"/>
      <c r="ZN61" s="662"/>
      <c r="ZO61" s="662"/>
      <c r="ZP61" s="662"/>
      <c r="ZQ61" s="662"/>
      <c r="ZR61" s="662"/>
      <c r="ZS61" s="662"/>
      <c r="ZT61" s="662"/>
      <c r="ZU61" s="662"/>
      <c r="ZV61" s="662"/>
      <c r="ZW61" s="662"/>
      <c r="ZX61" s="662"/>
      <c r="ZY61" s="662"/>
      <c r="ZZ61" s="662"/>
      <c r="AAA61" s="662"/>
      <c r="AAB61" s="662"/>
      <c r="AAC61" s="662"/>
      <c r="AAD61" s="662"/>
      <c r="AAE61" s="662"/>
      <c r="AAF61" s="662"/>
      <c r="AAG61" s="662"/>
      <c r="AAH61" s="662"/>
      <c r="AAI61" s="662"/>
      <c r="AAJ61" s="662"/>
      <c r="AAK61" s="662"/>
      <c r="AAL61" s="662"/>
      <c r="AAM61" s="662"/>
      <c r="AAN61" s="662"/>
      <c r="AAO61" s="662"/>
      <c r="AAP61" s="662"/>
      <c r="AAQ61" s="662"/>
      <c r="AAR61" s="662"/>
      <c r="AAS61" s="662"/>
      <c r="AAT61" s="662"/>
      <c r="AAU61" s="662"/>
      <c r="AAV61" s="662"/>
      <c r="AAW61" s="662"/>
      <c r="AAX61" s="662"/>
      <c r="AAY61" s="662"/>
      <c r="AAZ61" s="662"/>
      <c r="ABA61" s="662"/>
      <c r="ABB61" s="662"/>
      <c r="ABC61" s="662"/>
      <c r="ABD61" s="662"/>
      <c r="ABE61" s="662"/>
      <c r="ABF61" s="662"/>
      <c r="ABG61" s="662"/>
      <c r="ABH61" s="662"/>
      <c r="ABI61" s="662"/>
      <c r="ABJ61" s="662"/>
      <c r="ABK61" s="662"/>
      <c r="ABL61" s="662"/>
      <c r="ABM61" s="662"/>
      <c r="ABN61" s="662"/>
      <c r="ABO61" s="662"/>
      <c r="ABP61" s="662"/>
      <c r="ABQ61" s="662"/>
      <c r="ABR61" s="662"/>
      <c r="ABS61" s="662"/>
      <c r="ABT61" s="662"/>
      <c r="ABU61" s="662"/>
      <c r="ABV61" s="662"/>
      <c r="ABW61" s="662"/>
      <c r="ABX61" s="662"/>
      <c r="ABY61" s="662"/>
      <c r="ABZ61" s="662"/>
      <c r="ACA61" s="662"/>
      <c r="ACB61" s="662"/>
      <c r="ACC61" s="662"/>
      <c r="ACD61" s="662"/>
      <c r="ACE61" s="662"/>
      <c r="ACF61" s="662"/>
      <c r="ACG61" s="662"/>
      <c r="ACH61" s="662"/>
      <c r="ACI61" s="662"/>
      <c r="ACJ61" s="662"/>
      <c r="ACK61" s="662"/>
      <c r="ACL61" s="662"/>
      <c r="ACM61" s="662"/>
      <c r="ACN61" s="662"/>
      <c r="ACO61" s="662"/>
      <c r="ACP61" s="662"/>
      <c r="ACQ61" s="662"/>
      <c r="ACR61" s="662"/>
      <c r="ACS61" s="662"/>
      <c r="ACT61" s="662"/>
      <c r="ACU61" s="662"/>
      <c r="ACV61" s="662"/>
      <c r="ACW61" s="662"/>
      <c r="ACX61" s="662"/>
      <c r="ACY61" s="662"/>
      <c r="ACZ61" s="662"/>
      <c r="ADA61" s="662"/>
      <c r="ADB61" s="662"/>
      <c r="ADC61" s="662"/>
      <c r="ADD61" s="662"/>
      <c r="ADE61" s="662"/>
      <c r="ADF61" s="662"/>
      <c r="ADG61" s="662"/>
      <c r="ADH61" s="662"/>
      <c r="ADI61" s="662"/>
      <c r="ADJ61" s="662"/>
      <c r="ADK61" s="662"/>
      <c r="ADL61" s="662"/>
      <c r="ADM61" s="662"/>
      <c r="ADN61" s="662"/>
      <c r="ADO61" s="662"/>
      <c r="ADP61" s="662"/>
      <c r="ADQ61" s="662"/>
      <c r="ADR61" s="662"/>
      <c r="ADS61" s="662"/>
      <c r="ADT61" s="662"/>
      <c r="ADU61" s="662"/>
      <c r="ADV61" s="662"/>
      <c r="ADW61" s="662"/>
      <c r="ADX61" s="662"/>
      <c r="ADY61" s="662"/>
      <c r="ADZ61" s="662"/>
      <c r="AEA61" s="662"/>
      <c r="AEB61" s="662"/>
      <c r="AEC61" s="662"/>
      <c r="AED61" s="662"/>
      <c r="AEE61" s="662"/>
      <c r="AEF61" s="662"/>
      <c r="AEG61" s="662"/>
      <c r="AEH61" s="662"/>
      <c r="AEI61" s="662"/>
      <c r="AEJ61" s="662"/>
      <c r="AEK61" s="662"/>
      <c r="AEL61" s="662"/>
      <c r="AEM61" s="662"/>
      <c r="AEN61" s="662"/>
      <c r="AEO61" s="662"/>
      <c r="AEP61" s="662"/>
      <c r="AEQ61" s="662"/>
      <c r="AER61" s="662"/>
      <c r="AES61" s="662"/>
      <c r="AET61" s="662"/>
      <c r="AEU61" s="662"/>
      <c r="AEV61" s="662"/>
      <c r="AEW61" s="662"/>
      <c r="AEX61" s="662"/>
      <c r="AEY61" s="662"/>
      <c r="AEZ61" s="662"/>
      <c r="AFA61" s="662"/>
      <c r="AFB61" s="662"/>
      <c r="AFC61" s="662"/>
      <c r="AFD61" s="662"/>
      <c r="AFE61" s="662"/>
      <c r="AFF61" s="662"/>
      <c r="AFG61" s="662"/>
      <c r="AFH61" s="662"/>
      <c r="AFI61" s="662"/>
      <c r="AFJ61" s="662"/>
      <c r="AFK61" s="662"/>
      <c r="AFL61" s="662"/>
      <c r="AFM61" s="662"/>
      <c r="AFN61" s="662"/>
      <c r="AFO61" s="662"/>
      <c r="AFP61" s="662"/>
      <c r="AFQ61" s="662"/>
      <c r="AFR61" s="662"/>
      <c r="AFS61" s="662"/>
      <c r="AFT61" s="662"/>
      <c r="AFU61" s="662"/>
      <c r="AFV61" s="662"/>
      <c r="AFW61" s="662"/>
      <c r="AFX61" s="662"/>
      <c r="AFY61" s="662"/>
      <c r="AFZ61" s="662"/>
      <c r="AGA61" s="662"/>
      <c r="AGB61" s="662"/>
      <c r="AGC61" s="662"/>
      <c r="AGD61" s="662"/>
      <c r="AGE61" s="662"/>
      <c r="AGF61" s="662"/>
      <c r="AGG61" s="662"/>
      <c r="AGH61" s="662"/>
      <c r="AGI61" s="662"/>
      <c r="AGJ61" s="662"/>
      <c r="AGK61" s="662"/>
      <c r="AGL61" s="662"/>
      <c r="AGM61" s="662"/>
      <c r="AGN61" s="662"/>
      <c r="AGO61" s="662"/>
      <c r="AGP61" s="662"/>
      <c r="AGQ61" s="662"/>
      <c r="AGR61" s="662"/>
      <c r="AGS61" s="662"/>
      <c r="AGT61" s="662"/>
      <c r="AGU61" s="662"/>
      <c r="AGV61" s="662"/>
      <c r="AGW61" s="662"/>
      <c r="AGX61" s="662"/>
      <c r="AGY61" s="662"/>
      <c r="AGZ61" s="662"/>
      <c r="AHA61" s="662"/>
      <c r="AHB61" s="662"/>
      <c r="AHC61" s="662"/>
      <c r="AHD61" s="662"/>
      <c r="AHE61" s="662"/>
      <c r="AHF61" s="662"/>
      <c r="AHG61" s="662"/>
      <c r="AHH61" s="662"/>
      <c r="AHI61" s="662"/>
      <c r="AHJ61" s="662"/>
      <c r="AHK61" s="662"/>
      <c r="AHL61" s="662"/>
      <c r="AHM61" s="662"/>
      <c r="AHN61" s="662"/>
      <c r="AHO61" s="662"/>
      <c r="AHP61" s="662"/>
      <c r="AHQ61" s="662"/>
      <c r="AHR61" s="662"/>
      <c r="AHS61" s="662"/>
      <c r="AHT61" s="662"/>
      <c r="AHU61" s="662"/>
      <c r="AHV61" s="662"/>
      <c r="AHW61" s="662"/>
      <c r="AHX61" s="662"/>
      <c r="AHY61" s="662"/>
      <c r="AHZ61" s="662"/>
      <c r="AIA61" s="662"/>
      <c r="AIB61" s="662"/>
      <c r="AIC61" s="662"/>
      <c r="AID61" s="662"/>
      <c r="AIE61" s="662"/>
      <c r="AIF61" s="662"/>
      <c r="AIG61" s="662"/>
      <c r="AIH61" s="662"/>
      <c r="AII61" s="662"/>
      <c r="AIJ61" s="662"/>
      <c r="AIK61" s="662"/>
      <c r="AIL61" s="662"/>
      <c r="AIM61" s="662"/>
      <c r="AIN61" s="662"/>
      <c r="AIO61" s="662"/>
      <c r="AIP61" s="662"/>
      <c r="AIQ61" s="662"/>
      <c r="AIR61" s="662"/>
      <c r="AIS61" s="662"/>
      <c r="AIT61" s="662"/>
      <c r="AIU61" s="662"/>
      <c r="AIV61" s="662"/>
      <c r="AIW61" s="662"/>
      <c r="AIX61" s="662"/>
      <c r="AIY61" s="662"/>
      <c r="AIZ61" s="662"/>
      <c r="AJA61" s="662"/>
      <c r="AJB61" s="662"/>
      <c r="AJC61" s="662"/>
      <c r="AJD61" s="662"/>
      <c r="AJE61" s="662"/>
      <c r="AJF61" s="662"/>
      <c r="AJG61" s="662"/>
      <c r="AJH61" s="662"/>
      <c r="AJI61" s="662"/>
      <c r="AJJ61" s="662"/>
      <c r="AJK61" s="662"/>
      <c r="AJL61" s="662"/>
      <c r="AJM61" s="662"/>
      <c r="AJN61" s="662"/>
      <c r="AJO61" s="662"/>
      <c r="AJP61" s="662"/>
      <c r="AJQ61" s="662"/>
      <c r="AJR61" s="662"/>
      <c r="AJS61" s="662"/>
      <c r="AJT61" s="662"/>
      <c r="AJU61" s="662"/>
      <c r="AJV61" s="662"/>
      <c r="AJW61" s="662"/>
      <c r="AJX61" s="662"/>
      <c r="AJY61" s="662"/>
      <c r="AJZ61" s="662"/>
      <c r="AKA61" s="662"/>
      <c r="AKB61" s="662"/>
      <c r="AKC61" s="662"/>
      <c r="AKD61" s="662"/>
      <c r="AKE61" s="662"/>
      <c r="AKF61" s="662"/>
      <c r="AKG61" s="662"/>
      <c r="AKH61" s="662"/>
      <c r="AKI61" s="662"/>
      <c r="AKJ61" s="662"/>
      <c r="AKK61" s="662"/>
      <c r="AKL61" s="662"/>
      <c r="AKM61" s="662"/>
      <c r="AKN61" s="662"/>
      <c r="AKO61" s="662"/>
      <c r="AKP61" s="662"/>
      <c r="AKQ61" s="662"/>
      <c r="AKR61" s="662"/>
      <c r="AKS61" s="662"/>
      <c r="AKT61" s="662"/>
      <c r="AKU61" s="662"/>
      <c r="AKV61" s="662"/>
      <c r="AKW61" s="662"/>
      <c r="AKX61" s="662"/>
      <c r="AKY61" s="662"/>
      <c r="AKZ61" s="662"/>
      <c r="ALA61" s="662"/>
      <c r="ALB61" s="662"/>
      <c r="ALC61" s="662"/>
      <c r="ALD61" s="662"/>
      <c r="ALE61" s="662"/>
      <c r="ALF61" s="662"/>
      <c r="ALG61" s="662"/>
      <c r="ALH61" s="662"/>
      <c r="ALI61" s="662"/>
      <c r="ALJ61" s="662"/>
      <c r="ALK61" s="662"/>
      <c r="ALL61" s="662"/>
      <c r="ALM61" s="662"/>
      <c r="ALN61" s="662"/>
      <c r="ALO61" s="662"/>
      <c r="ALP61" s="662"/>
      <c r="ALQ61" s="662"/>
      <c r="ALR61" s="662"/>
      <c r="ALS61" s="662"/>
      <c r="ALT61" s="662"/>
      <c r="ALU61" s="662"/>
      <c r="ALV61" s="662"/>
      <c r="ALW61" s="662"/>
      <c r="ALX61" s="662"/>
      <c r="ALY61" s="662"/>
      <c r="ALZ61" s="662"/>
      <c r="AMA61" s="662"/>
      <c r="AMB61" s="662"/>
      <c r="AMC61" s="662"/>
      <c r="AMD61" s="662"/>
      <c r="AME61" s="662"/>
      <c r="AMF61" s="662"/>
      <c r="AMG61" s="662"/>
    </row>
    <row r="62" spans="1:1021" s="657" customFormat="1">
      <c r="A62" s="656"/>
      <c r="B62" s="668"/>
      <c r="C62" s="669"/>
      <c r="D62" s="668"/>
      <c r="E62" s="668"/>
      <c r="F62" s="656"/>
      <c r="G62" s="656"/>
      <c r="H62" s="656"/>
      <c r="I62" s="656"/>
      <c r="J62" s="656"/>
      <c r="K62" s="656"/>
      <c r="L62" s="656"/>
      <c r="M62" s="656"/>
      <c r="N62" s="656"/>
      <c r="O62" s="656"/>
      <c r="P62" s="656"/>
      <c r="Q62" s="656"/>
      <c r="R62" s="656"/>
      <c r="S62" s="656"/>
      <c r="T62" s="656"/>
      <c r="U62" s="656"/>
      <c r="V62" s="656"/>
      <c r="W62" s="656"/>
      <c r="X62" s="656"/>
      <c r="Y62" s="656"/>
      <c r="Z62" s="656"/>
      <c r="AA62" s="656"/>
      <c r="AB62" s="656"/>
      <c r="AC62" s="656"/>
      <c r="AD62" s="656"/>
      <c r="AE62" s="656"/>
      <c r="AF62" s="656"/>
      <c r="AG62" s="656"/>
      <c r="AH62" s="656"/>
      <c r="AI62" s="656"/>
      <c r="AJ62" s="656"/>
      <c r="AK62" s="656"/>
      <c r="AL62" s="656"/>
      <c r="AM62" s="656"/>
      <c r="AN62" s="656"/>
      <c r="AO62" s="656"/>
      <c r="AP62" s="656"/>
      <c r="AQ62" s="656"/>
      <c r="AR62" s="656"/>
      <c r="AS62" s="656"/>
      <c r="AT62" s="656"/>
      <c r="AU62" s="656"/>
      <c r="AV62" s="656"/>
      <c r="AW62" s="656"/>
      <c r="AX62" s="656"/>
      <c r="AY62" s="656"/>
      <c r="AZ62" s="656"/>
      <c r="BA62" s="656"/>
      <c r="BB62" s="656"/>
      <c r="BC62" s="656"/>
      <c r="BD62" s="656"/>
      <c r="BE62" s="656"/>
      <c r="BF62" s="656"/>
      <c r="BG62" s="656"/>
      <c r="BH62" s="656"/>
      <c r="BI62" s="656"/>
      <c r="BJ62" s="656"/>
      <c r="BK62" s="656"/>
      <c r="BL62" s="656"/>
      <c r="BM62" s="656"/>
      <c r="BN62" s="656"/>
      <c r="BO62" s="656"/>
      <c r="BP62" s="656"/>
      <c r="BQ62" s="656"/>
      <c r="BR62" s="656"/>
      <c r="BS62" s="656"/>
      <c r="BT62" s="656"/>
      <c r="BU62" s="656"/>
      <c r="BV62" s="656"/>
      <c r="BW62" s="656"/>
      <c r="BX62" s="656"/>
      <c r="BY62" s="656"/>
      <c r="BZ62" s="656"/>
      <c r="CA62" s="656"/>
      <c r="CB62" s="656"/>
      <c r="CC62" s="656"/>
      <c r="CD62" s="656"/>
      <c r="CE62" s="656"/>
      <c r="CF62" s="656"/>
      <c r="CG62" s="656"/>
      <c r="CH62" s="656"/>
      <c r="CI62" s="656"/>
      <c r="CJ62" s="656"/>
      <c r="CK62" s="656"/>
      <c r="CL62" s="656"/>
      <c r="CM62" s="656"/>
      <c r="CN62" s="656"/>
      <c r="CO62" s="656"/>
      <c r="CP62" s="656"/>
      <c r="CQ62" s="656"/>
      <c r="CR62" s="656"/>
      <c r="CS62" s="656"/>
      <c r="CT62" s="656"/>
      <c r="CU62" s="656"/>
      <c r="CV62" s="656"/>
      <c r="CW62" s="656"/>
      <c r="CX62" s="656"/>
      <c r="CY62" s="656"/>
      <c r="CZ62" s="656"/>
      <c r="DA62" s="656"/>
      <c r="DB62" s="656"/>
      <c r="DC62" s="656"/>
      <c r="DD62" s="656"/>
      <c r="DE62" s="656"/>
      <c r="DF62" s="656"/>
      <c r="DG62" s="656"/>
      <c r="DH62" s="656"/>
      <c r="DI62" s="656"/>
      <c r="DJ62" s="656"/>
      <c r="DK62" s="656"/>
      <c r="DL62" s="656"/>
      <c r="DM62" s="656"/>
      <c r="DN62" s="656"/>
      <c r="DO62" s="656"/>
      <c r="DP62" s="656"/>
      <c r="DQ62" s="656"/>
      <c r="DR62" s="656"/>
      <c r="DS62" s="656"/>
      <c r="DT62" s="656"/>
      <c r="DU62" s="656"/>
      <c r="DV62" s="656"/>
      <c r="DW62" s="656"/>
      <c r="DX62" s="656"/>
      <c r="DY62" s="656"/>
      <c r="DZ62" s="656"/>
      <c r="EA62" s="656"/>
      <c r="EB62" s="656"/>
      <c r="EC62" s="656"/>
      <c r="ED62" s="656"/>
      <c r="EE62" s="656"/>
      <c r="EF62" s="656"/>
      <c r="EG62" s="656"/>
      <c r="EH62" s="656"/>
      <c r="EI62" s="656"/>
      <c r="EJ62" s="656"/>
      <c r="EK62" s="656"/>
      <c r="EL62" s="656"/>
      <c r="EM62" s="656"/>
      <c r="EN62" s="656"/>
      <c r="EO62" s="656"/>
      <c r="EP62" s="656"/>
      <c r="EQ62" s="656"/>
      <c r="ER62" s="656"/>
      <c r="ES62" s="656"/>
      <c r="ET62" s="656"/>
      <c r="EU62" s="656"/>
      <c r="EV62" s="656"/>
      <c r="EW62" s="656"/>
      <c r="EX62" s="656"/>
      <c r="EY62" s="656"/>
      <c r="EZ62" s="656"/>
      <c r="FA62" s="656"/>
      <c r="FB62" s="656"/>
      <c r="FC62" s="656"/>
      <c r="FD62" s="656"/>
      <c r="FE62" s="656"/>
      <c r="FF62" s="656"/>
      <c r="FG62" s="656"/>
      <c r="FH62" s="656"/>
      <c r="FI62" s="656"/>
      <c r="FJ62" s="656"/>
      <c r="FK62" s="656"/>
      <c r="FL62" s="656"/>
      <c r="FM62" s="656"/>
      <c r="FN62" s="656"/>
      <c r="FO62" s="656"/>
      <c r="FP62" s="656"/>
      <c r="FQ62" s="656"/>
      <c r="FR62" s="656"/>
      <c r="FS62" s="656"/>
      <c r="FT62" s="656"/>
      <c r="FU62" s="656"/>
      <c r="FV62" s="656"/>
      <c r="FW62" s="656"/>
      <c r="FX62" s="656"/>
      <c r="FY62" s="656"/>
      <c r="FZ62" s="656"/>
      <c r="GA62" s="656"/>
      <c r="GB62" s="656"/>
      <c r="GC62" s="656"/>
      <c r="GD62" s="656"/>
      <c r="GE62" s="656"/>
      <c r="GF62" s="656"/>
      <c r="GG62" s="656"/>
      <c r="GH62" s="656"/>
      <c r="GI62" s="656"/>
      <c r="GJ62" s="656"/>
      <c r="GK62" s="656"/>
      <c r="GL62" s="656"/>
      <c r="GM62" s="656"/>
      <c r="GN62" s="656"/>
      <c r="GO62" s="656"/>
      <c r="GP62" s="656"/>
      <c r="GQ62" s="656"/>
      <c r="GR62" s="656"/>
      <c r="GS62" s="656"/>
      <c r="GT62" s="656"/>
      <c r="GU62" s="656"/>
      <c r="GV62" s="656"/>
      <c r="GW62" s="656"/>
      <c r="GX62" s="656"/>
      <c r="GY62" s="656"/>
      <c r="GZ62" s="656"/>
      <c r="HA62" s="656"/>
      <c r="HB62" s="656"/>
      <c r="HC62" s="656"/>
      <c r="HD62" s="656"/>
      <c r="HE62" s="656"/>
      <c r="HF62" s="656"/>
      <c r="HG62" s="656"/>
      <c r="HH62" s="656"/>
      <c r="HI62" s="656"/>
      <c r="HJ62" s="656"/>
      <c r="HK62" s="656"/>
      <c r="HL62" s="656"/>
      <c r="HM62" s="656"/>
      <c r="HN62" s="656"/>
      <c r="HO62" s="656"/>
      <c r="HP62" s="656"/>
      <c r="HQ62" s="656"/>
      <c r="HR62" s="656"/>
      <c r="HS62" s="656"/>
      <c r="HT62" s="656"/>
      <c r="HU62" s="656"/>
      <c r="HV62" s="656"/>
      <c r="HW62" s="656"/>
      <c r="HX62" s="656"/>
      <c r="HY62" s="656"/>
      <c r="HZ62" s="656"/>
      <c r="IA62" s="656"/>
      <c r="IB62" s="656"/>
      <c r="IC62" s="656"/>
      <c r="ID62" s="656"/>
      <c r="IE62" s="662"/>
      <c r="IF62" s="662"/>
      <c r="IG62" s="662"/>
      <c r="IH62" s="662"/>
      <c r="II62" s="662"/>
      <c r="IJ62" s="662"/>
      <c r="IK62" s="662"/>
      <c r="IL62" s="662"/>
      <c r="IM62" s="662"/>
      <c r="IN62" s="662"/>
      <c r="IO62" s="662"/>
      <c r="IP62" s="662"/>
      <c r="IQ62" s="662"/>
      <c r="IR62" s="662"/>
      <c r="IS62" s="662"/>
      <c r="IT62" s="662"/>
      <c r="IU62" s="662"/>
      <c r="IV62" s="662"/>
      <c r="IW62" s="662"/>
      <c r="IX62" s="662"/>
      <c r="IY62" s="662"/>
      <c r="IZ62" s="662"/>
      <c r="JA62" s="662"/>
      <c r="JB62" s="662"/>
      <c r="JC62" s="662"/>
      <c r="JD62" s="662"/>
      <c r="JE62" s="662"/>
      <c r="JF62" s="662"/>
      <c r="JG62" s="662"/>
      <c r="JH62" s="662"/>
      <c r="JI62" s="662"/>
      <c r="JJ62" s="662"/>
      <c r="JK62" s="662"/>
      <c r="JL62" s="662"/>
      <c r="JM62" s="662"/>
      <c r="JN62" s="662"/>
      <c r="JO62" s="662"/>
      <c r="JP62" s="662"/>
      <c r="JQ62" s="662"/>
      <c r="JR62" s="662"/>
      <c r="JS62" s="662"/>
      <c r="JT62" s="662"/>
      <c r="JU62" s="662"/>
      <c r="JV62" s="662"/>
      <c r="JW62" s="662"/>
      <c r="JX62" s="662"/>
      <c r="JY62" s="662"/>
      <c r="JZ62" s="662"/>
      <c r="KA62" s="662"/>
      <c r="KB62" s="662"/>
      <c r="KC62" s="662"/>
      <c r="KD62" s="662"/>
      <c r="KE62" s="662"/>
      <c r="KF62" s="662"/>
      <c r="KG62" s="662"/>
      <c r="KH62" s="662"/>
      <c r="KI62" s="662"/>
      <c r="KJ62" s="662"/>
      <c r="KK62" s="662"/>
      <c r="KL62" s="662"/>
      <c r="KM62" s="662"/>
      <c r="KN62" s="662"/>
      <c r="KO62" s="662"/>
      <c r="KP62" s="662"/>
      <c r="KQ62" s="662"/>
      <c r="KR62" s="662"/>
      <c r="KS62" s="662"/>
      <c r="KT62" s="662"/>
      <c r="KU62" s="662"/>
      <c r="KV62" s="662"/>
      <c r="KW62" s="662"/>
      <c r="KX62" s="662"/>
      <c r="KY62" s="662"/>
      <c r="KZ62" s="662"/>
      <c r="LA62" s="662"/>
      <c r="LB62" s="662"/>
      <c r="LC62" s="662"/>
      <c r="LD62" s="662"/>
      <c r="LE62" s="662"/>
      <c r="LF62" s="662"/>
      <c r="LG62" s="662"/>
      <c r="LH62" s="662"/>
      <c r="LI62" s="662"/>
      <c r="LJ62" s="662"/>
      <c r="LK62" s="662"/>
      <c r="LL62" s="662"/>
      <c r="LM62" s="662"/>
      <c r="LN62" s="662"/>
      <c r="LO62" s="662"/>
      <c r="LP62" s="662"/>
      <c r="LQ62" s="662"/>
      <c r="LR62" s="662"/>
      <c r="LS62" s="662"/>
      <c r="LT62" s="662"/>
      <c r="LU62" s="662"/>
      <c r="LV62" s="662"/>
      <c r="LW62" s="662"/>
      <c r="LX62" s="662"/>
      <c r="LY62" s="662"/>
      <c r="LZ62" s="662"/>
      <c r="MA62" s="662"/>
      <c r="MB62" s="662"/>
      <c r="MC62" s="662"/>
      <c r="MD62" s="662"/>
      <c r="ME62" s="662"/>
      <c r="MF62" s="662"/>
      <c r="MG62" s="662"/>
      <c r="MH62" s="662"/>
      <c r="MI62" s="662"/>
      <c r="MJ62" s="662"/>
      <c r="MK62" s="662"/>
      <c r="ML62" s="662"/>
      <c r="MM62" s="662"/>
      <c r="MN62" s="662"/>
      <c r="MO62" s="662"/>
      <c r="MP62" s="662"/>
      <c r="MQ62" s="662"/>
      <c r="MR62" s="662"/>
      <c r="MS62" s="662"/>
      <c r="MT62" s="662"/>
      <c r="MU62" s="662"/>
      <c r="MV62" s="662"/>
      <c r="MW62" s="662"/>
      <c r="MX62" s="662"/>
      <c r="MY62" s="662"/>
      <c r="MZ62" s="662"/>
      <c r="NA62" s="662"/>
      <c r="NB62" s="662"/>
      <c r="NC62" s="662"/>
      <c r="ND62" s="662"/>
      <c r="NE62" s="662"/>
      <c r="NF62" s="662"/>
      <c r="NG62" s="662"/>
      <c r="NH62" s="662"/>
      <c r="NI62" s="662"/>
      <c r="NJ62" s="662"/>
      <c r="NK62" s="662"/>
      <c r="NL62" s="662"/>
      <c r="NM62" s="662"/>
      <c r="NN62" s="662"/>
      <c r="NO62" s="662"/>
      <c r="NP62" s="662"/>
      <c r="NQ62" s="662"/>
      <c r="NR62" s="662"/>
      <c r="NS62" s="662"/>
      <c r="NT62" s="662"/>
      <c r="NU62" s="662"/>
      <c r="NV62" s="662"/>
      <c r="NW62" s="662"/>
      <c r="NX62" s="662"/>
      <c r="NY62" s="662"/>
      <c r="NZ62" s="662"/>
      <c r="OA62" s="662"/>
      <c r="OB62" s="662"/>
      <c r="OC62" s="662"/>
      <c r="OD62" s="662"/>
      <c r="OE62" s="662"/>
      <c r="OF62" s="662"/>
      <c r="OG62" s="662"/>
      <c r="OH62" s="662"/>
      <c r="OI62" s="662"/>
      <c r="OJ62" s="662"/>
      <c r="OK62" s="662"/>
      <c r="OL62" s="662"/>
      <c r="OM62" s="662"/>
      <c r="ON62" s="662"/>
      <c r="OO62" s="662"/>
      <c r="OP62" s="662"/>
      <c r="OQ62" s="662"/>
      <c r="OR62" s="662"/>
      <c r="OS62" s="662"/>
      <c r="OT62" s="662"/>
      <c r="OU62" s="662"/>
      <c r="OV62" s="662"/>
      <c r="OW62" s="662"/>
      <c r="OX62" s="662"/>
      <c r="OY62" s="662"/>
      <c r="OZ62" s="662"/>
      <c r="PA62" s="662"/>
      <c r="PB62" s="662"/>
      <c r="PC62" s="662"/>
      <c r="PD62" s="662"/>
      <c r="PE62" s="662"/>
      <c r="PF62" s="662"/>
      <c r="PG62" s="662"/>
      <c r="PH62" s="662"/>
      <c r="PI62" s="662"/>
      <c r="PJ62" s="662"/>
      <c r="PK62" s="662"/>
      <c r="PL62" s="662"/>
      <c r="PM62" s="662"/>
      <c r="PN62" s="662"/>
      <c r="PO62" s="662"/>
      <c r="PP62" s="662"/>
      <c r="PQ62" s="662"/>
      <c r="PR62" s="662"/>
      <c r="PS62" s="662"/>
      <c r="PT62" s="662"/>
      <c r="PU62" s="662"/>
      <c r="PV62" s="662"/>
      <c r="PW62" s="662"/>
      <c r="PX62" s="662"/>
      <c r="PY62" s="662"/>
      <c r="PZ62" s="662"/>
      <c r="QA62" s="662"/>
      <c r="QB62" s="662"/>
      <c r="QC62" s="662"/>
      <c r="QD62" s="662"/>
      <c r="QE62" s="662"/>
      <c r="QF62" s="662"/>
      <c r="QG62" s="662"/>
      <c r="QH62" s="662"/>
      <c r="QI62" s="662"/>
      <c r="QJ62" s="662"/>
      <c r="QK62" s="662"/>
      <c r="QL62" s="662"/>
      <c r="QM62" s="662"/>
      <c r="QN62" s="662"/>
      <c r="QO62" s="662"/>
      <c r="QP62" s="662"/>
      <c r="QQ62" s="662"/>
      <c r="QR62" s="662"/>
      <c r="QS62" s="662"/>
      <c r="QT62" s="662"/>
      <c r="QU62" s="662"/>
      <c r="QV62" s="662"/>
      <c r="QW62" s="662"/>
      <c r="QX62" s="662"/>
      <c r="QY62" s="662"/>
      <c r="QZ62" s="662"/>
      <c r="RA62" s="662"/>
      <c r="RB62" s="662"/>
      <c r="RC62" s="662"/>
      <c r="RD62" s="662"/>
      <c r="RE62" s="662"/>
      <c r="RF62" s="662"/>
      <c r="RG62" s="662"/>
      <c r="RH62" s="662"/>
      <c r="RI62" s="662"/>
      <c r="RJ62" s="662"/>
      <c r="RK62" s="662"/>
      <c r="RL62" s="662"/>
      <c r="RM62" s="662"/>
      <c r="RN62" s="662"/>
      <c r="RO62" s="662"/>
      <c r="RP62" s="662"/>
      <c r="RQ62" s="662"/>
      <c r="RR62" s="662"/>
      <c r="RS62" s="662"/>
      <c r="RT62" s="662"/>
      <c r="RU62" s="662"/>
      <c r="RV62" s="662"/>
      <c r="RW62" s="662"/>
      <c r="RX62" s="662"/>
      <c r="RY62" s="662"/>
      <c r="RZ62" s="662"/>
      <c r="SA62" s="662"/>
      <c r="SB62" s="662"/>
      <c r="SC62" s="662"/>
      <c r="SD62" s="662"/>
      <c r="SE62" s="662"/>
      <c r="SF62" s="662"/>
      <c r="SG62" s="662"/>
      <c r="SH62" s="662"/>
      <c r="SI62" s="662"/>
      <c r="SJ62" s="662"/>
      <c r="SK62" s="662"/>
      <c r="SL62" s="662"/>
      <c r="SM62" s="662"/>
      <c r="SN62" s="662"/>
      <c r="SO62" s="662"/>
      <c r="SP62" s="662"/>
      <c r="SQ62" s="662"/>
      <c r="SR62" s="662"/>
      <c r="SS62" s="662"/>
      <c r="ST62" s="662"/>
      <c r="SU62" s="662"/>
      <c r="SV62" s="662"/>
      <c r="SW62" s="662"/>
      <c r="SX62" s="662"/>
      <c r="SY62" s="662"/>
      <c r="SZ62" s="662"/>
      <c r="TA62" s="662"/>
      <c r="TB62" s="662"/>
      <c r="TC62" s="662"/>
      <c r="TD62" s="662"/>
      <c r="TE62" s="662"/>
      <c r="TF62" s="662"/>
      <c r="TG62" s="662"/>
      <c r="TH62" s="662"/>
      <c r="TI62" s="662"/>
      <c r="TJ62" s="662"/>
      <c r="TK62" s="662"/>
      <c r="TL62" s="662"/>
      <c r="TM62" s="662"/>
      <c r="TN62" s="662"/>
      <c r="TO62" s="662"/>
      <c r="TP62" s="662"/>
      <c r="TQ62" s="662"/>
      <c r="TR62" s="662"/>
      <c r="TS62" s="662"/>
      <c r="TT62" s="662"/>
      <c r="TU62" s="662"/>
      <c r="TV62" s="662"/>
      <c r="TW62" s="662"/>
      <c r="TX62" s="662"/>
      <c r="TY62" s="662"/>
      <c r="TZ62" s="662"/>
      <c r="UA62" s="662"/>
      <c r="UB62" s="662"/>
      <c r="UC62" s="662"/>
      <c r="UD62" s="662"/>
      <c r="UE62" s="662"/>
      <c r="UF62" s="662"/>
      <c r="UG62" s="662"/>
      <c r="UH62" s="662"/>
      <c r="UI62" s="662"/>
      <c r="UJ62" s="662"/>
      <c r="UK62" s="662"/>
      <c r="UL62" s="662"/>
      <c r="UM62" s="662"/>
      <c r="UN62" s="662"/>
      <c r="UO62" s="662"/>
      <c r="UP62" s="662"/>
      <c r="UQ62" s="662"/>
      <c r="UR62" s="662"/>
      <c r="US62" s="662"/>
      <c r="UT62" s="662"/>
      <c r="UU62" s="662"/>
      <c r="UV62" s="662"/>
      <c r="UW62" s="662"/>
      <c r="UX62" s="662"/>
      <c r="UY62" s="662"/>
      <c r="UZ62" s="662"/>
      <c r="VA62" s="662"/>
      <c r="VB62" s="662"/>
      <c r="VC62" s="662"/>
      <c r="VD62" s="662"/>
      <c r="VE62" s="662"/>
      <c r="VF62" s="662"/>
      <c r="VG62" s="662"/>
      <c r="VH62" s="662"/>
      <c r="VI62" s="662"/>
      <c r="VJ62" s="662"/>
      <c r="VK62" s="662"/>
      <c r="VL62" s="662"/>
      <c r="VM62" s="662"/>
      <c r="VN62" s="662"/>
      <c r="VO62" s="662"/>
      <c r="VP62" s="662"/>
      <c r="VQ62" s="662"/>
      <c r="VR62" s="662"/>
      <c r="VS62" s="662"/>
      <c r="VT62" s="662"/>
      <c r="VU62" s="662"/>
      <c r="VV62" s="662"/>
      <c r="VW62" s="662"/>
      <c r="VX62" s="662"/>
      <c r="VY62" s="662"/>
      <c r="VZ62" s="662"/>
      <c r="WA62" s="662"/>
      <c r="WB62" s="662"/>
      <c r="WC62" s="662"/>
      <c r="WD62" s="662"/>
      <c r="WE62" s="662"/>
      <c r="WF62" s="662"/>
      <c r="WG62" s="662"/>
      <c r="WH62" s="662"/>
      <c r="WI62" s="662"/>
      <c r="WJ62" s="662"/>
      <c r="WK62" s="662"/>
      <c r="WL62" s="662"/>
      <c r="WM62" s="662"/>
      <c r="WN62" s="662"/>
      <c r="WO62" s="662"/>
      <c r="WP62" s="662"/>
      <c r="WQ62" s="662"/>
      <c r="WR62" s="662"/>
      <c r="WS62" s="662"/>
      <c r="WT62" s="662"/>
      <c r="WU62" s="662"/>
      <c r="WV62" s="662"/>
      <c r="WW62" s="662"/>
      <c r="WX62" s="662"/>
      <c r="WY62" s="662"/>
      <c r="WZ62" s="662"/>
      <c r="XA62" s="662"/>
      <c r="XB62" s="662"/>
      <c r="XC62" s="662"/>
      <c r="XD62" s="662"/>
      <c r="XE62" s="662"/>
      <c r="XF62" s="662"/>
      <c r="XG62" s="662"/>
      <c r="XH62" s="662"/>
      <c r="XI62" s="662"/>
      <c r="XJ62" s="662"/>
      <c r="XK62" s="662"/>
      <c r="XL62" s="662"/>
      <c r="XM62" s="662"/>
      <c r="XN62" s="662"/>
      <c r="XO62" s="662"/>
      <c r="XP62" s="662"/>
      <c r="XQ62" s="662"/>
      <c r="XR62" s="662"/>
      <c r="XS62" s="662"/>
      <c r="XT62" s="662"/>
      <c r="XU62" s="662"/>
      <c r="XV62" s="662"/>
      <c r="XW62" s="662"/>
      <c r="XX62" s="662"/>
      <c r="XY62" s="662"/>
      <c r="XZ62" s="662"/>
      <c r="YA62" s="662"/>
      <c r="YB62" s="662"/>
      <c r="YC62" s="662"/>
      <c r="YD62" s="662"/>
      <c r="YE62" s="662"/>
      <c r="YF62" s="662"/>
      <c r="YG62" s="662"/>
      <c r="YH62" s="662"/>
      <c r="YI62" s="662"/>
      <c r="YJ62" s="662"/>
      <c r="YK62" s="662"/>
      <c r="YL62" s="662"/>
      <c r="YM62" s="662"/>
      <c r="YN62" s="662"/>
      <c r="YO62" s="662"/>
      <c r="YP62" s="662"/>
      <c r="YQ62" s="662"/>
      <c r="YR62" s="662"/>
      <c r="YS62" s="662"/>
      <c r="YT62" s="662"/>
      <c r="YU62" s="662"/>
      <c r="YV62" s="662"/>
      <c r="YW62" s="662"/>
      <c r="YX62" s="662"/>
      <c r="YY62" s="662"/>
      <c r="YZ62" s="662"/>
      <c r="ZA62" s="662"/>
      <c r="ZB62" s="662"/>
      <c r="ZC62" s="662"/>
      <c r="ZD62" s="662"/>
      <c r="ZE62" s="662"/>
      <c r="ZF62" s="662"/>
      <c r="ZG62" s="662"/>
      <c r="ZH62" s="662"/>
      <c r="ZI62" s="662"/>
      <c r="ZJ62" s="662"/>
      <c r="ZK62" s="662"/>
      <c r="ZL62" s="662"/>
      <c r="ZM62" s="662"/>
      <c r="ZN62" s="662"/>
      <c r="ZO62" s="662"/>
      <c r="ZP62" s="662"/>
      <c r="ZQ62" s="662"/>
      <c r="ZR62" s="662"/>
      <c r="ZS62" s="662"/>
      <c r="ZT62" s="662"/>
      <c r="ZU62" s="662"/>
      <c r="ZV62" s="662"/>
      <c r="ZW62" s="662"/>
      <c r="ZX62" s="662"/>
      <c r="ZY62" s="662"/>
      <c r="ZZ62" s="662"/>
      <c r="AAA62" s="662"/>
      <c r="AAB62" s="662"/>
      <c r="AAC62" s="662"/>
      <c r="AAD62" s="662"/>
      <c r="AAE62" s="662"/>
      <c r="AAF62" s="662"/>
      <c r="AAG62" s="662"/>
      <c r="AAH62" s="662"/>
      <c r="AAI62" s="662"/>
      <c r="AAJ62" s="662"/>
      <c r="AAK62" s="662"/>
      <c r="AAL62" s="662"/>
      <c r="AAM62" s="662"/>
      <c r="AAN62" s="662"/>
      <c r="AAO62" s="662"/>
      <c r="AAP62" s="662"/>
      <c r="AAQ62" s="662"/>
      <c r="AAR62" s="662"/>
      <c r="AAS62" s="662"/>
      <c r="AAT62" s="662"/>
      <c r="AAU62" s="662"/>
      <c r="AAV62" s="662"/>
      <c r="AAW62" s="662"/>
      <c r="AAX62" s="662"/>
      <c r="AAY62" s="662"/>
      <c r="AAZ62" s="662"/>
      <c r="ABA62" s="662"/>
      <c r="ABB62" s="662"/>
      <c r="ABC62" s="662"/>
      <c r="ABD62" s="662"/>
      <c r="ABE62" s="662"/>
      <c r="ABF62" s="662"/>
      <c r="ABG62" s="662"/>
      <c r="ABH62" s="662"/>
      <c r="ABI62" s="662"/>
      <c r="ABJ62" s="662"/>
      <c r="ABK62" s="662"/>
      <c r="ABL62" s="662"/>
      <c r="ABM62" s="662"/>
      <c r="ABN62" s="662"/>
      <c r="ABO62" s="662"/>
      <c r="ABP62" s="662"/>
      <c r="ABQ62" s="662"/>
      <c r="ABR62" s="662"/>
      <c r="ABS62" s="662"/>
      <c r="ABT62" s="662"/>
      <c r="ABU62" s="662"/>
      <c r="ABV62" s="662"/>
      <c r="ABW62" s="662"/>
      <c r="ABX62" s="662"/>
      <c r="ABY62" s="662"/>
      <c r="ABZ62" s="662"/>
      <c r="ACA62" s="662"/>
      <c r="ACB62" s="662"/>
      <c r="ACC62" s="662"/>
      <c r="ACD62" s="662"/>
      <c r="ACE62" s="662"/>
      <c r="ACF62" s="662"/>
      <c r="ACG62" s="662"/>
      <c r="ACH62" s="662"/>
      <c r="ACI62" s="662"/>
      <c r="ACJ62" s="662"/>
      <c r="ACK62" s="662"/>
      <c r="ACL62" s="662"/>
      <c r="ACM62" s="662"/>
      <c r="ACN62" s="662"/>
      <c r="ACO62" s="662"/>
      <c r="ACP62" s="662"/>
      <c r="ACQ62" s="662"/>
      <c r="ACR62" s="662"/>
      <c r="ACS62" s="662"/>
      <c r="ACT62" s="662"/>
      <c r="ACU62" s="662"/>
      <c r="ACV62" s="662"/>
      <c r="ACW62" s="662"/>
      <c r="ACX62" s="662"/>
      <c r="ACY62" s="662"/>
      <c r="ACZ62" s="662"/>
      <c r="ADA62" s="662"/>
      <c r="ADB62" s="662"/>
      <c r="ADC62" s="662"/>
      <c r="ADD62" s="662"/>
      <c r="ADE62" s="662"/>
      <c r="ADF62" s="662"/>
      <c r="ADG62" s="662"/>
      <c r="ADH62" s="662"/>
      <c r="ADI62" s="662"/>
      <c r="ADJ62" s="662"/>
      <c r="ADK62" s="662"/>
      <c r="ADL62" s="662"/>
      <c r="ADM62" s="662"/>
      <c r="ADN62" s="662"/>
      <c r="ADO62" s="662"/>
      <c r="ADP62" s="662"/>
      <c r="ADQ62" s="662"/>
      <c r="ADR62" s="662"/>
      <c r="ADS62" s="662"/>
      <c r="ADT62" s="662"/>
      <c r="ADU62" s="662"/>
      <c r="ADV62" s="662"/>
      <c r="ADW62" s="662"/>
      <c r="ADX62" s="662"/>
      <c r="ADY62" s="662"/>
      <c r="ADZ62" s="662"/>
      <c r="AEA62" s="662"/>
      <c r="AEB62" s="662"/>
      <c r="AEC62" s="662"/>
      <c r="AED62" s="662"/>
      <c r="AEE62" s="662"/>
      <c r="AEF62" s="662"/>
      <c r="AEG62" s="662"/>
      <c r="AEH62" s="662"/>
      <c r="AEI62" s="662"/>
      <c r="AEJ62" s="662"/>
      <c r="AEK62" s="662"/>
      <c r="AEL62" s="662"/>
      <c r="AEM62" s="662"/>
      <c r="AEN62" s="662"/>
      <c r="AEO62" s="662"/>
      <c r="AEP62" s="662"/>
      <c r="AEQ62" s="662"/>
      <c r="AER62" s="662"/>
      <c r="AES62" s="662"/>
      <c r="AET62" s="662"/>
      <c r="AEU62" s="662"/>
      <c r="AEV62" s="662"/>
      <c r="AEW62" s="662"/>
      <c r="AEX62" s="662"/>
      <c r="AEY62" s="662"/>
      <c r="AEZ62" s="662"/>
      <c r="AFA62" s="662"/>
      <c r="AFB62" s="662"/>
      <c r="AFC62" s="662"/>
      <c r="AFD62" s="662"/>
      <c r="AFE62" s="662"/>
      <c r="AFF62" s="662"/>
      <c r="AFG62" s="662"/>
      <c r="AFH62" s="662"/>
      <c r="AFI62" s="662"/>
      <c r="AFJ62" s="662"/>
      <c r="AFK62" s="662"/>
      <c r="AFL62" s="662"/>
      <c r="AFM62" s="662"/>
      <c r="AFN62" s="662"/>
      <c r="AFO62" s="662"/>
      <c r="AFP62" s="662"/>
      <c r="AFQ62" s="662"/>
      <c r="AFR62" s="662"/>
      <c r="AFS62" s="662"/>
      <c r="AFT62" s="662"/>
      <c r="AFU62" s="662"/>
      <c r="AFV62" s="662"/>
      <c r="AFW62" s="662"/>
      <c r="AFX62" s="662"/>
      <c r="AFY62" s="662"/>
      <c r="AFZ62" s="662"/>
      <c r="AGA62" s="662"/>
      <c r="AGB62" s="662"/>
      <c r="AGC62" s="662"/>
      <c r="AGD62" s="662"/>
      <c r="AGE62" s="662"/>
      <c r="AGF62" s="662"/>
      <c r="AGG62" s="662"/>
      <c r="AGH62" s="662"/>
      <c r="AGI62" s="662"/>
      <c r="AGJ62" s="662"/>
      <c r="AGK62" s="662"/>
      <c r="AGL62" s="662"/>
      <c r="AGM62" s="662"/>
      <c r="AGN62" s="662"/>
      <c r="AGO62" s="662"/>
      <c r="AGP62" s="662"/>
      <c r="AGQ62" s="662"/>
      <c r="AGR62" s="662"/>
      <c r="AGS62" s="662"/>
      <c r="AGT62" s="662"/>
      <c r="AGU62" s="662"/>
      <c r="AGV62" s="662"/>
      <c r="AGW62" s="662"/>
      <c r="AGX62" s="662"/>
      <c r="AGY62" s="662"/>
      <c r="AGZ62" s="662"/>
      <c r="AHA62" s="662"/>
      <c r="AHB62" s="662"/>
      <c r="AHC62" s="662"/>
      <c r="AHD62" s="662"/>
      <c r="AHE62" s="662"/>
      <c r="AHF62" s="662"/>
      <c r="AHG62" s="662"/>
      <c r="AHH62" s="662"/>
      <c r="AHI62" s="662"/>
      <c r="AHJ62" s="662"/>
      <c r="AHK62" s="662"/>
      <c r="AHL62" s="662"/>
      <c r="AHM62" s="662"/>
      <c r="AHN62" s="662"/>
      <c r="AHO62" s="662"/>
      <c r="AHP62" s="662"/>
      <c r="AHQ62" s="662"/>
      <c r="AHR62" s="662"/>
      <c r="AHS62" s="662"/>
      <c r="AHT62" s="662"/>
      <c r="AHU62" s="662"/>
      <c r="AHV62" s="662"/>
      <c r="AHW62" s="662"/>
      <c r="AHX62" s="662"/>
      <c r="AHY62" s="662"/>
      <c r="AHZ62" s="662"/>
      <c r="AIA62" s="662"/>
      <c r="AIB62" s="662"/>
      <c r="AIC62" s="662"/>
      <c r="AID62" s="662"/>
      <c r="AIE62" s="662"/>
      <c r="AIF62" s="662"/>
      <c r="AIG62" s="662"/>
      <c r="AIH62" s="662"/>
      <c r="AII62" s="662"/>
      <c r="AIJ62" s="662"/>
      <c r="AIK62" s="662"/>
      <c r="AIL62" s="662"/>
      <c r="AIM62" s="662"/>
      <c r="AIN62" s="662"/>
      <c r="AIO62" s="662"/>
      <c r="AIP62" s="662"/>
      <c r="AIQ62" s="662"/>
      <c r="AIR62" s="662"/>
      <c r="AIS62" s="662"/>
      <c r="AIT62" s="662"/>
      <c r="AIU62" s="662"/>
      <c r="AIV62" s="662"/>
      <c r="AIW62" s="662"/>
      <c r="AIX62" s="662"/>
      <c r="AIY62" s="662"/>
      <c r="AIZ62" s="662"/>
      <c r="AJA62" s="662"/>
      <c r="AJB62" s="662"/>
      <c r="AJC62" s="662"/>
      <c r="AJD62" s="662"/>
      <c r="AJE62" s="662"/>
      <c r="AJF62" s="662"/>
      <c r="AJG62" s="662"/>
      <c r="AJH62" s="662"/>
      <c r="AJI62" s="662"/>
      <c r="AJJ62" s="662"/>
      <c r="AJK62" s="662"/>
      <c r="AJL62" s="662"/>
      <c r="AJM62" s="662"/>
      <c r="AJN62" s="662"/>
      <c r="AJO62" s="662"/>
      <c r="AJP62" s="662"/>
      <c r="AJQ62" s="662"/>
      <c r="AJR62" s="662"/>
      <c r="AJS62" s="662"/>
      <c r="AJT62" s="662"/>
      <c r="AJU62" s="662"/>
      <c r="AJV62" s="662"/>
      <c r="AJW62" s="662"/>
      <c r="AJX62" s="662"/>
      <c r="AJY62" s="662"/>
      <c r="AJZ62" s="662"/>
      <c r="AKA62" s="662"/>
      <c r="AKB62" s="662"/>
      <c r="AKC62" s="662"/>
      <c r="AKD62" s="662"/>
      <c r="AKE62" s="662"/>
      <c r="AKF62" s="662"/>
      <c r="AKG62" s="662"/>
      <c r="AKH62" s="662"/>
      <c r="AKI62" s="662"/>
      <c r="AKJ62" s="662"/>
      <c r="AKK62" s="662"/>
      <c r="AKL62" s="662"/>
      <c r="AKM62" s="662"/>
      <c r="AKN62" s="662"/>
      <c r="AKO62" s="662"/>
      <c r="AKP62" s="662"/>
      <c r="AKQ62" s="662"/>
      <c r="AKR62" s="662"/>
      <c r="AKS62" s="662"/>
      <c r="AKT62" s="662"/>
      <c r="AKU62" s="662"/>
      <c r="AKV62" s="662"/>
      <c r="AKW62" s="662"/>
      <c r="AKX62" s="662"/>
      <c r="AKY62" s="662"/>
      <c r="AKZ62" s="662"/>
      <c r="ALA62" s="662"/>
      <c r="ALB62" s="662"/>
      <c r="ALC62" s="662"/>
      <c r="ALD62" s="662"/>
      <c r="ALE62" s="662"/>
      <c r="ALF62" s="662"/>
      <c r="ALG62" s="662"/>
      <c r="ALH62" s="662"/>
      <c r="ALI62" s="662"/>
      <c r="ALJ62" s="662"/>
      <c r="ALK62" s="662"/>
      <c r="ALL62" s="662"/>
      <c r="ALM62" s="662"/>
      <c r="ALN62" s="662"/>
      <c r="ALO62" s="662"/>
      <c r="ALP62" s="662"/>
      <c r="ALQ62" s="662"/>
      <c r="ALR62" s="662"/>
      <c r="ALS62" s="662"/>
      <c r="ALT62" s="662"/>
      <c r="ALU62" s="662"/>
      <c r="ALV62" s="662"/>
      <c r="ALW62" s="662"/>
      <c r="ALX62" s="662"/>
      <c r="ALY62" s="662"/>
      <c r="ALZ62" s="662"/>
      <c r="AMA62" s="662"/>
      <c r="AMB62" s="662"/>
      <c r="AMC62" s="662"/>
      <c r="AMD62" s="662"/>
      <c r="AME62" s="662"/>
      <c r="AMF62" s="662"/>
      <c r="AMG62" s="662"/>
    </row>
    <row r="63" spans="1:1021" s="657" customFormat="1">
      <c r="A63" s="656"/>
      <c r="B63" s="668"/>
      <c r="C63" s="669"/>
      <c r="D63" s="668"/>
      <c r="E63" s="668"/>
      <c r="F63" s="656"/>
      <c r="G63" s="656"/>
      <c r="H63" s="656"/>
      <c r="I63" s="656"/>
      <c r="J63" s="656"/>
      <c r="K63" s="656"/>
      <c r="L63" s="656"/>
      <c r="M63" s="656"/>
      <c r="N63" s="656"/>
      <c r="O63" s="656"/>
      <c r="P63" s="656"/>
      <c r="Q63" s="656"/>
      <c r="R63" s="656"/>
      <c r="S63" s="656"/>
      <c r="T63" s="656"/>
      <c r="U63" s="656"/>
      <c r="V63" s="656"/>
      <c r="W63" s="656"/>
      <c r="X63" s="656"/>
      <c r="Y63" s="656"/>
      <c r="Z63" s="656"/>
      <c r="AA63" s="656"/>
      <c r="AB63" s="656"/>
      <c r="AC63" s="656"/>
      <c r="AD63" s="656"/>
      <c r="AE63" s="656"/>
      <c r="AF63" s="656"/>
      <c r="AG63" s="656"/>
      <c r="AH63" s="656"/>
      <c r="AI63" s="656"/>
      <c r="AJ63" s="656"/>
      <c r="AK63" s="656"/>
      <c r="AL63" s="656"/>
      <c r="AM63" s="656"/>
      <c r="AN63" s="656"/>
      <c r="AO63" s="656"/>
      <c r="AP63" s="656"/>
      <c r="AQ63" s="656"/>
      <c r="AR63" s="656"/>
      <c r="AS63" s="656"/>
      <c r="AT63" s="656"/>
      <c r="AU63" s="656"/>
      <c r="AV63" s="656"/>
      <c r="AW63" s="656"/>
      <c r="AX63" s="656"/>
      <c r="AY63" s="656"/>
      <c r="AZ63" s="656"/>
      <c r="BA63" s="656"/>
      <c r="BB63" s="656"/>
      <c r="BC63" s="656"/>
      <c r="BD63" s="656"/>
      <c r="BE63" s="656"/>
      <c r="BF63" s="656"/>
      <c r="BG63" s="656"/>
      <c r="BH63" s="656"/>
      <c r="BI63" s="656"/>
      <c r="BJ63" s="656"/>
      <c r="BK63" s="656"/>
      <c r="BL63" s="656"/>
      <c r="BM63" s="656"/>
      <c r="BN63" s="656"/>
      <c r="BO63" s="656"/>
      <c r="BP63" s="656"/>
      <c r="BQ63" s="656"/>
      <c r="BR63" s="656"/>
      <c r="BS63" s="656"/>
      <c r="BT63" s="656"/>
      <c r="BU63" s="656"/>
      <c r="BV63" s="656"/>
      <c r="BW63" s="656"/>
      <c r="BX63" s="656"/>
      <c r="BY63" s="656"/>
      <c r="BZ63" s="656"/>
      <c r="CA63" s="656"/>
      <c r="CB63" s="656"/>
      <c r="CC63" s="656"/>
      <c r="CD63" s="656"/>
      <c r="CE63" s="656"/>
      <c r="CF63" s="656"/>
      <c r="CG63" s="656"/>
      <c r="CH63" s="656"/>
      <c r="CI63" s="656"/>
      <c r="CJ63" s="656"/>
      <c r="CK63" s="656"/>
      <c r="CL63" s="656"/>
      <c r="CM63" s="656"/>
      <c r="CN63" s="656"/>
      <c r="CO63" s="656"/>
      <c r="CP63" s="656"/>
      <c r="CQ63" s="656"/>
      <c r="CR63" s="656"/>
      <c r="CS63" s="656"/>
      <c r="CT63" s="656"/>
      <c r="CU63" s="656"/>
      <c r="CV63" s="656"/>
      <c r="CW63" s="656"/>
      <c r="CX63" s="656"/>
      <c r="CY63" s="656"/>
      <c r="CZ63" s="656"/>
      <c r="DA63" s="656"/>
      <c r="DB63" s="656"/>
      <c r="DC63" s="656"/>
      <c r="DD63" s="656"/>
      <c r="DE63" s="656"/>
      <c r="DF63" s="656"/>
      <c r="DG63" s="656"/>
      <c r="DH63" s="656"/>
      <c r="DI63" s="656"/>
      <c r="DJ63" s="656"/>
      <c r="DK63" s="656"/>
      <c r="DL63" s="656"/>
      <c r="DM63" s="656"/>
      <c r="DN63" s="656"/>
      <c r="DO63" s="656"/>
      <c r="DP63" s="656"/>
      <c r="DQ63" s="656"/>
      <c r="DR63" s="656"/>
      <c r="DS63" s="656"/>
      <c r="DT63" s="656"/>
      <c r="DU63" s="656"/>
      <c r="DV63" s="656"/>
      <c r="DW63" s="656"/>
      <c r="DX63" s="656"/>
      <c r="DY63" s="656"/>
      <c r="DZ63" s="656"/>
      <c r="EA63" s="656"/>
      <c r="EB63" s="656"/>
      <c r="EC63" s="656"/>
      <c r="ED63" s="656"/>
      <c r="EE63" s="656"/>
      <c r="EF63" s="656"/>
      <c r="EG63" s="656"/>
      <c r="EH63" s="656"/>
      <c r="EI63" s="656"/>
      <c r="EJ63" s="656"/>
      <c r="EK63" s="656"/>
      <c r="EL63" s="656"/>
      <c r="EM63" s="656"/>
      <c r="EN63" s="656"/>
      <c r="EO63" s="656"/>
      <c r="EP63" s="656"/>
      <c r="EQ63" s="656"/>
      <c r="ER63" s="656"/>
      <c r="ES63" s="656"/>
      <c r="ET63" s="656"/>
      <c r="EU63" s="656"/>
      <c r="EV63" s="656"/>
      <c r="EW63" s="656"/>
      <c r="EX63" s="656"/>
      <c r="EY63" s="656"/>
      <c r="EZ63" s="656"/>
      <c r="FA63" s="656"/>
      <c r="FB63" s="656"/>
      <c r="FC63" s="656"/>
      <c r="FD63" s="656"/>
      <c r="FE63" s="656"/>
      <c r="FF63" s="656"/>
      <c r="FG63" s="656"/>
      <c r="FH63" s="656"/>
      <c r="FI63" s="656"/>
      <c r="FJ63" s="656"/>
      <c r="FK63" s="656"/>
      <c r="FL63" s="656"/>
      <c r="FM63" s="656"/>
      <c r="FN63" s="656"/>
      <c r="FO63" s="656"/>
      <c r="FP63" s="656"/>
      <c r="FQ63" s="656"/>
      <c r="FR63" s="656"/>
      <c r="FS63" s="656"/>
      <c r="FT63" s="656"/>
      <c r="FU63" s="656"/>
      <c r="FV63" s="656"/>
      <c r="FW63" s="656"/>
      <c r="FX63" s="656"/>
      <c r="FY63" s="656"/>
      <c r="FZ63" s="656"/>
      <c r="GA63" s="656"/>
      <c r="GB63" s="656"/>
      <c r="GC63" s="656"/>
      <c r="GD63" s="656"/>
      <c r="GE63" s="656"/>
      <c r="GF63" s="656"/>
      <c r="GG63" s="656"/>
      <c r="GH63" s="656"/>
      <c r="GI63" s="656"/>
      <c r="GJ63" s="656"/>
      <c r="GK63" s="656"/>
      <c r="GL63" s="656"/>
      <c r="GM63" s="656"/>
      <c r="GN63" s="656"/>
      <c r="GO63" s="656"/>
      <c r="GP63" s="656"/>
      <c r="GQ63" s="656"/>
      <c r="GR63" s="656"/>
      <c r="GS63" s="656"/>
      <c r="GT63" s="656"/>
      <c r="GU63" s="656"/>
      <c r="GV63" s="656"/>
      <c r="GW63" s="656"/>
      <c r="GX63" s="656"/>
      <c r="GY63" s="656"/>
      <c r="GZ63" s="656"/>
      <c r="HA63" s="656"/>
      <c r="HB63" s="656"/>
      <c r="HC63" s="656"/>
      <c r="HD63" s="656"/>
      <c r="HE63" s="656"/>
      <c r="HF63" s="656"/>
      <c r="HG63" s="656"/>
      <c r="HH63" s="656"/>
      <c r="HI63" s="656"/>
      <c r="HJ63" s="656"/>
      <c r="HK63" s="656"/>
      <c r="HL63" s="656"/>
      <c r="HM63" s="656"/>
      <c r="HN63" s="656"/>
      <c r="HO63" s="656"/>
      <c r="HP63" s="656"/>
      <c r="HQ63" s="656"/>
      <c r="HR63" s="656"/>
      <c r="HS63" s="656"/>
      <c r="HT63" s="656"/>
      <c r="HU63" s="656"/>
      <c r="HV63" s="656"/>
      <c r="HW63" s="656"/>
      <c r="HX63" s="656"/>
      <c r="HY63" s="656"/>
      <c r="HZ63" s="656"/>
      <c r="IA63" s="656"/>
      <c r="IB63" s="656"/>
      <c r="IC63" s="656"/>
      <c r="ID63" s="656"/>
      <c r="IE63" s="662"/>
      <c r="IF63" s="662"/>
      <c r="IG63" s="662"/>
      <c r="IH63" s="662"/>
      <c r="II63" s="662"/>
      <c r="IJ63" s="662"/>
      <c r="IK63" s="662"/>
      <c r="IL63" s="662"/>
      <c r="IM63" s="662"/>
      <c r="IN63" s="662"/>
      <c r="IO63" s="662"/>
      <c r="IP63" s="662"/>
      <c r="IQ63" s="662"/>
      <c r="IR63" s="662"/>
      <c r="IS63" s="662"/>
      <c r="IT63" s="662"/>
      <c r="IU63" s="662"/>
      <c r="IV63" s="662"/>
      <c r="IW63" s="662"/>
      <c r="IX63" s="662"/>
      <c r="IY63" s="662"/>
      <c r="IZ63" s="662"/>
      <c r="JA63" s="662"/>
      <c r="JB63" s="662"/>
      <c r="JC63" s="662"/>
      <c r="JD63" s="662"/>
      <c r="JE63" s="662"/>
      <c r="JF63" s="662"/>
      <c r="JG63" s="662"/>
      <c r="JH63" s="662"/>
      <c r="JI63" s="662"/>
      <c r="JJ63" s="662"/>
      <c r="JK63" s="662"/>
      <c r="JL63" s="662"/>
      <c r="JM63" s="662"/>
      <c r="JN63" s="662"/>
      <c r="JO63" s="662"/>
      <c r="JP63" s="662"/>
      <c r="JQ63" s="662"/>
      <c r="JR63" s="662"/>
      <c r="JS63" s="662"/>
      <c r="JT63" s="662"/>
      <c r="JU63" s="662"/>
      <c r="JV63" s="662"/>
      <c r="JW63" s="662"/>
      <c r="JX63" s="662"/>
      <c r="JY63" s="662"/>
      <c r="JZ63" s="662"/>
      <c r="KA63" s="662"/>
      <c r="KB63" s="662"/>
      <c r="KC63" s="662"/>
      <c r="KD63" s="662"/>
      <c r="KE63" s="662"/>
      <c r="KF63" s="662"/>
      <c r="KG63" s="662"/>
      <c r="KH63" s="662"/>
      <c r="KI63" s="662"/>
      <c r="KJ63" s="662"/>
      <c r="KK63" s="662"/>
      <c r="KL63" s="662"/>
      <c r="KM63" s="662"/>
      <c r="KN63" s="662"/>
      <c r="KO63" s="662"/>
      <c r="KP63" s="662"/>
      <c r="KQ63" s="662"/>
      <c r="KR63" s="662"/>
      <c r="KS63" s="662"/>
      <c r="KT63" s="662"/>
      <c r="KU63" s="662"/>
      <c r="KV63" s="662"/>
      <c r="KW63" s="662"/>
      <c r="KX63" s="662"/>
      <c r="KY63" s="662"/>
      <c r="KZ63" s="662"/>
      <c r="LA63" s="662"/>
      <c r="LB63" s="662"/>
      <c r="LC63" s="662"/>
      <c r="LD63" s="662"/>
      <c r="LE63" s="662"/>
      <c r="LF63" s="662"/>
      <c r="LG63" s="662"/>
      <c r="LH63" s="662"/>
      <c r="LI63" s="662"/>
      <c r="LJ63" s="662"/>
      <c r="LK63" s="662"/>
      <c r="LL63" s="662"/>
      <c r="LM63" s="662"/>
      <c r="LN63" s="662"/>
      <c r="LO63" s="662"/>
      <c r="LP63" s="662"/>
      <c r="LQ63" s="662"/>
      <c r="LR63" s="662"/>
      <c r="LS63" s="662"/>
      <c r="LT63" s="662"/>
      <c r="LU63" s="662"/>
      <c r="LV63" s="662"/>
      <c r="LW63" s="662"/>
      <c r="LX63" s="662"/>
      <c r="LY63" s="662"/>
      <c r="LZ63" s="662"/>
      <c r="MA63" s="662"/>
      <c r="MB63" s="662"/>
      <c r="MC63" s="662"/>
      <c r="MD63" s="662"/>
      <c r="ME63" s="662"/>
      <c r="MF63" s="662"/>
      <c r="MG63" s="662"/>
      <c r="MH63" s="662"/>
      <c r="MI63" s="662"/>
      <c r="MJ63" s="662"/>
      <c r="MK63" s="662"/>
      <c r="ML63" s="662"/>
      <c r="MM63" s="662"/>
      <c r="MN63" s="662"/>
      <c r="MO63" s="662"/>
      <c r="MP63" s="662"/>
      <c r="MQ63" s="662"/>
      <c r="MR63" s="662"/>
      <c r="MS63" s="662"/>
      <c r="MT63" s="662"/>
      <c r="MU63" s="662"/>
      <c r="MV63" s="662"/>
      <c r="MW63" s="662"/>
      <c r="MX63" s="662"/>
      <c r="MY63" s="662"/>
      <c r="MZ63" s="662"/>
      <c r="NA63" s="662"/>
      <c r="NB63" s="662"/>
      <c r="NC63" s="662"/>
      <c r="ND63" s="662"/>
      <c r="NE63" s="662"/>
      <c r="NF63" s="662"/>
      <c r="NG63" s="662"/>
      <c r="NH63" s="662"/>
      <c r="NI63" s="662"/>
      <c r="NJ63" s="662"/>
      <c r="NK63" s="662"/>
      <c r="NL63" s="662"/>
      <c r="NM63" s="662"/>
      <c r="NN63" s="662"/>
      <c r="NO63" s="662"/>
      <c r="NP63" s="662"/>
      <c r="NQ63" s="662"/>
      <c r="NR63" s="662"/>
      <c r="NS63" s="662"/>
      <c r="NT63" s="662"/>
      <c r="NU63" s="662"/>
      <c r="NV63" s="662"/>
      <c r="NW63" s="662"/>
      <c r="NX63" s="662"/>
      <c r="NY63" s="662"/>
      <c r="NZ63" s="662"/>
      <c r="OA63" s="662"/>
      <c r="OB63" s="662"/>
      <c r="OC63" s="662"/>
      <c r="OD63" s="662"/>
      <c r="OE63" s="662"/>
      <c r="OF63" s="662"/>
      <c r="OG63" s="662"/>
      <c r="OH63" s="662"/>
      <c r="OI63" s="662"/>
      <c r="OJ63" s="662"/>
      <c r="OK63" s="662"/>
      <c r="OL63" s="662"/>
      <c r="OM63" s="662"/>
      <c r="ON63" s="662"/>
      <c r="OO63" s="662"/>
      <c r="OP63" s="662"/>
      <c r="OQ63" s="662"/>
      <c r="OR63" s="662"/>
      <c r="OS63" s="662"/>
      <c r="OT63" s="662"/>
      <c r="OU63" s="662"/>
      <c r="OV63" s="662"/>
      <c r="OW63" s="662"/>
      <c r="OX63" s="662"/>
      <c r="OY63" s="662"/>
      <c r="OZ63" s="662"/>
      <c r="PA63" s="662"/>
      <c r="PB63" s="662"/>
      <c r="PC63" s="662"/>
      <c r="PD63" s="662"/>
      <c r="PE63" s="662"/>
      <c r="PF63" s="662"/>
      <c r="PG63" s="662"/>
      <c r="PH63" s="662"/>
      <c r="PI63" s="662"/>
      <c r="PJ63" s="662"/>
      <c r="PK63" s="662"/>
      <c r="PL63" s="662"/>
      <c r="PM63" s="662"/>
      <c r="PN63" s="662"/>
      <c r="PO63" s="662"/>
      <c r="PP63" s="662"/>
      <c r="PQ63" s="662"/>
      <c r="PR63" s="662"/>
      <c r="PS63" s="662"/>
      <c r="PT63" s="662"/>
      <c r="PU63" s="662"/>
      <c r="PV63" s="662"/>
      <c r="PW63" s="662"/>
      <c r="PX63" s="662"/>
      <c r="PY63" s="662"/>
      <c r="PZ63" s="662"/>
      <c r="QA63" s="662"/>
      <c r="QB63" s="662"/>
      <c r="QC63" s="662"/>
      <c r="QD63" s="662"/>
      <c r="QE63" s="662"/>
      <c r="QF63" s="662"/>
      <c r="QG63" s="662"/>
      <c r="QH63" s="662"/>
      <c r="QI63" s="662"/>
      <c r="QJ63" s="662"/>
      <c r="QK63" s="662"/>
      <c r="QL63" s="662"/>
      <c r="QM63" s="662"/>
      <c r="QN63" s="662"/>
      <c r="QO63" s="662"/>
      <c r="QP63" s="662"/>
      <c r="QQ63" s="662"/>
      <c r="QR63" s="662"/>
      <c r="QS63" s="662"/>
      <c r="QT63" s="662"/>
      <c r="QU63" s="662"/>
      <c r="QV63" s="662"/>
      <c r="QW63" s="662"/>
      <c r="QX63" s="662"/>
      <c r="QY63" s="662"/>
      <c r="QZ63" s="662"/>
      <c r="RA63" s="662"/>
      <c r="RB63" s="662"/>
      <c r="RC63" s="662"/>
      <c r="RD63" s="662"/>
      <c r="RE63" s="662"/>
      <c r="RF63" s="662"/>
      <c r="RG63" s="662"/>
      <c r="RH63" s="662"/>
      <c r="RI63" s="662"/>
      <c r="RJ63" s="662"/>
      <c r="RK63" s="662"/>
      <c r="RL63" s="662"/>
      <c r="RM63" s="662"/>
      <c r="RN63" s="662"/>
      <c r="RO63" s="662"/>
      <c r="RP63" s="662"/>
      <c r="RQ63" s="662"/>
      <c r="RR63" s="662"/>
      <c r="RS63" s="662"/>
      <c r="RT63" s="662"/>
      <c r="RU63" s="662"/>
      <c r="RV63" s="662"/>
      <c r="RW63" s="662"/>
      <c r="RX63" s="662"/>
      <c r="RY63" s="662"/>
      <c r="RZ63" s="662"/>
      <c r="SA63" s="662"/>
      <c r="SB63" s="662"/>
      <c r="SC63" s="662"/>
      <c r="SD63" s="662"/>
      <c r="SE63" s="662"/>
      <c r="SF63" s="662"/>
      <c r="SG63" s="662"/>
      <c r="SH63" s="662"/>
      <c r="SI63" s="662"/>
      <c r="SJ63" s="662"/>
      <c r="SK63" s="662"/>
      <c r="SL63" s="662"/>
      <c r="SM63" s="662"/>
      <c r="SN63" s="662"/>
      <c r="SO63" s="662"/>
      <c r="SP63" s="662"/>
      <c r="SQ63" s="662"/>
      <c r="SR63" s="662"/>
      <c r="SS63" s="662"/>
      <c r="ST63" s="662"/>
      <c r="SU63" s="662"/>
      <c r="SV63" s="662"/>
      <c r="SW63" s="662"/>
      <c r="SX63" s="662"/>
      <c r="SY63" s="662"/>
      <c r="SZ63" s="662"/>
      <c r="TA63" s="662"/>
      <c r="TB63" s="662"/>
      <c r="TC63" s="662"/>
      <c r="TD63" s="662"/>
      <c r="TE63" s="662"/>
      <c r="TF63" s="662"/>
      <c r="TG63" s="662"/>
      <c r="TH63" s="662"/>
      <c r="TI63" s="662"/>
      <c r="TJ63" s="662"/>
      <c r="TK63" s="662"/>
      <c r="TL63" s="662"/>
      <c r="TM63" s="662"/>
      <c r="TN63" s="662"/>
      <c r="TO63" s="662"/>
      <c r="TP63" s="662"/>
      <c r="TQ63" s="662"/>
      <c r="TR63" s="662"/>
      <c r="TS63" s="662"/>
      <c r="TT63" s="662"/>
      <c r="TU63" s="662"/>
      <c r="TV63" s="662"/>
      <c r="TW63" s="662"/>
      <c r="TX63" s="662"/>
      <c r="TY63" s="662"/>
      <c r="TZ63" s="662"/>
      <c r="UA63" s="662"/>
      <c r="UB63" s="662"/>
      <c r="UC63" s="662"/>
      <c r="UD63" s="662"/>
      <c r="UE63" s="662"/>
      <c r="UF63" s="662"/>
      <c r="UG63" s="662"/>
      <c r="UH63" s="662"/>
      <c r="UI63" s="662"/>
      <c r="UJ63" s="662"/>
      <c r="UK63" s="662"/>
      <c r="UL63" s="662"/>
      <c r="UM63" s="662"/>
      <c r="UN63" s="662"/>
      <c r="UO63" s="662"/>
      <c r="UP63" s="662"/>
      <c r="UQ63" s="662"/>
      <c r="UR63" s="662"/>
      <c r="US63" s="662"/>
      <c r="UT63" s="662"/>
      <c r="UU63" s="662"/>
      <c r="UV63" s="662"/>
      <c r="UW63" s="662"/>
      <c r="UX63" s="662"/>
      <c r="UY63" s="662"/>
      <c r="UZ63" s="662"/>
      <c r="VA63" s="662"/>
      <c r="VB63" s="662"/>
      <c r="VC63" s="662"/>
      <c r="VD63" s="662"/>
      <c r="VE63" s="662"/>
      <c r="VF63" s="662"/>
      <c r="VG63" s="662"/>
      <c r="VH63" s="662"/>
      <c r="VI63" s="662"/>
      <c r="VJ63" s="662"/>
      <c r="VK63" s="662"/>
      <c r="VL63" s="662"/>
      <c r="VM63" s="662"/>
      <c r="VN63" s="662"/>
      <c r="VO63" s="662"/>
      <c r="VP63" s="662"/>
      <c r="VQ63" s="662"/>
      <c r="VR63" s="662"/>
      <c r="VS63" s="662"/>
      <c r="VT63" s="662"/>
      <c r="VU63" s="662"/>
      <c r="VV63" s="662"/>
      <c r="VW63" s="662"/>
      <c r="VX63" s="662"/>
      <c r="VY63" s="662"/>
      <c r="VZ63" s="662"/>
      <c r="WA63" s="662"/>
      <c r="WB63" s="662"/>
      <c r="WC63" s="662"/>
      <c r="WD63" s="662"/>
      <c r="WE63" s="662"/>
      <c r="WF63" s="662"/>
      <c r="WG63" s="662"/>
      <c r="WH63" s="662"/>
      <c r="WI63" s="662"/>
      <c r="WJ63" s="662"/>
      <c r="WK63" s="662"/>
      <c r="WL63" s="662"/>
      <c r="WM63" s="662"/>
      <c r="WN63" s="662"/>
      <c r="WO63" s="662"/>
      <c r="WP63" s="662"/>
      <c r="WQ63" s="662"/>
      <c r="WR63" s="662"/>
      <c r="WS63" s="662"/>
      <c r="WT63" s="662"/>
      <c r="WU63" s="662"/>
      <c r="WV63" s="662"/>
      <c r="WW63" s="662"/>
      <c r="WX63" s="662"/>
      <c r="WY63" s="662"/>
      <c r="WZ63" s="662"/>
      <c r="XA63" s="662"/>
      <c r="XB63" s="662"/>
      <c r="XC63" s="662"/>
      <c r="XD63" s="662"/>
      <c r="XE63" s="662"/>
      <c r="XF63" s="662"/>
      <c r="XG63" s="662"/>
      <c r="XH63" s="662"/>
      <c r="XI63" s="662"/>
      <c r="XJ63" s="662"/>
      <c r="XK63" s="662"/>
      <c r="XL63" s="662"/>
      <c r="XM63" s="662"/>
      <c r="XN63" s="662"/>
      <c r="XO63" s="662"/>
      <c r="XP63" s="662"/>
      <c r="XQ63" s="662"/>
      <c r="XR63" s="662"/>
      <c r="XS63" s="662"/>
      <c r="XT63" s="662"/>
      <c r="XU63" s="662"/>
      <c r="XV63" s="662"/>
      <c r="XW63" s="662"/>
      <c r="XX63" s="662"/>
      <c r="XY63" s="662"/>
      <c r="XZ63" s="662"/>
      <c r="YA63" s="662"/>
      <c r="YB63" s="662"/>
      <c r="YC63" s="662"/>
      <c r="YD63" s="662"/>
      <c r="YE63" s="662"/>
      <c r="YF63" s="662"/>
      <c r="YG63" s="662"/>
      <c r="YH63" s="662"/>
      <c r="YI63" s="662"/>
      <c r="YJ63" s="662"/>
      <c r="YK63" s="662"/>
      <c r="YL63" s="662"/>
      <c r="YM63" s="662"/>
      <c r="YN63" s="662"/>
      <c r="YO63" s="662"/>
      <c r="YP63" s="662"/>
      <c r="YQ63" s="662"/>
      <c r="YR63" s="662"/>
      <c r="YS63" s="662"/>
      <c r="YT63" s="662"/>
      <c r="YU63" s="662"/>
      <c r="YV63" s="662"/>
      <c r="YW63" s="662"/>
      <c r="YX63" s="662"/>
      <c r="YY63" s="662"/>
      <c r="YZ63" s="662"/>
      <c r="ZA63" s="662"/>
      <c r="ZB63" s="662"/>
      <c r="ZC63" s="662"/>
      <c r="ZD63" s="662"/>
      <c r="ZE63" s="662"/>
      <c r="ZF63" s="662"/>
      <c r="ZG63" s="662"/>
      <c r="ZH63" s="662"/>
      <c r="ZI63" s="662"/>
      <c r="ZJ63" s="662"/>
      <c r="ZK63" s="662"/>
      <c r="ZL63" s="662"/>
      <c r="ZM63" s="662"/>
      <c r="ZN63" s="662"/>
      <c r="ZO63" s="662"/>
      <c r="ZP63" s="662"/>
      <c r="ZQ63" s="662"/>
      <c r="ZR63" s="662"/>
      <c r="ZS63" s="662"/>
      <c r="ZT63" s="662"/>
      <c r="ZU63" s="662"/>
      <c r="ZV63" s="662"/>
      <c r="ZW63" s="662"/>
      <c r="ZX63" s="662"/>
      <c r="ZY63" s="662"/>
      <c r="ZZ63" s="662"/>
      <c r="AAA63" s="662"/>
      <c r="AAB63" s="662"/>
      <c r="AAC63" s="662"/>
      <c r="AAD63" s="662"/>
      <c r="AAE63" s="662"/>
      <c r="AAF63" s="662"/>
      <c r="AAG63" s="662"/>
      <c r="AAH63" s="662"/>
      <c r="AAI63" s="662"/>
      <c r="AAJ63" s="662"/>
      <c r="AAK63" s="662"/>
      <c r="AAL63" s="662"/>
      <c r="AAM63" s="662"/>
      <c r="AAN63" s="662"/>
      <c r="AAO63" s="662"/>
      <c r="AAP63" s="662"/>
      <c r="AAQ63" s="662"/>
      <c r="AAR63" s="662"/>
      <c r="AAS63" s="662"/>
      <c r="AAT63" s="662"/>
      <c r="AAU63" s="662"/>
      <c r="AAV63" s="662"/>
      <c r="AAW63" s="662"/>
      <c r="AAX63" s="662"/>
      <c r="AAY63" s="662"/>
      <c r="AAZ63" s="662"/>
      <c r="ABA63" s="662"/>
      <c r="ABB63" s="662"/>
      <c r="ABC63" s="662"/>
      <c r="ABD63" s="662"/>
      <c r="ABE63" s="662"/>
      <c r="ABF63" s="662"/>
      <c r="ABG63" s="662"/>
      <c r="ABH63" s="662"/>
      <c r="ABI63" s="662"/>
      <c r="ABJ63" s="662"/>
      <c r="ABK63" s="662"/>
      <c r="ABL63" s="662"/>
      <c r="ABM63" s="662"/>
      <c r="ABN63" s="662"/>
      <c r="ABO63" s="662"/>
      <c r="ABP63" s="662"/>
      <c r="ABQ63" s="662"/>
      <c r="ABR63" s="662"/>
      <c r="ABS63" s="662"/>
      <c r="ABT63" s="662"/>
      <c r="ABU63" s="662"/>
      <c r="ABV63" s="662"/>
      <c r="ABW63" s="662"/>
      <c r="ABX63" s="662"/>
      <c r="ABY63" s="662"/>
      <c r="ABZ63" s="662"/>
      <c r="ACA63" s="662"/>
      <c r="ACB63" s="662"/>
      <c r="ACC63" s="662"/>
      <c r="ACD63" s="662"/>
      <c r="ACE63" s="662"/>
      <c r="ACF63" s="662"/>
      <c r="ACG63" s="662"/>
      <c r="ACH63" s="662"/>
      <c r="ACI63" s="662"/>
      <c r="ACJ63" s="662"/>
      <c r="ACK63" s="662"/>
      <c r="ACL63" s="662"/>
      <c r="ACM63" s="662"/>
      <c r="ACN63" s="662"/>
      <c r="ACO63" s="662"/>
      <c r="ACP63" s="662"/>
      <c r="ACQ63" s="662"/>
      <c r="ACR63" s="662"/>
      <c r="ACS63" s="662"/>
      <c r="ACT63" s="662"/>
      <c r="ACU63" s="662"/>
      <c r="ACV63" s="662"/>
      <c r="ACW63" s="662"/>
      <c r="ACX63" s="662"/>
      <c r="ACY63" s="662"/>
      <c r="ACZ63" s="662"/>
      <c r="ADA63" s="662"/>
      <c r="ADB63" s="662"/>
      <c r="ADC63" s="662"/>
      <c r="ADD63" s="662"/>
      <c r="ADE63" s="662"/>
      <c r="ADF63" s="662"/>
      <c r="ADG63" s="662"/>
      <c r="ADH63" s="662"/>
      <c r="ADI63" s="662"/>
      <c r="ADJ63" s="662"/>
      <c r="ADK63" s="662"/>
      <c r="ADL63" s="662"/>
      <c r="ADM63" s="662"/>
      <c r="ADN63" s="662"/>
      <c r="ADO63" s="662"/>
      <c r="ADP63" s="662"/>
      <c r="ADQ63" s="662"/>
      <c r="ADR63" s="662"/>
      <c r="ADS63" s="662"/>
      <c r="ADT63" s="662"/>
      <c r="ADU63" s="662"/>
      <c r="ADV63" s="662"/>
      <c r="ADW63" s="662"/>
      <c r="ADX63" s="662"/>
      <c r="ADY63" s="662"/>
      <c r="ADZ63" s="662"/>
      <c r="AEA63" s="662"/>
      <c r="AEB63" s="662"/>
      <c r="AEC63" s="662"/>
      <c r="AED63" s="662"/>
      <c r="AEE63" s="662"/>
      <c r="AEF63" s="662"/>
      <c r="AEG63" s="662"/>
      <c r="AEH63" s="662"/>
      <c r="AEI63" s="662"/>
      <c r="AEJ63" s="662"/>
      <c r="AEK63" s="662"/>
      <c r="AEL63" s="662"/>
      <c r="AEM63" s="662"/>
      <c r="AEN63" s="662"/>
      <c r="AEO63" s="662"/>
      <c r="AEP63" s="662"/>
      <c r="AEQ63" s="662"/>
      <c r="AER63" s="662"/>
      <c r="AES63" s="662"/>
      <c r="AET63" s="662"/>
      <c r="AEU63" s="662"/>
      <c r="AEV63" s="662"/>
      <c r="AEW63" s="662"/>
      <c r="AEX63" s="662"/>
      <c r="AEY63" s="662"/>
      <c r="AEZ63" s="662"/>
      <c r="AFA63" s="662"/>
      <c r="AFB63" s="662"/>
      <c r="AFC63" s="662"/>
      <c r="AFD63" s="662"/>
      <c r="AFE63" s="662"/>
      <c r="AFF63" s="662"/>
      <c r="AFG63" s="662"/>
      <c r="AFH63" s="662"/>
      <c r="AFI63" s="662"/>
      <c r="AFJ63" s="662"/>
      <c r="AFK63" s="662"/>
      <c r="AFL63" s="662"/>
      <c r="AFM63" s="662"/>
      <c r="AFN63" s="662"/>
      <c r="AFO63" s="662"/>
      <c r="AFP63" s="662"/>
      <c r="AFQ63" s="662"/>
      <c r="AFR63" s="662"/>
      <c r="AFS63" s="662"/>
      <c r="AFT63" s="662"/>
      <c r="AFU63" s="662"/>
      <c r="AFV63" s="662"/>
      <c r="AFW63" s="662"/>
      <c r="AFX63" s="662"/>
      <c r="AFY63" s="662"/>
      <c r="AFZ63" s="662"/>
      <c r="AGA63" s="662"/>
      <c r="AGB63" s="662"/>
      <c r="AGC63" s="662"/>
      <c r="AGD63" s="662"/>
      <c r="AGE63" s="662"/>
      <c r="AGF63" s="662"/>
      <c r="AGG63" s="662"/>
      <c r="AGH63" s="662"/>
      <c r="AGI63" s="662"/>
      <c r="AGJ63" s="662"/>
      <c r="AGK63" s="662"/>
      <c r="AGL63" s="662"/>
      <c r="AGM63" s="662"/>
      <c r="AGN63" s="662"/>
      <c r="AGO63" s="662"/>
      <c r="AGP63" s="662"/>
      <c r="AGQ63" s="662"/>
      <c r="AGR63" s="662"/>
      <c r="AGS63" s="662"/>
      <c r="AGT63" s="662"/>
      <c r="AGU63" s="662"/>
      <c r="AGV63" s="662"/>
      <c r="AGW63" s="662"/>
      <c r="AGX63" s="662"/>
      <c r="AGY63" s="662"/>
      <c r="AGZ63" s="662"/>
      <c r="AHA63" s="662"/>
      <c r="AHB63" s="662"/>
      <c r="AHC63" s="662"/>
      <c r="AHD63" s="662"/>
      <c r="AHE63" s="662"/>
      <c r="AHF63" s="662"/>
      <c r="AHG63" s="662"/>
      <c r="AHH63" s="662"/>
      <c r="AHI63" s="662"/>
      <c r="AHJ63" s="662"/>
      <c r="AHK63" s="662"/>
      <c r="AHL63" s="662"/>
      <c r="AHM63" s="662"/>
      <c r="AHN63" s="662"/>
      <c r="AHO63" s="662"/>
      <c r="AHP63" s="662"/>
      <c r="AHQ63" s="662"/>
      <c r="AHR63" s="662"/>
      <c r="AHS63" s="662"/>
      <c r="AHT63" s="662"/>
      <c r="AHU63" s="662"/>
      <c r="AHV63" s="662"/>
      <c r="AHW63" s="662"/>
      <c r="AHX63" s="662"/>
      <c r="AHY63" s="662"/>
      <c r="AHZ63" s="662"/>
      <c r="AIA63" s="662"/>
      <c r="AIB63" s="662"/>
      <c r="AIC63" s="662"/>
      <c r="AID63" s="662"/>
      <c r="AIE63" s="662"/>
      <c r="AIF63" s="662"/>
      <c r="AIG63" s="662"/>
      <c r="AIH63" s="662"/>
      <c r="AII63" s="662"/>
      <c r="AIJ63" s="662"/>
      <c r="AIK63" s="662"/>
      <c r="AIL63" s="662"/>
      <c r="AIM63" s="662"/>
      <c r="AIN63" s="662"/>
      <c r="AIO63" s="662"/>
      <c r="AIP63" s="662"/>
      <c r="AIQ63" s="662"/>
      <c r="AIR63" s="662"/>
      <c r="AIS63" s="662"/>
      <c r="AIT63" s="662"/>
      <c r="AIU63" s="662"/>
      <c r="AIV63" s="662"/>
      <c r="AIW63" s="662"/>
      <c r="AIX63" s="662"/>
      <c r="AIY63" s="662"/>
      <c r="AIZ63" s="662"/>
      <c r="AJA63" s="662"/>
      <c r="AJB63" s="662"/>
      <c r="AJC63" s="662"/>
      <c r="AJD63" s="662"/>
      <c r="AJE63" s="662"/>
      <c r="AJF63" s="662"/>
      <c r="AJG63" s="662"/>
      <c r="AJH63" s="662"/>
      <c r="AJI63" s="662"/>
      <c r="AJJ63" s="662"/>
      <c r="AJK63" s="662"/>
      <c r="AJL63" s="662"/>
      <c r="AJM63" s="662"/>
      <c r="AJN63" s="662"/>
      <c r="AJO63" s="662"/>
      <c r="AJP63" s="662"/>
      <c r="AJQ63" s="662"/>
      <c r="AJR63" s="662"/>
      <c r="AJS63" s="662"/>
      <c r="AJT63" s="662"/>
      <c r="AJU63" s="662"/>
      <c r="AJV63" s="662"/>
      <c r="AJW63" s="662"/>
      <c r="AJX63" s="662"/>
      <c r="AJY63" s="662"/>
      <c r="AJZ63" s="662"/>
      <c r="AKA63" s="662"/>
      <c r="AKB63" s="662"/>
      <c r="AKC63" s="662"/>
      <c r="AKD63" s="662"/>
      <c r="AKE63" s="662"/>
      <c r="AKF63" s="662"/>
      <c r="AKG63" s="662"/>
      <c r="AKH63" s="662"/>
      <c r="AKI63" s="662"/>
      <c r="AKJ63" s="662"/>
      <c r="AKK63" s="662"/>
      <c r="AKL63" s="662"/>
      <c r="AKM63" s="662"/>
      <c r="AKN63" s="662"/>
      <c r="AKO63" s="662"/>
      <c r="AKP63" s="662"/>
      <c r="AKQ63" s="662"/>
      <c r="AKR63" s="662"/>
      <c r="AKS63" s="662"/>
      <c r="AKT63" s="662"/>
      <c r="AKU63" s="662"/>
      <c r="AKV63" s="662"/>
      <c r="AKW63" s="662"/>
      <c r="AKX63" s="662"/>
      <c r="AKY63" s="662"/>
      <c r="AKZ63" s="662"/>
      <c r="ALA63" s="662"/>
      <c r="ALB63" s="662"/>
      <c r="ALC63" s="662"/>
      <c r="ALD63" s="662"/>
      <c r="ALE63" s="662"/>
      <c r="ALF63" s="662"/>
      <c r="ALG63" s="662"/>
      <c r="ALH63" s="662"/>
      <c r="ALI63" s="662"/>
      <c r="ALJ63" s="662"/>
      <c r="ALK63" s="662"/>
      <c r="ALL63" s="662"/>
      <c r="ALM63" s="662"/>
      <c r="ALN63" s="662"/>
      <c r="ALO63" s="662"/>
      <c r="ALP63" s="662"/>
      <c r="ALQ63" s="662"/>
      <c r="ALR63" s="662"/>
      <c r="ALS63" s="662"/>
      <c r="ALT63" s="662"/>
      <c r="ALU63" s="662"/>
      <c r="ALV63" s="662"/>
      <c r="ALW63" s="662"/>
      <c r="ALX63" s="662"/>
      <c r="ALY63" s="662"/>
      <c r="ALZ63" s="662"/>
      <c r="AMA63" s="662"/>
      <c r="AMB63" s="662"/>
      <c r="AMC63" s="662"/>
      <c r="AMD63" s="662"/>
      <c r="AME63" s="662"/>
      <c r="AMF63" s="662"/>
      <c r="AMG63" s="662"/>
    </row>
    <row r="64" spans="1:1021" s="657" customFormat="1">
      <c r="A64" s="656"/>
      <c r="B64" s="668"/>
      <c r="C64" s="669"/>
      <c r="D64" s="668"/>
      <c r="E64" s="668"/>
      <c r="F64" s="656"/>
      <c r="G64" s="656"/>
      <c r="H64" s="656"/>
      <c r="I64" s="656"/>
      <c r="J64" s="656"/>
      <c r="K64" s="656"/>
      <c r="L64" s="656"/>
      <c r="M64" s="656"/>
      <c r="N64" s="656"/>
      <c r="O64" s="656"/>
      <c r="P64" s="656"/>
      <c r="Q64" s="656"/>
      <c r="R64" s="656"/>
      <c r="S64" s="656"/>
      <c r="T64" s="656"/>
      <c r="U64" s="656"/>
      <c r="V64" s="656"/>
      <c r="W64" s="656"/>
      <c r="X64" s="656"/>
      <c r="Y64" s="656"/>
      <c r="Z64" s="656"/>
      <c r="AA64" s="656"/>
      <c r="AB64" s="656"/>
      <c r="AC64" s="656"/>
      <c r="AD64" s="656"/>
      <c r="AE64" s="656"/>
      <c r="AF64" s="656"/>
      <c r="AG64" s="656"/>
      <c r="AH64" s="656"/>
      <c r="AI64" s="656"/>
      <c r="AJ64" s="656"/>
      <c r="AK64" s="656"/>
      <c r="AL64" s="656"/>
      <c r="AM64" s="656"/>
      <c r="AN64" s="656"/>
      <c r="AO64" s="656"/>
      <c r="AP64" s="656"/>
      <c r="AQ64" s="656"/>
      <c r="AR64" s="656"/>
      <c r="AS64" s="656"/>
      <c r="AT64" s="656"/>
      <c r="AU64" s="656"/>
      <c r="AV64" s="656"/>
      <c r="AW64" s="656"/>
      <c r="AX64" s="656"/>
      <c r="AY64" s="656"/>
      <c r="AZ64" s="656"/>
      <c r="BA64" s="656"/>
      <c r="BB64" s="656"/>
      <c r="BC64" s="656"/>
      <c r="BD64" s="656"/>
      <c r="BE64" s="656"/>
      <c r="BF64" s="656"/>
      <c r="BG64" s="656"/>
      <c r="BH64" s="656"/>
      <c r="BI64" s="656"/>
      <c r="BJ64" s="656"/>
      <c r="BK64" s="656"/>
      <c r="BL64" s="656"/>
      <c r="BM64" s="656"/>
      <c r="BN64" s="656"/>
      <c r="BO64" s="656"/>
      <c r="BP64" s="656"/>
      <c r="BQ64" s="656"/>
      <c r="BR64" s="656"/>
      <c r="BS64" s="656"/>
      <c r="BT64" s="656"/>
      <c r="BU64" s="656"/>
      <c r="BV64" s="656"/>
      <c r="BW64" s="656"/>
      <c r="BX64" s="656"/>
      <c r="BY64" s="656"/>
      <c r="BZ64" s="656"/>
      <c r="CA64" s="656"/>
      <c r="CB64" s="656"/>
      <c r="CC64" s="656"/>
      <c r="CD64" s="656"/>
      <c r="CE64" s="656"/>
      <c r="CF64" s="656"/>
      <c r="CG64" s="656"/>
      <c r="CH64" s="656"/>
      <c r="CI64" s="656"/>
      <c r="CJ64" s="656"/>
      <c r="CK64" s="656"/>
      <c r="CL64" s="656"/>
      <c r="CM64" s="656"/>
      <c r="CN64" s="656"/>
      <c r="CO64" s="656"/>
      <c r="CP64" s="656"/>
      <c r="CQ64" s="656"/>
      <c r="CR64" s="656"/>
      <c r="CS64" s="656"/>
      <c r="CT64" s="656"/>
      <c r="CU64" s="656"/>
      <c r="CV64" s="656"/>
      <c r="CW64" s="656"/>
      <c r="CX64" s="656"/>
      <c r="CY64" s="656"/>
      <c r="CZ64" s="656"/>
      <c r="DA64" s="656"/>
      <c r="DB64" s="656"/>
      <c r="DC64" s="656"/>
      <c r="DD64" s="656"/>
      <c r="DE64" s="656"/>
      <c r="DF64" s="656"/>
      <c r="DG64" s="656"/>
      <c r="DH64" s="656"/>
      <c r="DI64" s="656"/>
      <c r="DJ64" s="656"/>
      <c r="DK64" s="656"/>
      <c r="DL64" s="656"/>
      <c r="DM64" s="656"/>
      <c r="DN64" s="656"/>
      <c r="DO64" s="656"/>
      <c r="DP64" s="656"/>
      <c r="DQ64" s="656"/>
      <c r="DR64" s="656"/>
      <c r="DS64" s="656"/>
      <c r="DT64" s="656"/>
      <c r="DU64" s="656"/>
      <c r="DV64" s="656"/>
      <c r="DW64" s="656"/>
      <c r="DX64" s="656"/>
      <c r="DY64" s="656"/>
      <c r="DZ64" s="656"/>
      <c r="EA64" s="656"/>
      <c r="EB64" s="656"/>
      <c r="EC64" s="656"/>
      <c r="ED64" s="656"/>
      <c r="EE64" s="656"/>
      <c r="EF64" s="656"/>
      <c r="EG64" s="656"/>
      <c r="EH64" s="656"/>
      <c r="EI64" s="656"/>
      <c r="EJ64" s="656"/>
      <c r="EK64" s="656"/>
      <c r="EL64" s="656"/>
      <c r="EM64" s="656"/>
      <c r="EN64" s="656"/>
      <c r="EO64" s="656"/>
      <c r="EP64" s="656"/>
      <c r="EQ64" s="656"/>
      <c r="ER64" s="656"/>
      <c r="ES64" s="656"/>
      <c r="ET64" s="656"/>
      <c r="EU64" s="656"/>
      <c r="EV64" s="656"/>
      <c r="EW64" s="656"/>
      <c r="EX64" s="656"/>
      <c r="EY64" s="656"/>
      <c r="EZ64" s="656"/>
      <c r="FA64" s="656"/>
      <c r="FB64" s="656"/>
      <c r="FC64" s="656"/>
      <c r="FD64" s="656"/>
      <c r="FE64" s="656"/>
      <c r="FF64" s="656"/>
      <c r="FG64" s="656"/>
      <c r="FH64" s="656"/>
      <c r="FI64" s="656"/>
      <c r="FJ64" s="656"/>
      <c r="FK64" s="656"/>
      <c r="FL64" s="656"/>
      <c r="FM64" s="656"/>
      <c r="FN64" s="656"/>
      <c r="FO64" s="656"/>
      <c r="FP64" s="656"/>
      <c r="FQ64" s="656"/>
      <c r="FR64" s="656"/>
      <c r="FS64" s="656"/>
      <c r="FT64" s="656"/>
      <c r="FU64" s="656"/>
      <c r="FV64" s="656"/>
      <c r="FW64" s="656"/>
      <c r="FX64" s="656"/>
      <c r="FY64" s="656"/>
      <c r="FZ64" s="656"/>
      <c r="GA64" s="656"/>
      <c r="GB64" s="656"/>
      <c r="GC64" s="656"/>
      <c r="GD64" s="656"/>
      <c r="GE64" s="656"/>
      <c r="GF64" s="656"/>
      <c r="GG64" s="656"/>
      <c r="GH64" s="656"/>
      <c r="GI64" s="656"/>
      <c r="GJ64" s="656"/>
      <c r="GK64" s="656"/>
      <c r="GL64" s="656"/>
      <c r="GM64" s="656"/>
      <c r="GN64" s="656"/>
      <c r="GO64" s="656"/>
      <c r="GP64" s="656"/>
      <c r="GQ64" s="656"/>
      <c r="GR64" s="656"/>
      <c r="GS64" s="656"/>
      <c r="GT64" s="656"/>
      <c r="GU64" s="656"/>
      <c r="GV64" s="656"/>
      <c r="GW64" s="656"/>
      <c r="GX64" s="656"/>
      <c r="GY64" s="656"/>
      <c r="GZ64" s="656"/>
      <c r="HA64" s="656"/>
      <c r="HB64" s="656"/>
      <c r="HC64" s="656"/>
      <c r="HD64" s="656"/>
      <c r="HE64" s="656"/>
      <c r="HF64" s="656"/>
      <c r="HG64" s="656"/>
      <c r="HH64" s="656"/>
      <c r="HI64" s="656"/>
      <c r="HJ64" s="656"/>
      <c r="HK64" s="656"/>
      <c r="HL64" s="656"/>
      <c r="HM64" s="656"/>
      <c r="HN64" s="656"/>
      <c r="HO64" s="656"/>
      <c r="HP64" s="656"/>
      <c r="HQ64" s="656"/>
      <c r="HR64" s="656"/>
      <c r="HS64" s="656"/>
      <c r="HT64" s="656"/>
      <c r="HU64" s="656"/>
      <c r="HV64" s="656"/>
      <c r="HW64" s="656"/>
      <c r="HX64" s="656"/>
      <c r="HY64" s="656"/>
      <c r="HZ64" s="656"/>
      <c r="IA64" s="656"/>
      <c r="IB64" s="656"/>
      <c r="IC64" s="656"/>
      <c r="ID64" s="656"/>
      <c r="IE64" s="662"/>
      <c r="IF64" s="662"/>
      <c r="IG64" s="662"/>
      <c r="IH64" s="662"/>
      <c r="II64" s="662"/>
      <c r="IJ64" s="662"/>
      <c r="IK64" s="662"/>
      <c r="IL64" s="662"/>
      <c r="IM64" s="662"/>
      <c r="IN64" s="662"/>
      <c r="IO64" s="662"/>
      <c r="IP64" s="662"/>
      <c r="IQ64" s="662"/>
      <c r="IR64" s="662"/>
      <c r="IS64" s="662"/>
      <c r="IT64" s="662"/>
      <c r="IU64" s="662"/>
      <c r="IV64" s="662"/>
      <c r="IW64" s="662"/>
      <c r="IX64" s="662"/>
      <c r="IY64" s="662"/>
      <c r="IZ64" s="662"/>
      <c r="JA64" s="662"/>
      <c r="JB64" s="662"/>
      <c r="JC64" s="662"/>
      <c r="JD64" s="662"/>
      <c r="JE64" s="662"/>
      <c r="JF64" s="662"/>
      <c r="JG64" s="662"/>
      <c r="JH64" s="662"/>
      <c r="JI64" s="662"/>
      <c r="JJ64" s="662"/>
      <c r="JK64" s="662"/>
      <c r="JL64" s="662"/>
      <c r="JM64" s="662"/>
      <c r="JN64" s="662"/>
      <c r="JO64" s="662"/>
      <c r="JP64" s="662"/>
      <c r="JQ64" s="662"/>
      <c r="JR64" s="662"/>
      <c r="JS64" s="662"/>
      <c r="JT64" s="662"/>
      <c r="JU64" s="662"/>
      <c r="JV64" s="662"/>
      <c r="JW64" s="662"/>
      <c r="JX64" s="662"/>
      <c r="JY64" s="662"/>
      <c r="JZ64" s="662"/>
      <c r="KA64" s="662"/>
      <c r="KB64" s="662"/>
      <c r="KC64" s="662"/>
      <c r="KD64" s="662"/>
      <c r="KE64" s="662"/>
      <c r="KF64" s="662"/>
      <c r="KG64" s="662"/>
      <c r="KH64" s="662"/>
      <c r="KI64" s="662"/>
      <c r="KJ64" s="662"/>
      <c r="KK64" s="662"/>
      <c r="KL64" s="662"/>
      <c r="KM64" s="662"/>
      <c r="KN64" s="662"/>
      <c r="KO64" s="662"/>
      <c r="KP64" s="662"/>
      <c r="KQ64" s="662"/>
      <c r="KR64" s="662"/>
      <c r="KS64" s="662"/>
      <c r="KT64" s="662"/>
      <c r="KU64" s="662"/>
      <c r="KV64" s="662"/>
      <c r="KW64" s="662"/>
      <c r="KX64" s="662"/>
      <c r="KY64" s="662"/>
      <c r="KZ64" s="662"/>
      <c r="LA64" s="662"/>
      <c r="LB64" s="662"/>
      <c r="LC64" s="662"/>
      <c r="LD64" s="662"/>
      <c r="LE64" s="662"/>
      <c r="LF64" s="662"/>
      <c r="LG64" s="662"/>
      <c r="LH64" s="662"/>
      <c r="LI64" s="662"/>
      <c r="LJ64" s="662"/>
      <c r="LK64" s="662"/>
      <c r="LL64" s="662"/>
      <c r="LM64" s="662"/>
      <c r="LN64" s="662"/>
      <c r="LO64" s="662"/>
      <c r="LP64" s="662"/>
      <c r="LQ64" s="662"/>
      <c r="LR64" s="662"/>
      <c r="LS64" s="662"/>
      <c r="LT64" s="662"/>
      <c r="LU64" s="662"/>
      <c r="LV64" s="662"/>
      <c r="LW64" s="662"/>
      <c r="LX64" s="662"/>
      <c r="LY64" s="662"/>
      <c r="LZ64" s="662"/>
      <c r="MA64" s="662"/>
      <c r="MB64" s="662"/>
      <c r="MC64" s="662"/>
      <c r="MD64" s="662"/>
      <c r="ME64" s="662"/>
      <c r="MF64" s="662"/>
      <c r="MG64" s="662"/>
      <c r="MH64" s="662"/>
      <c r="MI64" s="662"/>
      <c r="MJ64" s="662"/>
      <c r="MK64" s="662"/>
      <c r="ML64" s="662"/>
      <c r="MM64" s="662"/>
      <c r="MN64" s="662"/>
      <c r="MO64" s="662"/>
      <c r="MP64" s="662"/>
      <c r="MQ64" s="662"/>
      <c r="MR64" s="662"/>
      <c r="MS64" s="662"/>
      <c r="MT64" s="662"/>
      <c r="MU64" s="662"/>
      <c r="MV64" s="662"/>
      <c r="MW64" s="662"/>
      <c r="MX64" s="662"/>
      <c r="MY64" s="662"/>
      <c r="MZ64" s="662"/>
      <c r="NA64" s="662"/>
      <c r="NB64" s="662"/>
      <c r="NC64" s="662"/>
      <c r="ND64" s="662"/>
      <c r="NE64" s="662"/>
      <c r="NF64" s="662"/>
      <c r="NG64" s="662"/>
      <c r="NH64" s="662"/>
      <c r="NI64" s="662"/>
      <c r="NJ64" s="662"/>
      <c r="NK64" s="662"/>
      <c r="NL64" s="662"/>
      <c r="NM64" s="662"/>
      <c r="NN64" s="662"/>
      <c r="NO64" s="662"/>
      <c r="NP64" s="662"/>
      <c r="NQ64" s="662"/>
      <c r="NR64" s="662"/>
      <c r="NS64" s="662"/>
      <c r="NT64" s="662"/>
      <c r="NU64" s="662"/>
      <c r="NV64" s="662"/>
      <c r="NW64" s="662"/>
      <c r="NX64" s="662"/>
      <c r="NY64" s="662"/>
      <c r="NZ64" s="662"/>
      <c r="OA64" s="662"/>
      <c r="OB64" s="662"/>
      <c r="OC64" s="662"/>
      <c r="OD64" s="662"/>
      <c r="OE64" s="662"/>
      <c r="OF64" s="662"/>
      <c r="OG64" s="662"/>
      <c r="OH64" s="662"/>
      <c r="OI64" s="662"/>
      <c r="OJ64" s="662"/>
      <c r="OK64" s="662"/>
      <c r="OL64" s="662"/>
      <c r="OM64" s="662"/>
      <c r="ON64" s="662"/>
      <c r="OO64" s="662"/>
      <c r="OP64" s="662"/>
      <c r="OQ64" s="662"/>
      <c r="OR64" s="662"/>
      <c r="OS64" s="662"/>
      <c r="OT64" s="662"/>
      <c r="OU64" s="662"/>
      <c r="OV64" s="662"/>
      <c r="OW64" s="662"/>
      <c r="OX64" s="662"/>
      <c r="OY64" s="662"/>
      <c r="OZ64" s="662"/>
      <c r="PA64" s="662"/>
      <c r="PB64" s="662"/>
      <c r="PC64" s="662"/>
      <c r="PD64" s="662"/>
      <c r="PE64" s="662"/>
      <c r="PF64" s="662"/>
      <c r="PG64" s="662"/>
      <c r="PH64" s="662"/>
      <c r="PI64" s="662"/>
      <c r="PJ64" s="662"/>
      <c r="PK64" s="662"/>
      <c r="PL64" s="662"/>
      <c r="PM64" s="662"/>
      <c r="PN64" s="662"/>
      <c r="PO64" s="662"/>
      <c r="PP64" s="662"/>
      <c r="PQ64" s="662"/>
      <c r="PR64" s="662"/>
      <c r="PS64" s="662"/>
      <c r="PT64" s="662"/>
      <c r="PU64" s="662"/>
      <c r="PV64" s="662"/>
      <c r="PW64" s="662"/>
      <c r="PX64" s="662"/>
      <c r="PY64" s="662"/>
      <c r="PZ64" s="662"/>
      <c r="QA64" s="662"/>
      <c r="QB64" s="662"/>
      <c r="QC64" s="662"/>
      <c r="QD64" s="662"/>
      <c r="QE64" s="662"/>
      <c r="QF64" s="662"/>
      <c r="QG64" s="662"/>
      <c r="QH64" s="662"/>
      <c r="QI64" s="662"/>
      <c r="QJ64" s="662"/>
      <c r="QK64" s="662"/>
      <c r="QL64" s="662"/>
      <c r="QM64" s="662"/>
      <c r="QN64" s="662"/>
      <c r="QO64" s="662"/>
      <c r="QP64" s="662"/>
      <c r="QQ64" s="662"/>
      <c r="QR64" s="662"/>
      <c r="QS64" s="662"/>
      <c r="QT64" s="662"/>
      <c r="QU64" s="662"/>
      <c r="QV64" s="662"/>
      <c r="QW64" s="662"/>
      <c r="QX64" s="662"/>
      <c r="QY64" s="662"/>
      <c r="QZ64" s="662"/>
      <c r="RA64" s="662"/>
      <c r="RB64" s="662"/>
      <c r="RC64" s="662"/>
      <c r="RD64" s="662"/>
      <c r="RE64" s="662"/>
      <c r="RF64" s="662"/>
      <c r="RG64" s="662"/>
      <c r="RH64" s="662"/>
      <c r="RI64" s="662"/>
      <c r="RJ64" s="662"/>
      <c r="RK64" s="662"/>
      <c r="RL64" s="662"/>
      <c r="RM64" s="662"/>
      <c r="RN64" s="662"/>
      <c r="RO64" s="662"/>
      <c r="RP64" s="662"/>
      <c r="RQ64" s="662"/>
      <c r="RR64" s="662"/>
      <c r="RS64" s="662"/>
      <c r="RT64" s="662"/>
      <c r="RU64" s="662"/>
      <c r="RV64" s="662"/>
      <c r="RW64" s="662"/>
      <c r="RX64" s="662"/>
      <c r="RY64" s="662"/>
      <c r="RZ64" s="662"/>
      <c r="SA64" s="662"/>
      <c r="SB64" s="662"/>
      <c r="SC64" s="662"/>
      <c r="SD64" s="662"/>
      <c r="SE64" s="662"/>
      <c r="SF64" s="662"/>
      <c r="SG64" s="662"/>
      <c r="SH64" s="662"/>
      <c r="SI64" s="662"/>
      <c r="SJ64" s="662"/>
      <c r="SK64" s="662"/>
      <c r="SL64" s="662"/>
      <c r="SM64" s="662"/>
      <c r="SN64" s="662"/>
      <c r="SO64" s="662"/>
      <c r="SP64" s="662"/>
      <c r="SQ64" s="662"/>
      <c r="SR64" s="662"/>
      <c r="SS64" s="662"/>
      <c r="ST64" s="662"/>
      <c r="SU64" s="662"/>
      <c r="SV64" s="662"/>
      <c r="SW64" s="662"/>
      <c r="SX64" s="662"/>
      <c r="SY64" s="662"/>
      <c r="SZ64" s="662"/>
      <c r="TA64" s="662"/>
      <c r="TB64" s="662"/>
      <c r="TC64" s="662"/>
      <c r="TD64" s="662"/>
      <c r="TE64" s="662"/>
      <c r="TF64" s="662"/>
      <c r="TG64" s="662"/>
      <c r="TH64" s="662"/>
      <c r="TI64" s="662"/>
      <c r="TJ64" s="662"/>
      <c r="TK64" s="662"/>
      <c r="TL64" s="662"/>
      <c r="TM64" s="662"/>
      <c r="TN64" s="662"/>
      <c r="TO64" s="662"/>
      <c r="TP64" s="662"/>
      <c r="TQ64" s="662"/>
      <c r="TR64" s="662"/>
      <c r="TS64" s="662"/>
      <c r="TT64" s="662"/>
      <c r="TU64" s="662"/>
      <c r="TV64" s="662"/>
      <c r="TW64" s="662"/>
      <c r="TX64" s="662"/>
      <c r="TY64" s="662"/>
      <c r="TZ64" s="662"/>
      <c r="UA64" s="662"/>
      <c r="UB64" s="662"/>
      <c r="UC64" s="662"/>
      <c r="UD64" s="662"/>
      <c r="UE64" s="662"/>
      <c r="UF64" s="662"/>
      <c r="UG64" s="662"/>
      <c r="UH64" s="662"/>
      <c r="UI64" s="662"/>
      <c r="UJ64" s="662"/>
      <c r="UK64" s="662"/>
      <c r="UL64" s="662"/>
      <c r="UM64" s="662"/>
      <c r="UN64" s="662"/>
      <c r="UO64" s="662"/>
      <c r="UP64" s="662"/>
      <c r="UQ64" s="662"/>
      <c r="UR64" s="662"/>
      <c r="US64" s="662"/>
      <c r="UT64" s="662"/>
      <c r="UU64" s="662"/>
      <c r="UV64" s="662"/>
      <c r="UW64" s="662"/>
      <c r="UX64" s="662"/>
      <c r="UY64" s="662"/>
      <c r="UZ64" s="662"/>
      <c r="VA64" s="662"/>
      <c r="VB64" s="662"/>
      <c r="VC64" s="662"/>
      <c r="VD64" s="662"/>
      <c r="VE64" s="662"/>
      <c r="VF64" s="662"/>
      <c r="VG64" s="662"/>
      <c r="VH64" s="662"/>
      <c r="VI64" s="662"/>
      <c r="VJ64" s="662"/>
      <c r="VK64" s="662"/>
      <c r="VL64" s="662"/>
      <c r="VM64" s="662"/>
      <c r="VN64" s="662"/>
      <c r="VO64" s="662"/>
      <c r="VP64" s="662"/>
      <c r="VQ64" s="662"/>
      <c r="VR64" s="662"/>
      <c r="VS64" s="662"/>
      <c r="VT64" s="662"/>
      <c r="VU64" s="662"/>
      <c r="VV64" s="662"/>
      <c r="VW64" s="662"/>
      <c r="VX64" s="662"/>
      <c r="VY64" s="662"/>
      <c r="VZ64" s="662"/>
      <c r="WA64" s="662"/>
      <c r="WB64" s="662"/>
      <c r="WC64" s="662"/>
      <c r="WD64" s="662"/>
      <c r="WE64" s="662"/>
      <c r="WF64" s="662"/>
      <c r="WG64" s="662"/>
      <c r="WH64" s="662"/>
      <c r="WI64" s="662"/>
      <c r="WJ64" s="662"/>
      <c r="WK64" s="662"/>
      <c r="WL64" s="662"/>
      <c r="WM64" s="662"/>
      <c r="WN64" s="662"/>
      <c r="WO64" s="662"/>
      <c r="WP64" s="662"/>
      <c r="WQ64" s="662"/>
      <c r="WR64" s="662"/>
      <c r="WS64" s="662"/>
      <c r="WT64" s="662"/>
      <c r="WU64" s="662"/>
      <c r="WV64" s="662"/>
      <c r="WW64" s="662"/>
      <c r="WX64" s="662"/>
      <c r="WY64" s="662"/>
      <c r="WZ64" s="662"/>
      <c r="XA64" s="662"/>
      <c r="XB64" s="662"/>
      <c r="XC64" s="662"/>
      <c r="XD64" s="662"/>
      <c r="XE64" s="662"/>
      <c r="XF64" s="662"/>
      <c r="XG64" s="662"/>
      <c r="XH64" s="662"/>
      <c r="XI64" s="662"/>
      <c r="XJ64" s="662"/>
      <c r="XK64" s="662"/>
      <c r="XL64" s="662"/>
      <c r="XM64" s="662"/>
      <c r="XN64" s="662"/>
      <c r="XO64" s="662"/>
      <c r="XP64" s="662"/>
      <c r="XQ64" s="662"/>
      <c r="XR64" s="662"/>
      <c r="XS64" s="662"/>
      <c r="XT64" s="662"/>
      <c r="XU64" s="662"/>
      <c r="XV64" s="662"/>
      <c r="XW64" s="662"/>
      <c r="XX64" s="662"/>
      <c r="XY64" s="662"/>
      <c r="XZ64" s="662"/>
      <c r="YA64" s="662"/>
      <c r="YB64" s="662"/>
      <c r="YC64" s="662"/>
      <c r="YD64" s="662"/>
      <c r="YE64" s="662"/>
      <c r="YF64" s="662"/>
      <c r="YG64" s="662"/>
      <c r="YH64" s="662"/>
      <c r="YI64" s="662"/>
      <c r="YJ64" s="662"/>
      <c r="YK64" s="662"/>
      <c r="YL64" s="662"/>
      <c r="YM64" s="662"/>
      <c r="YN64" s="662"/>
      <c r="YO64" s="662"/>
      <c r="YP64" s="662"/>
      <c r="YQ64" s="662"/>
      <c r="YR64" s="662"/>
      <c r="YS64" s="662"/>
      <c r="YT64" s="662"/>
      <c r="YU64" s="662"/>
      <c r="YV64" s="662"/>
      <c r="YW64" s="662"/>
      <c r="YX64" s="662"/>
      <c r="YY64" s="662"/>
      <c r="YZ64" s="662"/>
      <c r="ZA64" s="662"/>
      <c r="ZB64" s="662"/>
      <c r="ZC64" s="662"/>
      <c r="ZD64" s="662"/>
      <c r="ZE64" s="662"/>
      <c r="ZF64" s="662"/>
      <c r="ZG64" s="662"/>
      <c r="ZH64" s="662"/>
      <c r="ZI64" s="662"/>
      <c r="ZJ64" s="662"/>
      <c r="ZK64" s="662"/>
      <c r="ZL64" s="662"/>
      <c r="ZM64" s="662"/>
      <c r="ZN64" s="662"/>
      <c r="ZO64" s="662"/>
      <c r="ZP64" s="662"/>
      <c r="ZQ64" s="662"/>
      <c r="ZR64" s="662"/>
      <c r="ZS64" s="662"/>
      <c r="ZT64" s="662"/>
      <c r="ZU64" s="662"/>
      <c r="ZV64" s="662"/>
      <c r="ZW64" s="662"/>
      <c r="ZX64" s="662"/>
      <c r="ZY64" s="662"/>
      <c r="ZZ64" s="662"/>
      <c r="AAA64" s="662"/>
      <c r="AAB64" s="662"/>
      <c r="AAC64" s="662"/>
      <c r="AAD64" s="662"/>
      <c r="AAE64" s="662"/>
      <c r="AAF64" s="662"/>
      <c r="AAG64" s="662"/>
      <c r="AAH64" s="662"/>
      <c r="AAI64" s="662"/>
      <c r="AAJ64" s="662"/>
      <c r="AAK64" s="662"/>
      <c r="AAL64" s="662"/>
      <c r="AAM64" s="662"/>
      <c r="AAN64" s="662"/>
      <c r="AAO64" s="662"/>
      <c r="AAP64" s="662"/>
      <c r="AAQ64" s="662"/>
      <c r="AAR64" s="662"/>
      <c r="AAS64" s="662"/>
      <c r="AAT64" s="662"/>
      <c r="AAU64" s="662"/>
      <c r="AAV64" s="662"/>
      <c r="AAW64" s="662"/>
      <c r="AAX64" s="662"/>
      <c r="AAY64" s="662"/>
      <c r="AAZ64" s="662"/>
      <c r="ABA64" s="662"/>
      <c r="ABB64" s="662"/>
      <c r="ABC64" s="662"/>
      <c r="ABD64" s="662"/>
      <c r="ABE64" s="662"/>
      <c r="ABF64" s="662"/>
      <c r="ABG64" s="662"/>
      <c r="ABH64" s="662"/>
      <c r="ABI64" s="662"/>
      <c r="ABJ64" s="662"/>
      <c r="ABK64" s="662"/>
      <c r="ABL64" s="662"/>
      <c r="ABM64" s="662"/>
      <c r="ABN64" s="662"/>
      <c r="ABO64" s="662"/>
      <c r="ABP64" s="662"/>
      <c r="ABQ64" s="662"/>
      <c r="ABR64" s="662"/>
      <c r="ABS64" s="662"/>
      <c r="ABT64" s="662"/>
      <c r="ABU64" s="662"/>
      <c r="ABV64" s="662"/>
      <c r="ABW64" s="662"/>
      <c r="ABX64" s="662"/>
      <c r="ABY64" s="662"/>
      <c r="ABZ64" s="662"/>
      <c r="ACA64" s="662"/>
      <c r="ACB64" s="662"/>
      <c r="ACC64" s="662"/>
      <c r="ACD64" s="662"/>
      <c r="ACE64" s="662"/>
      <c r="ACF64" s="662"/>
      <c r="ACG64" s="662"/>
      <c r="ACH64" s="662"/>
      <c r="ACI64" s="662"/>
      <c r="ACJ64" s="662"/>
      <c r="ACK64" s="662"/>
      <c r="ACL64" s="662"/>
      <c r="ACM64" s="662"/>
      <c r="ACN64" s="662"/>
      <c r="ACO64" s="662"/>
      <c r="ACP64" s="662"/>
      <c r="ACQ64" s="662"/>
      <c r="ACR64" s="662"/>
      <c r="ACS64" s="662"/>
      <c r="ACT64" s="662"/>
      <c r="ACU64" s="662"/>
      <c r="ACV64" s="662"/>
      <c r="ACW64" s="662"/>
      <c r="ACX64" s="662"/>
      <c r="ACY64" s="662"/>
      <c r="ACZ64" s="662"/>
      <c r="ADA64" s="662"/>
      <c r="ADB64" s="662"/>
      <c r="ADC64" s="662"/>
      <c r="ADD64" s="662"/>
      <c r="ADE64" s="662"/>
      <c r="ADF64" s="662"/>
      <c r="ADG64" s="662"/>
      <c r="ADH64" s="662"/>
      <c r="ADI64" s="662"/>
      <c r="ADJ64" s="662"/>
      <c r="ADK64" s="662"/>
      <c r="ADL64" s="662"/>
      <c r="ADM64" s="662"/>
      <c r="ADN64" s="662"/>
      <c r="ADO64" s="662"/>
      <c r="ADP64" s="662"/>
      <c r="ADQ64" s="662"/>
      <c r="ADR64" s="662"/>
      <c r="ADS64" s="662"/>
      <c r="ADT64" s="662"/>
      <c r="ADU64" s="662"/>
      <c r="ADV64" s="662"/>
      <c r="ADW64" s="662"/>
      <c r="ADX64" s="662"/>
      <c r="ADY64" s="662"/>
      <c r="ADZ64" s="662"/>
      <c r="AEA64" s="662"/>
      <c r="AEB64" s="662"/>
      <c r="AEC64" s="662"/>
      <c r="AED64" s="662"/>
      <c r="AEE64" s="662"/>
      <c r="AEF64" s="662"/>
      <c r="AEG64" s="662"/>
      <c r="AEH64" s="662"/>
      <c r="AEI64" s="662"/>
      <c r="AEJ64" s="662"/>
      <c r="AEK64" s="662"/>
      <c r="AEL64" s="662"/>
      <c r="AEM64" s="662"/>
      <c r="AEN64" s="662"/>
      <c r="AEO64" s="662"/>
      <c r="AEP64" s="662"/>
      <c r="AEQ64" s="662"/>
      <c r="AER64" s="662"/>
      <c r="AES64" s="662"/>
      <c r="AET64" s="662"/>
      <c r="AEU64" s="662"/>
      <c r="AEV64" s="662"/>
      <c r="AEW64" s="662"/>
      <c r="AEX64" s="662"/>
      <c r="AEY64" s="662"/>
      <c r="AEZ64" s="662"/>
      <c r="AFA64" s="662"/>
      <c r="AFB64" s="662"/>
      <c r="AFC64" s="662"/>
      <c r="AFD64" s="662"/>
      <c r="AFE64" s="662"/>
      <c r="AFF64" s="662"/>
      <c r="AFG64" s="662"/>
      <c r="AFH64" s="662"/>
      <c r="AFI64" s="662"/>
      <c r="AFJ64" s="662"/>
      <c r="AFK64" s="662"/>
      <c r="AFL64" s="662"/>
      <c r="AFM64" s="662"/>
      <c r="AFN64" s="662"/>
      <c r="AFO64" s="662"/>
      <c r="AFP64" s="662"/>
      <c r="AFQ64" s="662"/>
      <c r="AFR64" s="662"/>
      <c r="AFS64" s="662"/>
      <c r="AFT64" s="662"/>
      <c r="AFU64" s="662"/>
      <c r="AFV64" s="662"/>
      <c r="AFW64" s="662"/>
      <c r="AFX64" s="662"/>
      <c r="AFY64" s="662"/>
      <c r="AFZ64" s="662"/>
      <c r="AGA64" s="662"/>
      <c r="AGB64" s="662"/>
      <c r="AGC64" s="662"/>
      <c r="AGD64" s="662"/>
      <c r="AGE64" s="662"/>
      <c r="AGF64" s="662"/>
      <c r="AGG64" s="662"/>
      <c r="AGH64" s="662"/>
      <c r="AGI64" s="662"/>
      <c r="AGJ64" s="662"/>
      <c r="AGK64" s="662"/>
      <c r="AGL64" s="662"/>
      <c r="AGM64" s="662"/>
      <c r="AGN64" s="662"/>
      <c r="AGO64" s="662"/>
      <c r="AGP64" s="662"/>
      <c r="AGQ64" s="662"/>
      <c r="AGR64" s="662"/>
      <c r="AGS64" s="662"/>
      <c r="AGT64" s="662"/>
      <c r="AGU64" s="662"/>
      <c r="AGV64" s="662"/>
      <c r="AGW64" s="662"/>
      <c r="AGX64" s="662"/>
      <c r="AGY64" s="662"/>
      <c r="AGZ64" s="662"/>
      <c r="AHA64" s="662"/>
      <c r="AHB64" s="662"/>
      <c r="AHC64" s="662"/>
      <c r="AHD64" s="662"/>
      <c r="AHE64" s="662"/>
      <c r="AHF64" s="662"/>
      <c r="AHG64" s="662"/>
      <c r="AHH64" s="662"/>
      <c r="AHI64" s="662"/>
      <c r="AHJ64" s="662"/>
      <c r="AHK64" s="662"/>
      <c r="AHL64" s="662"/>
      <c r="AHM64" s="662"/>
      <c r="AHN64" s="662"/>
      <c r="AHO64" s="662"/>
      <c r="AHP64" s="662"/>
      <c r="AHQ64" s="662"/>
      <c r="AHR64" s="662"/>
      <c r="AHS64" s="662"/>
      <c r="AHT64" s="662"/>
      <c r="AHU64" s="662"/>
      <c r="AHV64" s="662"/>
      <c r="AHW64" s="662"/>
      <c r="AHX64" s="662"/>
      <c r="AHY64" s="662"/>
      <c r="AHZ64" s="662"/>
      <c r="AIA64" s="662"/>
      <c r="AIB64" s="662"/>
      <c r="AIC64" s="662"/>
      <c r="AID64" s="662"/>
      <c r="AIE64" s="662"/>
      <c r="AIF64" s="662"/>
      <c r="AIG64" s="662"/>
      <c r="AIH64" s="662"/>
      <c r="AII64" s="662"/>
      <c r="AIJ64" s="662"/>
      <c r="AIK64" s="662"/>
      <c r="AIL64" s="662"/>
      <c r="AIM64" s="662"/>
      <c r="AIN64" s="662"/>
      <c r="AIO64" s="662"/>
      <c r="AIP64" s="662"/>
      <c r="AIQ64" s="662"/>
      <c r="AIR64" s="662"/>
      <c r="AIS64" s="662"/>
      <c r="AIT64" s="662"/>
      <c r="AIU64" s="662"/>
      <c r="AIV64" s="662"/>
      <c r="AIW64" s="662"/>
      <c r="AIX64" s="662"/>
      <c r="AIY64" s="662"/>
      <c r="AIZ64" s="662"/>
      <c r="AJA64" s="662"/>
      <c r="AJB64" s="662"/>
      <c r="AJC64" s="662"/>
      <c r="AJD64" s="662"/>
      <c r="AJE64" s="662"/>
      <c r="AJF64" s="662"/>
      <c r="AJG64" s="662"/>
      <c r="AJH64" s="662"/>
      <c r="AJI64" s="662"/>
      <c r="AJJ64" s="662"/>
      <c r="AJK64" s="662"/>
      <c r="AJL64" s="662"/>
      <c r="AJM64" s="662"/>
      <c r="AJN64" s="662"/>
      <c r="AJO64" s="662"/>
      <c r="AJP64" s="662"/>
      <c r="AJQ64" s="662"/>
      <c r="AJR64" s="662"/>
      <c r="AJS64" s="662"/>
      <c r="AJT64" s="662"/>
      <c r="AJU64" s="662"/>
      <c r="AJV64" s="662"/>
      <c r="AJW64" s="662"/>
      <c r="AJX64" s="662"/>
      <c r="AJY64" s="662"/>
      <c r="AJZ64" s="662"/>
      <c r="AKA64" s="662"/>
      <c r="AKB64" s="662"/>
      <c r="AKC64" s="662"/>
      <c r="AKD64" s="662"/>
      <c r="AKE64" s="662"/>
      <c r="AKF64" s="662"/>
      <c r="AKG64" s="662"/>
      <c r="AKH64" s="662"/>
      <c r="AKI64" s="662"/>
      <c r="AKJ64" s="662"/>
      <c r="AKK64" s="662"/>
      <c r="AKL64" s="662"/>
      <c r="AKM64" s="662"/>
      <c r="AKN64" s="662"/>
      <c r="AKO64" s="662"/>
      <c r="AKP64" s="662"/>
      <c r="AKQ64" s="662"/>
      <c r="AKR64" s="662"/>
      <c r="AKS64" s="662"/>
      <c r="AKT64" s="662"/>
      <c r="AKU64" s="662"/>
      <c r="AKV64" s="662"/>
      <c r="AKW64" s="662"/>
      <c r="AKX64" s="662"/>
      <c r="AKY64" s="662"/>
      <c r="AKZ64" s="662"/>
      <c r="ALA64" s="662"/>
      <c r="ALB64" s="662"/>
      <c r="ALC64" s="662"/>
      <c r="ALD64" s="662"/>
      <c r="ALE64" s="662"/>
      <c r="ALF64" s="662"/>
      <c r="ALG64" s="662"/>
      <c r="ALH64" s="662"/>
      <c r="ALI64" s="662"/>
      <c r="ALJ64" s="662"/>
      <c r="ALK64" s="662"/>
      <c r="ALL64" s="662"/>
      <c r="ALM64" s="662"/>
      <c r="ALN64" s="662"/>
      <c r="ALO64" s="662"/>
      <c r="ALP64" s="662"/>
      <c r="ALQ64" s="662"/>
      <c r="ALR64" s="662"/>
      <c r="ALS64" s="662"/>
      <c r="ALT64" s="662"/>
      <c r="ALU64" s="662"/>
      <c r="ALV64" s="662"/>
      <c r="ALW64" s="662"/>
      <c r="ALX64" s="662"/>
      <c r="ALY64" s="662"/>
      <c r="ALZ64" s="662"/>
      <c r="AMA64" s="662"/>
      <c r="AMB64" s="662"/>
      <c r="AMC64" s="662"/>
      <c r="AMD64" s="662"/>
      <c r="AME64" s="662"/>
      <c r="AMF64" s="662"/>
      <c r="AMG64" s="662"/>
    </row>
    <row r="65" spans="1:1021" s="657" customFormat="1">
      <c r="B65" s="668"/>
      <c r="C65" s="669"/>
      <c r="D65" s="668"/>
      <c r="E65" s="668"/>
    </row>
    <row r="66" spans="1:1021" s="657" customFormat="1">
      <c r="B66" s="668"/>
      <c r="C66" s="669"/>
      <c r="D66" s="668"/>
      <c r="E66" s="668"/>
    </row>
    <row r="67" spans="1:1021" s="657" customFormat="1">
      <c r="B67" s="668"/>
      <c r="C67" s="669"/>
      <c r="D67" s="668"/>
      <c r="E67" s="668"/>
    </row>
    <row r="68" spans="1:1021" s="657" customFormat="1">
      <c r="B68" s="668"/>
      <c r="C68" s="669"/>
      <c r="D68" s="668"/>
      <c r="E68" s="668"/>
    </row>
    <row r="69" spans="1:1021" s="657" customFormat="1">
      <c r="B69" s="668"/>
      <c r="C69" s="669"/>
      <c r="D69" s="668"/>
      <c r="E69" s="668"/>
    </row>
    <row r="70" spans="1:1021" s="657" customFormat="1">
      <c r="B70" s="668"/>
      <c r="C70" s="669"/>
      <c r="D70" s="668"/>
      <c r="E70" s="668"/>
    </row>
    <row r="71" spans="1:1021" s="657" customFormat="1">
      <c r="B71" s="668"/>
      <c r="C71" s="669"/>
      <c r="D71" s="668"/>
      <c r="E71" s="668"/>
    </row>
    <row r="72" spans="1:1021" s="657" customFormat="1">
      <c r="B72" s="668"/>
      <c r="C72" s="669"/>
      <c r="D72" s="668"/>
      <c r="E72" s="668"/>
    </row>
    <row r="73" spans="1:1021" s="657" customFormat="1">
      <c r="A73" s="656"/>
      <c r="B73" s="668"/>
      <c r="C73" s="669"/>
      <c r="D73" s="668"/>
      <c r="E73" s="668"/>
      <c r="F73" s="656"/>
      <c r="G73" s="656"/>
      <c r="H73" s="656"/>
      <c r="I73" s="656"/>
      <c r="J73" s="656"/>
      <c r="K73" s="656"/>
      <c r="L73" s="656"/>
      <c r="M73" s="656"/>
      <c r="N73" s="656"/>
      <c r="O73" s="656"/>
      <c r="P73" s="656"/>
      <c r="Q73" s="656"/>
      <c r="R73" s="656"/>
      <c r="S73" s="656"/>
      <c r="T73" s="656"/>
      <c r="U73" s="656"/>
      <c r="V73" s="656"/>
      <c r="W73" s="656"/>
      <c r="X73" s="656"/>
      <c r="Y73" s="656"/>
      <c r="Z73" s="656"/>
      <c r="AA73" s="656"/>
      <c r="AB73" s="656"/>
      <c r="AC73" s="656"/>
      <c r="AD73" s="656"/>
      <c r="AE73" s="656"/>
      <c r="AF73" s="656"/>
      <c r="AG73" s="656"/>
      <c r="AH73" s="656"/>
      <c r="AI73" s="656"/>
      <c r="AJ73" s="656"/>
      <c r="AK73" s="656"/>
      <c r="AL73" s="656"/>
      <c r="AM73" s="656"/>
      <c r="AN73" s="656"/>
      <c r="AO73" s="656"/>
      <c r="AP73" s="656"/>
      <c r="AQ73" s="656"/>
      <c r="AR73" s="656"/>
      <c r="AS73" s="656"/>
      <c r="AT73" s="656"/>
      <c r="AU73" s="656"/>
      <c r="AV73" s="656"/>
      <c r="AW73" s="656"/>
      <c r="AX73" s="656"/>
      <c r="AY73" s="656"/>
      <c r="AZ73" s="656"/>
      <c r="BA73" s="656"/>
      <c r="BB73" s="656"/>
      <c r="BC73" s="656"/>
      <c r="BD73" s="656"/>
      <c r="BE73" s="656"/>
      <c r="BF73" s="656"/>
      <c r="BG73" s="656"/>
      <c r="BH73" s="656"/>
      <c r="BI73" s="656"/>
      <c r="BJ73" s="656"/>
      <c r="BK73" s="656"/>
      <c r="BL73" s="656"/>
      <c r="BM73" s="656"/>
      <c r="BN73" s="656"/>
      <c r="BO73" s="656"/>
      <c r="BP73" s="656"/>
      <c r="BQ73" s="656"/>
      <c r="BR73" s="656"/>
      <c r="BS73" s="656"/>
      <c r="BT73" s="656"/>
      <c r="BU73" s="656"/>
      <c r="BV73" s="656"/>
      <c r="BW73" s="656"/>
      <c r="BX73" s="656"/>
      <c r="BY73" s="656"/>
      <c r="BZ73" s="656"/>
      <c r="CA73" s="656"/>
      <c r="CB73" s="656"/>
      <c r="CC73" s="656"/>
      <c r="CD73" s="656"/>
      <c r="CE73" s="656"/>
      <c r="CF73" s="656"/>
      <c r="CG73" s="656"/>
      <c r="CH73" s="656"/>
      <c r="CI73" s="656"/>
      <c r="CJ73" s="656"/>
      <c r="CK73" s="656"/>
      <c r="CL73" s="656"/>
      <c r="CM73" s="656"/>
      <c r="CN73" s="656"/>
      <c r="CO73" s="656"/>
      <c r="CP73" s="656"/>
      <c r="CQ73" s="656"/>
      <c r="CR73" s="656"/>
      <c r="CS73" s="656"/>
      <c r="CT73" s="656"/>
      <c r="CU73" s="656"/>
      <c r="CV73" s="656"/>
      <c r="CW73" s="656"/>
      <c r="CX73" s="656"/>
      <c r="CY73" s="656"/>
      <c r="CZ73" s="656"/>
      <c r="DA73" s="656"/>
      <c r="DB73" s="656"/>
      <c r="DC73" s="656"/>
      <c r="DD73" s="656"/>
      <c r="DE73" s="656"/>
      <c r="DF73" s="656"/>
      <c r="DG73" s="656"/>
      <c r="DH73" s="656"/>
      <c r="DI73" s="656"/>
      <c r="DJ73" s="656"/>
      <c r="DK73" s="656"/>
      <c r="DL73" s="656"/>
      <c r="DM73" s="656"/>
      <c r="DN73" s="656"/>
      <c r="DO73" s="656"/>
      <c r="DP73" s="656"/>
      <c r="DQ73" s="656"/>
      <c r="DR73" s="656"/>
      <c r="DS73" s="656"/>
      <c r="DT73" s="656"/>
      <c r="DU73" s="656"/>
      <c r="DV73" s="656"/>
      <c r="DW73" s="656"/>
      <c r="DX73" s="656"/>
      <c r="DY73" s="656"/>
      <c r="DZ73" s="656"/>
      <c r="EA73" s="656"/>
      <c r="EB73" s="656"/>
      <c r="EC73" s="656"/>
      <c r="ED73" s="656"/>
      <c r="EE73" s="656"/>
      <c r="EF73" s="656"/>
      <c r="EG73" s="656"/>
      <c r="EH73" s="656"/>
      <c r="EI73" s="656"/>
      <c r="EJ73" s="656"/>
      <c r="EK73" s="656"/>
      <c r="EL73" s="656"/>
      <c r="EM73" s="656"/>
      <c r="EN73" s="656"/>
      <c r="EO73" s="656"/>
      <c r="EP73" s="656"/>
      <c r="EQ73" s="656"/>
      <c r="ER73" s="656"/>
      <c r="ES73" s="656"/>
      <c r="ET73" s="656"/>
      <c r="EU73" s="656"/>
      <c r="EV73" s="656"/>
      <c r="EW73" s="656"/>
      <c r="EX73" s="656"/>
      <c r="EY73" s="656"/>
      <c r="EZ73" s="656"/>
      <c r="FA73" s="656"/>
      <c r="FB73" s="656"/>
      <c r="FC73" s="656"/>
      <c r="FD73" s="656"/>
      <c r="FE73" s="656"/>
      <c r="FF73" s="656"/>
      <c r="FG73" s="656"/>
      <c r="FH73" s="656"/>
      <c r="FI73" s="656"/>
      <c r="FJ73" s="656"/>
      <c r="FK73" s="656"/>
      <c r="FL73" s="656"/>
      <c r="FM73" s="656"/>
      <c r="FN73" s="656"/>
      <c r="FO73" s="656"/>
      <c r="FP73" s="656"/>
      <c r="FQ73" s="656"/>
      <c r="FR73" s="656"/>
      <c r="FS73" s="656"/>
      <c r="FT73" s="656"/>
      <c r="FU73" s="656"/>
      <c r="FV73" s="656"/>
      <c r="FW73" s="656"/>
      <c r="FX73" s="656"/>
      <c r="FY73" s="656"/>
      <c r="FZ73" s="656"/>
      <c r="GA73" s="656"/>
      <c r="GB73" s="656"/>
      <c r="GC73" s="656"/>
      <c r="GD73" s="656"/>
      <c r="GE73" s="656"/>
      <c r="GF73" s="656"/>
      <c r="GG73" s="656"/>
      <c r="GH73" s="656"/>
      <c r="GI73" s="656"/>
      <c r="GJ73" s="656"/>
      <c r="GK73" s="656"/>
      <c r="GL73" s="656"/>
      <c r="GM73" s="656"/>
      <c r="GN73" s="656"/>
      <c r="GO73" s="656"/>
      <c r="GP73" s="656"/>
      <c r="GQ73" s="656"/>
      <c r="GR73" s="656"/>
      <c r="GS73" s="656"/>
      <c r="GT73" s="656"/>
      <c r="GU73" s="656"/>
      <c r="GV73" s="656"/>
      <c r="GW73" s="656"/>
      <c r="GX73" s="656"/>
      <c r="GY73" s="656"/>
      <c r="GZ73" s="656"/>
      <c r="HA73" s="656"/>
      <c r="HB73" s="656"/>
      <c r="HC73" s="656"/>
      <c r="HD73" s="656"/>
      <c r="HE73" s="656"/>
      <c r="HF73" s="656"/>
      <c r="HG73" s="656"/>
      <c r="HH73" s="656"/>
      <c r="HI73" s="656"/>
      <c r="HJ73" s="656"/>
      <c r="HK73" s="656"/>
      <c r="HL73" s="656"/>
      <c r="HM73" s="656"/>
      <c r="HN73" s="656"/>
      <c r="HO73" s="656"/>
      <c r="HP73" s="656"/>
      <c r="HQ73" s="656"/>
      <c r="HR73" s="656"/>
      <c r="HS73" s="656"/>
      <c r="HT73" s="656"/>
      <c r="HU73" s="656"/>
      <c r="HV73" s="656"/>
      <c r="HW73" s="656"/>
      <c r="HX73" s="656"/>
      <c r="HY73" s="656"/>
      <c r="HZ73" s="656"/>
      <c r="IA73" s="656"/>
      <c r="IB73" s="656"/>
      <c r="IC73" s="656"/>
      <c r="ID73" s="656"/>
      <c r="IE73" s="662"/>
      <c r="IF73" s="662"/>
      <c r="IG73" s="662"/>
      <c r="IH73" s="662"/>
      <c r="II73" s="662"/>
      <c r="IJ73" s="662"/>
      <c r="IK73" s="662"/>
      <c r="IL73" s="662"/>
      <c r="IM73" s="662"/>
      <c r="IN73" s="662"/>
      <c r="IO73" s="662"/>
      <c r="IP73" s="662"/>
      <c r="IQ73" s="662"/>
      <c r="IR73" s="662"/>
      <c r="IS73" s="662"/>
      <c r="IT73" s="662"/>
      <c r="IU73" s="662"/>
      <c r="IV73" s="662"/>
      <c r="IW73" s="662"/>
      <c r="IX73" s="662"/>
      <c r="IY73" s="662"/>
      <c r="IZ73" s="662"/>
      <c r="JA73" s="662"/>
      <c r="JB73" s="662"/>
      <c r="JC73" s="662"/>
      <c r="JD73" s="662"/>
      <c r="JE73" s="662"/>
      <c r="JF73" s="662"/>
      <c r="JG73" s="662"/>
      <c r="JH73" s="662"/>
      <c r="JI73" s="662"/>
      <c r="JJ73" s="662"/>
      <c r="JK73" s="662"/>
      <c r="JL73" s="662"/>
      <c r="JM73" s="662"/>
      <c r="JN73" s="662"/>
      <c r="JO73" s="662"/>
      <c r="JP73" s="662"/>
      <c r="JQ73" s="662"/>
      <c r="JR73" s="662"/>
      <c r="JS73" s="662"/>
      <c r="JT73" s="662"/>
      <c r="JU73" s="662"/>
      <c r="JV73" s="662"/>
      <c r="JW73" s="662"/>
      <c r="JX73" s="662"/>
      <c r="JY73" s="662"/>
      <c r="JZ73" s="662"/>
      <c r="KA73" s="662"/>
      <c r="KB73" s="662"/>
      <c r="KC73" s="662"/>
      <c r="KD73" s="662"/>
      <c r="KE73" s="662"/>
      <c r="KF73" s="662"/>
      <c r="KG73" s="662"/>
      <c r="KH73" s="662"/>
      <c r="KI73" s="662"/>
      <c r="KJ73" s="662"/>
      <c r="KK73" s="662"/>
      <c r="KL73" s="662"/>
      <c r="KM73" s="662"/>
      <c r="KN73" s="662"/>
      <c r="KO73" s="662"/>
      <c r="KP73" s="662"/>
      <c r="KQ73" s="662"/>
      <c r="KR73" s="662"/>
      <c r="KS73" s="662"/>
      <c r="KT73" s="662"/>
      <c r="KU73" s="662"/>
      <c r="KV73" s="662"/>
      <c r="KW73" s="662"/>
      <c r="KX73" s="662"/>
      <c r="KY73" s="662"/>
      <c r="KZ73" s="662"/>
      <c r="LA73" s="662"/>
      <c r="LB73" s="662"/>
      <c r="LC73" s="662"/>
      <c r="LD73" s="662"/>
      <c r="LE73" s="662"/>
      <c r="LF73" s="662"/>
      <c r="LG73" s="662"/>
      <c r="LH73" s="662"/>
      <c r="LI73" s="662"/>
      <c r="LJ73" s="662"/>
      <c r="LK73" s="662"/>
      <c r="LL73" s="662"/>
      <c r="LM73" s="662"/>
      <c r="LN73" s="662"/>
      <c r="LO73" s="662"/>
      <c r="LP73" s="662"/>
      <c r="LQ73" s="662"/>
      <c r="LR73" s="662"/>
      <c r="LS73" s="662"/>
      <c r="LT73" s="662"/>
      <c r="LU73" s="662"/>
      <c r="LV73" s="662"/>
      <c r="LW73" s="662"/>
      <c r="LX73" s="662"/>
      <c r="LY73" s="662"/>
      <c r="LZ73" s="662"/>
      <c r="MA73" s="662"/>
      <c r="MB73" s="662"/>
      <c r="MC73" s="662"/>
      <c r="MD73" s="662"/>
      <c r="ME73" s="662"/>
      <c r="MF73" s="662"/>
      <c r="MG73" s="662"/>
      <c r="MH73" s="662"/>
      <c r="MI73" s="662"/>
      <c r="MJ73" s="662"/>
      <c r="MK73" s="662"/>
      <c r="ML73" s="662"/>
      <c r="MM73" s="662"/>
      <c r="MN73" s="662"/>
      <c r="MO73" s="662"/>
      <c r="MP73" s="662"/>
      <c r="MQ73" s="662"/>
      <c r="MR73" s="662"/>
      <c r="MS73" s="662"/>
      <c r="MT73" s="662"/>
      <c r="MU73" s="662"/>
      <c r="MV73" s="662"/>
      <c r="MW73" s="662"/>
      <c r="MX73" s="662"/>
      <c r="MY73" s="662"/>
      <c r="MZ73" s="662"/>
      <c r="NA73" s="662"/>
      <c r="NB73" s="662"/>
      <c r="NC73" s="662"/>
      <c r="ND73" s="662"/>
      <c r="NE73" s="662"/>
      <c r="NF73" s="662"/>
      <c r="NG73" s="662"/>
      <c r="NH73" s="662"/>
      <c r="NI73" s="662"/>
      <c r="NJ73" s="662"/>
      <c r="NK73" s="662"/>
      <c r="NL73" s="662"/>
      <c r="NM73" s="662"/>
      <c r="NN73" s="662"/>
      <c r="NO73" s="662"/>
      <c r="NP73" s="662"/>
      <c r="NQ73" s="662"/>
      <c r="NR73" s="662"/>
      <c r="NS73" s="662"/>
      <c r="NT73" s="662"/>
      <c r="NU73" s="662"/>
      <c r="NV73" s="662"/>
      <c r="NW73" s="662"/>
      <c r="NX73" s="662"/>
      <c r="NY73" s="662"/>
      <c r="NZ73" s="662"/>
      <c r="OA73" s="662"/>
      <c r="OB73" s="662"/>
      <c r="OC73" s="662"/>
      <c r="OD73" s="662"/>
      <c r="OE73" s="662"/>
      <c r="OF73" s="662"/>
      <c r="OG73" s="662"/>
      <c r="OH73" s="662"/>
      <c r="OI73" s="662"/>
      <c r="OJ73" s="662"/>
      <c r="OK73" s="662"/>
      <c r="OL73" s="662"/>
      <c r="OM73" s="662"/>
      <c r="ON73" s="662"/>
      <c r="OO73" s="662"/>
      <c r="OP73" s="662"/>
      <c r="OQ73" s="662"/>
      <c r="OR73" s="662"/>
      <c r="OS73" s="662"/>
      <c r="OT73" s="662"/>
      <c r="OU73" s="662"/>
      <c r="OV73" s="662"/>
      <c r="OW73" s="662"/>
      <c r="OX73" s="662"/>
      <c r="OY73" s="662"/>
      <c r="OZ73" s="662"/>
      <c r="PA73" s="662"/>
      <c r="PB73" s="662"/>
      <c r="PC73" s="662"/>
      <c r="PD73" s="662"/>
      <c r="PE73" s="662"/>
      <c r="PF73" s="662"/>
      <c r="PG73" s="662"/>
      <c r="PH73" s="662"/>
      <c r="PI73" s="662"/>
      <c r="PJ73" s="662"/>
      <c r="PK73" s="662"/>
      <c r="PL73" s="662"/>
      <c r="PM73" s="662"/>
      <c r="PN73" s="662"/>
      <c r="PO73" s="662"/>
      <c r="PP73" s="662"/>
      <c r="PQ73" s="662"/>
      <c r="PR73" s="662"/>
      <c r="PS73" s="662"/>
      <c r="PT73" s="662"/>
      <c r="PU73" s="662"/>
      <c r="PV73" s="662"/>
      <c r="PW73" s="662"/>
      <c r="PX73" s="662"/>
      <c r="PY73" s="662"/>
      <c r="PZ73" s="662"/>
      <c r="QA73" s="662"/>
      <c r="QB73" s="662"/>
      <c r="QC73" s="662"/>
      <c r="QD73" s="662"/>
      <c r="QE73" s="662"/>
      <c r="QF73" s="662"/>
      <c r="QG73" s="662"/>
      <c r="QH73" s="662"/>
      <c r="QI73" s="662"/>
      <c r="QJ73" s="662"/>
      <c r="QK73" s="662"/>
      <c r="QL73" s="662"/>
      <c r="QM73" s="662"/>
      <c r="QN73" s="662"/>
      <c r="QO73" s="662"/>
      <c r="QP73" s="662"/>
      <c r="QQ73" s="662"/>
      <c r="QR73" s="662"/>
      <c r="QS73" s="662"/>
      <c r="QT73" s="662"/>
      <c r="QU73" s="662"/>
      <c r="QV73" s="662"/>
      <c r="QW73" s="662"/>
      <c r="QX73" s="662"/>
      <c r="QY73" s="662"/>
      <c r="QZ73" s="662"/>
      <c r="RA73" s="662"/>
      <c r="RB73" s="662"/>
      <c r="RC73" s="662"/>
      <c r="RD73" s="662"/>
      <c r="RE73" s="662"/>
      <c r="RF73" s="662"/>
      <c r="RG73" s="662"/>
      <c r="RH73" s="662"/>
      <c r="RI73" s="662"/>
      <c r="RJ73" s="662"/>
      <c r="RK73" s="662"/>
      <c r="RL73" s="662"/>
      <c r="RM73" s="662"/>
      <c r="RN73" s="662"/>
      <c r="RO73" s="662"/>
      <c r="RP73" s="662"/>
      <c r="RQ73" s="662"/>
      <c r="RR73" s="662"/>
      <c r="RS73" s="662"/>
      <c r="RT73" s="662"/>
      <c r="RU73" s="662"/>
      <c r="RV73" s="662"/>
      <c r="RW73" s="662"/>
      <c r="RX73" s="662"/>
      <c r="RY73" s="662"/>
      <c r="RZ73" s="662"/>
      <c r="SA73" s="662"/>
      <c r="SB73" s="662"/>
      <c r="SC73" s="662"/>
      <c r="SD73" s="662"/>
      <c r="SE73" s="662"/>
      <c r="SF73" s="662"/>
      <c r="SG73" s="662"/>
      <c r="SH73" s="662"/>
      <c r="SI73" s="662"/>
      <c r="SJ73" s="662"/>
      <c r="SK73" s="662"/>
      <c r="SL73" s="662"/>
      <c r="SM73" s="662"/>
      <c r="SN73" s="662"/>
      <c r="SO73" s="662"/>
      <c r="SP73" s="662"/>
      <c r="SQ73" s="662"/>
      <c r="SR73" s="662"/>
      <c r="SS73" s="662"/>
      <c r="ST73" s="662"/>
      <c r="SU73" s="662"/>
      <c r="SV73" s="662"/>
      <c r="SW73" s="662"/>
      <c r="SX73" s="662"/>
      <c r="SY73" s="662"/>
      <c r="SZ73" s="662"/>
      <c r="TA73" s="662"/>
      <c r="TB73" s="662"/>
      <c r="TC73" s="662"/>
      <c r="TD73" s="662"/>
      <c r="TE73" s="662"/>
      <c r="TF73" s="662"/>
      <c r="TG73" s="662"/>
      <c r="TH73" s="662"/>
      <c r="TI73" s="662"/>
      <c r="TJ73" s="662"/>
      <c r="TK73" s="662"/>
      <c r="TL73" s="662"/>
      <c r="TM73" s="662"/>
      <c r="TN73" s="662"/>
      <c r="TO73" s="662"/>
      <c r="TP73" s="662"/>
      <c r="TQ73" s="662"/>
      <c r="TR73" s="662"/>
      <c r="TS73" s="662"/>
      <c r="TT73" s="662"/>
      <c r="TU73" s="662"/>
      <c r="TV73" s="662"/>
      <c r="TW73" s="662"/>
      <c r="TX73" s="662"/>
      <c r="TY73" s="662"/>
      <c r="TZ73" s="662"/>
      <c r="UA73" s="662"/>
      <c r="UB73" s="662"/>
      <c r="UC73" s="662"/>
      <c r="UD73" s="662"/>
      <c r="UE73" s="662"/>
      <c r="UF73" s="662"/>
      <c r="UG73" s="662"/>
      <c r="UH73" s="662"/>
      <c r="UI73" s="662"/>
      <c r="UJ73" s="662"/>
      <c r="UK73" s="662"/>
      <c r="UL73" s="662"/>
      <c r="UM73" s="662"/>
      <c r="UN73" s="662"/>
      <c r="UO73" s="662"/>
      <c r="UP73" s="662"/>
      <c r="UQ73" s="662"/>
      <c r="UR73" s="662"/>
      <c r="US73" s="662"/>
      <c r="UT73" s="662"/>
      <c r="UU73" s="662"/>
      <c r="UV73" s="662"/>
      <c r="UW73" s="662"/>
      <c r="UX73" s="662"/>
      <c r="UY73" s="662"/>
      <c r="UZ73" s="662"/>
      <c r="VA73" s="662"/>
      <c r="VB73" s="662"/>
      <c r="VC73" s="662"/>
      <c r="VD73" s="662"/>
      <c r="VE73" s="662"/>
      <c r="VF73" s="662"/>
      <c r="VG73" s="662"/>
      <c r="VH73" s="662"/>
      <c r="VI73" s="662"/>
      <c r="VJ73" s="662"/>
      <c r="VK73" s="662"/>
      <c r="VL73" s="662"/>
      <c r="VM73" s="662"/>
      <c r="VN73" s="662"/>
      <c r="VO73" s="662"/>
      <c r="VP73" s="662"/>
      <c r="VQ73" s="662"/>
      <c r="VR73" s="662"/>
      <c r="VS73" s="662"/>
      <c r="VT73" s="662"/>
      <c r="VU73" s="662"/>
      <c r="VV73" s="662"/>
      <c r="VW73" s="662"/>
      <c r="VX73" s="662"/>
      <c r="VY73" s="662"/>
      <c r="VZ73" s="662"/>
      <c r="WA73" s="662"/>
      <c r="WB73" s="662"/>
      <c r="WC73" s="662"/>
      <c r="WD73" s="662"/>
      <c r="WE73" s="662"/>
      <c r="WF73" s="662"/>
      <c r="WG73" s="662"/>
      <c r="WH73" s="662"/>
      <c r="WI73" s="662"/>
      <c r="WJ73" s="662"/>
      <c r="WK73" s="662"/>
      <c r="WL73" s="662"/>
      <c r="WM73" s="662"/>
      <c r="WN73" s="662"/>
      <c r="WO73" s="662"/>
      <c r="WP73" s="662"/>
      <c r="WQ73" s="662"/>
      <c r="WR73" s="662"/>
      <c r="WS73" s="662"/>
      <c r="WT73" s="662"/>
      <c r="WU73" s="662"/>
      <c r="WV73" s="662"/>
      <c r="WW73" s="662"/>
      <c r="WX73" s="662"/>
      <c r="WY73" s="662"/>
      <c r="WZ73" s="662"/>
      <c r="XA73" s="662"/>
      <c r="XB73" s="662"/>
      <c r="XC73" s="662"/>
      <c r="XD73" s="662"/>
      <c r="XE73" s="662"/>
      <c r="XF73" s="662"/>
      <c r="XG73" s="662"/>
      <c r="XH73" s="662"/>
      <c r="XI73" s="662"/>
      <c r="XJ73" s="662"/>
      <c r="XK73" s="662"/>
      <c r="XL73" s="662"/>
      <c r="XM73" s="662"/>
      <c r="XN73" s="662"/>
      <c r="XO73" s="662"/>
      <c r="XP73" s="662"/>
      <c r="XQ73" s="662"/>
      <c r="XR73" s="662"/>
      <c r="XS73" s="662"/>
      <c r="XT73" s="662"/>
      <c r="XU73" s="662"/>
      <c r="XV73" s="662"/>
      <c r="XW73" s="662"/>
      <c r="XX73" s="662"/>
      <c r="XY73" s="662"/>
      <c r="XZ73" s="662"/>
      <c r="YA73" s="662"/>
      <c r="YB73" s="662"/>
      <c r="YC73" s="662"/>
      <c r="YD73" s="662"/>
      <c r="YE73" s="662"/>
      <c r="YF73" s="662"/>
      <c r="YG73" s="662"/>
      <c r="YH73" s="662"/>
      <c r="YI73" s="662"/>
      <c r="YJ73" s="662"/>
      <c r="YK73" s="662"/>
      <c r="YL73" s="662"/>
      <c r="YM73" s="662"/>
      <c r="YN73" s="662"/>
      <c r="YO73" s="662"/>
      <c r="YP73" s="662"/>
      <c r="YQ73" s="662"/>
      <c r="YR73" s="662"/>
      <c r="YS73" s="662"/>
      <c r="YT73" s="662"/>
      <c r="YU73" s="662"/>
      <c r="YV73" s="662"/>
      <c r="YW73" s="662"/>
      <c r="YX73" s="662"/>
      <c r="YY73" s="662"/>
      <c r="YZ73" s="662"/>
      <c r="ZA73" s="662"/>
      <c r="ZB73" s="662"/>
      <c r="ZC73" s="662"/>
      <c r="ZD73" s="662"/>
      <c r="ZE73" s="662"/>
      <c r="ZF73" s="662"/>
      <c r="ZG73" s="662"/>
      <c r="ZH73" s="662"/>
      <c r="ZI73" s="662"/>
      <c r="ZJ73" s="662"/>
      <c r="ZK73" s="662"/>
      <c r="ZL73" s="662"/>
      <c r="ZM73" s="662"/>
      <c r="ZN73" s="662"/>
      <c r="ZO73" s="662"/>
      <c r="ZP73" s="662"/>
      <c r="ZQ73" s="662"/>
      <c r="ZR73" s="662"/>
      <c r="ZS73" s="662"/>
      <c r="ZT73" s="662"/>
      <c r="ZU73" s="662"/>
      <c r="ZV73" s="662"/>
      <c r="ZW73" s="662"/>
      <c r="ZX73" s="662"/>
      <c r="ZY73" s="662"/>
      <c r="ZZ73" s="662"/>
      <c r="AAA73" s="662"/>
      <c r="AAB73" s="662"/>
      <c r="AAC73" s="662"/>
      <c r="AAD73" s="662"/>
      <c r="AAE73" s="662"/>
      <c r="AAF73" s="662"/>
      <c r="AAG73" s="662"/>
      <c r="AAH73" s="662"/>
      <c r="AAI73" s="662"/>
      <c r="AAJ73" s="662"/>
      <c r="AAK73" s="662"/>
      <c r="AAL73" s="662"/>
      <c r="AAM73" s="662"/>
      <c r="AAN73" s="662"/>
      <c r="AAO73" s="662"/>
      <c r="AAP73" s="662"/>
      <c r="AAQ73" s="662"/>
      <c r="AAR73" s="662"/>
      <c r="AAS73" s="662"/>
      <c r="AAT73" s="662"/>
      <c r="AAU73" s="662"/>
      <c r="AAV73" s="662"/>
      <c r="AAW73" s="662"/>
      <c r="AAX73" s="662"/>
      <c r="AAY73" s="662"/>
      <c r="AAZ73" s="662"/>
      <c r="ABA73" s="662"/>
      <c r="ABB73" s="662"/>
      <c r="ABC73" s="662"/>
      <c r="ABD73" s="662"/>
      <c r="ABE73" s="662"/>
      <c r="ABF73" s="662"/>
      <c r="ABG73" s="662"/>
      <c r="ABH73" s="662"/>
      <c r="ABI73" s="662"/>
      <c r="ABJ73" s="662"/>
      <c r="ABK73" s="662"/>
      <c r="ABL73" s="662"/>
      <c r="ABM73" s="662"/>
      <c r="ABN73" s="662"/>
      <c r="ABO73" s="662"/>
      <c r="ABP73" s="662"/>
      <c r="ABQ73" s="662"/>
      <c r="ABR73" s="662"/>
      <c r="ABS73" s="662"/>
      <c r="ABT73" s="662"/>
      <c r="ABU73" s="662"/>
      <c r="ABV73" s="662"/>
      <c r="ABW73" s="662"/>
      <c r="ABX73" s="662"/>
      <c r="ABY73" s="662"/>
      <c r="ABZ73" s="662"/>
      <c r="ACA73" s="662"/>
      <c r="ACB73" s="662"/>
      <c r="ACC73" s="662"/>
      <c r="ACD73" s="662"/>
      <c r="ACE73" s="662"/>
      <c r="ACF73" s="662"/>
      <c r="ACG73" s="662"/>
      <c r="ACH73" s="662"/>
      <c r="ACI73" s="662"/>
      <c r="ACJ73" s="662"/>
      <c r="ACK73" s="662"/>
      <c r="ACL73" s="662"/>
      <c r="ACM73" s="662"/>
      <c r="ACN73" s="662"/>
      <c r="ACO73" s="662"/>
      <c r="ACP73" s="662"/>
      <c r="ACQ73" s="662"/>
      <c r="ACR73" s="662"/>
      <c r="ACS73" s="662"/>
      <c r="ACT73" s="662"/>
      <c r="ACU73" s="662"/>
      <c r="ACV73" s="662"/>
      <c r="ACW73" s="662"/>
      <c r="ACX73" s="662"/>
      <c r="ACY73" s="662"/>
      <c r="ACZ73" s="662"/>
      <c r="ADA73" s="662"/>
      <c r="ADB73" s="662"/>
      <c r="ADC73" s="662"/>
      <c r="ADD73" s="662"/>
      <c r="ADE73" s="662"/>
      <c r="ADF73" s="662"/>
      <c r="ADG73" s="662"/>
      <c r="ADH73" s="662"/>
      <c r="ADI73" s="662"/>
      <c r="ADJ73" s="662"/>
      <c r="ADK73" s="662"/>
      <c r="ADL73" s="662"/>
      <c r="ADM73" s="662"/>
      <c r="ADN73" s="662"/>
      <c r="ADO73" s="662"/>
      <c r="ADP73" s="662"/>
      <c r="ADQ73" s="662"/>
      <c r="ADR73" s="662"/>
      <c r="ADS73" s="662"/>
      <c r="ADT73" s="662"/>
      <c r="ADU73" s="662"/>
      <c r="ADV73" s="662"/>
      <c r="ADW73" s="662"/>
      <c r="ADX73" s="662"/>
      <c r="ADY73" s="662"/>
      <c r="ADZ73" s="662"/>
      <c r="AEA73" s="662"/>
      <c r="AEB73" s="662"/>
      <c r="AEC73" s="662"/>
      <c r="AED73" s="662"/>
      <c r="AEE73" s="662"/>
      <c r="AEF73" s="662"/>
      <c r="AEG73" s="662"/>
      <c r="AEH73" s="662"/>
      <c r="AEI73" s="662"/>
      <c r="AEJ73" s="662"/>
      <c r="AEK73" s="662"/>
      <c r="AEL73" s="662"/>
      <c r="AEM73" s="662"/>
      <c r="AEN73" s="662"/>
      <c r="AEO73" s="662"/>
      <c r="AEP73" s="662"/>
      <c r="AEQ73" s="662"/>
      <c r="AER73" s="662"/>
      <c r="AES73" s="662"/>
      <c r="AET73" s="662"/>
      <c r="AEU73" s="662"/>
      <c r="AEV73" s="662"/>
      <c r="AEW73" s="662"/>
      <c r="AEX73" s="662"/>
      <c r="AEY73" s="662"/>
      <c r="AEZ73" s="662"/>
      <c r="AFA73" s="662"/>
      <c r="AFB73" s="662"/>
      <c r="AFC73" s="662"/>
      <c r="AFD73" s="662"/>
      <c r="AFE73" s="662"/>
      <c r="AFF73" s="662"/>
      <c r="AFG73" s="662"/>
      <c r="AFH73" s="662"/>
      <c r="AFI73" s="662"/>
      <c r="AFJ73" s="662"/>
      <c r="AFK73" s="662"/>
      <c r="AFL73" s="662"/>
      <c r="AFM73" s="662"/>
      <c r="AFN73" s="662"/>
      <c r="AFO73" s="662"/>
      <c r="AFP73" s="662"/>
      <c r="AFQ73" s="662"/>
      <c r="AFR73" s="662"/>
      <c r="AFS73" s="662"/>
      <c r="AFT73" s="662"/>
      <c r="AFU73" s="662"/>
      <c r="AFV73" s="662"/>
      <c r="AFW73" s="662"/>
      <c r="AFX73" s="662"/>
      <c r="AFY73" s="662"/>
      <c r="AFZ73" s="662"/>
      <c r="AGA73" s="662"/>
      <c r="AGB73" s="662"/>
      <c r="AGC73" s="662"/>
      <c r="AGD73" s="662"/>
      <c r="AGE73" s="662"/>
      <c r="AGF73" s="662"/>
      <c r="AGG73" s="662"/>
      <c r="AGH73" s="662"/>
      <c r="AGI73" s="662"/>
      <c r="AGJ73" s="662"/>
      <c r="AGK73" s="662"/>
      <c r="AGL73" s="662"/>
      <c r="AGM73" s="662"/>
      <c r="AGN73" s="662"/>
      <c r="AGO73" s="662"/>
      <c r="AGP73" s="662"/>
      <c r="AGQ73" s="662"/>
      <c r="AGR73" s="662"/>
      <c r="AGS73" s="662"/>
      <c r="AGT73" s="662"/>
      <c r="AGU73" s="662"/>
      <c r="AGV73" s="662"/>
      <c r="AGW73" s="662"/>
      <c r="AGX73" s="662"/>
      <c r="AGY73" s="662"/>
      <c r="AGZ73" s="662"/>
      <c r="AHA73" s="662"/>
      <c r="AHB73" s="662"/>
      <c r="AHC73" s="662"/>
      <c r="AHD73" s="662"/>
      <c r="AHE73" s="662"/>
      <c r="AHF73" s="662"/>
      <c r="AHG73" s="662"/>
      <c r="AHH73" s="662"/>
      <c r="AHI73" s="662"/>
      <c r="AHJ73" s="662"/>
      <c r="AHK73" s="662"/>
      <c r="AHL73" s="662"/>
      <c r="AHM73" s="662"/>
      <c r="AHN73" s="662"/>
      <c r="AHO73" s="662"/>
      <c r="AHP73" s="662"/>
      <c r="AHQ73" s="662"/>
      <c r="AHR73" s="662"/>
      <c r="AHS73" s="662"/>
      <c r="AHT73" s="662"/>
      <c r="AHU73" s="662"/>
      <c r="AHV73" s="662"/>
      <c r="AHW73" s="662"/>
      <c r="AHX73" s="662"/>
      <c r="AHY73" s="662"/>
      <c r="AHZ73" s="662"/>
      <c r="AIA73" s="662"/>
      <c r="AIB73" s="662"/>
      <c r="AIC73" s="662"/>
      <c r="AID73" s="662"/>
      <c r="AIE73" s="662"/>
      <c r="AIF73" s="662"/>
      <c r="AIG73" s="662"/>
      <c r="AIH73" s="662"/>
      <c r="AII73" s="662"/>
      <c r="AIJ73" s="662"/>
      <c r="AIK73" s="662"/>
      <c r="AIL73" s="662"/>
      <c r="AIM73" s="662"/>
      <c r="AIN73" s="662"/>
      <c r="AIO73" s="662"/>
      <c r="AIP73" s="662"/>
      <c r="AIQ73" s="662"/>
      <c r="AIR73" s="662"/>
      <c r="AIS73" s="662"/>
      <c r="AIT73" s="662"/>
      <c r="AIU73" s="662"/>
      <c r="AIV73" s="662"/>
      <c r="AIW73" s="662"/>
      <c r="AIX73" s="662"/>
      <c r="AIY73" s="662"/>
      <c r="AIZ73" s="662"/>
      <c r="AJA73" s="662"/>
      <c r="AJB73" s="662"/>
      <c r="AJC73" s="662"/>
      <c r="AJD73" s="662"/>
      <c r="AJE73" s="662"/>
      <c r="AJF73" s="662"/>
      <c r="AJG73" s="662"/>
      <c r="AJH73" s="662"/>
      <c r="AJI73" s="662"/>
      <c r="AJJ73" s="662"/>
      <c r="AJK73" s="662"/>
      <c r="AJL73" s="662"/>
      <c r="AJM73" s="662"/>
      <c r="AJN73" s="662"/>
      <c r="AJO73" s="662"/>
      <c r="AJP73" s="662"/>
      <c r="AJQ73" s="662"/>
      <c r="AJR73" s="662"/>
      <c r="AJS73" s="662"/>
      <c r="AJT73" s="662"/>
      <c r="AJU73" s="662"/>
      <c r="AJV73" s="662"/>
      <c r="AJW73" s="662"/>
      <c r="AJX73" s="662"/>
      <c r="AJY73" s="662"/>
      <c r="AJZ73" s="662"/>
      <c r="AKA73" s="662"/>
      <c r="AKB73" s="662"/>
      <c r="AKC73" s="662"/>
      <c r="AKD73" s="662"/>
      <c r="AKE73" s="662"/>
      <c r="AKF73" s="662"/>
      <c r="AKG73" s="662"/>
      <c r="AKH73" s="662"/>
      <c r="AKI73" s="662"/>
      <c r="AKJ73" s="662"/>
      <c r="AKK73" s="662"/>
      <c r="AKL73" s="662"/>
      <c r="AKM73" s="662"/>
      <c r="AKN73" s="662"/>
      <c r="AKO73" s="662"/>
      <c r="AKP73" s="662"/>
      <c r="AKQ73" s="662"/>
      <c r="AKR73" s="662"/>
      <c r="AKS73" s="662"/>
      <c r="AKT73" s="662"/>
      <c r="AKU73" s="662"/>
      <c r="AKV73" s="662"/>
      <c r="AKW73" s="662"/>
      <c r="AKX73" s="662"/>
      <c r="AKY73" s="662"/>
      <c r="AKZ73" s="662"/>
      <c r="ALA73" s="662"/>
      <c r="ALB73" s="662"/>
      <c r="ALC73" s="662"/>
      <c r="ALD73" s="662"/>
      <c r="ALE73" s="662"/>
      <c r="ALF73" s="662"/>
      <c r="ALG73" s="662"/>
      <c r="ALH73" s="662"/>
      <c r="ALI73" s="662"/>
      <c r="ALJ73" s="662"/>
      <c r="ALK73" s="662"/>
      <c r="ALL73" s="662"/>
      <c r="ALM73" s="662"/>
      <c r="ALN73" s="662"/>
      <c r="ALO73" s="662"/>
      <c r="ALP73" s="662"/>
      <c r="ALQ73" s="662"/>
      <c r="ALR73" s="662"/>
      <c r="ALS73" s="662"/>
      <c r="ALT73" s="662"/>
      <c r="ALU73" s="662"/>
      <c r="ALV73" s="662"/>
      <c r="ALW73" s="662"/>
      <c r="ALX73" s="662"/>
      <c r="ALY73" s="662"/>
      <c r="ALZ73" s="662"/>
      <c r="AMA73" s="662"/>
      <c r="AMB73" s="662"/>
      <c r="AMC73" s="662"/>
      <c r="AMD73" s="662"/>
      <c r="AME73" s="662"/>
      <c r="AMF73" s="662"/>
      <c r="AMG73" s="662"/>
    </row>
    <row r="74" spans="1:1021" s="657" customFormat="1">
      <c r="B74" s="656"/>
      <c r="C74" s="659"/>
      <c r="D74" s="656"/>
      <c r="E74" s="656"/>
    </row>
    <row r="75" spans="1:1021" s="657" customFormat="1">
      <c r="A75" s="656"/>
      <c r="B75" s="656"/>
      <c r="C75" s="659"/>
      <c r="D75" s="656"/>
      <c r="E75" s="656"/>
      <c r="F75" s="656"/>
      <c r="G75" s="656"/>
      <c r="H75" s="656"/>
      <c r="I75" s="656"/>
      <c r="J75" s="656"/>
      <c r="K75" s="656"/>
      <c r="L75" s="656"/>
      <c r="M75" s="656"/>
      <c r="N75" s="656"/>
      <c r="O75" s="656"/>
      <c r="P75" s="656"/>
      <c r="Q75" s="656"/>
      <c r="R75" s="656"/>
      <c r="S75" s="656"/>
      <c r="T75" s="656"/>
      <c r="U75" s="656"/>
      <c r="V75" s="656"/>
      <c r="W75" s="656"/>
      <c r="X75" s="656"/>
      <c r="Y75" s="656"/>
      <c r="Z75" s="656"/>
      <c r="AA75" s="656"/>
      <c r="AB75" s="656"/>
      <c r="AC75" s="656"/>
      <c r="AD75" s="656"/>
      <c r="AE75" s="656"/>
      <c r="AF75" s="656"/>
      <c r="AG75" s="656"/>
      <c r="AH75" s="656"/>
      <c r="AI75" s="656"/>
      <c r="AJ75" s="656"/>
      <c r="AK75" s="656"/>
      <c r="AL75" s="656"/>
      <c r="AM75" s="656"/>
      <c r="AN75" s="656"/>
      <c r="AO75" s="656"/>
      <c r="AP75" s="656"/>
      <c r="AQ75" s="656"/>
      <c r="AR75" s="656"/>
      <c r="AS75" s="656"/>
      <c r="AT75" s="656"/>
      <c r="AU75" s="656"/>
      <c r="AV75" s="656"/>
      <c r="AW75" s="656"/>
      <c r="AX75" s="656"/>
      <c r="AY75" s="656"/>
      <c r="AZ75" s="656"/>
      <c r="BA75" s="656"/>
      <c r="BB75" s="656"/>
      <c r="BC75" s="656"/>
      <c r="BD75" s="656"/>
      <c r="BE75" s="656"/>
      <c r="BF75" s="656"/>
      <c r="BG75" s="656"/>
      <c r="BH75" s="656"/>
      <c r="BI75" s="656"/>
      <c r="BJ75" s="656"/>
      <c r="BK75" s="656"/>
      <c r="BL75" s="656"/>
      <c r="BM75" s="656"/>
      <c r="BN75" s="656"/>
      <c r="BO75" s="656"/>
      <c r="BP75" s="656"/>
      <c r="BQ75" s="656"/>
      <c r="BR75" s="656"/>
      <c r="BS75" s="656"/>
      <c r="BT75" s="656"/>
      <c r="BU75" s="656"/>
      <c r="BV75" s="656"/>
      <c r="BW75" s="656"/>
      <c r="BX75" s="656"/>
      <c r="BY75" s="656"/>
      <c r="BZ75" s="656"/>
      <c r="CA75" s="656"/>
      <c r="CB75" s="656"/>
      <c r="CC75" s="656"/>
      <c r="CD75" s="656"/>
      <c r="CE75" s="656"/>
      <c r="CF75" s="656"/>
      <c r="CG75" s="656"/>
      <c r="CH75" s="656"/>
      <c r="CI75" s="656"/>
      <c r="CJ75" s="656"/>
      <c r="CK75" s="656"/>
      <c r="CL75" s="656"/>
      <c r="CM75" s="656"/>
      <c r="CN75" s="656"/>
      <c r="CO75" s="656"/>
      <c r="CP75" s="656"/>
      <c r="CQ75" s="656"/>
      <c r="CR75" s="656"/>
      <c r="CS75" s="656"/>
      <c r="CT75" s="656"/>
      <c r="CU75" s="656"/>
      <c r="CV75" s="656"/>
      <c r="CW75" s="656"/>
      <c r="CX75" s="656"/>
      <c r="CY75" s="656"/>
      <c r="CZ75" s="656"/>
      <c r="DA75" s="656"/>
      <c r="DB75" s="656"/>
      <c r="DC75" s="656"/>
      <c r="DD75" s="656"/>
      <c r="DE75" s="656"/>
      <c r="DF75" s="656"/>
      <c r="DG75" s="656"/>
      <c r="DH75" s="656"/>
      <c r="DI75" s="656"/>
      <c r="DJ75" s="656"/>
      <c r="DK75" s="656"/>
      <c r="DL75" s="656"/>
      <c r="DM75" s="656"/>
      <c r="DN75" s="656"/>
      <c r="DO75" s="656"/>
      <c r="DP75" s="656"/>
      <c r="DQ75" s="656"/>
      <c r="DR75" s="656"/>
      <c r="DS75" s="656"/>
      <c r="DT75" s="656"/>
      <c r="DU75" s="656"/>
      <c r="DV75" s="656"/>
      <c r="DW75" s="656"/>
      <c r="DX75" s="656"/>
      <c r="DY75" s="656"/>
      <c r="DZ75" s="656"/>
      <c r="EA75" s="656"/>
      <c r="EB75" s="656"/>
      <c r="EC75" s="656"/>
      <c r="ED75" s="656"/>
      <c r="EE75" s="656"/>
      <c r="EF75" s="656"/>
      <c r="EG75" s="656"/>
      <c r="EH75" s="656"/>
      <c r="EI75" s="656"/>
      <c r="EJ75" s="656"/>
      <c r="EK75" s="656"/>
      <c r="EL75" s="656"/>
      <c r="EM75" s="656"/>
      <c r="EN75" s="656"/>
      <c r="EO75" s="656"/>
      <c r="EP75" s="656"/>
      <c r="EQ75" s="656"/>
      <c r="ER75" s="656"/>
      <c r="ES75" s="656"/>
      <c r="ET75" s="656"/>
      <c r="EU75" s="656"/>
      <c r="EV75" s="656"/>
      <c r="EW75" s="656"/>
      <c r="EX75" s="656"/>
      <c r="EY75" s="656"/>
      <c r="EZ75" s="656"/>
      <c r="FA75" s="656"/>
      <c r="FB75" s="656"/>
      <c r="FC75" s="656"/>
      <c r="FD75" s="656"/>
      <c r="FE75" s="656"/>
      <c r="FF75" s="656"/>
      <c r="FG75" s="656"/>
      <c r="FH75" s="656"/>
      <c r="FI75" s="656"/>
      <c r="FJ75" s="656"/>
      <c r="FK75" s="656"/>
      <c r="FL75" s="656"/>
      <c r="FM75" s="656"/>
      <c r="FN75" s="656"/>
      <c r="FO75" s="656"/>
      <c r="FP75" s="656"/>
      <c r="FQ75" s="656"/>
      <c r="FR75" s="656"/>
      <c r="FS75" s="656"/>
      <c r="FT75" s="656"/>
      <c r="FU75" s="656"/>
      <c r="FV75" s="656"/>
      <c r="FW75" s="656"/>
      <c r="FX75" s="656"/>
      <c r="FY75" s="656"/>
      <c r="FZ75" s="656"/>
      <c r="GA75" s="656"/>
      <c r="GB75" s="656"/>
      <c r="GC75" s="656"/>
      <c r="GD75" s="656"/>
      <c r="GE75" s="656"/>
      <c r="GF75" s="656"/>
      <c r="GG75" s="656"/>
      <c r="GH75" s="656"/>
      <c r="GI75" s="656"/>
      <c r="GJ75" s="656"/>
      <c r="GK75" s="656"/>
      <c r="GL75" s="656"/>
      <c r="GM75" s="656"/>
      <c r="GN75" s="656"/>
      <c r="GO75" s="656"/>
      <c r="GP75" s="656"/>
      <c r="GQ75" s="656"/>
      <c r="GR75" s="656"/>
      <c r="GS75" s="656"/>
      <c r="GT75" s="656"/>
      <c r="GU75" s="656"/>
      <c r="GV75" s="656"/>
      <c r="GW75" s="656"/>
      <c r="GX75" s="656"/>
      <c r="GY75" s="656"/>
      <c r="GZ75" s="656"/>
      <c r="HA75" s="656"/>
      <c r="HB75" s="656"/>
      <c r="HC75" s="656"/>
      <c r="HD75" s="656"/>
      <c r="HE75" s="656"/>
      <c r="HF75" s="656"/>
      <c r="HG75" s="656"/>
      <c r="HH75" s="656"/>
      <c r="HI75" s="656"/>
      <c r="HJ75" s="656"/>
      <c r="HK75" s="656"/>
      <c r="HL75" s="656"/>
      <c r="HM75" s="656"/>
      <c r="HN75" s="656"/>
      <c r="HO75" s="656"/>
      <c r="HP75" s="656"/>
      <c r="HQ75" s="656"/>
      <c r="HR75" s="656"/>
      <c r="HS75" s="656"/>
      <c r="HT75" s="656"/>
      <c r="HU75" s="656"/>
      <c r="HV75" s="656"/>
      <c r="HW75" s="656"/>
      <c r="HX75" s="656"/>
      <c r="HY75" s="656"/>
      <c r="HZ75" s="656"/>
      <c r="IA75" s="656"/>
      <c r="IB75" s="656"/>
      <c r="IC75" s="656"/>
      <c r="ID75" s="656"/>
      <c r="IE75" s="662"/>
      <c r="IF75" s="662"/>
      <c r="IG75" s="662"/>
      <c r="IH75" s="662"/>
      <c r="II75" s="662"/>
      <c r="IJ75" s="662"/>
      <c r="IK75" s="662"/>
      <c r="IL75" s="662"/>
      <c r="IM75" s="662"/>
      <c r="IN75" s="662"/>
      <c r="IO75" s="662"/>
      <c r="IP75" s="662"/>
      <c r="IQ75" s="662"/>
      <c r="IR75" s="662"/>
      <c r="IS75" s="662"/>
      <c r="IT75" s="662"/>
      <c r="IU75" s="662"/>
      <c r="IV75" s="662"/>
      <c r="IW75" s="662"/>
      <c r="IX75" s="662"/>
      <c r="IY75" s="662"/>
      <c r="IZ75" s="662"/>
      <c r="JA75" s="662"/>
      <c r="JB75" s="662"/>
      <c r="JC75" s="662"/>
      <c r="JD75" s="662"/>
      <c r="JE75" s="662"/>
      <c r="JF75" s="662"/>
      <c r="JG75" s="662"/>
      <c r="JH75" s="662"/>
      <c r="JI75" s="662"/>
      <c r="JJ75" s="662"/>
      <c r="JK75" s="662"/>
      <c r="JL75" s="662"/>
      <c r="JM75" s="662"/>
      <c r="JN75" s="662"/>
      <c r="JO75" s="662"/>
      <c r="JP75" s="662"/>
      <c r="JQ75" s="662"/>
      <c r="JR75" s="662"/>
      <c r="JS75" s="662"/>
      <c r="JT75" s="662"/>
      <c r="JU75" s="662"/>
      <c r="JV75" s="662"/>
      <c r="JW75" s="662"/>
      <c r="JX75" s="662"/>
      <c r="JY75" s="662"/>
      <c r="JZ75" s="662"/>
      <c r="KA75" s="662"/>
      <c r="KB75" s="662"/>
      <c r="KC75" s="662"/>
      <c r="KD75" s="662"/>
      <c r="KE75" s="662"/>
      <c r="KF75" s="662"/>
      <c r="KG75" s="662"/>
      <c r="KH75" s="662"/>
      <c r="KI75" s="662"/>
      <c r="KJ75" s="662"/>
      <c r="KK75" s="662"/>
      <c r="KL75" s="662"/>
      <c r="KM75" s="662"/>
      <c r="KN75" s="662"/>
      <c r="KO75" s="662"/>
      <c r="KP75" s="662"/>
      <c r="KQ75" s="662"/>
      <c r="KR75" s="662"/>
      <c r="KS75" s="662"/>
      <c r="KT75" s="662"/>
      <c r="KU75" s="662"/>
      <c r="KV75" s="662"/>
      <c r="KW75" s="662"/>
      <c r="KX75" s="662"/>
      <c r="KY75" s="662"/>
      <c r="KZ75" s="662"/>
      <c r="LA75" s="662"/>
      <c r="LB75" s="662"/>
      <c r="LC75" s="662"/>
      <c r="LD75" s="662"/>
      <c r="LE75" s="662"/>
      <c r="LF75" s="662"/>
      <c r="LG75" s="662"/>
      <c r="LH75" s="662"/>
      <c r="LI75" s="662"/>
      <c r="LJ75" s="662"/>
      <c r="LK75" s="662"/>
      <c r="LL75" s="662"/>
      <c r="LM75" s="662"/>
      <c r="LN75" s="662"/>
      <c r="LO75" s="662"/>
      <c r="LP75" s="662"/>
      <c r="LQ75" s="662"/>
      <c r="LR75" s="662"/>
      <c r="LS75" s="662"/>
      <c r="LT75" s="662"/>
      <c r="LU75" s="662"/>
      <c r="LV75" s="662"/>
      <c r="LW75" s="662"/>
      <c r="LX75" s="662"/>
      <c r="LY75" s="662"/>
      <c r="LZ75" s="662"/>
      <c r="MA75" s="662"/>
      <c r="MB75" s="662"/>
      <c r="MC75" s="662"/>
      <c r="MD75" s="662"/>
      <c r="ME75" s="662"/>
      <c r="MF75" s="662"/>
      <c r="MG75" s="662"/>
      <c r="MH75" s="662"/>
      <c r="MI75" s="662"/>
      <c r="MJ75" s="662"/>
      <c r="MK75" s="662"/>
      <c r="ML75" s="662"/>
      <c r="MM75" s="662"/>
      <c r="MN75" s="662"/>
      <c r="MO75" s="662"/>
      <c r="MP75" s="662"/>
      <c r="MQ75" s="662"/>
      <c r="MR75" s="662"/>
      <c r="MS75" s="662"/>
      <c r="MT75" s="662"/>
      <c r="MU75" s="662"/>
      <c r="MV75" s="662"/>
      <c r="MW75" s="662"/>
      <c r="MX75" s="662"/>
      <c r="MY75" s="662"/>
      <c r="MZ75" s="662"/>
      <c r="NA75" s="662"/>
      <c r="NB75" s="662"/>
      <c r="NC75" s="662"/>
      <c r="ND75" s="662"/>
      <c r="NE75" s="662"/>
      <c r="NF75" s="662"/>
      <c r="NG75" s="662"/>
      <c r="NH75" s="662"/>
      <c r="NI75" s="662"/>
      <c r="NJ75" s="662"/>
      <c r="NK75" s="662"/>
      <c r="NL75" s="662"/>
      <c r="NM75" s="662"/>
      <c r="NN75" s="662"/>
      <c r="NO75" s="662"/>
      <c r="NP75" s="662"/>
      <c r="NQ75" s="662"/>
      <c r="NR75" s="662"/>
      <c r="NS75" s="662"/>
      <c r="NT75" s="662"/>
      <c r="NU75" s="662"/>
      <c r="NV75" s="662"/>
      <c r="NW75" s="662"/>
      <c r="NX75" s="662"/>
      <c r="NY75" s="662"/>
      <c r="NZ75" s="662"/>
      <c r="OA75" s="662"/>
      <c r="OB75" s="662"/>
      <c r="OC75" s="662"/>
      <c r="OD75" s="662"/>
      <c r="OE75" s="662"/>
      <c r="OF75" s="662"/>
      <c r="OG75" s="662"/>
      <c r="OH75" s="662"/>
      <c r="OI75" s="662"/>
      <c r="OJ75" s="662"/>
      <c r="OK75" s="662"/>
      <c r="OL75" s="662"/>
      <c r="OM75" s="662"/>
      <c r="ON75" s="662"/>
      <c r="OO75" s="662"/>
      <c r="OP75" s="662"/>
      <c r="OQ75" s="662"/>
      <c r="OR75" s="662"/>
      <c r="OS75" s="662"/>
      <c r="OT75" s="662"/>
      <c r="OU75" s="662"/>
      <c r="OV75" s="662"/>
      <c r="OW75" s="662"/>
      <c r="OX75" s="662"/>
      <c r="OY75" s="662"/>
      <c r="OZ75" s="662"/>
      <c r="PA75" s="662"/>
      <c r="PB75" s="662"/>
      <c r="PC75" s="662"/>
      <c r="PD75" s="662"/>
      <c r="PE75" s="662"/>
      <c r="PF75" s="662"/>
      <c r="PG75" s="662"/>
      <c r="PH75" s="662"/>
      <c r="PI75" s="662"/>
      <c r="PJ75" s="662"/>
      <c r="PK75" s="662"/>
      <c r="PL75" s="662"/>
      <c r="PM75" s="662"/>
      <c r="PN75" s="662"/>
      <c r="PO75" s="662"/>
      <c r="PP75" s="662"/>
      <c r="PQ75" s="662"/>
      <c r="PR75" s="662"/>
      <c r="PS75" s="662"/>
      <c r="PT75" s="662"/>
      <c r="PU75" s="662"/>
      <c r="PV75" s="662"/>
      <c r="PW75" s="662"/>
      <c r="PX75" s="662"/>
      <c r="PY75" s="662"/>
      <c r="PZ75" s="662"/>
      <c r="QA75" s="662"/>
      <c r="QB75" s="662"/>
      <c r="QC75" s="662"/>
      <c r="QD75" s="662"/>
      <c r="QE75" s="662"/>
      <c r="QF75" s="662"/>
      <c r="QG75" s="662"/>
      <c r="QH75" s="662"/>
      <c r="QI75" s="662"/>
      <c r="QJ75" s="662"/>
      <c r="QK75" s="662"/>
      <c r="QL75" s="662"/>
      <c r="QM75" s="662"/>
      <c r="QN75" s="662"/>
      <c r="QO75" s="662"/>
      <c r="QP75" s="662"/>
      <c r="QQ75" s="662"/>
      <c r="QR75" s="662"/>
      <c r="QS75" s="662"/>
      <c r="QT75" s="662"/>
      <c r="QU75" s="662"/>
      <c r="QV75" s="662"/>
      <c r="QW75" s="662"/>
      <c r="QX75" s="662"/>
      <c r="QY75" s="662"/>
      <c r="QZ75" s="662"/>
      <c r="RA75" s="662"/>
      <c r="RB75" s="662"/>
      <c r="RC75" s="662"/>
      <c r="RD75" s="662"/>
      <c r="RE75" s="662"/>
      <c r="RF75" s="662"/>
      <c r="RG75" s="662"/>
      <c r="RH75" s="662"/>
      <c r="RI75" s="662"/>
      <c r="RJ75" s="662"/>
      <c r="RK75" s="662"/>
      <c r="RL75" s="662"/>
      <c r="RM75" s="662"/>
      <c r="RN75" s="662"/>
      <c r="RO75" s="662"/>
      <c r="RP75" s="662"/>
      <c r="RQ75" s="662"/>
      <c r="RR75" s="662"/>
      <c r="RS75" s="662"/>
      <c r="RT75" s="662"/>
      <c r="RU75" s="662"/>
      <c r="RV75" s="662"/>
      <c r="RW75" s="662"/>
      <c r="RX75" s="662"/>
      <c r="RY75" s="662"/>
      <c r="RZ75" s="662"/>
      <c r="SA75" s="662"/>
      <c r="SB75" s="662"/>
      <c r="SC75" s="662"/>
      <c r="SD75" s="662"/>
      <c r="SE75" s="662"/>
      <c r="SF75" s="662"/>
      <c r="SG75" s="662"/>
      <c r="SH75" s="662"/>
      <c r="SI75" s="662"/>
      <c r="SJ75" s="662"/>
      <c r="SK75" s="662"/>
      <c r="SL75" s="662"/>
      <c r="SM75" s="662"/>
      <c r="SN75" s="662"/>
      <c r="SO75" s="662"/>
      <c r="SP75" s="662"/>
      <c r="SQ75" s="662"/>
      <c r="SR75" s="662"/>
      <c r="SS75" s="662"/>
      <c r="ST75" s="662"/>
      <c r="SU75" s="662"/>
      <c r="SV75" s="662"/>
      <c r="SW75" s="662"/>
      <c r="SX75" s="662"/>
      <c r="SY75" s="662"/>
      <c r="SZ75" s="662"/>
      <c r="TA75" s="662"/>
      <c r="TB75" s="662"/>
      <c r="TC75" s="662"/>
      <c r="TD75" s="662"/>
      <c r="TE75" s="662"/>
      <c r="TF75" s="662"/>
      <c r="TG75" s="662"/>
      <c r="TH75" s="662"/>
      <c r="TI75" s="662"/>
      <c r="TJ75" s="662"/>
      <c r="TK75" s="662"/>
      <c r="TL75" s="662"/>
      <c r="TM75" s="662"/>
      <c r="TN75" s="662"/>
      <c r="TO75" s="662"/>
      <c r="TP75" s="662"/>
      <c r="TQ75" s="662"/>
      <c r="TR75" s="662"/>
      <c r="TS75" s="662"/>
      <c r="TT75" s="662"/>
      <c r="TU75" s="662"/>
      <c r="TV75" s="662"/>
      <c r="TW75" s="662"/>
      <c r="TX75" s="662"/>
      <c r="TY75" s="662"/>
      <c r="TZ75" s="662"/>
      <c r="UA75" s="662"/>
      <c r="UB75" s="662"/>
      <c r="UC75" s="662"/>
      <c r="UD75" s="662"/>
      <c r="UE75" s="662"/>
      <c r="UF75" s="662"/>
      <c r="UG75" s="662"/>
      <c r="UH75" s="662"/>
      <c r="UI75" s="662"/>
      <c r="UJ75" s="662"/>
      <c r="UK75" s="662"/>
      <c r="UL75" s="662"/>
      <c r="UM75" s="662"/>
      <c r="UN75" s="662"/>
      <c r="UO75" s="662"/>
      <c r="UP75" s="662"/>
      <c r="UQ75" s="662"/>
      <c r="UR75" s="662"/>
      <c r="US75" s="662"/>
      <c r="UT75" s="662"/>
      <c r="UU75" s="662"/>
      <c r="UV75" s="662"/>
      <c r="UW75" s="662"/>
      <c r="UX75" s="662"/>
      <c r="UY75" s="662"/>
      <c r="UZ75" s="662"/>
      <c r="VA75" s="662"/>
      <c r="VB75" s="662"/>
      <c r="VC75" s="662"/>
      <c r="VD75" s="662"/>
      <c r="VE75" s="662"/>
      <c r="VF75" s="662"/>
      <c r="VG75" s="662"/>
      <c r="VH75" s="662"/>
      <c r="VI75" s="662"/>
      <c r="VJ75" s="662"/>
      <c r="VK75" s="662"/>
      <c r="VL75" s="662"/>
      <c r="VM75" s="662"/>
      <c r="VN75" s="662"/>
      <c r="VO75" s="662"/>
      <c r="VP75" s="662"/>
      <c r="VQ75" s="662"/>
      <c r="VR75" s="662"/>
      <c r="VS75" s="662"/>
      <c r="VT75" s="662"/>
      <c r="VU75" s="662"/>
      <c r="VV75" s="662"/>
      <c r="VW75" s="662"/>
      <c r="VX75" s="662"/>
      <c r="VY75" s="662"/>
      <c r="VZ75" s="662"/>
      <c r="WA75" s="662"/>
      <c r="WB75" s="662"/>
      <c r="WC75" s="662"/>
      <c r="WD75" s="662"/>
      <c r="WE75" s="662"/>
      <c r="WF75" s="662"/>
      <c r="WG75" s="662"/>
      <c r="WH75" s="662"/>
      <c r="WI75" s="662"/>
      <c r="WJ75" s="662"/>
      <c r="WK75" s="662"/>
      <c r="WL75" s="662"/>
      <c r="WM75" s="662"/>
      <c r="WN75" s="662"/>
      <c r="WO75" s="662"/>
      <c r="WP75" s="662"/>
      <c r="WQ75" s="662"/>
      <c r="WR75" s="662"/>
      <c r="WS75" s="662"/>
      <c r="WT75" s="662"/>
      <c r="WU75" s="662"/>
      <c r="WV75" s="662"/>
      <c r="WW75" s="662"/>
      <c r="WX75" s="662"/>
      <c r="WY75" s="662"/>
      <c r="WZ75" s="662"/>
      <c r="XA75" s="662"/>
      <c r="XB75" s="662"/>
      <c r="XC75" s="662"/>
      <c r="XD75" s="662"/>
      <c r="XE75" s="662"/>
      <c r="XF75" s="662"/>
      <c r="XG75" s="662"/>
      <c r="XH75" s="662"/>
      <c r="XI75" s="662"/>
      <c r="XJ75" s="662"/>
      <c r="XK75" s="662"/>
      <c r="XL75" s="662"/>
      <c r="XM75" s="662"/>
      <c r="XN75" s="662"/>
      <c r="XO75" s="662"/>
      <c r="XP75" s="662"/>
      <c r="XQ75" s="662"/>
      <c r="XR75" s="662"/>
      <c r="XS75" s="662"/>
      <c r="XT75" s="662"/>
      <c r="XU75" s="662"/>
      <c r="XV75" s="662"/>
      <c r="XW75" s="662"/>
      <c r="XX75" s="662"/>
      <c r="XY75" s="662"/>
      <c r="XZ75" s="662"/>
      <c r="YA75" s="662"/>
      <c r="YB75" s="662"/>
      <c r="YC75" s="662"/>
      <c r="YD75" s="662"/>
      <c r="YE75" s="662"/>
      <c r="YF75" s="662"/>
      <c r="YG75" s="662"/>
      <c r="YH75" s="662"/>
      <c r="YI75" s="662"/>
      <c r="YJ75" s="662"/>
      <c r="YK75" s="662"/>
      <c r="YL75" s="662"/>
      <c r="YM75" s="662"/>
      <c r="YN75" s="662"/>
      <c r="YO75" s="662"/>
      <c r="YP75" s="662"/>
      <c r="YQ75" s="662"/>
      <c r="YR75" s="662"/>
      <c r="YS75" s="662"/>
      <c r="YT75" s="662"/>
      <c r="YU75" s="662"/>
      <c r="YV75" s="662"/>
      <c r="YW75" s="662"/>
      <c r="YX75" s="662"/>
      <c r="YY75" s="662"/>
      <c r="YZ75" s="662"/>
      <c r="ZA75" s="662"/>
      <c r="ZB75" s="662"/>
      <c r="ZC75" s="662"/>
      <c r="ZD75" s="662"/>
      <c r="ZE75" s="662"/>
      <c r="ZF75" s="662"/>
      <c r="ZG75" s="662"/>
      <c r="ZH75" s="662"/>
      <c r="ZI75" s="662"/>
      <c r="ZJ75" s="662"/>
      <c r="ZK75" s="662"/>
      <c r="ZL75" s="662"/>
      <c r="ZM75" s="662"/>
      <c r="ZN75" s="662"/>
      <c r="ZO75" s="662"/>
      <c r="ZP75" s="662"/>
      <c r="ZQ75" s="662"/>
      <c r="ZR75" s="662"/>
      <c r="ZS75" s="662"/>
      <c r="ZT75" s="662"/>
      <c r="ZU75" s="662"/>
      <c r="ZV75" s="662"/>
      <c r="ZW75" s="662"/>
      <c r="ZX75" s="662"/>
      <c r="ZY75" s="662"/>
      <c r="ZZ75" s="662"/>
      <c r="AAA75" s="662"/>
      <c r="AAB75" s="662"/>
      <c r="AAC75" s="662"/>
      <c r="AAD75" s="662"/>
      <c r="AAE75" s="662"/>
      <c r="AAF75" s="662"/>
      <c r="AAG75" s="662"/>
      <c r="AAH75" s="662"/>
      <c r="AAI75" s="662"/>
      <c r="AAJ75" s="662"/>
      <c r="AAK75" s="662"/>
      <c r="AAL75" s="662"/>
      <c r="AAM75" s="662"/>
      <c r="AAN75" s="662"/>
      <c r="AAO75" s="662"/>
      <c r="AAP75" s="662"/>
      <c r="AAQ75" s="662"/>
      <c r="AAR75" s="662"/>
      <c r="AAS75" s="662"/>
      <c r="AAT75" s="662"/>
      <c r="AAU75" s="662"/>
      <c r="AAV75" s="662"/>
      <c r="AAW75" s="662"/>
      <c r="AAX75" s="662"/>
      <c r="AAY75" s="662"/>
      <c r="AAZ75" s="662"/>
      <c r="ABA75" s="662"/>
      <c r="ABB75" s="662"/>
      <c r="ABC75" s="662"/>
      <c r="ABD75" s="662"/>
      <c r="ABE75" s="662"/>
      <c r="ABF75" s="662"/>
      <c r="ABG75" s="662"/>
      <c r="ABH75" s="662"/>
      <c r="ABI75" s="662"/>
      <c r="ABJ75" s="662"/>
      <c r="ABK75" s="662"/>
      <c r="ABL75" s="662"/>
      <c r="ABM75" s="662"/>
      <c r="ABN75" s="662"/>
      <c r="ABO75" s="662"/>
      <c r="ABP75" s="662"/>
      <c r="ABQ75" s="662"/>
      <c r="ABR75" s="662"/>
      <c r="ABS75" s="662"/>
      <c r="ABT75" s="662"/>
      <c r="ABU75" s="662"/>
      <c r="ABV75" s="662"/>
      <c r="ABW75" s="662"/>
      <c r="ABX75" s="662"/>
      <c r="ABY75" s="662"/>
      <c r="ABZ75" s="662"/>
      <c r="ACA75" s="662"/>
      <c r="ACB75" s="662"/>
      <c r="ACC75" s="662"/>
      <c r="ACD75" s="662"/>
      <c r="ACE75" s="662"/>
      <c r="ACF75" s="662"/>
      <c r="ACG75" s="662"/>
      <c r="ACH75" s="662"/>
      <c r="ACI75" s="662"/>
      <c r="ACJ75" s="662"/>
      <c r="ACK75" s="662"/>
      <c r="ACL75" s="662"/>
      <c r="ACM75" s="662"/>
      <c r="ACN75" s="662"/>
      <c r="ACO75" s="662"/>
      <c r="ACP75" s="662"/>
      <c r="ACQ75" s="662"/>
      <c r="ACR75" s="662"/>
      <c r="ACS75" s="662"/>
      <c r="ACT75" s="662"/>
      <c r="ACU75" s="662"/>
      <c r="ACV75" s="662"/>
      <c r="ACW75" s="662"/>
      <c r="ACX75" s="662"/>
      <c r="ACY75" s="662"/>
      <c r="ACZ75" s="662"/>
      <c r="ADA75" s="662"/>
      <c r="ADB75" s="662"/>
      <c r="ADC75" s="662"/>
      <c r="ADD75" s="662"/>
      <c r="ADE75" s="662"/>
      <c r="ADF75" s="662"/>
      <c r="ADG75" s="662"/>
      <c r="ADH75" s="662"/>
      <c r="ADI75" s="662"/>
      <c r="ADJ75" s="662"/>
      <c r="ADK75" s="662"/>
      <c r="ADL75" s="662"/>
      <c r="ADM75" s="662"/>
      <c r="ADN75" s="662"/>
      <c r="ADO75" s="662"/>
      <c r="ADP75" s="662"/>
      <c r="ADQ75" s="662"/>
      <c r="ADR75" s="662"/>
      <c r="ADS75" s="662"/>
      <c r="ADT75" s="662"/>
      <c r="ADU75" s="662"/>
      <c r="ADV75" s="662"/>
      <c r="ADW75" s="662"/>
      <c r="ADX75" s="662"/>
      <c r="ADY75" s="662"/>
      <c r="ADZ75" s="662"/>
      <c r="AEA75" s="662"/>
      <c r="AEB75" s="662"/>
      <c r="AEC75" s="662"/>
      <c r="AED75" s="662"/>
      <c r="AEE75" s="662"/>
      <c r="AEF75" s="662"/>
      <c r="AEG75" s="662"/>
      <c r="AEH75" s="662"/>
      <c r="AEI75" s="662"/>
      <c r="AEJ75" s="662"/>
      <c r="AEK75" s="662"/>
      <c r="AEL75" s="662"/>
      <c r="AEM75" s="662"/>
      <c r="AEN75" s="662"/>
      <c r="AEO75" s="662"/>
      <c r="AEP75" s="662"/>
      <c r="AEQ75" s="662"/>
      <c r="AER75" s="662"/>
      <c r="AES75" s="662"/>
      <c r="AET75" s="662"/>
      <c r="AEU75" s="662"/>
      <c r="AEV75" s="662"/>
      <c r="AEW75" s="662"/>
      <c r="AEX75" s="662"/>
      <c r="AEY75" s="662"/>
      <c r="AEZ75" s="662"/>
      <c r="AFA75" s="662"/>
      <c r="AFB75" s="662"/>
      <c r="AFC75" s="662"/>
      <c r="AFD75" s="662"/>
      <c r="AFE75" s="662"/>
      <c r="AFF75" s="662"/>
      <c r="AFG75" s="662"/>
      <c r="AFH75" s="662"/>
      <c r="AFI75" s="662"/>
      <c r="AFJ75" s="662"/>
      <c r="AFK75" s="662"/>
      <c r="AFL75" s="662"/>
      <c r="AFM75" s="662"/>
      <c r="AFN75" s="662"/>
      <c r="AFO75" s="662"/>
      <c r="AFP75" s="662"/>
      <c r="AFQ75" s="662"/>
      <c r="AFR75" s="662"/>
      <c r="AFS75" s="662"/>
      <c r="AFT75" s="662"/>
      <c r="AFU75" s="662"/>
      <c r="AFV75" s="662"/>
      <c r="AFW75" s="662"/>
      <c r="AFX75" s="662"/>
      <c r="AFY75" s="662"/>
      <c r="AFZ75" s="662"/>
      <c r="AGA75" s="662"/>
      <c r="AGB75" s="662"/>
      <c r="AGC75" s="662"/>
      <c r="AGD75" s="662"/>
      <c r="AGE75" s="662"/>
      <c r="AGF75" s="662"/>
      <c r="AGG75" s="662"/>
      <c r="AGH75" s="662"/>
      <c r="AGI75" s="662"/>
      <c r="AGJ75" s="662"/>
      <c r="AGK75" s="662"/>
      <c r="AGL75" s="662"/>
      <c r="AGM75" s="662"/>
      <c r="AGN75" s="662"/>
      <c r="AGO75" s="662"/>
      <c r="AGP75" s="662"/>
      <c r="AGQ75" s="662"/>
      <c r="AGR75" s="662"/>
      <c r="AGS75" s="662"/>
      <c r="AGT75" s="662"/>
      <c r="AGU75" s="662"/>
      <c r="AGV75" s="662"/>
      <c r="AGW75" s="662"/>
      <c r="AGX75" s="662"/>
      <c r="AGY75" s="662"/>
      <c r="AGZ75" s="662"/>
      <c r="AHA75" s="662"/>
      <c r="AHB75" s="662"/>
      <c r="AHC75" s="662"/>
      <c r="AHD75" s="662"/>
      <c r="AHE75" s="662"/>
      <c r="AHF75" s="662"/>
      <c r="AHG75" s="662"/>
      <c r="AHH75" s="662"/>
      <c r="AHI75" s="662"/>
      <c r="AHJ75" s="662"/>
      <c r="AHK75" s="662"/>
      <c r="AHL75" s="662"/>
      <c r="AHM75" s="662"/>
      <c r="AHN75" s="662"/>
      <c r="AHO75" s="662"/>
      <c r="AHP75" s="662"/>
      <c r="AHQ75" s="662"/>
      <c r="AHR75" s="662"/>
      <c r="AHS75" s="662"/>
      <c r="AHT75" s="662"/>
      <c r="AHU75" s="662"/>
      <c r="AHV75" s="662"/>
      <c r="AHW75" s="662"/>
      <c r="AHX75" s="662"/>
      <c r="AHY75" s="662"/>
      <c r="AHZ75" s="662"/>
      <c r="AIA75" s="662"/>
      <c r="AIB75" s="662"/>
      <c r="AIC75" s="662"/>
      <c r="AID75" s="662"/>
      <c r="AIE75" s="662"/>
      <c r="AIF75" s="662"/>
      <c r="AIG75" s="662"/>
      <c r="AIH75" s="662"/>
      <c r="AII75" s="662"/>
      <c r="AIJ75" s="662"/>
      <c r="AIK75" s="662"/>
      <c r="AIL75" s="662"/>
      <c r="AIM75" s="662"/>
      <c r="AIN75" s="662"/>
      <c r="AIO75" s="662"/>
      <c r="AIP75" s="662"/>
      <c r="AIQ75" s="662"/>
      <c r="AIR75" s="662"/>
      <c r="AIS75" s="662"/>
      <c r="AIT75" s="662"/>
      <c r="AIU75" s="662"/>
      <c r="AIV75" s="662"/>
      <c r="AIW75" s="662"/>
      <c r="AIX75" s="662"/>
      <c r="AIY75" s="662"/>
      <c r="AIZ75" s="662"/>
      <c r="AJA75" s="662"/>
      <c r="AJB75" s="662"/>
      <c r="AJC75" s="662"/>
      <c r="AJD75" s="662"/>
      <c r="AJE75" s="662"/>
      <c r="AJF75" s="662"/>
      <c r="AJG75" s="662"/>
      <c r="AJH75" s="662"/>
      <c r="AJI75" s="662"/>
      <c r="AJJ75" s="662"/>
      <c r="AJK75" s="662"/>
      <c r="AJL75" s="662"/>
      <c r="AJM75" s="662"/>
      <c r="AJN75" s="662"/>
      <c r="AJO75" s="662"/>
      <c r="AJP75" s="662"/>
      <c r="AJQ75" s="662"/>
      <c r="AJR75" s="662"/>
      <c r="AJS75" s="662"/>
      <c r="AJT75" s="662"/>
      <c r="AJU75" s="662"/>
      <c r="AJV75" s="662"/>
      <c r="AJW75" s="662"/>
      <c r="AJX75" s="662"/>
      <c r="AJY75" s="662"/>
      <c r="AJZ75" s="662"/>
      <c r="AKA75" s="662"/>
      <c r="AKB75" s="662"/>
      <c r="AKC75" s="662"/>
      <c r="AKD75" s="662"/>
      <c r="AKE75" s="662"/>
      <c r="AKF75" s="662"/>
      <c r="AKG75" s="662"/>
      <c r="AKH75" s="662"/>
      <c r="AKI75" s="662"/>
      <c r="AKJ75" s="662"/>
      <c r="AKK75" s="662"/>
      <c r="AKL75" s="662"/>
      <c r="AKM75" s="662"/>
      <c r="AKN75" s="662"/>
      <c r="AKO75" s="662"/>
      <c r="AKP75" s="662"/>
      <c r="AKQ75" s="662"/>
      <c r="AKR75" s="662"/>
      <c r="AKS75" s="662"/>
      <c r="AKT75" s="662"/>
      <c r="AKU75" s="662"/>
      <c r="AKV75" s="662"/>
      <c r="AKW75" s="662"/>
      <c r="AKX75" s="662"/>
      <c r="AKY75" s="662"/>
      <c r="AKZ75" s="662"/>
      <c r="ALA75" s="662"/>
      <c r="ALB75" s="662"/>
      <c r="ALC75" s="662"/>
      <c r="ALD75" s="662"/>
      <c r="ALE75" s="662"/>
      <c r="ALF75" s="662"/>
      <c r="ALG75" s="662"/>
      <c r="ALH75" s="662"/>
      <c r="ALI75" s="662"/>
      <c r="ALJ75" s="662"/>
      <c r="ALK75" s="662"/>
      <c r="ALL75" s="662"/>
      <c r="ALM75" s="662"/>
      <c r="ALN75" s="662"/>
      <c r="ALO75" s="662"/>
      <c r="ALP75" s="662"/>
      <c r="ALQ75" s="662"/>
      <c r="ALR75" s="662"/>
      <c r="ALS75" s="662"/>
      <c r="ALT75" s="662"/>
      <c r="ALU75" s="662"/>
      <c r="ALV75" s="662"/>
      <c r="ALW75" s="662"/>
      <c r="ALX75" s="662"/>
      <c r="ALY75" s="662"/>
      <c r="ALZ75" s="662"/>
      <c r="AMA75" s="662"/>
      <c r="AMB75" s="662"/>
      <c r="AMC75" s="662"/>
      <c r="AMD75" s="662"/>
      <c r="AME75" s="662"/>
      <c r="AMF75" s="662"/>
      <c r="AMG75" s="662"/>
    </row>
    <row r="76" spans="1:1021" s="657" customFormat="1">
      <c r="A76" s="656"/>
      <c r="B76" s="656"/>
      <c r="C76" s="659"/>
      <c r="D76" s="656"/>
      <c r="E76" s="656"/>
      <c r="F76" s="656"/>
      <c r="G76" s="656"/>
      <c r="H76" s="656"/>
      <c r="I76" s="656"/>
      <c r="J76" s="656"/>
      <c r="K76" s="656"/>
      <c r="L76" s="656"/>
      <c r="M76" s="656"/>
      <c r="N76" s="656"/>
      <c r="O76" s="656"/>
      <c r="P76" s="656"/>
      <c r="Q76" s="656"/>
      <c r="R76" s="656"/>
      <c r="S76" s="656"/>
      <c r="T76" s="656"/>
      <c r="U76" s="656"/>
      <c r="V76" s="656"/>
      <c r="W76" s="656"/>
      <c r="X76" s="656"/>
      <c r="Y76" s="656"/>
      <c r="Z76" s="656"/>
      <c r="AA76" s="656"/>
      <c r="AB76" s="656"/>
      <c r="AC76" s="656"/>
      <c r="AD76" s="656"/>
      <c r="AE76" s="656"/>
      <c r="AF76" s="656"/>
      <c r="AG76" s="656"/>
      <c r="AH76" s="656"/>
      <c r="AI76" s="656"/>
      <c r="AJ76" s="656"/>
      <c r="AK76" s="656"/>
      <c r="AL76" s="656"/>
      <c r="AM76" s="656"/>
      <c r="AN76" s="656"/>
      <c r="AO76" s="656"/>
      <c r="AP76" s="656"/>
      <c r="AQ76" s="656"/>
      <c r="AR76" s="656"/>
      <c r="AS76" s="656"/>
      <c r="AT76" s="656"/>
      <c r="AU76" s="656"/>
      <c r="AV76" s="656"/>
      <c r="AW76" s="656"/>
      <c r="AX76" s="656"/>
      <c r="AY76" s="656"/>
      <c r="AZ76" s="656"/>
      <c r="BA76" s="656"/>
      <c r="BB76" s="656"/>
      <c r="BC76" s="656"/>
      <c r="BD76" s="656"/>
      <c r="BE76" s="656"/>
      <c r="BF76" s="656"/>
      <c r="BG76" s="656"/>
      <c r="BH76" s="656"/>
      <c r="BI76" s="656"/>
      <c r="BJ76" s="656"/>
      <c r="BK76" s="656"/>
      <c r="BL76" s="656"/>
      <c r="BM76" s="656"/>
      <c r="BN76" s="656"/>
      <c r="BO76" s="656"/>
      <c r="BP76" s="656"/>
      <c r="BQ76" s="656"/>
      <c r="BR76" s="656"/>
      <c r="BS76" s="656"/>
      <c r="BT76" s="656"/>
      <c r="BU76" s="656"/>
      <c r="BV76" s="656"/>
      <c r="BW76" s="656"/>
      <c r="BX76" s="656"/>
      <c r="BY76" s="656"/>
      <c r="BZ76" s="656"/>
      <c r="CA76" s="656"/>
      <c r="CB76" s="656"/>
      <c r="CC76" s="656"/>
      <c r="CD76" s="656"/>
      <c r="CE76" s="656"/>
      <c r="CF76" s="656"/>
      <c r="CG76" s="656"/>
      <c r="CH76" s="656"/>
      <c r="CI76" s="656"/>
      <c r="CJ76" s="656"/>
      <c r="CK76" s="656"/>
      <c r="CL76" s="656"/>
      <c r="CM76" s="656"/>
      <c r="CN76" s="656"/>
      <c r="CO76" s="656"/>
      <c r="CP76" s="656"/>
      <c r="CQ76" s="656"/>
      <c r="CR76" s="656"/>
      <c r="CS76" s="656"/>
      <c r="CT76" s="656"/>
      <c r="CU76" s="656"/>
      <c r="CV76" s="656"/>
      <c r="CW76" s="656"/>
      <c r="CX76" s="656"/>
      <c r="CY76" s="656"/>
      <c r="CZ76" s="656"/>
      <c r="DA76" s="656"/>
      <c r="DB76" s="656"/>
      <c r="DC76" s="656"/>
      <c r="DD76" s="656"/>
      <c r="DE76" s="656"/>
      <c r="DF76" s="656"/>
      <c r="DG76" s="656"/>
      <c r="DH76" s="656"/>
      <c r="DI76" s="656"/>
      <c r="DJ76" s="656"/>
      <c r="DK76" s="656"/>
      <c r="DL76" s="656"/>
      <c r="DM76" s="656"/>
      <c r="DN76" s="656"/>
      <c r="DO76" s="656"/>
      <c r="DP76" s="656"/>
      <c r="DQ76" s="656"/>
      <c r="DR76" s="656"/>
      <c r="DS76" s="656"/>
      <c r="DT76" s="656"/>
      <c r="DU76" s="656"/>
      <c r="DV76" s="656"/>
      <c r="DW76" s="656"/>
      <c r="DX76" s="656"/>
      <c r="DY76" s="656"/>
      <c r="DZ76" s="656"/>
      <c r="EA76" s="656"/>
      <c r="EB76" s="656"/>
      <c r="EC76" s="656"/>
      <c r="ED76" s="656"/>
      <c r="EE76" s="656"/>
      <c r="EF76" s="656"/>
      <c r="EG76" s="656"/>
      <c r="EH76" s="656"/>
      <c r="EI76" s="656"/>
      <c r="EJ76" s="656"/>
      <c r="EK76" s="656"/>
      <c r="EL76" s="656"/>
      <c r="EM76" s="656"/>
      <c r="EN76" s="656"/>
      <c r="EO76" s="656"/>
      <c r="EP76" s="656"/>
      <c r="EQ76" s="656"/>
      <c r="ER76" s="656"/>
      <c r="ES76" s="656"/>
      <c r="ET76" s="656"/>
      <c r="EU76" s="656"/>
      <c r="EV76" s="656"/>
      <c r="EW76" s="656"/>
      <c r="EX76" s="656"/>
      <c r="EY76" s="656"/>
      <c r="EZ76" s="656"/>
      <c r="FA76" s="656"/>
      <c r="FB76" s="656"/>
      <c r="FC76" s="656"/>
      <c r="FD76" s="656"/>
      <c r="FE76" s="656"/>
      <c r="FF76" s="656"/>
      <c r="FG76" s="656"/>
      <c r="FH76" s="656"/>
      <c r="FI76" s="656"/>
      <c r="FJ76" s="656"/>
      <c r="FK76" s="656"/>
      <c r="FL76" s="656"/>
      <c r="FM76" s="656"/>
      <c r="FN76" s="656"/>
      <c r="FO76" s="656"/>
      <c r="FP76" s="656"/>
      <c r="FQ76" s="656"/>
      <c r="FR76" s="656"/>
      <c r="FS76" s="656"/>
      <c r="FT76" s="656"/>
      <c r="FU76" s="656"/>
      <c r="FV76" s="656"/>
      <c r="FW76" s="656"/>
      <c r="FX76" s="656"/>
      <c r="FY76" s="656"/>
      <c r="FZ76" s="656"/>
      <c r="GA76" s="656"/>
      <c r="GB76" s="656"/>
      <c r="GC76" s="656"/>
      <c r="GD76" s="656"/>
      <c r="GE76" s="656"/>
      <c r="GF76" s="656"/>
      <c r="GG76" s="656"/>
      <c r="GH76" s="656"/>
      <c r="GI76" s="656"/>
      <c r="GJ76" s="656"/>
      <c r="GK76" s="656"/>
      <c r="GL76" s="656"/>
      <c r="GM76" s="656"/>
      <c r="GN76" s="656"/>
      <c r="GO76" s="656"/>
      <c r="GP76" s="656"/>
      <c r="GQ76" s="656"/>
      <c r="GR76" s="656"/>
      <c r="GS76" s="656"/>
      <c r="GT76" s="656"/>
      <c r="GU76" s="656"/>
      <c r="GV76" s="656"/>
      <c r="GW76" s="656"/>
      <c r="GX76" s="656"/>
      <c r="GY76" s="656"/>
      <c r="GZ76" s="656"/>
      <c r="HA76" s="656"/>
      <c r="HB76" s="656"/>
      <c r="HC76" s="656"/>
      <c r="HD76" s="656"/>
      <c r="HE76" s="656"/>
      <c r="HF76" s="656"/>
      <c r="HG76" s="656"/>
      <c r="HH76" s="656"/>
      <c r="HI76" s="656"/>
      <c r="HJ76" s="656"/>
      <c r="HK76" s="656"/>
      <c r="HL76" s="656"/>
      <c r="HM76" s="656"/>
      <c r="HN76" s="656"/>
      <c r="HO76" s="656"/>
      <c r="HP76" s="656"/>
      <c r="HQ76" s="656"/>
      <c r="HR76" s="656"/>
      <c r="HS76" s="656"/>
      <c r="HT76" s="656"/>
      <c r="HU76" s="656"/>
      <c r="HV76" s="656"/>
      <c r="HW76" s="656"/>
      <c r="HX76" s="656"/>
      <c r="HY76" s="656"/>
      <c r="HZ76" s="656"/>
      <c r="IA76" s="656"/>
      <c r="IB76" s="656"/>
      <c r="IC76" s="656"/>
      <c r="ID76" s="656"/>
      <c r="IE76" s="662"/>
      <c r="IF76" s="662"/>
      <c r="IG76" s="662"/>
      <c r="IH76" s="662"/>
      <c r="II76" s="662"/>
      <c r="IJ76" s="662"/>
      <c r="IK76" s="662"/>
      <c r="IL76" s="662"/>
      <c r="IM76" s="662"/>
      <c r="IN76" s="662"/>
      <c r="IO76" s="662"/>
      <c r="IP76" s="662"/>
      <c r="IQ76" s="662"/>
      <c r="IR76" s="662"/>
      <c r="IS76" s="662"/>
      <c r="IT76" s="662"/>
      <c r="IU76" s="662"/>
      <c r="IV76" s="662"/>
      <c r="IW76" s="662"/>
      <c r="IX76" s="662"/>
      <c r="IY76" s="662"/>
      <c r="IZ76" s="662"/>
      <c r="JA76" s="662"/>
      <c r="JB76" s="662"/>
      <c r="JC76" s="662"/>
      <c r="JD76" s="662"/>
      <c r="JE76" s="662"/>
      <c r="JF76" s="662"/>
      <c r="JG76" s="662"/>
      <c r="JH76" s="662"/>
      <c r="JI76" s="662"/>
      <c r="JJ76" s="662"/>
      <c r="JK76" s="662"/>
      <c r="JL76" s="662"/>
      <c r="JM76" s="662"/>
      <c r="JN76" s="662"/>
      <c r="JO76" s="662"/>
      <c r="JP76" s="662"/>
      <c r="JQ76" s="662"/>
      <c r="JR76" s="662"/>
      <c r="JS76" s="662"/>
      <c r="JT76" s="662"/>
      <c r="JU76" s="662"/>
      <c r="JV76" s="662"/>
      <c r="JW76" s="662"/>
      <c r="JX76" s="662"/>
      <c r="JY76" s="662"/>
      <c r="JZ76" s="662"/>
      <c r="KA76" s="662"/>
      <c r="KB76" s="662"/>
      <c r="KC76" s="662"/>
      <c r="KD76" s="662"/>
      <c r="KE76" s="662"/>
      <c r="KF76" s="662"/>
      <c r="KG76" s="662"/>
      <c r="KH76" s="662"/>
      <c r="KI76" s="662"/>
      <c r="KJ76" s="662"/>
      <c r="KK76" s="662"/>
      <c r="KL76" s="662"/>
      <c r="KM76" s="662"/>
      <c r="KN76" s="662"/>
      <c r="KO76" s="662"/>
      <c r="KP76" s="662"/>
      <c r="KQ76" s="662"/>
      <c r="KR76" s="662"/>
      <c r="KS76" s="662"/>
      <c r="KT76" s="662"/>
      <c r="KU76" s="662"/>
      <c r="KV76" s="662"/>
      <c r="KW76" s="662"/>
      <c r="KX76" s="662"/>
      <c r="KY76" s="662"/>
      <c r="KZ76" s="662"/>
      <c r="LA76" s="662"/>
      <c r="LB76" s="662"/>
      <c r="LC76" s="662"/>
      <c r="LD76" s="662"/>
      <c r="LE76" s="662"/>
      <c r="LF76" s="662"/>
      <c r="LG76" s="662"/>
      <c r="LH76" s="662"/>
      <c r="LI76" s="662"/>
      <c r="LJ76" s="662"/>
      <c r="LK76" s="662"/>
      <c r="LL76" s="662"/>
      <c r="LM76" s="662"/>
      <c r="LN76" s="662"/>
      <c r="LO76" s="662"/>
      <c r="LP76" s="662"/>
      <c r="LQ76" s="662"/>
      <c r="LR76" s="662"/>
      <c r="LS76" s="662"/>
      <c r="LT76" s="662"/>
      <c r="LU76" s="662"/>
      <c r="LV76" s="662"/>
      <c r="LW76" s="662"/>
      <c r="LX76" s="662"/>
      <c r="LY76" s="662"/>
      <c r="LZ76" s="662"/>
      <c r="MA76" s="662"/>
      <c r="MB76" s="662"/>
      <c r="MC76" s="662"/>
      <c r="MD76" s="662"/>
      <c r="ME76" s="662"/>
      <c r="MF76" s="662"/>
      <c r="MG76" s="662"/>
      <c r="MH76" s="662"/>
      <c r="MI76" s="662"/>
      <c r="MJ76" s="662"/>
      <c r="MK76" s="662"/>
      <c r="ML76" s="662"/>
      <c r="MM76" s="662"/>
      <c r="MN76" s="662"/>
      <c r="MO76" s="662"/>
      <c r="MP76" s="662"/>
      <c r="MQ76" s="662"/>
      <c r="MR76" s="662"/>
      <c r="MS76" s="662"/>
      <c r="MT76" s="662"/>
      <c r="MU76" s="662"/>
      <c r="MV76" s="662"/>
      <c r="MW76" s="662"/>
      <c r="MX76" s="662"/>
      <c r="MY76" s="662"/>
      <c r="MZ76" s="662"/>
      <c r="NA76" s="662"/>
      <c r="NB76" s="662"/>
      <c r="NC76" s="662"/>
      <c r="ND76" s="662"/>
      <c r="NE76" s="662"/>
      <c r="NF76" s="662"/>
      <c r="NG76" s="662"/>
      <c r="NH76" s="662"/>
      <c r="NI76" s="662"/>
      <c r="NJ76" s="662"/>
      <c r="NK76" s="662"/>
      <c r="NL76" s="662"/>
      <c r="NM76" s="662"/>
      <c r="NN76" s="662"/>
      <c r="NO76" s="662"/>
      <c r="NP76" s="662"/>
      <c r="NQ76" s="662"/>
      <c r="NR76" s="662"/>
      <c r="NS76" s="662"/>
      <c r="NT76" s="662"/>
      <c r="NU76" s="662"/>
      <c r="NV76" s="662"/>
      <c r="NW76" s="662"/>
      <c r="NX76" s="662"/>
      <c r="NY76" s="662"/>
      <c r="NZ76" s="662"/>
      <c r="OA76" s="662"/>
      <c r="OB76" s="662"/>
      <c r="OC76" s="662"/>
      <c r="OD76" s="662"/>
      <c r="OE76" s="662"/>
      <c r="OF76" s="662"/>
      <c r="OG76" s="662"/>
      <c r="OH76" s="662"/>
      <c r="OI76" s="662"/>
      <c r="OJ76" s="662"/>
      <c r="OK76" s="662"/>
      <c r="OL76" s="662"/>
      <c r="OM76" s="662"/>
      <c r="ON76" s="662"/>
      <c r="OO76" s="662"/>
      <c r="OP76" s="662"/>
      <c r="OQ76" s="662"/>
      <c r="OR76" s="662"/>
      <c r="OS76" s="662"/>
      <c r="OT76" s="662"/>
      <c r="OU76" s="662"/>
      <c r="OV76" s="662"/>
      <c r="OW76" s="662"/>
      <c r="OX76" s="662"/>
      <c r="OY76" s="662"/>
      <c r="OZ76" s="662"/>
      <c r="PA76" s="662"/>
      <c r="PB76" s="662"/>
      <c r="PC76" s="662"/>
      <c r="PD76" s="662"/>
      <c r="PE76" s="662"/>
      <c r="PF76" s="662"/>
      <c r="PG76" s="662"/>
      <c r="PH76" s="662"/>
      <c r="PI76" s="662"/>
      <c r="PJ76" s="662"/>
      <c r="PK76" s="662"/>
      <c r="PL76" s="662"/>
      <c r="PM76" s="662"/>
      <c r="PN76" s="662"/>
      <c r="PO76" s="662"/>
      <c r="PP76" s="662"/>
      <c r="PQ76" s="662"/>
      <c r="PR76" s="662"/>
      <c r="PS76" s="662"/>
      <c r="PT76" s="662"/>
      <c r="PU76" s="662"/>
      <c r="PV76" s="662"/>
      <c r="PW76" s="662"/>
      <c r="PX76" s="662"/>
      <c r="PY76" s="662"/>
      <c r="PZ76" s="662"/>
      <c r="QA76" s="662"/>
      <c r="QB76" s="662"/>
      <c r="QC76" s="662"/>
      <c r="QD76" s="662"/>
      <c r="QE76" s="662"/>
      <c r="QF76" s="662"/>
      <c r="QG76" s="662"/>
      <c r="QH76" s="662"/>
      <c r="QI76" s="662"/>
      <c r="QJ76" s="662"/>
      <c r="QK76" s="662"/>
      <c r="QL76" s="662"/>
      <c r="QM76" s="662"/>
      <c r="QN76" s="662"/>
      <c r="QO76" s="662"/>
      <c r="QP76" s="662"/>
      <c r="QQ76" s="662"/>
      <c r="QR76" s="662"/>
      <c r="QS76" s="662"/>
      <c r="QT76" s="662"/>
      <c r="QU76" s="662"/>
      <c r="QV76" s="662"/>
      <c r="QW76" s="662"/>
      <c r="QX76" s="662"/>
      <c r="QY76" s="662"/>
      <c r="QZ76" s="662"/>
      <c r="RA76" s="662"/>
      <c r="RB76" s="662"/>
      <c r="RC76" s="662"/>
      <c r="RD76" s="662"/>
      <c r="RE76" s="662"/>
      <c r="RF76" s="662"/>
      <c r="RG76" s="662"/>
      <c r="RH76" s="662"/>
      <c r="RI76" s="662"/>
      <c r="RJ76" s="662"/>
      <c r="RK76" s="662"/>
      <c r="RL76" s="662"/>
      <c r="RM76" s="662"/>
      <c r="RN76" s="662"/>
      <c r="RO76" s="662"/>
      <c r="RP76" s="662"/>
      <c r="RQ76" s="662"/>
      <c r="RR76" s="662"/>
      <c r="RS76" s="662"/>
      <c r="RT76" s="662"/>
      <c r="RU76" s="662"/>
      <c r="RV76" s="662"/>
      <c r="RW76" s="662"/>
      <c r="RX76" s="662"/>
      <c r="RY76" s="662"/>
      <c r="RZ76" s="662"/>
      <c r="SA76" s="662"/>
      <c r="SB76" s="662"/>
      <c r="SC76" s="662"/>
      <c r="SD76" s="662"/>
      <c r="SE76" s="662"/>
      <c r="SF76" s="662"/>
      <c r="SG76" s="662"/>
      <c r="SH76" s="662"/>
      <c r="SI76" s="662"/>
      <c r="SJ76" s="662"/>
      <c r="SK76" s="662"/>
      <c r="SL76" s="662"/>
      <c r="SM76" s="662"/>
      <c r="SN76" s="662"/>
      <c r="SO76" s="662"/>
      <c r="SP76" s="662"/>
      <c r="SQ76" s="662"/>
      <c r="SR76" s="662"/>
      <c r="SS76" s="662"/>
      <c r="ST76" s="662"/>
      <c r="SU76" s="662"/>
      <c r="SV76" s="662"/>
      <c r="SW76" s="662"/>
      <c r="SX76" s="662"/>
      <c r="SY76" s="662"/>
      <c r="SZ76" s="662"/>
      <c r="TA76" s="662"/>
      <c r="TB76" s="662"/>
      <c r="TC76" s="662"/>
      <c r="TD76" s="662"/>
      <c r="TE76" s="662"/>
      <c r="TF76" s="662"/>
      <c r="TG76" s="662"/>
      <c r="TH76" s="662"/>
      <c r="TI76" s="662"/>
      <c r="TJ76" s="662"/>
      <c r="TK76" s="662"/>
      <c r="TL76" s="662"/>
      <c r="TM76" s="662"/>
      <c r="TN76" s="662"/>
      <c r="TO76" s="662"/>
      <c r="TP76" s="662"/>
      <c r="TQ76" s="662"/>
      <c r="TR76" s="662"/>
      <c r="TS76" s="662"/>
      <c r="TT76" s="662"/>
      <c r="TU76" s="662"/>
      <c r="TV76" s="662"/>
      <c r="TW76" s="662"/>
      <c r="TX76" s="662"/>
      <c r="TY76" s="662"/>
      <c r="TZ76" s="662"/>
      <c r="UA76" s="662"/>
      <c r="UB76" s="662"/>
      <c r="UC76" s="662"/>
      <c r="UD76" s="662"/>
      <c r="UE76" s="662"/>
      <c r="UF76" s="662"/>
      <c r="UG76" s="662"/>
      <c r="UH76" s="662"/>
      <c r="UI76" s="662"/>
      <c r="UJ76" s="662"/>
      <c r="UK76" s="662"/>
      <c r="UL76" s="662"/>
      <c r="UM76" s="662"/>
      <c r="UN76" s="662"/>
      <c r="UO76" s="662"/>
      <c r="UP76" s="662"/>
      <c r="UQ76" s="662"/>
      <c r="UR76" s="662"/>
      <c r="US76" s="662"/>
      <c r="UT76" s="662"/>
      <c r="UU76" s="662"/>
      <c r="UV76" s="662"/>
      <c r="UW76" s="662"/>
      <c r="UX76" s="662"/>
      <c r="UY76" s="662"/>
      <c r="UZ76" s="662"/>
      <c r="VA76" s="662"/>
      <c r="VB76" s="662"/>
      <c r="VC76" s="662"/>
      <c r="VD76" s="662"/>
      <c r="VE76" s="662"/>
      <c r="VF76" s="662"/>
      <c r="VG76" s="662"/>
      <c r="VH76" s="662"/>
      <c r="VI76" s="662"/>
      <c r="VJ76" s="662"/>
      <c r="VK76" s="662"/>
      <c r="VL76" s="662"/>
      <c r="VM76" s="662"/>
      <c r="VN76" s="662"/>
      <c r="VO76" s="662"/>
      <c r="VP76" s="662"/>
      <c r="VQ76" s="662"/>
      <c r="VR76" s="662"/>
      <c r="VS76" s="662"/>
      <c r="VT76" s="662"/>
      <c r="VU76" s="662"/>
      <c r="VV76" s="662"/>
      <c r="VW76" s="662"/>
      <c r="VX76" s="662"/>
      <c r="VY76" s="662"/>
      <c r="VZ76" s="662"/>
      <c r="WA76" s="662"/>
      <c r="WB76" s="662"/>
      <c r="WC76" s="662"/>
      <c r="WD76" s="662"/>
      <c r="WE76" s="662"/>
      <c r="WF76" s="662"/>
      <c r="WG76" s="662"/>
      <c r="WH76" s="662"/>
      <c r="WI76" s="662"/>
      <c r="WJ76" s="662"/>
      <c r="WK76" s="662"/>
      <c r="WL76" s="662"/>
      <c r="WM76" s="662"/>
      <c r="WN76" s="662"/>
      <c r="WO76" s="662"/>
      <c r="WP76" s="662"/>
      <c r="WQ76" s="662"/>
      <c r="WR76" s="662"/>
      <c r="WS76" s="662"/>
      <c r="WT76" s="662"/>
      <c r="WU76" s="662"/>
      <c r="WV76" s="662"/>
      <c r="WW76" s="662"/>
      <c r="WX76" s="662"/>
      <c r="WY76" s="662"/>
      <c r="WZ76" s="662"/>
      <c r="XA76" s="662"/>
      <c r="XB76" s="662"/>
      <c r="XC76" s="662"/>
      <c r="XD76" s="662"/>
      <c r="XE76" s="662"/>
      <c r="XF76" s="662"/>
      <c r="XG76" s="662"/>
      <c r="XH76" s="662"/>
      <c r="XI76" s="662"/>
      <c r="XJ76" s="662"/>
      <c r="XK76" s="662"/>
      <c r="XL76" s="662"/>
      <c r="XM76" s="662"/>
      <c r="XN76" s="662"/>
      <c r="XO76" s="662"/>
      <c r="XP76" s="662"/>
      <c r="XQ76" s="662"/>
      <c r="XR76" s="662"/>
      <c r="XS76" s="662"/>
      <c r="XT76" s="662"/>
      <c r="XU76" s="662"/>
      <c r="XV76" s="662"/>
      <c r="XW76" s="662"/>
      <c r="XX76" s="662"/>
      <c r="XY76" s="662"/>
      <c r="XZ76" s="662"/>
      <c r="YA76" s="662"/>
      <c r="YB76" s="662"/>
      <c r="YC76" s="662"/>
      <c r="YD76" s="662"/>
      <c r="YE76" s="662"/>
      <c r="YF76" s="662"/>
      <c r="YG76" s="662"/>
      <c r="YH76" s="662"/>
      <c r="YI76" s="662"/>
      <c r="YJ76" s="662"/>
      <c r="YK76" s="662"/>
      <c r="YL76" s="662"/>
      <c r="YM76" s="662"/>
      <c r="YN76" s="662"/>
      <c r="YO76" s="662"/>
      <c r="YP76" s="662"/>
      <c r="YQ76" s="662"/>
      <c r="YR76" s="662"/>
      <c r="YS76" s="662"/>
      <c r="YT76" s="662"/>
      <c r="YU76" s="662"/>
      <c r="YV76" s="662"/>
      <c r="YW76" s="662"/>
      <c r="YX76" s="662"/>
      <c r="YY76" s="662"/>
      <c r="YZ76" s="662"/>
      <c r="ZA76" s="662"/>
      <c r="ZB76" s="662"/>
      <c r="ZC76" s="662"/>
      <c r="ZD76" s="662"/>
      <c r="ZE76" s="662"/>
      <c r="ZF76" s="662"/>
      <c r="ZG76" s="662"/>
      <c r="ZH76" s="662"/>
      <c r="ZI76" s="662"/>
      <c r="ZJ76" s="662"/>
      <c r="ZK76" s="662"/>
      <c r="ZL76" s="662"/>
      <c r="ZM76" s="662"/>
      <c r="ZN76" s="662"/>
      <c r="ZO76" s="662"/>
      <c r="ZP76" s="662"/>
      <c r="ZQ76" s="662"/>
      <c r="ZR76" s="662"/>
      <c r="ZS76" s="662"/>
      <c r="ZT76" s="662"/>
      <c r="ZU76" s="662"/>
      <c r="ZV76" s="662"/>
      <c r="ZW76" s="662"/>
      <c r="ZX76" s="662"/>
      <c r="ZY76" s="662"/>
      <c r="ZZ76" s="662"/>
      <c r="AAA76" s="662"/>
      <c r="AAB76" s="662"/>
      <c r="AAC76" s="662"/>
      <c r="AAD76" s="662"/>
      <c r="AAE76" s="662"/>
      <c r="AAF76" s="662"/>
      <c r="AAG76" s="662"/>
      <c r="AAH76" s="662"/>
      <c r="AAI76" s="662"/>
      <c r="AAJ76" s="662"/>
      <c r="AAK76" s="662"/>
      <c r="AAL76" s="662"/>
      <c r="AAM76" s="662"/>
      <c r="AAN76" s="662"/>
      <c r="AAO76" s="662"/>
      <c r="AAP76" s="662"/>
      <c r="AAQ76" s="662"/>
      <c r="AAR76" s="662"/>
      <c r="AAS76" s="662"/>
      <c r="AAT76" s="662"/>
      <c r="AAU76" s="662"/>
      <c r="AAV76" s="662"/>
      <c r="AAW76" s="662"/>
      <c r="AAX76" s="662"/>
      <c r="AAY76" s="662"/>
      <c r="AAZ76" s="662"/>
      <c r="ABA76" s="662"/>
      <c r="ABB76" s="662"/>
      <c r="ABC76" s="662"/>
      <c r="ABD76" s="662"/>
      <c r="ABE76" s="662"/>
      <c r="ABF76" s="662"/>
      <c r="ABG76" s="662"/>
      <c r="ABH76" s="662"/>
      <c r="ABI76" s="662"/>
      <c r="ABJ76" s="662"/>
      <c r="ABK76" s="662"/>
      <c r="ABL76" s="662"/>
      <c r="ABM76" s="662"/>
      <c r="ABN76" s="662"/>
      <c r="ABO76" s="662"/>
      <c r="ABP76" s="662"/>
      <c r="ABQ76" s="662"/>
      <c r="ABR76" s="662"/>
      <c r="ABS76" s="662"/>
      <c r="ABT76" s="662"/>
      <c r="ABU76" s="662"/>
      <c r="ABV76" s="662"/>
      <c r="ABW76" s="662"/>
      <c r="ABX76" s="662"/>
      <c r="ABY76" s="662"/>
      <c r="ABZ76" s="662"/>
      <c r="ACA76" s="662"/>
      <c r="ACB76" s="662"/>
      <c r="ACC76" s="662"/>
      <c r="ACD76" s="662"/>
      <c r="ACE76" s="662"/>
      <c r="ACF76" s="662"/>
      <c r="ACG76" s="662"/>
      <c r="ACH76" s="662"/>
      <c r="ACI76" s="662"/>
      <c r="ACJ76" s="662"/>
      <c r="ACK76" s="662"/>
      <c r="ACL76" s="662"/>
      <c r="ACM76" s="662"/>
      <c r="ACN76" s="662"/>
      <c r="ACO76" s="662"/>
      <c r="ACP76" s="662"/>
      <c r="ACQ76" s="662"/>
      <c r="ACR76" s="662"/>
      <c r="ACS76" s="662"/>
      <c r="ACT76" s="662"/>
      <c r="ACU76" s="662"/>
      <c r="ACV76" s="662"/>
      <c r="ACW76" s="662"/>
      <c r="ACX76" s="662"/>
      <c r="ACY76" s="662"/>
      <c r="ACZ76" s="662"/>
      <c r="ADA76" s="662"/>
      <c r="ADB76" s="662"/>
      <c r="ADC76" s="662"/>
      <c r="ADD76" s="662"/>
      <c r="ADE76" s="662"/>
      <c r="ADF76" s="662"/>
      <c r="ADG76" s="662"/>
      <c r="ADH76" s="662"/>
      <c r="ADI76" s="662"/>
      <c r="ADJ76" s="662"/>
      <c r="ADK76" s="662"/>
      <c r="ADL76" s="662"/>
      <c r="ADM76" s="662"/>
      <c r="ADN76" s="662"/>
      <c r="ADO76" s="662"/>
      <c r="ADP76" s="662"/>
      <c r="ADQ76" s="662"/>
      <c r="ADR76" s="662"/>
      <c r="ADS76" s="662"/>
      <c r="ADT76" s="662"/>
      <c r="ADU76" s="662"/>
      <c r="ADV76" s="662"/>
      <c r="ADW76" s="662"/>
      <c r="ADX76" s="662"/>
      <c r="ADY76" s="662"/>
      <c r="ADZ76" s="662"/>
      <c r="AEA76" s="662"/>
      <c r="AEB76" s="662"/>
      <c r="AEC76" s="662"/>
      <c r="AED76" s="662"/>
      <c r="AEE76" s="662"/>
      <c r="AEF76" s="662"/>
      <c r="AEG76" s="662"/>
      <c r="AEH76" s="662"/>
      <c r="AEI76" s="662"/>
      <c r="AEJ76" s="662"/>
      <c r="AEK76" s="662"/>
      <c r="AEL76" s="662"/>
      <c r="AEM76" s="662"/>
      <c r="AEN76" s="662"/>
      <c r="AEO76" s="662"/>
      <c r="AEP76" s="662"/>
      <c r="AEQ76" s="662"/>
      <c r="AER76" s="662"/>
      <c r="AES76" s="662"/>
      <c r="AET76" s="662"/>
      <c r="AEU76" s="662"/>
      <c r="AEV76" s="662"/>
      <c r="AEW76" s="662"/>
      <c r="AEX76" s="662"/>
      <c r="AEY76" s="662"/>
      <c r="AEZ76" s="662"/>
      <c r="AFA76" s="662"/>
      <c r="AFB76" s="662"/>
      <c r="AFC76" s="662"/>
      <c r="AFD76" s="662"/>
      <c r="AFE76" s="662"/>
      <c r="AFF76" s="662"/>
      <c r="AFG76" s="662"/>
      <c r="AFH76" s="662"/>
      <c r="AFI76" s="662"/>
      <c r="AFJ76" s="662"/>
      <c r="AFK76" s="662"/>
      <c r="AFL76" s="662"/>
      <c r="AFM76" s="662"/>
      <c r="AFN76" s="662"/>
      <c r="AFO76" s="662"/>
      <c r="AFP76" s="662"/>
      <c r="AFQ76" s="662"/>
      <c r="AFR76" s="662"/>
      <c r="AFS76" s="662"/>
      <c r="AFT76" s="662"/>
      <c r="AFU76" s="662"/>
      <c r="AFV76" s="662"/>
      <c r="AFW76" s="662"/>
      <c r="AFX76" s="662"/>
      <c r="AFY76" s="662"/>
      <c r="AFZ76" s="662"/>
      <c r="AGA76" s="662"/>
      <c r="AGB76" s="662"/>
      <c r="AGC76" s="662"/>
      <c r="AGD76" s="662"/>
      <c r="AGE76" s="662"/>
      <c r="AGF76" s="662"/>
      <c r="AGG76" s="662"/>
      <c r="AGH76" s="662"/>
      <c r="AGI76" s="662"/>
      <c r="AGJ76" s="662"/>
      <c r="AGK76" s="662"/>
      <c r="AGL76" s="662"/>
      <c r="AGM76" s="662"/>
      <c r="AGN76" s="662"/>
      <c r="AGO76" s="662"/>
      <c r="AGP76" s="662"/>
      <c r="AGQ76" s="662"/>
      <c r="AGR76" s="662"/>
      <c r="AGS76" s="662"/>
      <c r="AGT76" s="662"/>
      <c r="AGU76" s="662"/>
      <c r="AGV76" s="662"/>
      <c r="AGW76" s="662"/>
      <c r="AGX76" s="662"/>
      <c r="AGY76" s="662"/>
      <c r="AGZ76" s="662"/>
      <c r="AHA76" s="662"/>
      <c r="AHB76" s="662"/>
      <c r="AHC76" s="662"/>
      <c r="AHD76" s="662"/>
      <c r="AHE76" s="662"/>
      <c r="AHF76" s="662"/>
      <c r="AHG76" s="662"/>
      <c r="AHH76" s="662"/>
      <c r="AHI76" s="662"/>
      <c r="AHJ76" s="662"/>
      <c r="AHK76" s="662"/>
      <c r="AHL76" s="662"/>
      <c r="AHM76" s="662"/>
      <c r="AHN76" s="662"/>
      <c r="AHO76" s="662"/>
      <c r="AHP76" s="662"/>
      <c r="AHQ76" s="662"/>
      <c r="AHR76" s="662"/>
      <c r="AHS76" s="662"/>
      <c r="AHT76" s="662"/>
      <c r="AHU76" s="662"/>
      <c r="AHV76" s="662"/>
      <c r="AHW76" s="662"/>
      <c r="AHX76" s="662"/>
      <c r="AHY76" s="662"/>
      <c r="AHZ76" s="662"/>
      <c r="AIA76" s="662"/>
      <c r="AIB76" s="662"/>
      <c r="AIC76" s="662"/>
      <c r="AID76" s="662"/>
      <c r="AIE76" s="662"/>
      <c r="AIF76" s="662"/>
      <c r="AIG76" s="662"/>
      <c r="AIH76" s="662"/>
      <c r="AII76" s="662"/>
      <c r="AIJ76" s="662"/>
      <c r="AIK76" s="662"/>
      <c r="AIL76" s="662"/>
      <c r="AIM76" s="662"/>
      <c r="AIN76" s="662"/>
      <c r="AIO76" s="662"/>
      <c r="AIP76" s="662"/>
      <c r="AIQ76" s="662"/>
      <c r="AIR76" s="662"/>
      <c r="AIS76" s="662"/>
      <c r="AIT76" s="662"/>
      <c r="AIU76" s="662"/>
      <c r="AIV76" s="662"/>
      <c r="AIW76" s="662"/>
      <c r="AIX76" s="662"/>
      <c r="AIY76" s="662"/>
      <c r="AIZ76" s="662"/>
      <c r="AJA76" s="662"/>
      <c r="AJB76" s="662"/>
      <c r="AJC76" s="662"/>
      <c r="AJD76" s="662"/>
      <c r="AJE76" s="662"/>
      <c r="AJF76" s="662"/>
      <c r="AJG76" s="662"/>
      <c r="AJH76" s="662"/>
      <c r="AJI76" s="662"/>
      <c r="AJJ76" s="662"/>
      <c r="AJK76" s="662"/>
      <c r="AJL76" s="662"/>
      <c r="AJM76" s="662"/>
      <c r="AJN76" s="662"/>
      <c r="AJO76" s="662"/>
      <c r="AJP76" s="662"/>
      <c r="AJQ76" s="662"/>
      <c r="AJR76" s="662"/>
      <c r="AJS76" s="662"/>
      <c r="AJT76" s="662"/>
      <c r="AJU76" s="662"/>
      <c r="AJV76" s="662"/>
      <c r="AJW76" s="662"/>
      <c r="AJX76" s="662"/>
      <c r="AJY76" s="662"/>
      <c r="AJZ76" s="662"/>
      <c r="AKA76" s="662"/>
      <c r="AKB76" s="662"/>
      <c r="AKC76" s="662"/>
      <c r="AKD76" s="662"/>
      <c r="AKE76" s="662"/>
      <c r="AKF76" s="662"/>
      <c r="AKG76" s="662"/>
      <c r="AKH76" s="662"/>
      <c r="AKI76" s="662"/>
      <c r="AKJ76" s="662"/>
      <c r="AKK76" s="662"/>
      <c r="AKL76" s="662"/>
      <c r="AKM76" s="662"/>
      <c r="AKN76" s="662"/>
      <c r="AKO76" s="662"/>
      <c r="AKP76" s="662"/>
      <c r="AKQ76" s="662"/>
      <c r="AKR76" s="662"/>
      <c r="AKS76" s="662"/>
      <c r="AKT76" s="662"/>
      <c r="AKU76" s="662"/>
      <c r="AKV76" s="662"/>
      <c r="AKW76" s="662"/>
      <c r="AKX76" s="662"/>
      <c r="AKY76" s="662"/>
      <c r="AKZ76" s="662"/>
      <c r="ALA76" s="662"/>
      <c r="ALB76" s="662"/>
      <c r="ALC76" s="662"/>
      <c r="ALD76" s="662"/>
      <c r="ALE76" s="662"/>
      <c r="ALF76" s="662"/>
      <c r="ALG76" s="662"/>
      <c r="ALH76" s="662"/>
      <c r="ALI76" s="662"/>
      <c r="ALJ76" s="662"/>
      <c r="ALK76" s="662"/>
      <c r="ALL76" s="662"/>
      <c r="ALM76" s="662"/>
      <c r="ALN76" s="662"/>
      <c r="ALO76" s="662"/>
      <c r="ALP76" s="662"/>
      <c r="ALQ76" s="662"/>
      <c r="ALR76" s="662"/>
      <c r="ALS76" s="662"/>
      <c r="ALT76" s="662"/>
      <c r="ALU76" s="662"/>
      <c r="ALV76" s="662"/>
      <c r="ALW76" s="662"/>
      <c r="ALX76" s="662"/>
      <c r="ALY76" s="662"/>
      <c r="ALZ76" s="662"/>
      <c r="AMA76" s="662"/>
      <c r="AMB76" s="662"/>
      <c r="AMC76" s="662"/>
      <c r="AMD76" s="662"/>
      <c r="AME76" s="662"/>
      <c r="AMF76" s="662"/>
      <c r="AMG76" s="662"/>
    </row>
  </sheetData>
  <mergeCells count="30">
    <mergeCell ref="U53:AI53"/>
    <mergeCell ref="N57:R57"/>
    <mergeCell ref="I45:AI45"/>
    <mergeCell ref="D46:D47"/>
    <mergeCell ref="AJ46:AJ47"/>
    <mergeCell ref="AK46:AK47"/>
    <mergeCell ref="AL46:AL47"/>
    <mergeCell ref="D51:D52"/>
    <mergeCell ref="AJ51:AJ52"/>
    <mergeCell ref="AK51:AK52"/>
    <mergeCell ref="AL51:AL52"/>
    <mergeCell ref="I31:AI31"/>
    <mergeCell ref="AJ32:AJ33"/>
    <mergeCell ref="AK32:AK33"/>
    <mergeCell ref="AL32:AL33"/>
    <mergeCell ref="Y34:AI34"/>
    <mergeCell ref="E36:AI36"/>
    <mergeCell ref="AL4:AL5"/>
    <mergeCell ref="Y8:AI8"/>
    <mergeCell ref="W10:AI10"/>
    <mergeCell ref="D18:D19"/>
    <mergeCell ref="AJ18:AJ19"/>
    <mergeCell ref="AK18:AK19"/>
    <mergeCell ref="AL18:AL19"/>
    <mergeCell ref="A1:AI1"/>
    <mergeCell ref="A2:AI2"/>
    <mergeCell ref="A3:AI3"/>
    <mergeCell ref="D4:D5"/>
    <mergeCell ref="AJ4:AJ5"/>
    <mergeCell ref="AK4:AK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2"/>
  <sheetViews>
    <sheetView topLeftCell="X1" workbookViewId="0">
      <selection activeCell="AM1" sqref="AM1:AM1048576"/>
    </sheetView>
  </sheetViews>
  <sheetFormatPr defaultColWidth="8.85546875" defaultRowHeight="15"/>
  <cols>
    <col min="1" max="1" width="13" customWidth="1"/>
    <col min="2" max="2" width="36.42578125" style="804" customWidth="1"/>
    <col min="5" max="35" width="7.28515625" customWidth="1"/>
    <col min="36" max="38" width="5.7109375" customWidth="1"/>
    <col min="39" max="39" width="8.7109375" style="805" customWidth="1"/>
    <col min="40" max="41" width="6.42578125" customWidth="1"/>
    <col min="42" max="42" width="3.5703125" customWidth="1"/>
    <col min="43" max="47" width="6.140625" customWidth="1"/>
    <col min="72" max="72" width="9.42578125" bestFit="1" customWidth="1"/>
  </cols>
  <sheetData>
    <row r="1" spans="1:96" ht="15.75" customHeight="1">
      <c r="A1" s="709" t="s">
        <v>261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0"/>
      <c r="AA1" s="710"/>
      <c r="AB1" s="710"/>
      <c r="AC1" s="710"/>
      <c r="AD1" s="710"/>
      <c r="AE1" s="710"/>
      <c r="AF1" s="710"/>
      <c r="AG1" s="710"/>
      <c r="AH1" s="710"/>
      <c r="AI1" s="710"/>
      <c r="AJ1" s="711"/>
      <c r="AK1" s="711"/>
      <c r="AL1" s="712"/>
      <c r="AM1" s="713"/>
      <c r="AN1" s="714"/>
      <c r="AO1" s="714"/>
      <c r="AP1" s="714"/>
      <c r="AQ1" s="715"/>
      <c r="AR1" s="715"/>
      <c r="AS1" s="715"/>
      <c r="AT1" s="715"/>
      <c r="AU1" s="715"/>
      <c r="AV1" s="715"/>
      <c r="AW1" s="715"/>
      <c r="AX1" s="715"/>
      <c r="AY1" s="715"/>
      <c r="AZ1" s="715"/>
      <c r="BA1" s="715"/>
      <c r="BB1" s="715"/>
      <c r="BC1" s="715"/>
      <c r="BD1" s="715"/>
      <c r="BE1" s="715"/>
      <c r="BF1" s="715"/>
      <c r="BG1" s="715"/>
      <c r="BH1" s="715"/>
      <c r="BI1" s="715"/>
      <c r="BJ1" s="715"/>
      <c r="BK1" s="715"/>
      <c r="BL1" s="715"/>
      <c r="BM1" s="715"/>
      <c r="BN1" s="715"/>
      <c r="BO1" s="715"/>
      <c r="BP1" s="715"/>
      <c r="BQ1" s="715"/>
      <c r="BR1" s="715"/>
      <c r="BS1" s="715"/>
      <c r="BT1" s="715"/>
      <c r="BU1" s="714"/>
    </row>
    <row r="2" spans="1:96" ht="15.75" customHeight="1">
      <c r="A2" s="716" t="s">
        <v>370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  <c r="R2" s="717"/>
      <c r="S2" s="717"/>
      <c r="T2" s="717"/>
      <c r="U2" s="717"/>
      <c r="V2" s="717"/>
      <c r="W2" s="717"/>
      <c r="X2" s="717"/>
      <c r="Y2" s="717"/>
      <c r="Z2" s="717"/>
      <c r="AA2" s="717"/>
      <c r="AB2" s="717"/>
      <c r="AC2" s="717"/>
      <c r="AD2" s="717"/>
      <c r="AE2" s="717"/>
      <c r="AF2" s="717"/>
      <c r="AG2" s="717"/>
      <c r="AH2" s="717"/>
      <c r="AI2" s="717"/>
      <c r="AJ2" s="718"/>
      <c r="AK2" s="718"/>
      <c r="AL2" s="719"/>
      <c r="AM2" s="720"/>
      <c r="AN2" s="721">
        <f>20*6</f>
        <v>120</v>
      </c>
      <c r="AO2" s="722"/>
      <c r="AP2" s="722"/>
      <c r="AQ2" s="722"/>
      <c r="AR2" s="722"/>
      <c r="AS2" s="722"/>
      <c r="AT2" s="722"/>
      <c r="AU2" s="722"/>
      <c r="AV2" s="722"/>
      <c r="AW2" s="722"/>
      <c r="AX2" s="722"/>
      <c r="AY2" s="722"/>
      <c r="AZ2" s="722"/>
      <c r="BA2" s="722"/>
      <c r="BB2" s="722"/>
      <c r="BC2" s="722"/>
      <c r="BD2" s="722"/>
      <c r="BE2" s="722"/>
      <c r="BF2" s="722"/>
      <c r="BG2" s="722"/>
      <c r="BH2" s="722"/>
      <c r="BI2" s="722"/>
      <c r="BJ2" s="722"/>
      <c r="BK2" s="722"/>
      <c r="BL2" s="722"/>
      <c r="BM2" s="722"/>
      <c r="BN2" s="722"/>
      <c r="BO2" s="722"/>
      <c r="BP2" s="722"/>
      <c r="BQ2" s="722"/>
      <c r="BR2" s="722"/>
      <c r="BS2" s="722"/>
      <c r="BT2" s="722"/>
      <c r="BU2" s="723"/>
    </row>
    <row r="3" spans="1:96" ht="15.75" customHeight="1" thickBot="1">
      <c r="A3" s="724" t="s">
        <v>371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725"/>
      <c r="AC3" s="725"/>
      <c r="AD3" s="725"/>
      <c r="AE3" s="725"/>
      <c r="AF3" s="725"/>
      <c r="AG3" s="725"/>
      <c r="AH3" s="725"/>
      <c r="AI3" s="725"/>
      <c r="AJ3" s="726"/>
      <c r="AK3" s="726"/>
      <c r="AL3" s="727"/>
      <c r="AM3" s="720"/>
      <c r="AN3" s="722"/>
      <c r="AO3" s="722"/>
      <c r="AP3" s="722"/>
      <c r="AQ3" s="722"/>
      <c r="AR3" s="722"/>
      <c r="AS3" s="722"/>
      <c r="AT3" s="722"/>
      <c r="AU3" s="722"/>
      <c r="AV3" s="722"/>
      <c r="AW3" s="722"/>
      <c r="AX3" s="722"/>
      <c r="AY3" s="722"/>
      <c r="AZ3" s="722"/>
      <c r="BA3" s="722"/>
      <c r="BB3" s="722"/>
      <c r="BC3" s="722"/>
      <c r="BD3" s="722"/>
      <c r="BE3" s="722"/>
      <c r="BF3" s="722"/>
      <c r="BG3" s="722"/>
      <c r="BH3" s="722"/>
      <c r="BI3" s="722"/>
      <c r="BJ3" s="722"/>
      <c r="BK3" s="722"/>
      <c r="BL3" s="722"/>
      <c r="BM3" s="722"/>
      <c r="BN3" s="722"/>
      <c r="BO3" s="722"/>
      <c r="BP3" s="722"/>
      <c r="BQ3" s="722"/>
      <c r="BR3" s="722"/>
      <c r="BS3" s="722"/>
      <c r="BT3" s="722"/>
      <c r="BU3" s="723"/>
    </row>
    <row r="4" spans="1:96" ht="15" customHeight="1">
      <c r="A4" s="728" t="s">
        <v>372</v>
      </c>
      <c r="B4" s="729" t="s">
        <v>373</v>
      </c>
      <c r="C4" s="730" t="s">
        <v>46</v>
      </c>
      <c r="D4" s="731" t="s">
        <v>3</v>
      </c>
      <c r="E4" s="565">
        <v>1</v>
      </c>
      <c r="F4" s="565">
        <v>2</v>
      </c>
      <c r="G4" s="565">
        <v>3</v>
      </c>
      <c r="H4" s="565">
        <v>4</v>
      </c>
      <c r="I4" s="565">
        <v>5</v>
      </c>
      <c r="J4" s="565">
        <v>6</v>
      </c>
      <c r="K4" s="565">
        <v>7</v>
      </c>
      <c r="L4" s="565">
        <v>8</v>
      </c>
      <c r="M4" s="565">
        <v>9</v>
      </c>
      <c r="N4" s="565">
        <v>10</v>
      </c>
      <c r="O4" s="565">
        <v>11</v>
      </c>
      <c r="P4" s="565">
        <v>12</v>
      </c>
      <c r="Q4" s="565">
        <v>13</v>
      </c>
      <c r="R4" s="565">
        <v>14</v>
      </c>
      <c r="S4" s="565">
        <v>15</v>
      </c>
      <c r="T4" s="565">
        <v>16</v>
      </c>
      <c r="U4" s="565">
        <v>17</v>
      </c>
      <c r="V4" s="565">
        <v>18</v>
      </c>
      <c r="W4" s="565">
        <v>19</v>
      </c>
      <c r="X4" s="565">
        <v>20</v>
      </c>
      <c r="Y4" s="565">
        <v>21</v>
      </c>
      <c r="Z4" s="565">
        <v>22</v>
      </c>
      <c r="AA4" s="565">
        <v>23</v>
      </c>
      <c r="AB4" s="565">
        <v>24</v>
      </c>
      <c r="AC4" s="565">
        <v>25</v>
      </c>
      <c r="AD4" s="565">
        <v>26</v>
      </c>
      <c r="AE4" s="565">
        <v>27</v>
      </c>
      <c r="AF4" s="565">
        <v>28</v>
      </c>
      <c r="AG4" s="565">
        <v>29</v>
      </c>
      <c r="AH4" s="565">
        <v>30</v>
      </c>
      <c r="AI4" s="565">
        <v>31</v>
      </c>
      <c r="AJ4" s="732" t="s">
        <v>4</v>
      </c>
      <c r="AK4" s="733" t="s">
        <v>5</v>
      </c>
      <c r="AL4" s="733" t="s">
        <v>6</v>
      </c>
      <c r="AM4" s="734"/>
      <c r="AN4" s="722"/>
      <c r="AO4" s="722"/>
      <c r="AP4" s="722"/>
      <c r="AQ4" s="722"/>
      <c r="AR4" s="722"/>
      <c r="AS4" s="722"/>
      <c r="AT4" s="722"/>
      <c r="AU4" s="722"/>
      <c r="AV4" s="722"/>
      <c r="AW4" s="722"/>
      <c r="AX4" s="722"/>
      <c r="AY4" s="722"/>
      <c r="AZ4" s="722"/>
      <c r="BA4" s="722"/>
      <c r="BB4" s="722"/>
      <c r="BC4" s="722"/>
      <c r="BD4" s="722"/>
      <c r="BE4" s="722"/>
      <c r="BF4" s="722"/>
      <c r="BG4" s="722"/>
      <c r="BH4" s="722"/>
      <c r="BI4" s="722"/>
      <c r="BJ4" s="722"/>
      <c r="BK4" s="722"/>
      <c r="BL4" s="722"/>
      <c r="BM4" s="722"/>
      <c r="BN4" s="722"/>
      <c r="BO4" s="722"/>
      <c r="BP4" s="722"/>
      <c r="BQ4" s="722"/>
      <c r="BR4" s="722"/>
      <c r="BS4" s="722"/>
      <c r="BT4" s="722"/>
      <c r="BU4" s="735"/>
    </row>
    <row r="5" spans="1:96" ht="15" customHeight="1">
      <c r="A5" s="736"/>
      <c r="B5" s="737" t="s">
        <v>264</v>
      </c>
      <c r="C5" s="738" t="s">
        <v>209</v>
      </c>
      <c r="D5" s="739"/>
      <c r="E5" s="565" t="s">
        <v>9</v>
      </c>
      <c r="F5" s="565" t="s">
        <v>10</v>
      </c>
      <c r="G5" s="565" t="s">
        <v>132</v>
      </c>
      <c r="H5" s="565" t="s">
        <v>11</v>
      </c>
      <c r="I5" s="565" t="s">
        <v>12</v>
      </c>
      <c r="J5" s="565" t="s">
        <v>13</v>
      </c>
      <c r="K5" s="565" t="s">
        <v>8</v>
      </c>
      <c r="L5" s="565" t="s">
        <v>9</v>
      </c>
      <c r="M5" s="565" t="s">
        <v>10</v>
      </c>
      <c r="N5" s="565" t="s">
        <v>132</v>
      </c>
      <c r="O5" s="565" t="s">
        <v>11</v>
      </c>
      <c r="P5" s="565" t="s">
        <v>12</v>
      </c>
      <c r="Q5" s="565" t="s">
        <v>13</v>
      </c>
      <c r="R5" s="565" t="s">
        <v>8</v>
      </c>
      <c r="S5" s="565" t="s">
        <v>9</v>
      </c>
      <c r="T5" s="565" t="s">
        <v>10</v>
      </c>
      <c r="U5" s="565" t="s">
        <v>132</v>
      </c>
      <c r="V5" s="565" t="s">
        <v>11</v>
      </c>
      <c r="W5" s="565" t="s">
        <v>12</v>
      </c>
      <c r="X5" s="565" t="s">
        <v>13</v>
      </c>
      <c r="Y5" s="565" t="s">
        <v>8</v>
      </c>
      <c r="Z5" s="565" t="s">
        <v>9</v>
      </c>
      <c r="AA5" s="565" t="s">
        <v>10</v>
      </c>
      <c r="AB5" s="565" t="s">
        <v>132</v>
      </c>
      <c r="AC5" s="565" t="s">
        <v>11</v>
      </c>
      <c r="AD5" s="565" t="s">
        <v>12</v>
      </c>
      <c r="AE5" s="565" t="s">
        <v>13</v>
      </c>
      <c r="AF5" s="565" t="s">
        <v>8</v>
      </c>
      <c r="AG5" s="565" t="s">
        <v>9</v>
      </c>
      <c r="AH5" s="565" t="s">
        <v>10</v>
      </c>
      <c r="AI5" s="565" t="s">
        <v>132</v>
      </c>
      <c r="AJ5" s="732"/>
      <c r="AK5" s="733"/>
      <c r="AL5" s="733"/>
      <c r="AM5" s="734"/>
      <c r="AN5" s="740" t="s">
        <v>4</v>
      </c>
      <c r="AO5" s="740" t="s">
        <v>6</v>
      </c>
      <c r="AP5" s="675"/>
      <c r="AQ5" s="741" t="s">
        <v>14</v>
      </c>
      <c r="AR5" s="741" t="s">
        <v>15</v>
      </c>
      <c r="AS5" s="741" t="s">
        <v>16</v>
      </c>
      <c r="AT5" s="741" t="s">
        <v>17</v>
      </c>
      <c r="AU5" s="741" t="s">
        <v>18</v>
      </c>
      <c r="AV5" s="677" t="s">
        <v>19</v>
      </c>
      <c r="AW5" s="677" t="s">
        <v>20</v>
      </c>
      <c r="AX5" s="677" t="s">
        <v>21</v>
      </c>
      <c r="AY5" s="677" t="s">
        <v>56</v>
      </c>
      <c r="AZ5" s="677" t="s">
        <v>213</v>
      </c>
      <c r="BA5" s="677" t="s">
        <v>357</v>
      </c>
      <c r="BB5" s="677" t="s">
        <v>22</v>
      </c>
      <c r="BC5" s="677" t="s">
        <v>23</v>
      </c>
      <c r="BD5" s="677" t="s">
        <v>24</v>
      </c>
      <c r="BE5" s="677" t="s">
        <v>358</v>
      </c>
      <c r="BF5" s="677" t="s">
        <v>360</v>
      </c>
      <c r="BG5" s="677" t="s">
        <v>299</v>
      </c>
      <c r="BH5" s="677" t="s">
        <v>27</v>
      </c>
      <c r="BI5" s="677" t="s">
        <v>28</v>
      </c>
      <c r="BJ5" s="677" t="s">
        <v>29</v>
      </c>
      <c r="BK5" s="677" t="s">
        <v>30</v>
      </c>
      <c r="BL5" s="677" t="s">
        <v>374</v>
      </c>
      <c r="BM5" s="677" t="s">
        <v>93</v>
      </c>
      <c r="BN5" s="677" t="s">
        <v>363</v>
      </c>
      <c r="BO5" s="677" t="s">
        <v>375</v>
      </c>
      <c r="BP5" s="677" t="s">
        <v>376</v>
      </c>
      <c r="BQ5" s="677" t="s">
        <v>377</v>
      </c>
      <c r="BR5" s="677" t="s">
        <v>378</v>
      </c>
      <c r="BS5" s="742" t="s">
        <v>31</v>
      </c>
      <c r="BT5" s="742" t="s">
        <v>32</v>
      </c>
      <c r="BU5" s="735"/>
      <c r="BV5" s="677" t="s">
        <v>19</v>
      </c>
      <c r="BW5" s="677" t="s">
        <v>20</v>
      </c>
      <c r="BX5" s="677" t="s">
        <v>21</v>
      </c>
      <c r="BY5" s="677" t="s">
        <v>56</v>
      </c>
      <c r="BZ5" s="677" t="s">
        <v>213</v>
      </c>
      <c r="CA5" s="677" t="s">
        <v>357</v>
      </c>
      <c r="CB5" s="677" t="s">
        <v>22</v>
      </c>
      <c r="CC5" s="677" t="s">
        <v>23</v>
      </c>
      <c r="CD5" s="677" t="s">
        <v>24</v>
      </c>
      <c r="CE5" s="677" t="s">
        <v>358</v>
      </c>
      <c r="CF5" s="677" t="s">
        <v>360</v>
      </c>
      <c r="CG5" s="677" t="s">
        <v>299</v>
      </c>
      <c r="CH5" s="677" t="s">
        <v>27</v>
      </c>
      <c r="CI5" s="677" t="s">
        <v>28</v>
      </c>
      <c r="CJ5" s="677" t="s">
        <v>25</v>
      </c>
      <c r="CK5" s="677" t="s">
        <v>30</v>
      </c>
      <c r="CL5" s="677" t="s">
        <v>374</v>
      </c>
      <c r="CM5" s="677" t="s">
        <v>93</v>
      </c>
      <c r="CN5" s="677" t="s">
        <v>363</v>
      </c>
      <c r="CO5" s="677" t="s">
        <v>359</v>
      </c>
      <c r="CP5" s="677" t="s">
        <v>376</v>
      </c>
      <c r="CQ5" s="677" t="s">
        <v>301</v>
      </c>
      <c r="CR5" s="677" t="s">
        <v>29</v>
      </c>
    </row>
    <row r="6" spans="1:96" ht="15.75">
      <c r="A6" s="743" t="s">
        <v>379</v>
      </c>
      <c r="B6" s="744" t="s">
        <v>380</v>
      </c>
      <c r="C6" s="745">
        <v>602458</v>
      </c>
      <c r="D6" s="746" t="s">
        <v>83</v>
      </c>
      <c r="E6" s="747"/>
      <c r="F6" s="747"/>
      <c r="G6" s="747"/>
      <c r="H6" s="747"/>
      <c r="I6" s="748" t="s">
        <v>176</v>
      </c>
      <c r="J6" s="749"/>
      <c r="K6" s="749"/>
      <c r="L6" s="749"/>
      <c r="M6" s="749"/>
      <c r="N6" s="749"/>
      <c r="O6" s="749"/>
      <c r="P6" s="749"/>
      <c r="Q6" s="749"/>
      <c r="R6" s="749"/>
      <c r="S6" s="749"/>
      <c r="T6" s="749"/>
      <c r="U6" s="749"/>
      <c r="V6" s="749"/>
      <c r="W6" s="749"/>
      <c r="X6" s="749"/>
      <c r="Y6" s="749"/>
      <c r="Z6" s="749"/>
      <c r="AA6" s="749"/>
      <c r="AB6" s="750"/>
      <c r="AC6" s="747"/>
      <c r="AD6" s="751" t="s">
        <v>56</v>
      </c>
      <c r="AE6" s="752" t="s">
        <v>56</v>
      </c>
      <c r="AF6" s="752" t="s">
        <v>381</v>
      </c>
      <c r="AG6" s="751" t="s">
        <v>56</v>
      </c>
      <c r="AH6" s="752" t="s">
        <v>56</v>
      </c>
      <c r="AI6" s="747"/>
      <c r="AJ6" s="753">
        <f t="shared" ref="AJ6:AJ15" si="0">AN6</f>
        <v>30</v>
      </c>
      <c r="AK6" s="754">
        <f t="shared" ref="AK6:AK15" si="1">AJ6+AL6</f>
        <v>60</v>
      </c>
      <c r="AL6" s="754">
        <f>AO6</f>
        <v>30</v>
      </c>
      <c r="AM6" s="755"/>
      <c r="AN6" s="756">
        <f>$AN$2-BS6</f>
        <v>30</v>
      </c>
      <c r="AO6" s="756">
        <f>(BT6-AN6)</f>
        <v>30</v>
      </c>
      <c r="AP6" s="675"/>
      <c r="AQ6" s="741"/>
      <c r="AR6" s="741">
        <v>15</v>
      </c>
      <c r="AS6" s="741"/>
      <c r="AT6" s="741"/>
      <c r="AU6" s="741"/>
      <c r="AV6" s="757">
        <f t="shared" ref="AV6:AV15" si="2">COUNTIF(E6:AI6,"M")</f>
        <v>0</v>
      </c>
      <c r="AW6" s="757">
        <f t="shared" ref="AW6:AW15" si="3">COUNTIF(E6:AI6,"T")</f>
        <v>0</v>
      </c>
      <c r="AX6" s="757">
        <f t="shared" ref="AX6:AX15" si="4">COUNTIF(E6:AI6,"P")</f>
        <v>0</v>
      </c>
      <c r="AY6" s="757">
        <f>COUNTIF(E6:AI6,"N")</f>
        <v>4</v>
      </c>
      <c r="AZ6" s="757">
        <f t="shared" ref="AZ6:AZ15" si="5">COUNTIF(E6:AI6,"M/T")</f>
        <v>0</v>
      </c>
      <c r="BA6" s="757">
        <f t="shared" ref="BA6:BA15" si="6">COUNTIF(E6:AI6,"I/I")</f>
        <v>1</v>
      </c>
      <c r="BB6" s="757">
        <f t="shared" ref="BB6:BB15" si="7">COUNTIF(E6:AI6,"I")</f>
        <v>0</v>
      </c>
      <c r="BC6" s="757">
        <f t="shared" ref="BC6:BC15" si="8">COUNTIF(E6:AI6,"I²")</f>
        <v>0</v>
      </c>
      <c r="BD6" s="757">
        <f t="shared" ref="BD6:BD15" si="9">COUNTIF(E6:AI6,"M4")</f>
        <v>0</v>
      </c>
      <c r="BE6" s="757">
        <f t="shared" ref="BE6:BE15" si="10">COUNTIF(E6:AI6,"T5")</f>
        <v>0</v>
      </c>
      <c r="BF6" s="757">
        <f t="shared" ref="BF6:BF15" si="11">COUNTIF(E6:AI6,"M/N")</f>
        <v>0</v>
      </c>
      <c r="BG6" s="757">
        <f t="shared" ref="BG6:BG15" si="12">COUNTIF(E6:AI6,"T/N")</f>
        <v>0</v>
      </c>
      <c r="BH6" s="757">
        <f t="shared" ref="BH6:BH15" si="13">COUNTIF(E6:AI6,"T/I")</f>
        <v>0</v>
      </c>
      <c r="BI6" s="757">
        <f t="shared" ref="BI6:BI15" si="14">COUNTIF(E6:AI6,"P/I")</f>
        <v>0</v>
      </c>
      <c r="BJ6" s="757">
        <f t="shared" ref="BJ6:BJ15" si="15">COUNTIF(E6:AI6,"M/I")</f>
        <v>0</v>
      </c>
      <c r="BK6" s="757">
        <f t="shared" ref="BK6:BK15" si="16">COUNTIF(E6:AI6,"M4/T")</f>
        <v>0</v>
      </c>
      <c r="BL6" s="757">
        <f t="shared" ref="BL6:BL15" si="17">COUNTIF(E6:AI6,"I2/N")</f>
        <v>0</v>
      </c>
      <c r="BM6" s="757">
        <f t="shared" ref="BM6:BM15" si="18">COUNTIF(E6:AI6,"M5")</f>
        <v>0</v>
      </c>
      <c r="BN6" s="757">
        <f t="shared" ref="BN6:BN15" si="19">COUNTIF(E6:AI6,"M6")</f>
        <v>0</v>
      </c>
      <c r="BO6" s="757">
        <f t="shared" ref="BO6:BO15" si="20">COUNTIF(E6:AI6,"T2/N")</f>
        <v>0</v>
      </c>
      <c r="BP6" s="757">
        <f t="shared" ref="BP6:BP15" si="21">COUNTIF(E6:AI6,"P2")</f>
        <v>0</v>
      </c>
      <c r="BQ6" s="757">
        <f t="shared" ref="BQ6:BQ15" si="22">COUNTIF(E6:AI6,"T5/N")</f>
        <v>0</v>
      </c>
      <c r="BR6" s="757">
        <f t="shared" ref="BR6:BR15" si="23">COUNTIF(E6:AI6,"M5/I")</f>
        <v>0</v>
      </c>
      <c r="BS6" s="757">
        <f>((AR6*6)+(AS6*6)+(AT6*6)+(AU6*6)+(AQ6*6))</f>
        <v>90</v>
      </c>
      <c r="BT6" s="758">
        <f t="shared" ref="BT6:BT15" si="24">(AV6*$BV$6)+(AW6*$BW$6)+(AX6*$BX$6)+(AY6*$BY$6)+(AZ6*$BZ$6)+(BA6*$CA$6)+(BB6*$CB$6)+(BC6*$CC$6)+(BD6*$CD$6)+(BE6*$CE$6)+(BF6*$CF$6)+(BG6*$CG$6+(BH6*$CH$6)+(BI6*$CI$6)+(BJ6*$CJ$6)+(BK6*$CK$6)+(BL6*$CL$6)+(BM6*$CM$6)+(BN6*$CN6)+(BO6*$CO$6)+(BP6*$CP$6)+(BQ6*$CQ$6)+(BR6*$CR$6))</f>
        <v>60</v>
      </c>
      <c r="BU6" s="735"/>
      <c r="BV6" s="674">
        <v>6</v>
      </c>
      <c r="BW6" s="674">
        <v>6</v>
      </c>
      <c r="BX6" s="674">
        <v>12</v>
      </c>
      <c r="BY6" s="674">
        <v>12</v>
      </c>
      <c r="BZ6" s="674">
        <v>12</v>
      </c>
      <c r="CA6" s="674">
        <v>12</v>
      </c>
      <c r="CB6" s="674">
        <v>6</v>
      </c>
      <c r="CC6" s="674">
        <v>6</v>
      </c>
      <c r="CD6" s="674">
        <v>6</v>
      </c>
      <c r="CE6" s="674">
        <v>6</v>
      </c>
      <c r="CF6" s="674">
        <v>18</v>
      </c>
      <c r="CG6" s="674">
        <v>18</v>
      </c>
      <c r="CH6" s="674">
        <v>12</v>
      </c>
      <c r="CI6" s="674">
        <v>18</v>
      </c>
      <c r="CJ6" s="674">
        <v>12</v>
      </c>
      <c r="CK6" s="674">
        <v>8</v>
      </c>
      <c r="CL6" s="674">
        <v>18</v>
      </c>
      <c r="CM6" s="674">
        <v>3</v>
      </c>
      <c r="CN6" s="684">
        <v>6</v>
      </c>
      <c r="CO6" s="685">
        <v>18</v>
      </c>
      <c r="CP6" s="686">
        <v>12</v>
      </c>
      <c r="CQ6" s="685">
        <v>24</v>
      </c>
      <c r="CR6" s="685">
        <v>18</v>
      </c>
    </row>
    <row r="7" spans="1:96" ht="15.75" customHeight="1">
      <c r="A7" s="743" t="s">
        <v>382</v>
      </c>
      <c r="B7" s="744" t="s">
        <v>383</v>
      </c>
      <c r="C7" s="745">
        <v>193516</v>
      </c>
      <c r="D7" s="746" t="s">
        <v>83</v>
      </c>
      <c r="E7" s="747"/>
      <c r="F7" s="759" t="s">
        <v>56</v>
      </c>
      <c r="G7" s="747"/>
      <c r="H7" s="747"/>
      <c r="I7" s="751" t="s">
        <v>56</v>
      </c>
      <c r="J7" s="751" t="s">
        <v>56</v>
      </c>
      <c r="K7" s="752"/>
      <c r="L7" s="751" t="s">
        <v>56</v>
      </c>
      <c r="M7" s="752" t="s">
        <v>56</v>
      </c>
      <c r="N7" s="747" t="s">
        <v>56</v>
      </c>
      <c r="O7" s="747"/>
      <c r="P7" s="752" t="s">
        <v>56</v>
      </c>
      <c r="Q7" s="751" t="s">
        <v>56</v>
      </c>
      <c r="R7" s="751" t="s">
        <v>56</v>
      </c>
      <c r="S7" s="752" t="s">
        <v>56</v>
      </c>
      <c r="T7" s="752" t="s">
        <v>56</v>
      </c>
      <c r="U7" s="747"/>
      <c r="V7" s="747" t="s">
        <v>56</v>
      </c>
      <c r="W7" s="751" t="s">
        <v>56</v>
      </c>
      <c r="X7" s="751" t="s">
        <v>56</v>
      </c>
      <c r="Y7" s="752" t="s">
        <v>56</v>
      </c>
      <c r="Z7" s="752"/>
      <c r="AA7" s="751" t="s">
        <v>56</v>
      </c>
      <c r="AB7" s="747" t="s">
        <v>56</v>
      </c>
      <c r="AC7" s="747"/>
      <c r="AD7" s="751" t="s">
        <v>56</v>
      </c>
      <c r="AE7" s="752" t="s">
        <v>56</v>
      </c>
      <c r="AF7" s="751" t="s">
        <v>56</v>
      </c>
      <c r="AG7" s="752" t="s">
        <v>56</v>
      </c>
      <c r="AH7" s="752" t="s">
        <v>56</v>
      </c>
      <c r="AI7" s="747"/>
      <c r="AJ7" s="753">
        <f t="shared" si="0"/>
        <v>120</v>
      </c>
      <c r="AK7" s="754">
        <f t="shared" si="1"/>
        <v>264</v>
      </c>
      <c r="AL7" s="754">
        <f t="shared" ref="AL7:AL15" si="25">AO7</f>
        <v>144</v>
      </c>
      <c r="AM7" s="755"/>
      <c r="AN7" s="756">
        <f t="shared" ref="AN7:AN15" si="26">$AN$2-BS7</f>
        <v>120</v>
      </c>
      <c r="AO7" s="756">
        <f t="shared" ref="AO7:AO15" si="27">(BT7-AN7)</f>
        <v>144</v>
      </c>
      <c r="AP7" s="675"/>
      <c r="AQ7" s="741"/>
      <c r="AR7" s="741"/>
      <c r="AS7" s="741"/>
      <c r="AT7" s="741"/>
      <c r="AU7" s="741"/>
      <c r="AV7" s="757">
        <f t="shared" si="2"/>
        <v>0</v>
      </c>
      <c r="AW7" s="757">
        <f t="shared" si="3"/>
        <v>0</v>
      </c>
      <c r="AX7" s="757">
        <f t="shared" si="4"/>
        <v>0</v>
      </c>
      <c r="AY7" s="757">
        <f t="shared" ref="AY7:AY15" si="28">COUNTIF(E7:AI7,"N")</f>
        <v>22</v>
      </c>
      <c r="AZ7" s="757">
        <f t="shared" si="5"/>
        <v>0</v>
      </c>
      <c r="BA7" s="757">
        <f t="shared" si="6"/>
        <v>0</v>
      </c>
      <c r="BB7" s="757">
        <f t="shared" si="7"/>
        <v>0</v>
      </c>
      <c r="BC7" s="757">
        <f t="shared" si="8"/>
        <v>0</v>
      </c>
      <c r="BD7" s="757">
        <f t="shared" si="9"/>
        <v>0</v>
      </c>
      <c r="BE7" s="757">
        <f t="shared" si="10"/>
        <v>0</v>
      </c>
      <c r="BF7" s="757">
        <f t="shared" si="11"/>
        <v>0</v>
      </c>
      <c r="BG7" s="757">
        <f t="shared" si="12"/>
        <v>0</v>
      </c>
      <c r="BH7" s="757">
        <f t="shared" si="13"/>
        <v>0</v>
      </c>
      <c r="BI7" s="757">
        <f t="shared" si="14"/>
        <v>0</v>
      </c>
      <c r="BJ7" s="757">
        <f t="shared" si="15"/>
        <v>0</v>
      </c>
      <c r="BK7" s="757">
        <f t="shared" si="16"/>
        <v>0</v>
      </c>
      <c r="BL7" s="757">
        <f t="shared" si="17"/>
        <v>0</v>
      </c>
      <c r="BM7" s="757">
        <f t="shared" si="18"/>
        <v>0</v>
      </c>
      <c r="BN7" s="757">
        <f t="shared" si="19"/>
        <v>0</v>
      </c>
      <c r="BO7" s="757">
        <f t="shared" si="20"/>
        <v>0</v>
      </c>
      <c r="BP7" s="757">
        <f t="shared" si="21"/>
        <v>0</v>
      </c>
      <c r="BQ7" s="757">
        <f t="shared" si="22"/>
        <v>0</v>
      </c>
      <c r="BR7" s="757">
        <f t="shared" si="23"/>
        <v>0</v>
      </c>
      <c r="BS7" s="757">
        <f>((AR7*6)+(AS7*6)+(AT7*6)+(AU7*6)+(AQ7*6))</f>
        <v>0</v>
      </c>
      <c r="BT7" s="758">
        <f t="shared" si="24"/>
        <v>264</v>
      </c>
      <c r="BU7" s="735"/>
    </row>
    <row r="8" spans="1:96" ht="15.75">
      <c r="A8" s="743" t="s">
        <v>384</v>
      </c>
      <c r="B8" s="744" t="s">
        <v>385</v>
      </c>
      <c r="C8" s="745">
        <v>999756</v>
      </c>
      <c r="D8" s="746" t="s">
        <v>83</v>
      </c>
      <c r="E8" s="747"/>
      <c r="F8" s="747"/>
      <c r="G8" s="747" t="s">
        <v>56</v>
      </c>
      <c r="H8" s="747"/>
      <c r="I8" s="751" t="s">
        <v>56</v>
      </c>
      <c r="J8" s="752" t="s">
        <v>56</v>
      </c>
      <c r="K8" s="752"/>
      <c r="L8" s="752"/>
      <c r="M8" s="752" t="s">
        <v>56</v>
      </c>
      <c r="N8" s="759" t="s">
        <v>56</v>
      </c>
      <c r="O8" s="747"/>
      <c r="P8" s="752" t="s">
        <v>56</v>
      </c>
      <c r="Q8" s="752"/>
      <c r="R8" s="752"/>
      <c r="S8" s="752" t="s">
        <v>56</v>
      </c>
      <c r="T8" s="751" t="s">
        <v>56</v>
      </c>
      <c r="U8" s="747"/>
      <c r="V8" s="747" t="s">
        <v>56</v>
      </c>
      <c r="W8" s="751" t="s">
        <v>56</v>
      </c>
      <c r="X8" s="752"/>
      <c r="Y8" s="752" t="s">
        <v>56</v>
      </c>
      <c r="Z8" s="752"/>
      <c r="AA8" s="752"/>
      <c r="AB8" s="747" t="s">
        <v>56</v>
      </c>
      <c r="AC8" s="747"/>
      <c r="AD8" s="752"/>
      <c r="AE8" s="752" t="s">
        <v>56</v>
      </c>
      <c r="AF8" s="752"/>
      <c r="AG8" s="751" t="s">
        <v>56</v>
      </c>
      <c r="AH8" s="752" t="s">
        <v>56</v>
      </c>
      <c r="AI8" s="747"/>
      <c r="AJ8" s="753">
        <f t="shared" si="0"/>
        <v>120</v>
      </c>
      <c r="AK8" s="754">
        <f t="shared" si="1"/>
        <v>180</v>
      </c>
      <c r="AL8" s="754">
        <f t="shared" si="25"/>
        <v>60</v>
      </c>
      <c r="AM8" s="755"/>
      <c r="AN8" s="756">
        <f t="shared" si="26"/>
        <v>120</v>
      </c>
      <c r="AO8" s="756">
        <f t="shared" si="27"/>
        <v>60</v>
      </c>
      <c r="AP8" s="675"/>
      <c r="AQ8" s="741"/>
      <c r="AR8" s="741"/>
      <c r="AS8" s="741"/>
      <c r="AT8" s="741"/>
      <c r="AU8" s="741"/>
      <c r="AV8" s="757">
        <f t="shared" si="2"/>
        <v>0</v>
      </c>
      <c r="AW8" s="757">
        <f t="shared" si="3"/>
        <v>0</v>
      </c>
      <c r="AX8" s="757">
        <f t="shared" si="4"/>
        <v>0</v>
      </c>
      <c r="AY8" s="757">
        <f t="shared" si="28"/>
        <v>15</v>
      </c>
      <c r="AZ8" s="757">
        <f t="shared" si="5"/>
        <v>0</v>
      </c>
      <c r="BA8" s="757">
        <f t="shared" si="6"/>
        <v>0</v>
      </c>
      <c r="BB8" s="757">
        <f t="shared" si="7"/>
        <v>0</v>
      </c>
      <c r="BC8" s="757">
        <f t="shared" si="8"/>
        <v>0</v>
      </c>
      <c r="BD8" s="757">
        <f t="shared" si="9"/>
        <v>0</v>
      </c>
      <c r="BE8" s="757">
        <f t="shared" si="10"/>
        <v>0</v>
      </c>
      <c r="BF8" s="757">
        <f t="shared" si="11"/>
        <v>0</v>
      </c>
      <c r="BG8" s="757">
        <f t="shared" si="12"/>
        <v>0</v>
      </c>
      <c r="BH8" s="757">
        <f t="shared" si="13"/>
        <v>0</v>
      </c>
      <c r="BI8" s="757">
        <f t="shared" si="14"/>
        <v>0</v>
      </c>
      <c r="BJ8" s="757">
        <f t="shared" si="15"/>
        <v>0</v>
      </c>
      <c r="BK8" s="757">
        <f t="shared" si="16"/>
        <v>0</v>
      </c>
      <c r="BL8" s="757">
        <f t="shared" si="17"/>
        <v>0</v>
      </c>
      <c r="BM8" s="757">
        <f t="shared" si="18"/>
        <v>0</v>
      </c>
      <c r="BN8" s="757">
        <f t="shared" si="19"/>
        <v>0</v>
      </c>
      <c r="BO8" s="757">
        <f t="shared" si="20"/>
        <v>0</v>
      </c>
      <c r="BP8" s="757">
        <f t="shared" si="21"/>
        <v>0</v>
      </c>
      <c r="BQ8" s="757">
        <f t="shared" si="22"/>
        <v>0</v>
      </c>
      <c r="BR8" s="757">
        <f>COUNTIF(E8:AI8,"M5/I")</f>
        <v>0</v>
      </c>
      <c r="BS8" s="757">
        <f t="shared" ref="BS8:BS15" si="29">((AR8*6)+(AS8*6)+(AT8*6)+(AU8)+(AQ8*6))</f>
        <v>0</v>
      </c>
      <c r="BT8" s="758">
        <f t="shared" si="24"/>
        <v>180</v>
      </c>
      <c r="BU8" s="735"/>
    </row>
    <row r="9" spans="1:96" ht="15.75">
      <c r="A9" s="743" t="s">
        <v>386</v>
      </c>
      <c r="B9" s="744" t="s">
        <v>387</v>
      </c>
      <c r="C9" s="745">
        <v>388106</v>
      </c>
      <c r="D9" s="746" t="s">
        <v>83</v>
      </c>
      <c r="E9" s="747"/>
      <c r="F9" s="747"/>
      <c r="G9" s="759" t="s">
        <v>56</v>
      </c>
      <c r="H9" s="747"/>
      <c r="I9" s="752" t="s">
        <v>56</v>
      </c>
      <c r="J9" s="752" t="s">
        <v>56</v>
      </c>
      <c r="K9" s="751" t="s">
        <v>20</v>
      </c>
      <c r="L9" s="752"/>
      <c r="M9" s="752" t="s">
        <v>56</v>
      </c>
      <c r="N9" s="747"/>
      <c r="O9" s="747"/>
      <c r="P9" s="752" t="s">
        <v>56</v>
      </c>
      <c r="Q9" s="752"/>
      <c r="R9" s="752"/>
      <c r="S9" s="752" t="s">
        <v>56</v>
      </c>
      <c r="T9" s="752"/>
      <c r="U9" s="747"/>
      <c r="V9" s="759" t="s">
        <v>56</v>
      </c>
      <c r="W9" s="752" t="s">
        <v>388</v>
      </c>
      <c r="X9" s="752"/>
      <c r="Y9" s="752" t="s">
        <v>56</v>
      </c>
      <c r="Z9" s="752"/>
      <c r="AA9" s="752"/>
      <c r="AB9" s="747"/>
      <c r="AC9" s="747"/>
      <c r="AD9" s="760" t="s">
        <v>204</v>
      </c>
      <c r="AE9" s="760" t="s">
        <v>204</v>
      </c>
      <c r="AF9" s="760" t="s">
        <v>204</v>
      </c>
      <c r="AG9" s="760" t="s">
        <v>204</v>
      </c>
      <c r="AH9" s="752" t="s">
        <v>56</v>
      </c>
      <c r="AI9" s="747"/>
      <c r="AJ9" s="753">
        <f t="shared" si="0"/>
        <v>96</v>
      </c>
      <c r="AK9" s="754">
        <f t="shared" si="1"/>
        <v>132</v>
      </c>
      <c r="AL9" s="754">
        <f t="shared" si="25"/>
        <v>36</v>
      </c>
      <c r="AM9" s="755"/>
      <c r="AN9" s="756">
        <f t="shared" si="26"/>
        <v>96</v>
      </c>
      <c r="AO9" s="756">
        <f t="shared" si="27"/>
        <v>36</v>
      </c>
      <c r="AP9" s="675"/>
      <c r="AQ9" s="741"/>
      <c r="AR9" s="741">
        <v>4</v>
      </c>
      <c r="AS9" s="741"/>
      <c r="AT9" s="741"/>
      <c r="AU9" s="741"/>
      <c r="AV9" s="757">
        <f t="shared" si="2"/>
        <v>0</v>
      </c>
      <c r="AW9" s="757">
        <f t="shared" si="3"/>
        <v>1</v>
      </c>
      <c r="AX9" s="757">
        <f t="shared" si="4"/>
        <v>0</v>
      </c>
      <c r="AY9" s="757">
        <f t="shared" si="28"/>
        <v>9</v>
      </c>
      <c r="AZ9" s="757">
        <f t="shared" si="5"/>
        <v>0</v>
      </c>
      <c r="BA9" s="757">
        <f t="shared" si="6"/>
        <v>0</v>
      </c>
      <c r="BB9" s="757">
        <f t="shared" si="7"/>
        <v>0</v>
      </c>
      <c r="BC9" s="757">
        <f t="shared" si="8"/>
        <v>0</v>
      </c>
      <c r="BD9" s="757">
        <f t="shared" si="9"/>
        <v>0</v>
      </c>
      <c r="BE9" s="757">
        <f t="shared" si="10"/>
        <v>0</v>
      </c>
      <c r="BF9" s="757">
        <f t="shared" si="11"/>
        <v>0</v>
      </c>
      <c r="BG9" s="757">
        <f t="shared" si="12"/>
        <v>1</v>
      </c>
      <c r="BH9" s="757">
        <f t="shared" si="13"/>
        <v>0</v>
      </c>
      <c r="BI9" s="757">
        <f t="shared" si="14"/>
        <v>0</v>
      </c>
      <c r="BJ9" s="757">
        <f t="shared" si="15"/>
        <v>0</v>
      </c>
      <c r="BK9" s="757">
        <f t="shared" si="16"/>
        <v>0</v>
      </c>
      <c r="BL9" s="757">
        <f t="shared" si="17"/>
        <v>0</v>
      </c>
      <c r="BM9" s="757">
        <f t="shared" si="18"/>
        <v>0</v>
      </c>
      <c r="BN9" s="757">
        <f t="shared" si="19"/>
        <v>0</v>
      </c>
      <c r="BO9" s="757">
        <f t="shared" si="20"/>
        <v>0</v>
      </c>
      <c r="BP9" s="757">
        <f t="shared" si="21"/>
        <v>0</v>
      </c>
      <c r="BQ9" s="757">
        <f t="shared" si="22"/>
        <v>0</v>
      </c>
      <c r="BR9" s="757">
        <f t="shared" si="23"/>
        <v>0</v>
      </c>
      <c r="BS9" s="757">
        <f t="shared" si="29"/>
        <v>24</v>
      </c>
      <c r="BT9" s="758">
        <f t="shared" si="24"/>
        <v>132</v>
      </c>
      <c r="BU9" s="735"/>
    </row>
    <row r="10" spans="1:96" ht="15.75">
      <c r="A10" s="743" t="s">
        <v>389</v>
      </c>
      <c r="B10" s="744" t="s">
        <v>390</v>
      </c>
      <c r="C10" s="745" t="s">
        <v>391</v>
      </c>
      <c r="D10" s="746" t="s">
        <v>392</v>
      </c>
      <c r="E10" s="747" t="s">
        <v>56</v>
      </c>
      <c r="F10" s="759" t="s">
        <v>56</v>
      </c>
      <c r="G10" s="747" t="s">
        <v>56</v>
      </c>
      <c r="H10" s="747"/>
      <c r="I10" s="751" t="s">
        <v>56</v>
      </c>
      <c r="J10" s="752" t="s">
        <v>56</v>
      </c>
      <c r="K10" s="751" t="s">
        <v>56</v>
      </c>
      <c r="L10" s="752"/>
      <c r="M10" s="752"/>
      <c r="N10" s="747"/>
      <c r="O10" s="759" t="s">
        <v>56</v>
      </c>
      <c r="P10" s="752" t="s">
        <v>56</v>
      </c>
      <c r="Q10" s="752"/>
      <c r="R10" s="752"/>
      <c r="S10" s="752" t="s">
        <v>56</v>
      </c>
      <c r="T10" s="751" t="s">
        <v>56</v>
      </c>
      <c r="U10" s="747"/>
      <c r="V10" s="759" t="s">
        <v>56</v>
      </c>
      <c r="W10" s="752" t="s">
        <v>56</v>
      </c>
      <c r="X10" s="752"/>
      <c r="Y10" s="752" t="s">
        <v>56</v>
      </c>
      <c r="Z10" s="752"/>
      <c r="AA10" s="751" t="s">
        <v>56</v>
      </c>
      <c r="AB10" s="747" t="s">
        <v>56</v>
      </c>
      <c r="AC10" s="759" t="s">
        <v>56</v>
      </c>
      <c r="AD10" s="752"/>
      <c r="AE10" s="752" t="s">
        <v>56</v>
      </c>
      <c r="AF10" s="752"/>
      <c r="AG10" s="752"/>
      <c r="AH10" s="752" t="s">
        <v>56</v>
      </c>
      <c r="AI10" s="747"/>
      <c r="AJ10" s="753">
        <f t="shared" si="0"/>
        <v>120</v>
      </c>
      <c r="AK10" s="754">
        <f t="shared" si="1"/>
        <v>216</v>
      </c>
      <c r="AL10" s="754">
        <f t="shared" si="25"/>
        <v>96</v>
      </c>
      <c r="AM10" s="755"/>
      <c r="AN10" s="756">
        <f t="shared" si="26"/>
        <v>120</v>
      </c>
      <c r="AO10" s="756">
        <f t="shared" si="27"/>
        <v>96</v>
      </c>
      <c r="AP10" s="761"/>
      <c r="AQ10" s="741"/>
      <c r="AR10" s="741"/>
      <c r="AS10" s="741"/>
      <c r="AT10" s="741"/>
      <c r="AU10" s="741"/>
      <c r="AV10" s="757">
        <f t="shared" si="2"/>
        <v>0</v>
      </c>
      <c r="AW10" s="757">
        <f t="shared" si="3"/>
        <v>0</v>
      </c>
      <c r="AX10" s="757">
        <f t="shared" si="4"/>
        <v>0</v>
      </c>
      <c r="AY10" s="757">
        <f t="shared" si="28"/>
        <v>18</v>
      </c>
      <c r="AZ10" s="757">
        <f t="shared" si="5"/>
        <v>0</v>
      </c>
      <c r="BA10" s="757">
        <f t="shared" si="6"/>
        <v>0</v>
      </c>
      <c r="BB10" s="757">
        <f t="shared" si="7"/>
        <v>0</v>
      </c>
      <c r="BC10" s="757">
        <f t="shared" si="8"/>
        <v>0</v>
      </c>
      <c r="BD10" s="757">
        <f t="shared" si="9"/>
        <v>0</v>
      </c>
      <c r="BE10" s="757">
        <f t="shared" si="10"/>
        <v>0</v>
      </c>
      <c r="BF10" s="757">
        <f t="shared" si="11"/>
        <v>0</v>
      </c>
      <c r="BG10" s="757">
        <f t="shared" si="12"/>
        <v>0</v>
      </c>
      <c r="BH10" s="757">
        <f t="shared" si="13"/>
        <v>0</v>
      </c>
      <c r="BI10" s="757">
        <f t="shared" si="14"/>
        <v>0</v>
      </c>
      <c r="BJ10" s="757">
        <f t="shared" si="15"/>
        <v>0</v>
      </c>
      <c r="BK10" s="757">
        <f t="shared" si="16"/>
        <v>0</v>
      </c>
      <c r="BL10" s="757">
        <f t="shared" si="17"/>
        <v>0</v>
      </c>
      <c r="BM10" s="757">
        <f t="shared" si="18"/>
        <v>0</v>
      </c>
      <c r="BN10" s="757">
        <f t="shared" si="19"/>
        <v>0</v>
      </c>
      <c r="BO10" s="757">
        <f t="shared" si="20"/>
        <v>0</v>
      </c>
      <c r="BP10" s="757">
        <f t="shared" si="21"/>
        <v>0</v>
      </c>
      <c r="BQ10" s="757">
        <f t="shared" si="22"/>
        <v>0</v>
      </c>
      <c r="BR10" s="757">
        <f t="shared" si="23"/>
        <v>0</v>
      </c>
      <c r="BS10" s="757">
        <f t="shared" si="29"/>
        <v>0</v>
      </c>
      <c r="BT10" s="758">
        <f t="shared" si="24"/>
        <v>216</v>
      </c>
      <c r="BU10" s="735"/>
    </row>
    <row r="11" spans="1:96" ht="15.75">
      <c r="A11" s="762" t="s">
        <v>393</v>
      </c>
      <c r="B11" s="763" t="s">
        <v>394</v>
      </c>
      <c r="C11" s="764">
        <v>462408</v>
      </c>
      <c r="D11" s="746" t="s">
        <v>392</v>
      </c>
      <c r="E11" s="747"/>
      <c r="F11" s="747"/>
      <c r="G11" s="759" t="s">
        <v>56</v>
      </c>
      <c r="H11" s="759" t="s">
        <v>56</v>
      </c>
      <c r="I11" s="752"/>
      <c r="J11" s="752" t="s">
        <v>56</v>
      </c>
      <c r="K11" s="751" t="s">
        <v>56</v>
      </c>
      <c r="L11" s="751" t="s">
        <v>56</v>
      </c>
      <c r="M11" s="752" t="s">
        <v>56</v>
      </c>
      <c r="N11" s="747"/>
      <c r="O11" s="747" t="s">
        <v>56</v>
      </c>
      <c r="P11" s="752" t="s">
        <v>56</v>
      </c>
      <c r="Q11" s="752"/>
      <c r="R11" s="752"/>
      <c r="S11" s="760" t="s">
        <v>17</v>
      </c>
      <c r="T11" s="752"/>
      <c r="U11" s="759" t="s">
        <v>56</v>
      </c>
      <c r="V11" s="747"/>
      <c r="W11" s="752"/>
      <c r="X11" s="752" t="s">
        <v>56</v>
      </c>
      <c r="Y11" s="752" t="s">
        <v>56</v>
      </c>
      <c r="Z11" s="751" t="s">
        <v>56</v>
      </c>
      <c r="AA11" s="751" t="s">
        <v>56</v>
      </c>
      <c r="AB11" s="747" t="s">
        <v>56</v>
      </c>
      <c r="AC11" s="747"/>
      <c r="AD11" s="751" t="s">
        <v>56</v>
      </c>
      <c r="AE11" s="752" t="s">
        <v>56</v>
      </c>
      <c r="AF11" s="751" t="s">
        <v>56</v>
      </c>
      <c r="AG11" s="752"/>
      <c r="AH11" s="751" t="s">
        <v>56</v>
      </c>
      <c r="AI11" s="747" t="s">
        <v>56</v>
      </c>
      <c r="AJ11" s="753">
        <f t="shared" si="0"/>
        <v>108</v>
      </c>
      <c r="AK11" s="754">
        <f t="shared" si="1"/>
        <v>228</v>
      </c>
      <c r="AL11" s="754">
        <f t="shared" si="25"/>
        <v>120</v>
      </c>
      <c r="AM11" s="755"/>
      <c r="AN11" s="756">
        <f t="shared" si="26"/>
        <v>108</v>
      </c>
      <c r="AO11" s="756">
        <f t="shared" si="27"/>
        <v>120</v>
      </c>
      <c r="AP11" s="761"/>
      <c r="AQ11" s="741"/>
      <c r="AR11" s="741"/>
      <c r="AS11" s="741"/>
      <c r="AT11" s="741">
        <v>2</v>
      </c>
      <c r="AU11" s="741"/>
      <c r="AV11" s="757">
        <f t="shared" si="2"/>
        <v>0</v>
      </c>
      <c r="AW11" s="757">
        <f t="shared" si="3"/>
        <v>0</v>
      </c>
      <c r="AX11" s="757">
        <f t="shared" si="4"/>
        <v>0</v>
      </c>
      <c r="AY11" s="757">
        <f t="shared" si="28"/>
        <v>19</v>
      </c>
      <c r="AZ11" s="757">
        <f t="shared" si="5"/>
        <v>0</v>
      </c>
      <c r="BA11" s="757">
        <f t="shared" si="6"/>
        <v>0</v>
      </c>
      <c r="BB11" s="757">
        <f t="shared" si="7"/>
        <v>0</v>
      </c>
      <c r="BC11" s="757">
        <f t="shared" si="8"/>
        <v>0</v>
      </c>
      <c r="BD11" s="757">
        <f t="shared" si="9"/>
        <v>0</v>
      </c>
      <c r="BE11" s="757">
        <f t="shared" si="10"/>
        <v>0</v>
      </c>
      <c r="BF11" s="757">
        <f t="shared" si="11"/>
        <v>0</v>
      </c>
      <c r="BG11" s="757">
        <f t="shared" si="12"/>
        <v>0</v>
      </c>
      <c r="BH11" s="757">
        <f t="shared" si="13"/>
        <v>0</v>
      </c>
      <c r="BI11" s="757">
        <f t="shared" si="14"/>
        <v>0</v>
      </c>
      <c r="BJ11" s="757">
        <f t="shared" si="15"/>
        <v>0</v>
      </c>
      <c r="BK11" s="757">
        <f t="shared" si="16"/>
        <v>0</v>
      </c>
      <c r="BL11" s="757">
        <f t="shared" si="17"/>
        <v>0</v>
      </c>
      <c r="BM11" s="757">
        <f t="shared" si="18"/>
        <v>0</v>
      </c>
      <c r="BN11" s="757">
        <f t="shared" si="19"/>
        <v>0</v>
      </c>
      <c r="BO11" s="757">
        <f t="shared" si="20"/>
        <v>0</v>
      </c>
      <c r="BP11" s="757">
        <f t="shared" si="21"/>
        <v>0</v>
      </c>
      <c r="BQ11" s="757">
        <f t="shared" si="22"/>
        <v>0</v>
      </c>
      <c r="BR11" s="757">
        <f t="shared" si="23"/>
        <v>0</v>
      </c>
      <c r="BS11" s="757">
        <f t="shared" si="29"/>
        <v>12</v>
      </c>
      <c r="BT11" s="758">
        <f t="shared" si="24"/>
        <v>228</v>
      </c>
      <c r="BU11" s="735"/>
    </row>
    <row r="12" spans="1:96" ht="15.75">
      <c r="A12" s="762" t="s">
        <v>395</v>
      </c>
      <c r="B12" s="763" t="s">
        <v>396</v>
      </c>
      <c r="C12" s="764"/>
      <c r="D12" s="746" t="s">
        <v>83</v>
      </c>
      <c r="E12" s="747"/>
      <c r="F12" s="759" t="s">
        <v>56</v>
      </c>
      <c r="G12" s="747" t="s">
        <v>56</v>
      </c>
      <c r="H12" s="747"/>
      <c r="I12" s="751" t="s">
        <v>56</v>
      </c>
      <c r="J12" s="752" t="s">
        <v>56</v>
      </c>
      <c r="K12" s="752"/>
      <c r="L12" s="752"/>
      <c r="M12" s="752" t="s">
        <v>56</v>
      </c>
      <c r="N12" s="747"/>
      <c r="O12" s="759" t="s">
        <v>56</v>
      </c>
      <c r="P12" s="752" t="s">
        <v>56</v>
      </c>
      <c r="Q12" s="752"/>
      <c r="R12" s="751" t="s">
        <v>55</v>
      </c>
      <c r="S12" s="752" t="s">
        <v>56</v>
      </c>
      <c r="T12" s="751" t="s">
        <v>55</v>
      </c>
      <c r="U12" s="759" t="s">
        <v>56</v>
      </c>
      <c r="V12" s="747" t="s">
        <v>56</v>
      </c>
      <c r="W12" s="752"/>
      <c r="X12" s="752" t="s">
        <v>56</v>
      </c>
      <c r="Y12" s="752" t="s">
        <v>56</v>
      </c>
      <c r="Z12" s="751" t="s">
        <v>56</v>
      </c>
      <c r="AA12" s="752"/>
      <c r="AB12" s="747" t="s">
        <v>56</v>
      </c>
      <c r="AC12" s="759" t="s">
        <v>56</v>
      </c>
      <c r="AD12" s="752"/>
      <c r="AE12" s="752" t="s">
        <v>56</v>
      </c>
      <c r="AF12" s="752"/>
      <c r="AG12" s="752"/>
      <c r="AH12" s="752" t="s">
        <v>56</v>
      </c>
      <c r="AI12" s="747"/>
      <c r="AJ12" s="753">
        <f t="shared" si="0"/>
        <v>120</v>
      </c>
      <c r="AK12" s="754">
        <f t="shared" si="1"/>
        <v>216</v>
      </c>
      <c r="AL12" s="754">
        <f t="shared" si="25"/>
        <v>96</v>
      </c>
      <c r="AM12" s="755"/>
      <c r="AN12" s="756">
        <f t="shared" si="26"/>
        <v>120</v>
      </c>
      <c r="AO12" s="756">
        <f t="shared" si="27"/>
        <v>96</v>
      </c>
      <c r="AP12" s="675"/>
      <c r="AQ12" s="741"/>
      <c r="AR12" s="741"/>
      <c r="AS12" s="741"/>
      <c r="AT12" s="741"/>
      <c r="AU12" s="741"/>
      <c r="AV12" s="757">
        <f t="shared" si="2"/>
        <v>0</v>
      </c>
      <c r="AW12" s="757">
        <f t="shared" si="3"/>
        <v>0</v>
      </c>
      <c r="AX12" s="757">
        <f t="shared" si="4"/>
        <v>0</v>
      </c>
      <c r="AY12" s="757">
        <f t="shared" si="28"/>
        <v>17</v>
      </c>
      <c r="AZ12" s="757">
        <f t="shared" si="5"/>
        <v>0</v>
      </c>
      <c r="BA12" s="757">
        <f t="shared" si="6"/>
        <v>0</v>
      </c>
      <c r="BB12" s="757">
        <f t="shared" si="7"/>
        <v>2</v>
      </c>
      <c r="BC12" s="757">
        <f t="shared" si="8"/>
        <v>0</v>
      </c>
      <c r="BD12" s="757">
        <f t="shared" si="9"/>
        <v>0</v>
      </c>
      <c r="BE12" s="757">
        <f t="shared" si="10"/>
        <v>0</v>
      </c>
      <c r="BF12" s="757">
        <f t="shared" si="11"/>
        <v>0</v>
      </c>
      <c r="BG12" s="757">
        <f t="shared" si="12"/>
        <v>0</v>
      </c>
      <c r="BH12" s="757">
        <f t="shared" si="13"/>
        <v>0</v>
      </c>
      <c r="BI12" s="757">
        <f t="shared" si="14"/>
        <v>0</v>
      </c>
      <c r="BJ12" s="757">
        <f t="shared" si="15"/>
        <v>0</v>
      </c>
      <c r="BK12" s="757">
        <f t="shared" si="16"/>
        <v>0</v>
      </c>
      <c r="BL12" s="757">
        <f t="shared" si="17"/>
        <v>0</v>
      </c>
      <c r="BM12" s="757">
        <f t="shared" si="18"/>
        <v>0</v>
      </c>
      <c r="BN12" s="757">
        <f t="shared" si="19"/>
        <v>0</v>
      </c>
      <c r="BO12" s="757">
        <f t="shared" si="20"/>
        <v>0</v>
      </c>
      <c r="BP12" s="757">
        <f t="shared" si="21"/>
        <v>0</v>
      </c>
      <c r="BQ12" s="757">
        <f t="shared" si="22"/>
        <v>0</v>
      </c>
      <c r="BR12" s="757">
        <f t="shared" si="23"/>
        <v>0</v>
      </c>
      <c r="BS12" s="757">
        <f t="shared" si="29"/>
        <v>0</v>
      </c>
      <c r="BT12" s="758">
        <f t="shared" si="24"/>
        <v>216</v>
      </c>
      <c r="BU12" s="735"/>
    </row>
    <row r="13" spans="1:96" ht="15.75">
      <c r="A13" s="765">
        <v>157465</v>
      </c>
      <c r="B13" s="765" t="s">
        <v>397</v>
      </c>
      <c r="C13" s="765"/>
      <c r="D13" s="746" t="s">
        <v>83</v>
      </c>
      <c r="E13" s="747"/>
      <c r="F13" s="747"/>
      <c r="G13" s="747" t="s">
        <v>357</v>
      </c>
      <c r="H13" s="759" t="s">
        <v>21</v>
      </c>
      <c r="I13" s="752"/>
      <c r="J13" s="751" t="s">
        <v>21</v>
      </c>
      <c r="K13" s="751" t="s">
        <v>360</v>
      </c>
      <c r="L13" s="752" t="s">
        <v>299</v>
      </c>
      <c r="M13" s="752"/>
      <c r="N13" s="759" t="s">
        <v>301</v>
      </c>
      <c r="O13" s="747"/>
      <c r="P13" s="752" t="s">
        <v>56</v>
      </c>
      <c r="Q13" s="751" t="s">
        <v>21</v>
      </c>
      <c r="R13" s="751" t="s">
        <v>299</v>
      </c>
      <c r="S13" s="752" t="s">
        <v>388</v>
      </c>
      <c r="T13" s="752"/>
      <c r="U13" s="747" t="s">
        <v>388</v>
      </c>
      <c r="V13" s="747" t="s">
        <v>56</v>
      </c>
      <c r="W13" s="751" t="s">
        <v>55</v>
      </c>
      <c r="X13" s="760" t="s">
        <v>56</v>
      </c>
      <c r="Y13" s="752" t="s">
        <v>388</v>
      </c>
      <c r="Z13" s="751" t="s">
        <v>56</v>
      </c>
      <c r="AA13" s="752"/>
      <c r="AB13" s="747" t="s">
        <v>398</v>
      </c>
      <c r="AC13" s="747"/>
      <c r="AD13" s="751" t="s">
        <v>55</v>
      </c>
      <c r="AE13" s="751" t="s">
        <v>21</v>
      </c>
      <c r="AF13" s="751" t="s">
        <v>21</v>
      </c>
      <c r="AG13" s="752" t="s">
        <v>299</v>
      </c>
      <c r="AH13" s="760" t="s">
        <v>17</v>
      </c>
      <c r="AI13" s="766"/>
      <c r="AJ13" s="753">
        <f t="shared" si="0"/>
        <v>108</v>
      </c>
      <c r="AK13" s="754">
        <f t="shared" si="1"/>
        <v>306</v>
      </c>
      <c r="AL13" s="754">
        <f t="shared" si="25"/>
        <v>198</v>
      </c>
      <c r="AM13" s="755"/>
      <c r="AN13" s="756">
        <f t="shared" si="26"/>
        <v>108</v>
      </c>
      <c r="AO13" s="756">
        <f t="shared" si="27"/>
        <v>198</v>
      </c>
      <c r="AP13" s="675"/>
      <c r="AQ13" s="741"/>
      <c r="AR13" s="741"/>
      <c r="AS13" s="741"/>
      <c r="AT13" s="741">
        <v>2</v>
      </c>
      <c r="AU13" s="741"/>
      <c r="AV13" s="757">
        <f t="shared" si="2"/>
        <v>0</v>
      </c>
      <c r="AW13" s="757">
        <f t="shared" si="3"/>
        <v>0</v>
      </c>
      <c r="AX13" s="757">
        <f t="shared" si="4"/>
        <v>5</v>
      </c>
      <c r="AY13" s="757">
        <f t="shared" si="28"/>
        <v>4</v>
      </c>
      <c r="AZ13" s="757">
        <f t="shared" si="5"/>
        <v>0</v>
      </c>
      <c r="BA13" s="757">
        <f t="shared" si="6"/>
        <v>1</v>
      </c>
      <c r="BB13" s="757">
        <f t="shared" si="7"/>
        <v>2</v>
      </c>
      <c r="BC13" s="757">
        <f t="shared" si="8"/>
        <v>0</v>
      </c>
      <c r="BD13" s="757">
        <f t="shared" si="9"/>
        <v>0</v>
      </c>
      <c r="BE13" s="757">
        <f t="shared" si="10"/>
        <v>0</v>
      </c>
      <c r="BF13" s="757">
        <f t="shared" si="11"/>
        <v>1</v>
      </c>
      <c r="BG13" s="757">
        <f t="shared" si="12"/>
        <v>6</v>
      </c>
      <c r="BH13" s="757">
        <f t="shared" si="13"/>
        <v>0</v>
      </c>
      <c r="BI13" s="757">
        <f t="shared" si="14"/>
        <v>0</v>
      </c>
      <c r="BJ13" s="757">
        <f t="shared" si="15"/>
        <v>0</v>
      </c>
      <c r="BK13" s="757">
        <f t="shared" si="16"/>
        <v>0</v>
      </c>
      <c r="BL13" s="757">
        <f t="shared" si="17"/>
        <v>0</v>
      </c>
      <c r="BM13" s="757">
        <f t="shared" si="18"/>
        <v>0</v>
      </c>
      <c r="BN13" s="757">
        <f t="shared" si="19"/>
        <v>0</v>
      </c>
      <c r="BO13" s="757">
        <f t="shared" si="20"/>
        <v>0</v>
      </c>
      <c r="BP13" s="757">
        <f t="shared" si="21"/>
        <v>0</v>
      </c>
      <c r="BQ13" s="757">
        <f>COUNTIF(E13:AI13,"P/N")</f>
        <v>2</v>
      </c>
      <c r="BR13" s="757">
        <f t="shared" si="23"/>
        <v>0</v>
      </c>
      <c r="BS13" s="757">
        <f t="shared" si="29"/>
        <v>12</v>
      </c>
      <c r="BT13" s="758">
        <f t="shared" si="24"/>
        <v>306</v>
      </c>
      <c r="BU13" s="735"/>
    </row>
    <row r="14" spans="1:96" ht="15.75">
      <c r="A14" s="743" t="s">
        <v>399</v>
      </c>
      <c r="B14" s="744" t="s">
        <v>400</v>
      </c>
      <c r="C14" s="767">
        <v>703324</v>
      </c>
      <c r="D14" s="746" t="s">
        <v>83</v>
      </c>
      <c r="E14" s="759" t="s">
        <v>56</v>
      </c>
      <c r="F14" s="747" t="s">
        <v>56</v>
      </c>
      <c r="G14" s="766" t="s">
        <v>17</v>
      </c>
      <c r="H14" s="747"/>
      <c r="I14" s="752"/>
      <c r="J14" s="752"/>
      <c r="K14" s="752"/>
      <c r="L14" s="752"/>
      <c r="M14" s="752"/>
      <c r="N14" s="747"/>
      <c r="O14" s="747"/>
      <c r="P14" s="752"/>
      <c r="Q14" s="752" t="s">
        <v>56</v>
      </c>
      <c r="R14" s="751" t="s">
        <v>56</v>
      </c>
      <c r="S14" s="752" t="s">
        <v>56</v>
      </c>
      <c r="T14" s="752"/>
      <c r="U14" s="766" t="s">
        <v>17</v>
      </c>
      <c r="V14" s="747" t="s">
        <v>56</v>
      </c>
      <c r="W14" s="751" t="s">
        <v>55</v>
      </c>
      <c r="X14" s="752"/>
      <c r="Y14" s="752" t="s">
        <v>56</v>
      </c>
      <c r="Z14" s="752" t="s">
        <v>56</v>
      </c>
      <c r="AA14" s="752"/>
      <c r="AB14" s="747" t="s">
        <v>56</v>
      </c>
      <c r="AC14" s="759" t="s">
        <v>56</v>
      </c>
      <c r="AD14" s="752"/>
      <c r="AE14" s="752" t="s">
        <v>56</v>
      </c>
      <c r="AF14" s="751" t="s">
        <v>56</v>
      </c>
      <c r="AG14" s="752"/>
      <c r="AH14" s="751" t="s">
        <v>56</v>
      </c>
      <c r="AI14" s="759" t="s">
        <v>56</v>
      </c>
      <c r="AJ14" s="753">
        <f t="shared" si="0"/>
        <v>96</v>
      </c>
      <c r="AK14" s="754">
        <f t="shared" si="1"/>
        <v>174</v>
      </c>
      <c r="AL14" s="754">
        <f t="shared" si="25"/>
        <v>78</v>
      </c>
      <c r="AM14" s="755"/>
      <c r="AN14" s="756">
        <f t="shared" si="26"/>
        <v>96</v>
      </c>
      <c r="AO14" s="756">
        <f t="shared" si="27"/>
        <v>78</v>
      </c>
      <c r="AP14" s="761"/>
      <c r="AQ14" s="741"/>
      <c r="AR14" s="741"/>
      <c r="AS14" s="741"/>
      <c r="AT14" s="741">
        <v>4</v>
      </c>
      <c r="AU14" s="741"/>
      <c r="AV14" s="757">
        <f t="shared" si="2"/>
        <v>0</v>
      </c>
      <c r="AW14" s="757">
        <f t="shared" si="3"/>
        <v>0</v>
      </c>
      <c r="AX14" s="757">
        <f t="shared" si="4"/>
        <v>0</v>
      </c>
      <c r="AY14" s="757">
        <f t="shared" si="28"/>
        <v>14</v>
      </c>
      <c r="AZ14" s="757">
        <f t="shared" si="5"/>
        <v>0</v>
      </c>
      <c r="BA14" s="757">
        <f t="shared" si="6"/>
        <v>0</v>
      </c>
      <c r="BB14" s="757">
        <f t="shared" si="7"/>
        <v>1</v>
      </c>
      <c r="BC14" s="757">
        <f t="shared" si="8"/>
        <v>0</v>
      </c>
      <c r="BD14" s="757">
        <f t="shared" si="9"/>
        <v>0</v>
      </c>
      <c r="BE14" s="757">
        <f t="shared" si="10"/>
        <v>0</v>
      </c>
      <c r="BF14" s="757">
        <f t="shared" si="11"/>
        <v>0</v>
      </c>
      <c r="BG14" s="757">
        <f t="shared" si="12"/>
        <v>0</v>
      </c>
      <c r="BH14" s="757">
        <f t="shared" si="13"/>
        <v>0</v>
      </c>
      <c r="BI14" s="757">
        <f t="shared" si="14"/>
        <v>0</v>
      </c>
      <c r="BJ14" s="757">
        <f t="shared" si="15"/>
        <v>0</v>
      </c>
      <c r="BK14" s="757">
        <f t="shared" si="16"/>
        <v>0</v>
      </c>
      <c r="BL14" s="757">
        <f t="shared" si="17"/>
        <v>0</v>
      </c>
      <c r="BM14" s="757">
        <f t="shared" si="18"/>
        <v>0</v>
      </c>
      <c r="BN14" s="757">
        <f t="shared" si="19"/>
        <v>0</v>
      </c>
      <c r="BO14" s="757">
        <f t="shared" si="20"/>
        <v>0</v>
      </c>
      <c r="BP14" s="757">
        <f t="shared" si="21"/>
        <v>0</v>
      </c>
      <c r="BQ14" s="757">
        <f t="shared" si="22"/>
        <v>0</v>
      </c>
      <c r="BR14" s="757">
        <f t="shared" si="23"/>
        <v>0</v>
      </c>
      <c r="BS14" s="757">
        <f t="shared" si="29"/>
        <v>24</v>
      </c>
      <c r="BT14" s="758">
        <f t="shared" si="24"/>
        <v>174</v>
      </c>
      <c r="BU14" s="735"/>
    </row>
    <row r="15" spans="1:96" ht="15.75">
      <c r="A15" s="743" t="s">
        <v>401</v>
      </c>
      <c r="B15" s="744" t="s">
        <v>402</v>
      </c>
      <c r="C15" s="767"/>
      <c r="D15" s="746" t="s">
        <v>83</v>
      </c>
      <c r="E15" s="747"/>
      <c r="F15" s="747"/>
      <c r="G15" s="747"/>
      <c r="H15" s="747"/>
      <c r="I15" s="752" t="s">
        <v>56</v>
      </c>
      <c r="J15" s="752" t="s">
        <v>56</v>
      </c>
      <c r="K15" s="752"/>
      <c r="L15" s="752"/>
      <c r="M15" s="760" t="s">
        <v>17</v>
      </c>
      <c r="N15" s="747"/>
      <c r="O15" s="747"/>
      <c r="P15" s="752" t="s">
        <v>56</v>
      </c>
      <c r="Q15" s="752"/>
      <c r="R15" s="752"/>
      <c r="S15" s="752" t="s">
        <v>55</v>
      </c>
      <c r="T15" s="760" t="s">
        <v>17</v>
      </c>
      <c r="U15" s="747" t="s">
        <v>56</v>
      </c>
      <c r="V15" s="747"/>
      <c r="W15" s="752" t="s">
        <v>56</v>
      </c>
      <c r="X15" s="760" t="s">
        <v>17</v>
      </c>
      <c r="Y15" s="752"/>
      <c r="Z15" s="752"/>
      <c r="AA15" s="752"/>
      <c r="AB15" s="747" t="s">
        <v>56</v>
      </c>
      <c r="AC15" s="747"/>
      <c r="AD15" s="752"/>
      <c r="AE15" s="752" t="s">
        <v>56</v>
      </c>
      <c r="AF15" s="752"/>
      <c r="AG15" s="752"/>
      <c r="AH15" s="752" t="s">
        <v>56</v>
      </c>
      <c r="AI15" s="747"/>
      <c r="AJ15" s="753">
        <f t="shared" si="0"/>
        <v>102</v>
      </c>
      <c r="AK15" s="754">
        <f t="shared" si="1"/>
        <v>102</v>
      </c>
      <c r="AL15" s="754">
        <f t="shared" si="25"/>
        <v>0</v>
      </c>
      <c r="AM15" s="755"/>
      <c r="AN15" s="756">
        <f t="shared" si="26"/>
        <v>102</v>
      </c>
      <c r="AO15" s="756">
        <f t="shared" si="27"/>
        <v>0</v>
      </c>
      <c r="AP15" s="675"/>
      <c r="AQ15" s="741"/>
      <c r="AR15" s="741"/>
      <c r="AS15" s="741"/>
      <c r="AT15" s="741">
        <v>3</v>
      </c>
      <c r="AU15" s="741"/>
      <c r="AV15" s="757">
        <f t="shared" si="2"/>
        <v>0</v>
      </c>
      <c r="AW15" s="757">
        <f t="shared" si="3"/>
        <v>0</v>
      </c>
      <c r="AX15" s="757">
        <f t="shared" si="4"/>
        <v>0</v>
      </c>
      <c r="AY15" s="757">
        <f t="shared" si="28"/>
        <v>8</v>
      </c>
      <c r="AZ15" s="757">
        <f t="shared" si="5"/>
        <v>0</v>
      </c>
      <c r="BA15" s="757">
        <f t="shared" si="6"/>
        <v>0</v>
      </c>
      <c r="BB15" s="757">
        <f t="shared" si="7"/>
        <v>1</v>
      </c>
      <c r="BC15" s="757">
        <f t="shared" si="8"/>
        <v>0</v>
      </c>
      <c r="BD15" s="757">
        <f t="shared" si="9"/>
        <v>0</v>
      </c>
      <c r="BE15" s="757">
        <f t="shared" si="10"/>
        <v>0</v>
      </c>
      <c r="BF15" s="757">
        <f t="shared" si="11"/>
        <v>0</v>
      </c>
      <c r="BG15" s="757">
        <f t="shared" si="12"/>
        <v>0</v>
      </c>
      <c r="BH15" s="757">
        <f t="shared" si="13"/>
        <v>0</v>
      </c>
      <c r="BI15" s="757">
        <f t="shared" si="14"/>
        <v>0</v>
      </c>
      <c r="BJ15" s="757">
        <f t="shared" si="15"/>
        <v>0</v>
      </c>
      <c r="BK15" s="757">
        <f t="shared" si="16"/>
        <v>0</v>
      </c>
      <c r="BL15" s="757">
        <f t="shared" si="17"/>
        <v>0</v>
      </c>
      <c r="BM15" s="757">
        <f t="shared" si="18"/>
        <v>0</v>
      </c>
      <c r="BN15" s="757">
        <f t="shared" si="19"/>
        <v>0</v>
      </c>
      <c r="BO15" s="757">
        <f t="shared" si="20"/>
        <v>0</v>
      </c>
      <c r="BP15" s="757">
        <f t="shared" si="21"/>
        <v>0</v>
      </c>
      <c r="BQ15" s="757">
        <f t="shared" si="22"/>
        <v>0</v>
      </c>
      <c r="BR15" s="757">
        <f t="shared" si="23"/>
        <v>0</v>
      </c>
      <c r="BS15" s="757">
        <f t="shared" si="29"/>
        <v>18</v>
      </c>
      <c r="BT15" s="758">
        <f t="shared" si="24"/>
        <v>102</v>
      </c>
      <c r="BU15" s="735"/>
    </row>
    <row r="16" spans="1:96">
      <c r="A16" s="728" t="s">
        <v>372</v>
      </c>
      <c r="B16" s="729" t="s">
        <v>373</v>
      </c>
      <c r="C16" s="730" t="s">
        <v>46</v>
      </c>
      <c r="D16" s="768" t="s">
        <v>3</v>
      </c>
      <c r="E16" s="565">
        <v>1</v>
      </c>
      <c r="F16" s="565">
        <v>2</v>
      </c>
      <c r="G16" s="565">
        <v>3</v>
      </c>
      <c r="H16" s="565">
        <v>4</v>
      </c>
      <c r="I16" s="565">
        <v>5</v>
      </c>
      <c r="J16" s="565">
        <v>6</v>
      </c>
      <c r="K16" s="565">
        <v>7</v>
      </c>
      <c r="L16" s="565">
        <v>8</v>
      </c>
      <c r="M16" s="565">
        <v>9</v>
      </c>
      <c r="N16" s="565">
        <v>10</v>
      </c>
      <c r="O16" s="565">
        <v>11</v>
      </c>
      <c r="P16" s="565">
        <v>12</v>
      </c>
      <c r="Q16" s="565">
        <v>13</v>
      </c>
      <c r="R16" s="565">
        <v>14</v>
      </c>
      <c r="S16" s="565">
        <v>15</v>
      </c>
      <c r="T16" s="565">
        <v>16</v>
      </c>
      <c r="U16" s="565">
        <v>17</v>
      </c>
      <c r="V16" s="565">
        <v>18</v>
      </c>
      <c r="W16" s="565">
        <v>19</v>
      </c>
      <c r="X16" s="565">
        <v>20</v>
      </c>
      <c r="Y16" s="565">
        <v>21</v>
      </c>
      <c r="Z16" s="565">
        <v>22</v>
      </c>
      <c r="AA16" s="565">
        <v>23</v>
      </c>
      <c r="AB16" s="565">
        <v>24</v>
      </c>
      <c r="AC16" s="565">
        <v>25</v>
      </c>
      <c r="AD16" s="565">
        <v>26</v>
      </c>
      <c r="AE16" s="565">
        <v>27</v>
      </c>
      <c r="AF16" s="565">
        <v>28</v>
      </c>
      <c r="AG16" s="565">
        <v>29</v>
      </c>
      <c r="AH16" s="565">
        <v>30</v>
      </c>
      <c r="AI16" s="565">
        <v>31</v>
      </c>
      <c r="AJ16" s="732" t="s">
        <v>4</v>
      </c>
      <c r="AK16" s="733" t="s">
        <v>5</v>
      </c>
      <c r="AL16" s="733" t="s">
        <v>6</v>
      </c>
      <c r="AM16" s="769"/>
      <c r="AN16" s="770"/>
      <c r="AO16" s="770"/>
      <c r="AP16" s="761"/>
      <c r="AQ16" s="771"/>
      <c r="AR16" s="771"/>
      <c r="AS16" s="771"/>
      <c r="AT16" s="771"/>
      <c r="AU16" s="772"/>
      <c r="AV16" s="773"/>
      <c r="AW16" s="773"/>
      <c r="AX16" s="773"/>
      <c r="AY16" s="773"/>
      <c r="AZ16" s="773"/>
      <c r="BA16" s="773"/>
      <c r="BB16" s="773"/>
      <c r="BC16" s="773"/>
      <c r="BD16" s="773"/>
      <c r="BE16" s="773"/>
      <c r="BF16" s="773"/>
      <c r="BG16" s="773"/>
      <c r="BH16" s="773"/>
      <c r="BI16" s="773"/>
      <c r="BJ16" s="773"/>
      <c r="BK16" s="773"/>
      <c r="BL16" s="773"/>
      <c r="BM16" s="773"/>
      <c r="BN16" s="773"/>
      <c r="BO16" s="773"/>
      <c r="BP16" s="773"/>
      <c r="BQ16" s="773"/>
      <c r="BR16" s="773"/>
      <c r="BS16" s="772"/>
      <c r="BT16" s="774"/>
      <c r="BU16" s="775"/>
      <c r="BV16" s="776"/>
    </row>
    <row r="17" spans="1:73" ht="15.75">
      <c r="A17" s="736"/>
      <c r="B17" s="737" t="s">
        <v>264</v>
      </c>
      <c r="C17" s="738" t="s">
        <v>209</v>
      </c>
      <c r="D17" s="768"/>
      <c r="E17" s="565" t="s">
        <v>9</v>
      </c>
      <c r="F17" s="565" t="s">
        <v>10</v>
      </c>
      <c r="G17" s="565" t="s">
        <v>132</v>
      </c>
      <c r="H17" s="565" t="s">
        <v>11</v>
      </c>
      <c r="I17" s="565" t="s">
        <v>12</v>
      </c>
      <c r="J17" s="565" t="s">
        <v>13</v>
      </c>
      <c r="K17" s="565" t="s">
        <v>8</v>
      </c>
      <c r="L17" s="565" t="s">
        <v>9</v>
      </c>
      <c r="M17" s="565" t="s">
        <v>10</v>
      </c>
      <c r="N17" s="565" t="s">
        <v>132</v>
      </c>
      <c r="O17" s="565" t="s">
        <v>11</v>
      </c>
      <c r="P17" s="565" t="s">
        <v>12</v>
      </c>
      <c r="Q17" s="565" t="s">
        <v>13</v>
      </c>
      <c r="R17" s="565" t="s">
        <v>8</v>
      </c>
      <c r="S17" s="565" t="s">
        <v>9</v>
      </c>
      <c r="T17" s="565" t="s">
        <v>10</v>
      </c>
      <c r="U17" s="565" t="s">
        <v>132</v>
      </c>
      <c r="V17" s="565" t="s">
        <v>11</v>
      </c>
      <c r="W17" s="565" t="s">
        <v>12</v>
      </c>
      <c r="X17" s="565" t="s">
        <v>13</v>
      </c>
      <c r="Y17" s="565" t="s">
        <v>8</v>
      </c>
      <c r="Z17" s="565" t="s">
        <v>9</v>
      </c>
      <c r="AA17" s="565" t="s">
        <v>10</v>
      </c>
      <c r="AB17" s="565" t="s">
        <v>132</v>
      </c>
      <c r="AC17" s="565" t="s">
        <v>11</v>
      </c>
      <c r="AD17" s="565" t="s">
        <v>12</v>
      </c>
      <c r="AE17" s="565" t="s">
        <v>13</v>
      </c>
      <c r="AF17" s="565" t="s">
        <v>8</v>
      </c>
      <c r="AG17" s="565" t="s">
        <v>9</v>
      </c>
      <c r="AH17" s="565" t="s">
        <v>10</v>
      </c>
      <c r="AI17" s="565" t="s">
        <v>132</v>
      </c>
      <c r="AJ17" s="732"/>
      <c r="AK17" s="733"/>
      <c r="AL17" s="733"/>
      <c r="AM17" s="769"/>
      <c r="AN17" s="740" t="s">
        <v>4</v>
      </c>
      <c r="AO17" s="740" t="s">
        <v>6</v>
      </c>
      <c r="AP17" s="675"/>
      <c r="AQ17" s="741" t="s">
        <v>14</v>
      </c>
      <c r="AR17" s="741" t="s">
        <v>15</v>
      </c>
      <c r="AS17" s="741" t="s">
        <v>16</v>
      </c>
      <c r="AT17" s="741" t="s">
        <v>17</v>
      </c>
      <c r="AU17" s="741" t="s">
        <v>18</v>
      </c>
      <c r="AV17" s="757">
        <f t="shared" ref="AV17:AV28" si="30">COUNTIF(E17:AI17,"M")</f>
        <v>0</v>
      </c>
      <c r="AW17" s="757">
        <f t="shared" ref="AW17:AW28" si="31">COUNTIF(E17:AI17,"T")</f>
        <v>0</v>
      </c>
      <c r="AX17" s="757">
        <f t="shared" ref="AX17:AX28" si="32">COUNTIF(E17:AI17,"P")</f>
        <v>0</v>
      </c>
      <c r="AY17" s="757">
        <f>COUNTIF(E17:AI17,"N")</f>
        <v>0</v>
      </c>
      <c r="AZ17" s="757">
        <f t="shared" ref="AZ17:AZ28" si="33">COUNTIF(E17:AI17,"M/T")</f>
        <v>0</v>
      </c>
      <c r="BA17" s="757">
        <f t="shared" ref="BA17:BA28" si="34">COUNTIF(E17:AI17,"I/I")</f>
        <v>0</v>
      </c>
      <c r="BB17" s="757">
        <f t="shared" ref="BB17:BB28" si="35">COUNTIF(E17:AI17,"I")</f>
        <v>0</v>
      </c>
      <c r="BC17" s="757">
        <f t="shared" ref="BC17:BC28" si="36">COUNTIF(E17:AI17,"I²")</f>
        <v>0</v>
      </c>
      <c r="BD17" s="757">
        <f t="shared" ref="BD17:BD28" si="37">COUNTIF(E17:AI17,"M4")</f>
        <v>0</v>
      </c>
      <c r="BE17" s="757">
        <f t="shared" ref="BE17:BE28" si="38">COUNTIF(E17:AI17,"T5")</f>
        <v>0</v>
      </c>
      <c r="BF17" s="757">
        <f t="shared" ref="BF17:BF28" si="39">COUNTIF(E17:AI17,"M/N")</f>
        <v>0</v>
      </c>
      <c r="BG17" s="757">
        <f t="shared" ref="BG17:BG28" si="40">COUNTIF(E17:AI17,"T/N")</f>
        <v>0</v>
      </c>
      <c r="BH17" s="757">
        <f t="shared" ref="BH17:BH28" si="41">COUNTIF(E17:AI17,"T/I")</f>
        <v>0</v>
      </c>
      <c r="BI17" s="757">
        <f t="shared" ref="BI17:BI28" si="42">COUNTIF(E17:AI17,"P/I")</f>
        <v>0</v>
      </c>
      <c r="BJ17" s="757">
        <f t="shared" ref="BJ17:BJ28" si="43">COUNTIF(E17:AI17,"M/I")</f>
        <v>0</v>
      </c>
      <c r="BK17" s="757">
        <f t="shared" ref="BK17:BK28" si="44">COUNTIF(E17:AI17,"M4/T")</f>
        <v>0</v>
      </c>
      <c r="BL17" s="757">
        <f t="shared" ref="BL17:BL28" si="45">COUNTIF(E17:AI17,"I2/N")</f>
        <v>0</v>
      </c>
      <c r="BM17" s="757">
        <f t="shared" ref="BM17:BM28" si="46">COUNTIF(E17:AI17,"M5")</f>
        <v>0</v>
      </c>
      <c r="BN17" s="757">
        <f t="shared" ref="BN17:BN28" si="47">COUNTIF(E17:AI17,"M6")</f>
        <v>0</v>
      </c>
      <c r="BO17" s="757">
        <f t="shared" ref="BO17:BO28" si="48">COUNTIF(E17:AI17,"T2/N")</f>
        <v>0</v>
      </c>
      <c r="BP17" s="757">
        <f t="shared" ref="BP17:BP28" si="49">COUNTIF(E17:AI17,"P2")</f>
        <v>0</v>
      </c>
      <c r="BQ17" s="757">
        <f t="shared" ref="BQ17:BQ28" si="50">COUNTIF(E17:AI17,"T5/N")</f>
        <v>0</v>
      </c>
      <c r="BR17" s="757">
        <f t="shared" ref="BR17:BR28" si="51">COUNTIF(E17:AI17,"M5/I")</f>
        <v>0</v>
      </c>
      <c r="BS17" s="742" t="s">
        <v>31</v>
      </c>
      <c r="BT17" s="742" t="s">
        <v>32</v>
      </c>
      <c r="BU17" s="735"/>
    </row>
    <row r="18" spans="1:73" ht="15.75">
      <c r="A18" s="765" t="s">
        <v>403</v>
      </c>
      <c r="B18" s="765" t="s">
        <v>404</v>
      </c>
      <c r="C18" s="777">
        <v>612911</v>
      </c>
      <c r="D18" s="778" t="s">
        <v>83</v>
      </c>
      <c r="E18" s="747" t="s">
        <v>56</v>
      </c>
      <c r="F18" s="747"/>
      <c r="G18" s="747" t="s">
        <v>56</v>
      </c>
      <c r="H18" s="747"/>
      <c r="I18" s="752"/>
      <c r="J18" s="752"/>
      <c r="K18" s="752" t="s">
        <v>56</v>
      </c>
      <c r="L18" s="752"/>
      <c r="M18" s="752"/>
      <c r="N18" s="747" t="s">
        <v>56</v>
      </c>
      <c r="O18" s="747"/>
      <c r="P18" s="752"/>
      <c r="Q18" s="752" t="s">
        <v>56</v>
      </c>
      <c r="R18" s="752"/>
      <c r="S18" s="752"/>
      <c r="T18" s="752" t="s">
        <v>56</v>
      </c>
      <c r="U18" s="759" t="s">
        <v>56</v>
      </c>
      <c r="V18" s="747"/>
      <c r="W18" s="752" t="s">
        <v>56</v>
      </c>
      <c r="X18" s="752"/>
      <c r="Y18" s="752"/>
      <c r="Z18" s="752" t="s">
        <v>56</v>
      </c>
      <c r="AA18" s="752"/>
      <c r="AB18" s="747"/>
      <c r="AC18" s="747" t="s">
        <v>56</v>
      </c>
      <c r="AD18" s="752"/>
      <c r="AE18" s="752"/>
      <c r="AF18" s="752" t="s">
        <v>56</v>
      </c>
      <c r="AG18" s="752"/>
      <c r="AH18" s="752"/>
      <c r="AI18" s="747"/>
      <c r="AJ18" s="753">
        <f t="shared" ref="AJ18:AJ28" si="52">AN18</f>
        <v>120</v>
      </c>
      <c r="AK18" s="754">
        <f t="shared" ref="AK18:AK28" si="53">AJ18+AL18</f>
        <v>132</v>
      </c>
      <c r="AL18" s="754">
        <f>AO18</f>
        <v>12</v>
      </c>
      <c r="AM18" s="755"/>
      <c r="AN18" s="756">
        <f t="shared" ref="AN18:AN28" si="54">$AN$2-BS18</f>
        <v>120</v>
      </c>
      <c r="AO18" s="756">
        <f t="shared" ref="AO18:AO28" si="55">(BT18-AN18)</f>
        <v>12</v>
      </c>
      <c r="AP18" s="675"/>
      <c r="AQ18" s="741"/>
      <c r="AR18" s="741"/>
      <c r="AS18" s="741"/>
      <c r="AT18" s="741"/>
      <c r="AU18" s="741"/>
      <c r="AV18" s="757">
        <f t="shared" si="30"/>
        <v>0</v>
      </c>
      <c r="AW18" s="757">
        <f t="shared" si="31"/>
        <v>0</v>
      </c>
      <c r="AX18" s="757">
        <f t="shared" si="32"/>
        <v>0</v>
      </c>
      <c r="AY18" s="757">
        <f t="shared" ref="AY18:AY28" si="56">COUNTIF(E18:AI18,"N")</f>
        <v>11</v>
      </c>
      <c r="AZ18" s="757">
        <f t="shared" si="33"/>
        <v>0</v>
      </c>
      <c r="BA18" s="757">
        <f t="shared" si="34"/>
        <v>0</v>
      </c>
      <c r="BB18" s="757">
        <f t="shared" si="35"/>
        <v>0</v>
      </c>
      <c r="BC18" s="757">
        <f t="shared" si="36"/>
        <v>0</v>
      </c>
      <c r="BD18" s="757">
        <f t="shared" si="37"/>
        <v>0</v>
      </c>
      <c r="BE18" s="757">
        <f t="shared" si="38"/>
        <v>0</v>
      </c>
      <c r="BF18" s="757">
        <f t="shared" si="39"/>
        <v>0</v>
      </c>
      <c r="BG18" s="757">
        <f t="shared" si="40"/>
        <v>0</v>
      </c>
      <c r="BH18" s="757">
        <f t="shared" si="41"/>
        <v>0</v>
      </c>
      <c r="BI18" s="757">
        <f t="shared" si="42"/>
        <v>0</v>
      </c>
      <c r="BJ18" s="757">
        <f t="shared" si="43"/>
        <v>0</v>
      </c>
      <c r="BK18" s="757">
        <f t="shared" si="44"/>
        <v>0</v>
      </c>
      <c r="BL18" s="757">
        <f t="shared" si="45"/>
        <v>0</v>
      </c>
      <c r="BM18" s="757">
        <f t="shared" si="46"/>
        <v>0</v>
      </c>
      <c r="BN18" s="757">
        <f t="shared" si="47"/>
        <v>0</v>
      </c>
      <c r="BO18" s="757">
        <f t="shared" si="48"/>
        <v>0</v>
      </c>
      <c r="BP18" s="757">
        <f t="shared" si="49"/>
        <v>0</v>
      </c>
      <c r="BQ18" s="757">
        <f t="shared" si="50"/>
        <v>0</v>
      </c>
      <c r="BR18" s="757">
        <f t="shared" si="51"/>
        <v>0</v>
      </c>
      <c r="BS18" s="757">
        <f t="shared" ref="BS18:BS28" si="57">((AR18*6)+(AS18*6)+(AT18*6)+(AU18)+(AQ18*6))</f>
        <v>0</v>
      </c>
      <c r="BT18" s="758">
        <f t="shared" ref="BT18:BT28" si="58">(AV18*$BV$6)+(AW18*$BW$6)+(AX18*$BX$6)+(AY18*$BY$6)+(AZ18*$BZ$6)+(BA18*$CA$6)+(BB18*$CB$6)+(BC18*$CC$6)+(BD18*$CD$6)+(BE18*$CE$6)+(BF18*$CF$6)+(BG18*$CG$6+(BH18*$CH$6)+(BI18*$CI$6)+(BJ18*$CJ$6)+(BK18*$CK$6)+(BL18*$CL$6)+(BM18*$CM$6)+(BN18*$CN18)+(BO18*$CO$6)+(BP18*$CP$6)+(BQ18*$CQ$6)+(BR18*$CR$6))</f>
        <v>132</v>
      </c>
      <c r="BU18" s="735"/>
    </row>
    <row r="19" spans="1:73" ht="15.75">
      <c r="A19" s="765" t="s">
        <v>405</v>
      </c>
      <c r="B19" s="765" t="s">
        <v>406</v>
      </c>
      <c r="C19" s="777">
        <v>731473</v>
      </c>
      <c r="D19" s="778" t="s">
        <v>83</v>
      </c>
      <c r="E19" s="747" t="s">
        <v>56</v>
      </c>
      <c r="F19" s="759" t="s">
        <v>56</v>
      </c>
      <c r="G19" s="747"/>
      <c r="H19" s="747" t="s">
        <v>56</v>
      </c>
      <c r="I19" s="751" t="s">
        <v>56</v>
      </c>
      <c r="J19" s="752"/>
      <c r="K19" s="752" t="s">
        <v>56</v>
      </c>
      <c r="L19" s="751" t="s">
        <v>56</v>
      </c>
      <c r="M19" s="752"/>
      <c r="N19" s="759" t="s">
        <v>56</v>
      </c>
      <c r="O19" s="747"/>
      <c r="P19" s="751" t="s">
        <v>55</v>
      </c>
      <c r="Q19" s="752" t="s">
        <v>56</v>
      </c>
      <c r="R19" s="752"/>
      <c r="S19" s="751" t="s">
        <v>56</v>
      </c>
      <c r="T19" s="752" t="s">
        <v>56</v>
      </c>
      <c r="U19" s="747"/>
      <c r="V19" s="747"/>
      <c r="W19" s="752" t="s">
        <v>56</v>
      </c>
      <c r="X19" s="751" t="s">
        <v>55</v>
      </c>
      <c r="Y19" s="752"/>
      <c r="Z19" s="752" t="s">
        <v>56</v>
      </c>
      <c r="AA19" s="751" t="s">
        <v>56</v>
      </c>
      <c r="AB19" s="747"/>
      <c r="AC19" s="747" t="s">
        <v>56</v>
      </c>
      <c r="AD19" s="751" t="s">
        <v>56</v>
      </c>
      <c r="AE19" s="752"/>
      <c r="AF19" s="752" t="s">
        <v>56</v>
      </c>
      <c r="AG19" s="751" t="s">
        <v>56</v>
      </c>
      <c r="AH19" s="752"/>
      <c r="AI19" s="747" t="s">
        <v>56</v>
      </c>
      <c r="AJ19" s="753">
        <f t="shared" si="52"/>
        <v>120</v>
      </c>
      <c r="AK19" s="754">
        <f t="shared" si="53"/>
        <v>228</v>
      </c>
      <c r="AL19" s="754">
        <f t="shared" ref="AL19:AL28" si="59">AO19</f>
        <v>108</v>
      </c>
      <c r="AM19" s="755"/>
      <c r="AN19" s="756">
        <f t="shared" si="54"/>
        <v>120</v>
      </c>
      <c r="AO19" s="756">
        <f t="shared" si="55"/>
        <v>108</v>
      </c>
      <c r="AP19" s="675"/>
      <c r="AQ19" s="741"/>
      <c r="AR19" s="741"/>
      <c r="AS19" s="741"/>
      <c r="AT19" s="741"/>
      <c r="AU19" s="741"/>
      <c r="AV19" s="757">
        <f t="shared" si="30"/>
        <v>0</v>
      </c>
      <c r="AW19" s="757">
        <f t="shared" si="31"/>
        <v>0</v>
      </c>
      <c r="AX19" s="757">
        <f t="shared" si="32"/>
        <v>0</v>
      </c>
      <c r="AY19" s="757">
        <f t="shared" si="56"/>
        <v>18</v>
      </c>
      <c r="AZ19" s="757">
        <f t="shared" si="33"/>
        <v>0</v>
      </c>
      <c r="BA19" s="757">
        <f t="shared" si="34"/>
        <v>0</v>
      </c>
      <c r="BB19" s="757">
        <f t="shared" si="35"/>
        <v>2</v>
      </c>
      <c r="BC19" s="757">
        <f t="shared" si="36"/>
        <v>0</v>
      </c>
      <c r="BD19" s="757">
        <f t="shared" si="37"/>
        <v>0</v>
      </c>
      <c r="BE19" s="757">
        <f t="shared" si="38"/>
        <v>0</v>
      </c>
      <c r="BF19" s="757">
        <f t="shared" si="39"/>
        <v>0</v>
      </c>
      <c r="BG19" s="757">
        <f t="shared" si="40"/>
        <v>0</v>
      </c>
      <c r="BH19" s="757">
        <f t="shared" si="41"/>
        <v>0</v>
      </c>
      <c r="BI19" s="757">
        <f t="shared" si="42"/>
        <v>0</v>
      </c>
      <c r="BJ19" s="757">
        <f t="shared" si="43"/>
        <v>0</v>
      </c>
      <c r="BK19" s="757">
        <f t="shared" si="44"/>
        <v>0</v>
      </c>
      <c r="BL19" s="757">
        <f t="shared" si="45"/>
        <v>0</v>
      </c>
      <c r="BM19" s="757">
        <f t="shared" si="46"/>
        <v>0</v>
      </c>
      <c r="BN19" s="757">
        <f t="shared" si="47"/>
        <v>0</v>
      </c>
      <c r="BO19" s="757">
        <f t="shared" si="48"/>
        <v>0</v>
      </c>
      <c r="BP19" s="757">
        <f t="shared" si="49"/>
        <v>0</v>
      </c>
      <c r="BQ19" s="757">
        <f t="shared" si="50"/>
        <v>0</v>
      </c>
      <c r="BR19" s="757">
        <f t="shared" si="51"/>
        <v>0</v>
      </c>
      <c r="BS19" s="757">
        <f t="shared" si="57"/>
        <v>0</v>
      </c>
      <c r="BT19" s="758">
        <f t="shared" si="58"/>
        <v>228</v>
      </c>
      <c r="BU19" s="735"/>
    </row>
    <row r="20" spans="1:73" ht="15.75">
      <c r="A20" s="765" t="s">
        <v>407</v>
      </c>
      <c r="B20" s="765" t="s">
        <v>408</v>
      </c>
      <c r="C20" s="777">
        <v>731519</v>
      </c>
      <c r="D20" s="778" t="s">
        <v>392</v>
      </c>
      <c r="E20" s="747" t="s">
        <v>56</v>
      </c>
      <c r="F20" s="747"/>
      <c r="G20" s="747" t="s">
        <v>56</v>
      </c>
      <c r="H20" s="747" t="s">
        <v>56</v>
      </c>
      <c r="I20" s="752" t="s">
        <v>56</v>
      </c>
      <c r="J20" s="752"/>
      <c r="K20" s="752"/>
      <c r="L20" s="752"/>
      <c r="M20" s="752"/>
      <c r="N20" s="747"/>
      <c r="O20" s="747"/>
      <c r="P20" s="752"/>
      <c r="Q20" s="752"/>
      <c r="R20" s="752"/>
      <c r="S20" s="748" t="s">
        <v>176</v>
      </c>
      <c r="T20" s="749"/>
      <c r="U20" s="749"/>
      <c r="V20" s="749"/>
      <c r="W20" s="749"/>
      <c r="X20" s="749"/>
      <c r="Y20" s="749"/>
      <c r="Z20" s="749"/>
      <c r="AA20" s="749"/>
      <c r="AB20" s="749"/>
      <c r="AC20" s="749"/>
      <c r="AD20" s="749"/>
      <c r="AE20" s="749"/>
      <c r="AF20" s="749"/>
      <c r="AG20" s="749"/>
      <c r="AH20" s="749"/>
      <c r="AI20" s="750"/>
      <c r="AJ20" s="753">
        <f t="shared" si="52"/>
        <v>48</v>
      </c>
      <c r="AK20" s="754">
        <f t="shared" si="53"/>
        <v>48</v>
      </c>
      <c r="AL20" s="754">
        <f t="shared" si="59"/>
        <v>0</v>
      </c>
      <c r="AM20" s="755"/>
      <c r="AN20" s="756">
        <f t="shared" si="54"/>
        <v>48</v>
      </c>
      <c r="AO20" s="756">
        <f t="shared" si="55"/>
        <v>0</v>
      </c>
      <c r="AP20" s="761"/>
      <c r="AQ20" s="741"/>
      <c r="AR20" s="741">
        <v>12</v>
      </c>
      <c r="AS20" s="741"/>
      <c r="AT20" s="741"/>
      <c r="AU20" s="741"/>
      <c r="AV20" s="757">
        <f t="shared" si="30"/>
        <v>0</v>
      </c>
      <c r="AW20" s="757">
        <f t="shared" si="31"/>
        <v>0</v>
      </c>
      <c r="AX20" s="757">
        <f t="shared" si="32"/>
        <v>0</v>
      </c>
      <c r="AY20" s="757">
        <f t="shared" si="56"/>
        <v>4</v>
      </c>
      <c r="AZ20" s="757">
        <f t="shared" si="33"/>
        <v>0</v>
      </c>
      <c r="BA20" s="757">
        <f t="shared" si="34"/>
        <v>0</v>
      </c>
      <c r="BB20" s="757">
        <f t="shared" si="35"/>
        <v>0</v>
      </c>
      <c r="BC20" s="757">
        <f t="shared" si="36"/>
        <v>0</v>
      </c>
      <c r="BD20" s="757">
        <f t="shared" si="37"/>
        <v>0</v>
      </c>
      <c r="BE20" s="757">
        <f t="shared" si="38"/>
        <v>0</v>
      </c>
      <c r="BF20" s="757">
        <f t="shared" si="39"/>
        <v>0</v>
      </c>
      <c r="BG20" s="757">
        <f t="shared" si="40"/>
        <v>0</v>
      </c>
      <c r="BH20" s="757">
        <f t="shared" si="41"/>
        <v>0</v>
      </c>
      <c r="BI20" s="757">
        <f t="shared" si="42"/>
        <v>0</v>
      </c>
      <c r="BJ20" s="757">
        <f t="shared" si="43"/>
        <v>0</v>
      </c>
      <c r="BK20" s="757">
        <f t="shared" si="44"/>
        <v>0</v>
      </c>
      <c r="BL20" s="757">
        <f t="shared" si="45"/>
        <v>0</v>
      </c>
      <c r="BM20" s="757">
        <f t="shared" si="46"/>
        <v>0</v>
      </c>
      <c r="BN20" s="757">
        <f t="shared" si="47"/>
        <v>0</v>
      </c>
      <c r="BO20" s="757">
        <f t="shared" si="48"/>
        <v>0</v>
      </c>
      <c r="BP20" s="757">
        <f t="shared" si="49"/>
        <v>0</v>
      </c>
      <c r="BQ20" s="757">
        <f t="shared" si="50"/>
        <v>0</v>
      </c>
      <c r="BR20" s="757">
        <f t="shared" si="51"/>
        <v>0</v>
      </c>
      <c r="BS20" s="757">
        <f t="shared" si="57"/>
        <v>72</v>
      </c>
      <c r="BT20" s="758">
        <f t="shared" si="58"/>
        <v>48</v>
      </c>
      <c r="BU20" s="735"/>
    </row>
    <row r="21" spans="1:73" ht="15.75">
      <c r="A21" s="765" t="s">
        <v>409</v>
      </c>
      <c r="B21" s="765" t="s">
        <v>410</v>
      </c>
      <c r="C21" s="777">
        <v>408802</v>
      </c>
      <c r="D21" s="778" t="s">
        <v>83</v>
      </c>
      <c r="E21" s="747"/>
      <c r="F21" s="747"/>
      <c r="G21" s="747"/>
      <c r="H21" s="766" t="s">
        <v>18</v>
      </c>
      <c r="I21" s="760" t="s">
        <v>18</v>
      </c>
      <c r="J21" s="752"/>
      <c r="K21" s="752"/>
      <c r="L21" s="752"/>
      <c r="M21" s="751" t="s">
        <v>56</v>
      </c>
      <c r="N21" s="747" t="s">
        <v>56</v>
      </c>
      <c r="O21" s="747"/>
      <c r="P21" s="751" t="s">
        <v>56</v>
      </c>
      <c r="Q21" s="752" t="s">
        <v>56</v>
      </c>
      <c r="R21" s="752"/>
      <c r="S21" s="751" t="s">
        <v>56</v>
      </c>
      <c r="T21" s="752"/>
      <c r="U21" s="747"/>
      <c r="V21" s="747"/>
      <c r="W21" s="760"/>
      <c r="X21" s="760" t="s">
        <v>17</v>
      </c>
      <c r="Y21" s="752"/>
      <c r="Z21" s="752" t="s">
        <v>56</v>
      </c>
      <c r="AA21" s="752"/>
      <c r="AB21" s="747" t="s">
        <v>56</v>
      </c>
      <c r="AC21" s="747"/>
      <c r="AD21" s="752" t="s">
        <v>56</v>
      </c>
      <c r="AE21" s="752"/>
      <c r="AF21" s="752" t="s">
        <v>56</v>
      </c>
      <c r="AG21" s="752" t="s">
        <v>56</v>
      </c>
      <c r="AH21" s="752"/>
      <c r="AI21" s="747" t="s">
        <v>56</v>
      </c>
      <c r="AJ21" s="753">
        <f t="shared" si="52"/>
        <v>96</v>
      </c>
      <c r="AK21" s="754">
        <f t="shared" si="53"/>
        <v>132</v>
      </c>
      <c r="AL21" s="754">
        <f t="shared" si="59"/>
        <v>36</v>
      </c>
      <c r="AM21" s="755"/>
      <c r="AN21" s="756">
        <f t="shared" si="54"/>
        <v>96</v>
      </c>
      <c r="AO21" s="756">
        <f t="shared" si="55"/>
        <v>36</v>
      </c>
      <c r="AP21" s="675"/>
      <c r="AQ21" s="741"/>
      <c r="AR21" s="741"/>
      <c r="AS21" s="741"/>
      <c r="AT21" s="741">
        <v>2</v>
      </c>
      <c r="AU21" s="741">
        <v>12</v>
      </c>
      <c r="AV21" s="757">
        <f t="shared" si="30"/>
        <v>0</v>
      </c>
      <c r="AW21" s="757">
        <f t="shared" si="31"/>
        <v>0</v>
      </c>
      <c r="AX21" s="757">
        <f t="shared" si="32"/>
        <v>0</v>
      </c>
      <c r="AY21" s="757">
        <f t="shared" si="56"/>
        <v>11</v>
      </c>
      <c r="AZ21" s="757">
        <f t="shared" si="33"/>
        <v>0</v>
      </c>
      <c r="BA21" s="757">
        <f t="shared" si="34"/>
        <v>0</v>
      </c>
      <c r="BB21" s="757">
        <f t="shared" si="35"/>
        <v>0</v>
      </c>
      <c r="BC21" s="757">
        <f t="shared" si="36"/>
        <v>0</v>
      </c>
      <c r="BD21" s="757">
        <f t="shared" si="37"/>
        <v>0</v>
      </c>
      <c r="BE21" s="757">
        <f t="shared" si="38"/>
        <v>0</v>
      </c>
      <c r="BF21" s="757">
        <f t="shared" si="39"/>
        <v>0</v>
      </c>
      <c r="BG21" s="757">
        <f t="shared" si="40"/>
        <v>0</v>
      </c>
      <c r="BH21" s="757">
        <f t="shared" si="41"/>
        <v>0</v>
      </c>
      <c r="BI21" s="757">
        <f t="shared" si="42"/>
        <v>0</v>
      </c>
      <c r="BJ21" s="757">
        <f t="shared" si="43"/>
        <v>0</v>
      </c>
      <c r="BK21" s="757">
        <f t="shared" si="44"/>
        <v>0</v>
      </c>
      <c r="BL21" s="757">
        <f t="shared" si="45"/>
        <v>0</v>
      </c>
      <c r="BM21" s="757">
        <f t="shared" si="46"/>
        <v>0</v>
      </c>
      <c r="BN21" s="757">
        <f t="shared" si="47"/>
        <v>0</v>
      </c>
      <c r="BO21" s="757">
        <f t="shared" si="48"/>
        <v>0</v>
      </c>
      <c r="BP21" s="757">
        <f t="shared" si="49"/>
        <v>0</v>
      </c>
      <c r="BQ21" s="757">
        <f t="shared" si="50"/>
        <v>0</v>
      </c>
      <c r="BR21" s="757">
        <f t="shared" si="51"/>
        <v>0</v>
      </c>
      <c r="BS21" s="757">
        <f t="shared" si="57"/>
        <v>24</v>
      </c>
      <c r="BT21" s="758">
        <f t="shared" si="58"/>
        <v>132</v>
      </c>
      <c r="BU21" s="735"/>
    </row>
    <row r="22" spans="1:73" ht="15.75">
      <c r="A22" s="765" t="s">
        <v>411</v>
      </c>
      <c r="B22" s="765" t="s">
        <v>412</v>
      </c>
      <c r="C22" s="777">
        <v>530322</v>
      </c>
      <c r="D22" s="778" t="s">
        <v>83</v>
      </c>
      <c r="E22" s="747" t="s">
        <v>56</v>
      </c>
      <c r="F22" s="759" t="s">
        <v>56</v>
      </c>
      <c r="G22" s="747"/>
      <c r="H22" s="747" t="s">
        <v>56</v>
      </c>
      <c r="I22" s="751" t="s">
        <v>55</v>
      </c>
      <c r="J22" s="751" t="s">
        <v>56</v>
      </c>
      <c r="K22" s="752" t="s">
        <v>56</v>
      </c>
      <c r="L22" s="751" t="s">
        <v>55</v>
      </c>
      <c r="M22" s="751" t="s">
        <v>56</v>
      </c>
      <c r="N22" s="747" t="s">
        <v>56</v>
      </c>
      <c r="O22" s="759" t="s">
        <v>56</v>
      </c>
      <c r="P22" s="752"/>
      <c r="Q22" s="752"/>
      <c r="R22" s="752"/>
      <c r="S22" s="751" t="s">
        <v>56</v>
      </c>
      <c r="T22" s="752" t="s">
        <v>56</v>
      </c>
      <c r="U22" s="747" t="s">
        <v>56</v>
      </c>
      <c r="V22" s="759" t="s">
        <v>56</v>
      </c>
      <c r="W22" s="752" t="s">
        <v>56</v>
      </c>
      <c r="X22" s="751" t="s">
        <v>56</v>
      </c>
      <c r="Y22" s="751" t="s">
        <v>56</v>
      </c>
      <c r="Z22" s="752" t="s">
        <v>56</v>
      </c>
      <c r="AA22" s="751" t="s">
        <v>56</v>
      </c>
      <c r="AB22" s="759" t="s">
        <v>56</v>
      </c>
      <c r="AC22" s="747" t="s">
        <v>56</v>
      </c>
      <c r="AD22" s="751" t="s">
        <v>56</v>
      </c>
      <c r="AE22" s="751" t="s">
        <v>55</v>
      </c>
      <c r="AF22" s="752" t="s">
        <v>56</v>
      </c>
      <c r="AG22" s="752"/>
      <c r="AH22" s="751" t="s">
        <v>56</v>
      </c>
      <c r="AI22" s="759" t="s">
        <v>56</v>
      </c>
      <c r="AJ22" s="753">
        <f t="shared" si="52"/>
        <v>120</v>
      </c>
      <c r="AK22" s="754">
        <f t="shared" si="53"/>
        <v>294</v>
      </c>
      <c r="AL22" s="754">
        <f t="shared" si="59"/>
        <v>174</v>
      </c>
      <c r="AM22" s="755"/>
      <c r="AN22" s="756">
        <f t="shared" si="54"/>
        <v>120</v>
      </c>
      <c r="AO22" s="756">
        <f t="shared" si="55"/>
        <v>174</v>
      </c>
      <c r="AP22" s="675"/>
      <c r="AQ22" s="741"/>
      <c r="AR22" s="741"/>
      <c r="AS22" s="741"/>
      <c r="AT22" s="741"/>
      <c r="AU22" s="741"/>
      <c r="AV22" s="757">
        <f t="shared" si="30"/>
        <v>0</v>
      </c>
      <c r="AW22" s="757">
        <f t="shared" si="31"/>
        <v>0</v>
      </c>
      <c r="AX22" s="757">
        <f t="shared" si="32"/>
        <v>0</v>
      </c>
      <c r="AY22" s="757">
        <f t="shared" si="56"/>
        <v>23</v>
      </c>
      <c r="AZ22" s="757">
        <f t="shared" si="33"/>
        <v>0</v>
      </c>
      <c r="BA22" s="757">
        <f t="shared" si="34"/>
        <v>0</v>
      </c>
      <c r="BB22" s="757">
        <f t="shared" si="35"/>
        <v>3</v>
      </c>
      <c r="BC22" s="757">
        <f t="shared" si="36"/>
        <v>0</v>
      </c>
      <c r="BD22" s="757">
        <f t="shared" si="37"/>
        <v>0</v>
      </c>
      <c r="BE22" s="757">
        <f t="shared" si="38"/>
        <v>0</v>
      </c>
      <c r="BF22" s="757">
        <f t="shared" si="39"/>
        <v>0</v>
      </c>
      <c r="BG22" s="757">
        <f t="shared" si="40"/>
        <v>0</v>
      </c>
      <c r="BH22" s="757">
        <f t="shared" si="41"/>
        <v>0</v>
      </c>
      <c r="BI22" s="757">
        <f t="shared" si="42"/>
        <v>0</v>
      </c>
      <c r="BJ22" s="757">
        <f t="shared" si="43"/>
        <v>0</v>
      </c>
      <c r="BK22" s="757">
        <f t="shared" si="44"/>
        <v>0</v>
      </c>
      <c r="BL22" s="757">
        <f t="shared" si="45"/>
        <v>0</v>
      </c>
      <c r="BM22" s="757">
        <f t="shared" si="46"/>
        <v>0</v>
      </c>
      <c r="BN22" s="757">
        <f t="shared" si="47"/>
        <v>0</v>
      </c>
      <c r="BO22" s="757">
        <f t="shared" si="48"/>
        <v>0</v>
      </c>
      <c r="BP22" s="757">
        <f t="shared" si="49"/>
        <v>0</v>
      </c>
      <c r="BQ22" s="757">
        <f t="shared" si="50"/>
        <v>0</v>
      </c>
      <c r="BR22" s="757">
        <f t="shared" si="51"/>
        <v>0</v>
      </c>
      <c r="BS22" s="757">
        <f t="shared" si="57"/>
        <v>0</v>
      </c>
      <c r="BT22" s="758">
        <f t="shared" si="58"/>
        <v>294</v>
      </c>
      <c r="BU22" s="735"/>
    </row>
    <row r="23" spans="1:73" ht="15.75">
      <c r="A23" s="765">
        <v>162515</v>
      </c>
      <c r="B23" s="765" t="s">
        <v>413</v>
      </c>
      <c r="C23" s="777">
        <v>1189571</v>
      </c>
      <c r="D23" s="778" t="s">
        <v>83</v>
      </c>
      <c r="E23" s="747" t="s">
        <v>56</v>
      </c>
      <c r="F23" s="747"/>
      <c r="G23" s="747"/>
      <c r="H23" s="747"/>
      <c r="I23" s="752"/>
      <c r="J23" s="752"/>
      <c r="K23" s="752" t="s">
        <v>56</v>
      </c>
      <c r="L23" s="752"/>
      <c r="M23" s="752"/>
      <c r="N23" s="747" t="s">
        <v>56</v>
      </c>
      <c r="O23" s="747"/>
      <c r="P23" s="752"/>
      <c r="Q23" s="752" t="s">
        <v>56</v>
      </c>
      <c r="R23" s="752"/>
      <c r="S23" s="752"/>
      <c r="T23" s="752" t="s">
        <v>56</v>
      </c>
      <c r="U23" s="747"/>
      <c r="V23" s="747"/>
      <c r="W23" s="752" t="s">
        <v>56</v>
      </c>
      <c r="X23" s="752"/>
      <c r="Y23" s="752"/>
      <c r="Z23" s="752"/>
      <c r="AA23" s="752"/>
      <c r="AB23" s="747"/>
      <c r="AC23" s="747" t="s">
        <v>56</v>
      </c>
      <c r="AD23" s="752"/>
      <c r="AE23" s="752"/>
      <c r="AF23" s="752"/>
      <c r="AG23" s="752"/>
      <c r="AH23" s="752"/>
      <c r="AI23" s="747"/>
      <c r="AJ23" s="753">
        <f t="shared" si="52"/>
        <v>120</v>
      </c>
      <c r="AK23" s="754">
        <f t="shared" si="53"/>
        <v>84</v>
      </c>
      <c r="AL23" s="754">
        <f t="shared" si="59"/>
        <v>-36</v>
      </c>
      <c r="AM23" s="755"/>
      <c r="AN23" s="756">
        <f t="shared" si="54"/>
        <v>120</v>
      </c>
      <c r="AO23" s="756">
        <f t="shared" si="55"/>
        <v>-36</v>
      </c>
      <c r="AP23" s="675"/>
      <c r="AQ23" s="741"/>
      <c r="AR23" s="741"/>
      <c r="AS23" s="741"/>
      <c r="AT23" s="741"/>
      <c r="AU23" s="741"/>
      <c r="AV23" s="757">
        <f t="shared" si="30"/>
        <v>0</v>
      </c>
      <c r="AW23" s="757">
        <f t="shared" si="31"/>
        <v>0</v>
      </c>
      <c r="AX23" s="757">
        <f t="shared" si="32"/>
        <v>0</v>
      </c>
      <c r="AY23" s="757">
        <f t="shared" si="56"/>
        <v>7</v>
      </c>
      <c r="AZ23" s="757">
        <f t="shared" si="33"/>
        <v>0</v>
      </c>
      <c r="BA23" s="757">
        <f t="shared" si="34"/>
        <v>0</v>
      </c>
      <c r="BB23" s="757">
        <f t="shared" si="35"/>
        <v>0</v>
      </c>
      <c r="BC23" s="757">
        <f t="shared" si="36"/>
        <v>0</v>
      </c>
      <c r="BD23" s="757">
        <f t="shared" si="37"/>
        <v>0</v>
      </c>
      <c r="BE23" s="757">
        <f t="shared" si="38"/>
        <v>0</v>
      </c>
      <c r="BF23" s="757">
        <f t="shared" si="39"/>
        <v>0</v>
      </c>
      <c r="BG23" s="757">
        <f t="shared" si="40"/>
        <v>0</v>
      </c>
      <c r="BH23" s="757">
        <f t="shared" si="41"/>
        <v>0</v>
      </c>
      <c r="BI23" s="757">
        <f t="shared" si="42"/>
        <v>0</v>
      </c>
      <c r="BJ23" s="757">
        <f t="shared" si="43"/>
        <v>0</v>
      </c>
      <c r="BK23" s="757">
        <f t="shared" si="44"/>
        <v>0</v>
      </c>
      <c r="BL23" s="757">
        <f t="shared" si="45"/>
        <v>0</v>
      </c>
      <c r="BM23" s="757">
        <f t="shared" si="46"/>
        <v>0</v>
      </c>
      <c r="BN23" s="757">
        <f t="shared" si="47"/>
        <v>0</v>
      </c>
      <c r="BO23" s="757">
        <f t="shared" si="48"/>
        <v>0</v>
      </c>
      <c r="BP23" s="757">
        <f t="shared" si="49"/>
        <v>0</v>
      </c>
      <c r="BQ23" s="757">
        <f t="shared" si="50"/>
        <v>0</v>
      </c>
      <c r="BR23" s="757">
        <f t="shared" si="51"/>
        <v>0</v>
      </c>
      <c r="BS23" s="757">
        <f t="shared" si="57"/>
        <v>0</v>
      </c>
      <c r="BT23" s="758">
        <f t="shared" si="58"/>
        <v>84</v>
      </c>
      <c r="BU23" s="735"/>
    </row>
    <row r="24" spans="1:73" ht="15.75">
      <c r="A24" s="765" t="s">
        <v>414</v>
      </c>
      <c r="B24" s="765" t="s">
        <v>415</v>
      </c>
      <c r="C24" s="777">
        <v>675643</v>
      </c>
      <c r="D24" s="778" t="s">
        <v>83</v>
      </c>
      <c r="E24" s="747"/>
      <c r="F24" s="747" t="s">
        <v>56</v>
      </c>
      <c r="G24" s="747"/>
      <c r="H24" s="747" t="s">
        <v>56</v>
      </c>
      <c r="I24" s="752"/>
      <c r="J24" s="752" t="s">
        <v>56</v>
      </c>
      <c r="K24" s="752"/>
      <c r="L24" s="751" t="s">
        <v>56</v>
      </c>
      <c r="M24" s="752"/>
      <c r="N24" s="747" t="s">
        <v>56</v>
      </c>
      <c r="O24" s="747"/>
      <c r="P24" s="751" t="s">
        <v>56</v>
      </c>
      <c r="Q24" s="752"/>
      <c r="R24" s="751" t="s">
        <v>56</v>
      </c>
      <c r="S24" s="752"/>
      <c r="T24" s="752" t="s">
        <v>56</v>
      </c>
      <c r="U24" s="747"/>
      <c r="V24" s="759" t="s">
        <v>56</v>
      </c>
      <c r="W24" s="752"/>
      <c r="X24" s="760" t="s">
        <v>17</v>
      </c>
      <c r="Y24" s="752"/>
      <c r="Z24" s="752"/>
      <c r="AA24" s="752"/>
      <c r="AB24" s="747" t="s">
        <v>56</v>
      </c>
      <c r="AC24" s="747"/>
      <c r="AD24" s="752" t="s">
        <v>56</v>
      </c>
      <c r="AE24" s="752"/>
      <c r="AF24" s="752" t="s">
        <v>56</v>
      </c>
      <c r="AG24" s="752"/>
      <c r="AH24" s="752" t="s">
        <v>56</v>
      </c>
      <c r="AI24" s="747"/>
      <c r="AJ24" s="753">
        <f t="shared" si="52"/>
        <v>108</v>
      </c>
      <c r="AK24" s="754">
        <f t="shared" si="53"/>
        <v>156</v>
      </c>
      <c r="AL24" s="754">
        <f t="shared" si="59"/>
        <v>48</v>
      </c>
      <c r="AM24" s="755"/>
      <c r="AN24" s="756">
        <f t="shared" si="54"/>
        <v>108</v>
      </c>
      <c r="AO24" s="756">
        <f t="shared" si="55"/>
        <v>48</v>
      </c>
      <c r="AP24" s="675"/>
      <c r="AQ24" s="741"/>
      <c r="AR24" s="741"/>
      <c r="AS24" s="741"/>
      <c r="AT24" s="741">
        <v>2</v>
      </c>
      <c r="AU24" s="741"/>
      <c r="AV24" s="757">
        <f t="shared" si="30"/>
        <v>0</v>
      </c>
      <c r="AW24" s="757">
        <f t="shared" si="31"/>
        <v>0</v>
      </c>
      <c r="AX24" s="757">
        <f t="shared" si="32"/>
        <v>0</v>
      </c>
      <c r="AY24" s="757">
        <f t="shared" si="56"/>
        <v>13</v>
      </c>
      <c r="AZ24" s="757">
        <f t="shared" si="33"/>
        <v>0</v>
      </c>
      <c r="BA24" s="757">
        <f t="shared" si="34"/>
        <v>0</v>
      </c>
      <c r="BB24" s="757">
        <f t="shared" si="35"/>
        <v>0</v>
      </c>
      <c r="BC24" s="757">
        <f t="shared" si="36"/>
        <v>0</v>
      </c>
      <c r="BD24" s="757">
        <f t="shared" si="37"/>
        <v>0</v>
      </c>
      <c r="BE24" s="757">
        <f t="shared" si="38"/>
        <v>0</v>
      </c>
      <c r="BF24" s="757">
        <f t="shared" si="39"/>
        <v>0</v>
      </c>
      <c r="BG24" s="757">
        <f t="shared" si="40"/>
        <v>0</v>
      </c>
      <c r="BH24" s="757">
        <f t="shared" si="41"/>
        <v>0</v>
      </c>
      <c r="BI24" s="757">
        <f t="shared" si="42"/>
        <v>0</v>
      </c>
      <c r="BJ24" s="757">
        <f t="shared" si="43"/>
        <v>0</v>
      </c>
      <c r="BK24" s="757">
        <f t="shared" si="44"/>
        <v>0</v>
      </c>
      <c r="BL24" s="757">
        <f t="shared" si="45"/>
        <v>0</v>
      </c>
      <c r="BM24" s="757">
        <f t="shared" si="46"/>
        <v>0</v>
      </c>
      <c r="BN24" s="757">
        <f t="shared" si="47"/>
        <v>0</v>
      </c>
      <c r="BO24" s="757">
        <f t="shared" si="48"/>
        <v>0</v>
      </c>
      <c r="BP24" s="757">
        <f t="shared" si="49"/>
        <v>0</v>
      </c>
      <c r="BQ24" s="757">
        <f t="shared" si="50"/>
        <v>0</v>
      </c>
      <c r="BR24" s="757">
        <f t="shared" si="51"/>
        <v>0</v>
      </c>
      <c r="BS24" s="757">
        <f t="shared" si="57"/>
        <v>12</v>
      </c>
      <c r="BT24" s="758">
        <f t="shared" si="58"/>
        <v>156</v>
      </c>
      <c r="BU24" s="735"/>
    </row>
    <row r="25" spans="1:73" ht="15.75">
      <c r="A25" s="765" t="s">
        <v>416</v>
      </c>
      <c r="B25" s="765" t="s">
        <v>417</v>
      </c>
      <c r="C25" s="777">
        <v>589842</v>
      </c>
      <c r="D25" s="778" t="s">
        <v>83</v>
      </c>
      <c r="E25" s="747"/>
      <c r="F25" s="747"/>
      <c r="G25" s="747"/>
      <c r="H25" s="747" t="s">
        <v>56</v>
      </c>
      <c r="I25" s="752"/>
      <c r="J25" s="752"/>
      <c r="K25" s="751" t="s">
        <v>56</v>
      </c>
      <c r="L25" s="752"/>
      <c r="M25" s="752"/>
      <c r="N25" s="747" t="s">
        <v>56</v>
      </c>
      <c r="O25" s="747"/>
      <c r="P25" s="752"/>
      <c r="Q25" s="760" t="s">
        <v>17</v>
      </c>
      <c r="R25" s="752" t="s">
        <v>56</v>
      </c>
      <c r="S25" s="752"/>
      <c r="T25" s="760" t="s">
        <v>17</v>
      </c>
      <c r="U25" s="747"/>
      <c r="V25" s="747"/>
      <c r="W25" s="752" t="s">
        <v>56</v>
      </c>
      <c r="X25" s="752"/>
      <c r="Y25" s="752"/>
      <c r="Z25" s="752" t="s">
        <v>56</v>
      </c>
      <c r="AA25" s="752"/>
      <c r="AB25" s="747"/>
      <c r="AC25" s="747" t="s">
        <v>56</v>
      </c>
      <c r="AD25" s="752"/>
      <c r="AE25" s="752"/>
      <c r="AF25" s="752" t="s">
        <v>56</v>
      </c>
      <c r="AG25" s="752"/>
      <c r="AH25" s="752"/>
      <c r="AI25" s="747" t="s">
        <v>56</v>
      </c>
      <c r="AJ25" s="753">
        <f t="shared" si="52"/>
        <v>96</v>
      </c>
      <c r="AK25" s="754">
        <f t="shared" si="53"/>
        <v>108</v>
      </c>
      <c r="AL25" s="754">
        <f t="shared" si="59"/>
        <v>12</v>
      </c>
      <c r="AM25" s="755"/>
      <c r="AN25" s="756">
        <f t="shared" si="54"/>
        <v>96</v>
      </c>
      <c r="AO25" s="756">
        <f t="shared" si="55"/>
        <v>12</v>
      </c>
      <c r="AP25" s="675"/>
      <c r="AQ25" s="741"/>
      <c r="AR25" s="741"/>
      <c r="AS25" s="741"/>
      <c r="AT25" s="741">
        <v>4</v>
      </c>
      <c r="AU25" s="741"/>
      <c r="AV25" s="757">
        <f t="shared" si="30"/>
        <v>0</v>
      </c>
      <c r="AW25" s="757">
        <f t="shared" si="31"/>
        <v>0</v>
      </c>
      <c r="AX25" s="757">
        <f t="shared" si="32"/>
        <v>0</v>
      </c>
      <c r="AY25" s="757">
        <f t="shared" si="56"/>
        <v>9</v>
      </c>
      <c r="AZ25" s="757">
        <f t="shared" si="33"/>
        <v>0</v>
      </c>
      <c r="BA25" s="757">
        <f t="shared" si="34"/>
        <v>0</v>
      </c>
      <c r="BB25" s="757">
        <f t="shared" si="35"/>
        <v>0</v>
      </c>
      <c r="BC25" s="757">
        <f t="shared" si="36"/>
        <v>0</v>
      </c>
      <c r="BD25" s="757">
        <f t="shared" si="37"/>
        <v>0</v>
      </c>
      <c r="BE25" s="757">
        <f t="shared" si="38"/>
        <v>0</v>
      </c>
      <c r="BF25" s="757">
        <f t="shared" si="39"/>
        <v>0</v>
      </c>
      <c r="BG25" s="757">
        <f t="shared" si="40"/>
        <v>0</v>
      </c>
      <c r="BH25" s="757">
        <f t="shared" si="41"/>
        <v>0</v>
      </c>
      <c r="BI25" s="757">
        <f t="shared" si="42"/>
        <v>0</v>
      </c>
      <c r="BJ25" s="757">
        <f t="shared" si="43"/>
        <v>0</v>
      </c>
      <c r="BK25" s="757">
        <f t="shared" si="44"/>
        <v>0</v>
      </c>
      <c r="BL25" s="757">
        <f t="shared" si="45"/>
        <v>0</v>
      </c>
      <c r="BM25" s="757">
        <f t="shared" si="46"/>
        <v>0</v>
      </c>
      <c r="BN25" s="757">
        <f t="shared" si="47"/>
        <v>0</v>
      </c>
      <c r="BO25" s="757">
        <f t="shared" si="48"/>
        <v>0</v>
      </c>
      <c r="BP25" s="757">
        <f t="shared" si="49"/>
        <v>0</v>
      </c>
      <c r="BQ25" s="757">
        <f t="shared" si="50"/>
        <v>0</v>
      </c>
      <c r="BR25" s="757">
        <f t="shared" si="51"/>
        <v>0</v>
      </c>
      <c r="BS25" s="757">
        <f t="shared" si="57"/>
        <v>24</v>
      </c>
      <c r="BT25" s="758">
        <f t="shared" si="58"/>
        <v>108</v>
      </c>
      <c r="BU25" s="735"/>
    </row>
    <row r="26" spans="1:73" ht="15.75">
      <c r="A26" s="765" t="s">
        <v>418</v>
      </c>
      <c r="B26" s="765" t="s">
        <v>419</v>
      </c>
      <c r="C26" s="777">
        <v>657849</v>
      </c>
      <c r="D26" s="778" t="s">
        <v>83</v>
      </c>
      <c r="E26" s="766" t="s">
        <v>17</v>
      </c>
      <c r="F26" s="747"/>
      <c r="G26" s="747"/>
      <c r="H26" s="747" t="s">
        <v>56</v>
      </c>
      <c r="I26" s="752"/>
      <c r="J26" s="751" t="s">
        <v>20</v>
      </c>
      <c r="K26" s="752" t="s">
        <v>56</v>
      </c>
      <c r="L26" s="751" t="s">
        <v>56</v>
      </c>
      <c r="M26" s="752"/>
      <c r="N26" s="766" t="s">
        <v>17</v>
      </c>
      <c r="O26" s="747"/>
      <c r="P26" s="752" t="s">
        <v>56</v>
      </c>
      <c r="Q26" s="752" t="s">
        <v>56</v>
      </c>
      <c r="R26" s="752"/>
      <c r="S26" s="752"/>
      <c r="T26" s="752"/>
      <c r="U26" s="747"/>
      <c r="V26" s="747" t="s">
        <v>56</v>
      </c>
      <c r="W26" s="752" t="s">
        <v>56</v>
      </c>
      <c r="X26" s="752"/>
      <c r="Y26" s="751" t="s">
        <v>56</v>
      </c>
      <c r="Z26" s="760" t="s">
        <v>17</v>
      </c>
      <c r="AA26" s="752"/>
      <c r="AB26" s="747"/>
      <c r="AC26" s="747" t="s">
        <v>56</v>
      </c>
      <c r="AD26" s="752"/>
      <c r="AE26" s="751" t="s">
        <v>56</v>
      </c>
      <c r="AF26" s="752" t="s">
        <v>56</v>
      </c>
      <c r="AG26" s="751" t="s">
        <v>56</v>
      </c>
      <c r="AH26" s="752"/>
      <c r="AI26" s="759" t="s">
        <v>56</v>
      </c>
      <c r="AJ26" s="753">
        <f t="shared" si="52"/>
        <v>84</v>
      </c>
      <c r="AK26" s="779">
        <f t="shared" si="53"/>
        <v>162</v>
      </c>
      <c r="AL26" s="754">
        <f t="shared" si="59"/>
        <v>78</v>
      </c>
      <c r="AM26" s="755"/>
      <c r="AN26" s="756">
        <f t="shared" si="54"/>
        <v>84</v>
      </c>
      <c r="AO26" s="756">
        <f t="shared" si="55"/>
        <v>78</v>
      </c>
      <c r="AP26" s="675"/>
      <c r="AQ26" s="741"/>
      <c r="AR26" s="741"/>
      <c r="AS26" s="741"/>
      <c r="AT26" s="741">
        <v>6</v>
      </c>
      <c r="AU26" s="741"/>
      <c r="AV26" s="757">
        <f t="shared" si="30"/>
        <v>0</v>
      </c>
      <c r="AW26" s="757">
        <f t="shared" si="31"/>
        <v>1</v>
      </c>
      <c r="AX26" s="757">
        <f t="shared" si="32"/>
        <v>0</v>
      </c>
      <c r="AY26" s="757">
        <f t="shared" si="56"/>
        <v>13</v>
      </c>
      <c r="AZ26" s="757">
        <f t="shared" si="33"/>
        <v>0</v>
      </c>
      <c r="BA26" s="757">
        <f t="shared" si="34"/>
        <v>0</v>
      </c>
      <c r="BB26" s="757">
        <f t="shared" si="35"/>
        <v>0</v>
      </c>
      <c r="BC26" s="757">
        <f t="shared" si="36"/>
        <v>0</v>
      </c>
      <c r="BD26" s="757">
        <f t="shared" si="37"/>
        <v>0</v>
      </c>
      <c r="BE26" s="757">
        <f t="shared" si="38"/>
        <v>0</v>
      </c>
      <c r="BF26" s="757">
        <f t="shared" si="39"/>
        <v>0</v>
      </c>
      <c r="BG26" s="757">
        <f t="shared" si="40"/>
        <v>0</v>
      </c>
      <c r="BH26" s="757">
        <f t="shared" si="41"/>
        <v>0</v>
      </c>
      <c r="BI26" s="757">
        <f t="shared" si="42"/>
        <v>0</v>
      </c>
      <c r="BJ26" s="757">
        <f t="shared" si="43"/>
        <v>0</v>
      </c>
      <c r="BK26" s="757">
        <f t="shared" si="44"/>
        <v>0</v>
      </c>
      <c r="BL26" s="757">
        <f t="shared" si="45"/>
        <v>0</v>
      </c>
      <c r="BM26" s="757">
        <f t="shared" si="46"/>
        <v>0</v>
      </c>
      <c r="BN26" s="757">
        <f t="shared" si="47"/>
        <v>0</v>
      </c>
      <c r="BO26" s="757">
        <f t="shared" si="48"/>
        <v>0</v>
      </c>
      <c r="BP26" s="757">
        <f t="shared" si="49"/>
        <v>0</v>
      </c>
      <c r="BQ26" s="757">
        <f t="shared" si="50"/>
        <v>0</v>
      </c>
      <c r="BR26" s="757">
        <f t="shared" si="51"/>
        <v>0</v>
      </c>
      <c r="BS26" s="757">
        <f t="shared" si="57"/>
        <v>36</v>
      </c>
      <c r="BT26" s="758">
        <f t="shared" si="58"/>
        <v>162</v>
      </c>
      <c r="BU26" s="735"/>
    </row>
    <row r="27" spans="1:73" ht="15.75">
      <c r="A27" s="765" t="s">
        <v>420</v>
      </c>
      <c r="B27" s="765" t="s">
        <v>421</v>
      </c>
      <c r="C27" s="777">
        <v>64760</v>
      </c>
      <c r="D27" s="778" t="s">
        <v>83</v>
      </c>
      <c r="E27" s="747" t="s">
        <v>56</v>
      </c>
      <c r="F27" s="747"/>
      <c r="G27" s="747"/>
      <c r="H27" s="759" t="s">
        <v>56</v>
      </c>
      <c r="I27" s="752"/>
      <c r="J27" s="751" t="s">
        <v>56</v>
      </c>
      <c r="K27" s="760" t="s">
        <v>17</v>
      </c>
      <c r="L27" s="752"/>
      <c r="M27" s="752"/>
      <c r="N27" s="747" t="s">
        <v>56</v>
      </c>
      <c r="O27" s="747"/>
      <c r="P27" s="752"/>
      <c r="Q27" s="760" t="s">
        <v>17</v>
      </c>
      <c r="R27" s="752"/>
      <c r="S27" s="752"/>
      <c r="T27" s="752" t="s">
        <v>381</v>
      </c>
      <c r="U27" s="747"/>
      <c r="V27" s="747" t="s">
        <v>56</v>
      </c>
      <c r="W27" s="760"/>
      <c r="X27" s="760" t="s">
        <v>17</v>
      </c>
      <c r="Y27" s="752" t="s">
        <v>56</v>
      </c>
      <c r="Z27" s="760" t="s">
        <v>17</v>
      </c>
      <c r="AA27" s="752"/>
      <c r="AB27" s="747"/>
      <c r="AC27" s="747" t="s">
        <v>381</v>
      </c>
      <c r="AD27" s="752"/>
      <c r="AE27" s="752"/>
      <c r="AF27" s="752"/>
      <c r="AG27" s="751" t="s">
        <v>56</v>
      </c>
      <c r="AH27" s="752"/>
      <c r="AI27" s="747" t="s">
        <v>56</v>
      </c>
      <c r="AJ27" s="753">
        <f t="shared" si="52"/>
        <v>72</v>
      </c>
      <c r="AK27" s="780">
        <f t="shared" si="53"/>
        <v>120</v>
      </c>
      <c r="AL27" s="780">
        <f t="shared" si="59"/>
        <v>48</v>
      </c>
      <c r="AM27" s="755"/>
      <c r="AN27" s="756">
        <f t="shared" si="54"/>
        <v>72</v>
      </c>
      <c r="AO27" s="756">
        <f t="shared" si="55"/>
        <v>48</v>
      </c>
      <c r="AP27" s="781"/>
      <c r="AQ27" s="741"/>
      <c r="AR27" s="741"/>
      <c r="AS27" s="741"/>
      <c r="AT27" s="741">
        <v>8</v>
      </c>
      <c r="AU27" s="741"/>
      <c r="AV27" s="757">
        <f t="shared" si="30"/>
        <v>0</v>
      </c>
      <c r="AW27" s="757">
        <f t="shared" si="31"/>
        <v>0</v>
      </c>
      <c r="AX27" s="757">
        <f t="shared" si="32"/>
        <v>0</v>
      </c>
      <c r="AY27" s="757">
        <f t="shared" si="56"/>
        <v>8</v>
      </c>
      <c r="AZ27" s="757">
        <f t="shared" si="33"/>
        <v>0</v>
      </c>
      <c r="BA27" s="757">
        <f t="shared" si="34"/>
        <v>2</v>
      </c>
      <c r="BB27" s="757">
        <f t="shared" si="35"/>
        <v>0</v>
      </c>
      <c r="BC27" s="757">
        <f t="shared" si="36"/>
        <v>0</v>
      </c>
      <c r="BD27" s="757">
        <f t="shared" si="37"/>
        <v>0</v>
      </c>
      <c r="BE27" s="757">
        <f t="shared" si="38"/>
        <v>0</v>
      </c>
      <c r="BF27" s="757">
        <f t="shared" si="39"/>
        <v>0</v>
      </c>
      <c r="BG27" s="757">
        <f t="shared" si="40"/>
        <v>0</v>
      </c>
      <c r="BH27" s="757">
        <f t="shared" si="41"/>
        <v>0</v>
      </c>
      <c r="BI27" s="757">
        <f t="shared" si="42"/>
        <v>0</v>
      </c>
      <c r="BJ27" s="757">
        <f t="shared" si="43"/>
        <v>0</v>
      </c>
      <c r="BK27" s="757">
        <f t="shared" si="44"/>
        <v>0</v>
      </c>
      <c r="BL27" s="757">
        <f t="shared" si="45"/>
        <v>0</v>
      </c>
      <c r="BM27" s="757">
        <f t="shared" si="46"/>
        <v>0</v>
      </c>
      <c r="BN27" s="757">
        <f t="shared" si="47"/>
        <v>0</v>
      </c>
      <c r="BO27" s="757">
        <f t="shared" si="48"/>
        <v>0</v>
      </c>
      <c r="BP27" s="757">
        <f t="shared" si="49"/>
        <v>0</v>
      </c>
      <c r="BQ27" s="757">
        <f t="shared" si="50"/>
        <v>0</v>
      </c>
      <c r="BR27" s="757">
        <f t="shared" si="51"/>
        <v>0</v>
      </c>
      <c r="BS27" s="757">
        <f t="shared" si="57"/>
        <v>48</v>
      </c>
      <c r="BT27" s="758">
        <f t="shared" si="58"/>
        <v>120</v>
      </c>
      <c r="BU27" s="735"/>
    </row>
    <row r="28" spans="1:73" ht="15.75">
      <c r="A28" s="765" t="s">
        <v>422</v>
      </c>
      <c r="B28" s="765" t="s">
        <v>423</v>
      </c>
      <c r="C28" s="777">
        <v>106143</v>
      </c>
      <c r="D28" s="778" t="s">
        <v>83</v>
      </c>
      <c r="E28" s="747" t="s">
        <v>56</v>
      </c>
      <c r="F28" s="747"/>
      <c r="G28" s="747"/>
      <c r="H28" s="747"/>
      <c r="I28" s="752"/>
      <c r="J28" s="752"/>
      <c r="K28" s="752" t="s">
        <v>56</v>
      </c>
      <c r="L28" s="752"/>
      <c r="M28" s="752"/>
      <c r="N28" s="747" t="s">
        <v>56</v>
      </c>
      <c r="O28" s="747"/>
      <c r="P28" s="752"/>
      <c r="Q28" s="752" t="s">
        <v>56</v>
      </c>
      <c r="R28" s="751" t="s">
        <v>56</v>
      </c>
      <c r="S28" s="752"/>
      <c r="T28" s="752" t="s">
        <v>56</v>
      </c>
      <c r="U28" s="747"/>
      <c r="V28" s="747"/>
      <c r="W28" s="752" t="s">
        <v>56</v>
      </c>
      <c r="X28" s="751" t="s">
        <v>56</v>
      </c>
      <c r="Y28" s="752"/>
      <c r="Z28" s="752" t="s">
        <v>56</v>
      </c>
      <c r="AA28" s="751" t="s">
        <v>56</v>
      </c>
      <c r="AB28" s="747"/>
      <c r="AC28" s="747" t="s">
        <v>56</v>
      </c>
      <c r="AD28" s="752"/>
      <c r="AE28" s="751" t="s">
        <v>56</v>
      </c>
      <c r="AF28" s="752" t="s">
        <v>56</v>
      </c>
      <c r="AG28" s="752"/>
      <c r="AH28" s="752"/>
      <c r="AI28" s="747" t="s">
        <v>56</v>
      </c>
      <c r="AJ28" s="753">
        <f t="shared" si="52"/>
        <v>120</v>
      </c>
      <c r="AK28" s="780">
        <f t="shared" si="53"/>
        <v>168</v>
      </c>
      <c r="AL28" s="780">
        <f t="shared" si="59"/>
        <v>48</v>
      </c>
      <c r="AM28" s="755"/>
      <c r="AN28" s="756">
        <f t="shared" si="54"/>
        <v>120</v>
      </c>
      <c r="AO28" s="756">
        <f t="shared" si="55"/>
        <v>48</v>
      </c>
      <c r="AP28" s="781"/>
      <c r="AQ28" s="741"/>
      <c r="AR28" s="741"/>
      <c r="AS28" s="741"/>
      <c r="AT28" s="741"/>
      <c r="AU28" s="741"/>
      <c r="AV28" s="757">
        <f t="shared" si="30"/>
        <v>0</v>
      </c>
      <c r="AW28" s="757">
        <f t="shared" si="31"/>
        <v>0</v>
      </c>
      <c r="AX28" s="757">
        <f t="shared" si="32"/>
        <v>0</v>
      </c>
      <c r="AY28" s="757">
        <f t="shared" si="56"/>
        <v>14</v>
      </c>
      <c r="AZ28" s="757">
        <f t="shared" si="33"/>
        <v>0</v>
      </c>
      <c r="BA28" s="757">
        <f t="shared" si="34"/>
        <v>0</v>
      </c>
      <c r="BB28" s="757">
        <f t="shared" si="35"/>
        <v>0</v>
      </c>
      <c r="BC28" s="757">
        <f t="shared" si="36"/>
        <v>0</v>
      </c>
      <c r="BD28" s="757">
        <f t="shared" si="37"/>
        <v>0</v>
      </c>
      <c r="BE28" s="757">
        <f t="shared" si="38"/>
        <v>0</v>
      </c>
      <c r="BF28" s="757">
        <f t="shared" si="39"/>
        <v>0</v>
      </c>
      <c r="BG28" s="757">
        <f t="shared" si="40"/>
        <v>0</v>
      </c>
      <c r="BH28" s="757">
        <f t="shared" si="41"/>
        <v>0</v>
      </c>
      <c r="BI28" s="757">
        <f t="shared" si="42"/>
        <v>0</v>
      </c>
      <c r="BJ28" s="757">
        <f t="shared" si="43"/>
        <v>0</v>
      </c>
      <c r="BK28" s="757">
        <f t="shared" si="44"/>
        <v>0</v>
      </c>
      <c r="BL28" s="757">
        <f t="shared" si="45"/>
        <v>0</v>
      </c>
      <c r="BM28" s="757">
        <f t="shared" si="46"/>
        <v>0</v>
      </c>
      <c r="BN28" s="757">
        <f t="shared" si="47"/>
        <v>0</v>
      </c>
      <c r="BO28" s="757">
        <f t="shared" si="48"/>
        <v>0</v>
      </c>
      <c r="BP28" s="757">
        <f t="shared" si="49"/>
        <v>0</v>
      </c>
      <c r="BQ28" s="757">
        <f t="shared" si="50"/>
        <v>0</v>
      </c>
      <c r="BR28" s="757">
        <f t="shared" si="51"/>
        <v>0</v>
      </c>
      <c r="BS28" s="757">
        <f t="shared" si="57"/>
        <v>0</v>
      </c>
      <c r="BT28" s="758">
        <f t="shared" si="58"/>
        <v>168</v>
      </c>
      <c r="BU28" s="735"/>
    </row>
    <row r="29" spans="1:73">
      <c r="A29" s="728" t="s">
        <v>372</v>
      </c>
      <c r="B29" s="729" t="s">
        <v>373</v>
      </c>
      <c r="C29" s="730" t="s">
        <v>46</v>
      </c>
      <c r="D29" s="782" t="s">
        <v>3</v>
      </c>
      <c r="E29" s="565">
        <v>1</v>
      </c>
      <c r="F29" s="565">
        <v>2</v>
      </c>
      <c r="G29" s="565">
        <v>3</v>
      </c>
      <c r="H29" s="565">
        <v>4</v>
      </c>
      <c r="I29" s="565">
        <v>5</v>
      </c>
      <c r="J29" s="565">
        <v>6</v>
      </c>
      <c r="K29" s="565">
        <v>7</v>
      </c>
      <c r="L29" s="565">
        <v>8</v>
      </c>
      <c r="M29" s="565">
        <v>9</v>
      </c>
      <c r="N29" s="565">
        <v>10</v>
      </c>
      <c r="O29" s="565">
        <v>11</v>
      </c>
      <c r="P29" s="565">
        <v>12</v>
      </c>
      <c r="Q29" s="565">
        <v>13</v>
      </c>
      <c r="R29" s="565">
        <v>14</v>
      </c>
      <c r="S29" s="565">
        <v>15</v>
      </c>
      <c r="T29" s="565">
        <v>16</v>
      </c>
      <c r="U29" s="565">
        <v>17</v>
      </c>
      <c r="V29" s="565">
        <v>18</v>
      </c>
      <c r="W29" s="565">
        <v>19</v>
      </c>
      <c r="X29" s="565">
        <v>20</v>
      </c>
      <c r="Y29" s="565">
        <v>21</v>
      </c>
      <c r="Z29" s="565">
        <v>22</v>
      </c>
      <c r="AA29" s="565">
        <v>23</v>
      </c>
      <c r="AB29" s="565">
        <v>24</v>
      </c>
      <c r="AC29" s="565">
        <v>25</v>
      </c>
      <c r="AD29" s="565">
        <v>26</v>
      </c>
      <c r="AE29" s="565">
        <v>27</v>
      </c>
      <c r="AF29" s="565">
        <v>28</v>
      </c>
      <c r="AG29" s="565">
        <v>29</v>
      </c>
      <c r="AH29" s="565">
        <v>30</v>
      </c>
      <c r="AI29" s="565">
        <v>31</v>
      </c>
      <c r="AJ29" s="732" t="s">
        <v>4</v>
      </c>
      <c r="AK29" s="733" t="s">
        <v>5</v>
      </c>
      <c r="AL29" s="733" t="s">
        <v>6</v>
      </c>
      <c r="AM29" s="769"/>
      <c r="AN29" s="783"/>
      <c r="AO29" s="783"/>
      <c r="AP29" s="761"/>
      <c r="AQ29" s="771"/>
      <c r="AR29" s="771"/>
      <c r="AS29" s="771"/>
      <c r="AT29" s="771"/>
      <c r="AU29" s="772"/>
      <c r="AV29" s="773"/>
      <c r="AW29" s="773"/>
      <c r="AX29" s="773"/>
      <c r="AY29" s="773"/>
      <c r="AZ29" s="773"/>
      <c r="BA29" s="773"/>
      <c r="BB29" s="773"/>
      <c r="BC29" s="773"/>
      <c r="BD29" s="773"/>
      <c r="BE29" s="773"/>
      <c r="BF29" s="773"/>
      <c r="BG29" s="773"/>
      <c r="BH29" s="773"/>
      <c r="BI29" s="773"/>
      <c r="BJ29" s="773"/>
      <c r="BK29" s="773"/>
      <c r="BL29" s="773"/>
      <c r="BM29" s="773"/>
      <c r="BN29" s="773"/>
      <c r="BO29" s="773"/>
      <c r="BP29" s="773"/>
      <c r="BQ29" s="773"/>
      <c r="BR29" s="773"/>
      <c r="BS29" s="773"/>
      <c r="BT29" s="774"/>
      <c r="BU29" s="775"/>
    </row>
    <row r="30" spans="1:73" ht="15.75">
      <c r="A30" s="736"/>
      <c r="B30" s="737" t="s">
        <v>264</v>
      </c>
      <c r="C30" s="738" t="s">
        <v>209</v>
      </c>
      <c r="D30" s="782"/>
      <c r="E30" s="565" t="s">
        <v>9</v>
      </c>
      <c r="F30" s="565" t="s">
        <v>10</v>
      </c>
      <c r="G30" s="565" t="s">
        <v>132</v>
      </c>
      <c r="H30" s="565" t="s">
        <v>11</v>
      </c>
      <c r="I30" s="565" t="s">
        <v>12</v>
      </c>
      <c r="J30" s="565" t="s">
        <v>13</v>
      </c>
      <c r="K30" s="565" t="s">
        <v>8</v>
      </c>
      <c r="L30" s="565" t="s">
        <v>9</v>
      </c>
      <c r="M30" s="565" t="s">
        <v>10</v>
      </c>
      <c r="N30" s="565" t="s">
        <v>132</v>
      </c>
      <c r="O30" s="565" t="s">
        <v>11</v>
      </c>
      <c r="P30" s="565" t="s">
        <v>12</v>
      </c>
      <c r="Q30" s="565" t="s">
        <v>13</v>
      </c>
      <c r="R30" s="565" t="s">
        <v>8</v>
      </c>
      <c r="S30" s="565" t="s">
        <v>9</v>
      </c>
      <c r="T30" s="565" t="s">
        <v>10</v>
      </c>
      <c r="U30" s="565" t="s">
        <v>132</v>
      </c>
      <c r="V30" s="565" t="s">
        <v>11</v>
      </c>
      <c r="W30" s="565" t="s">
        <v>12</v>
      </c>
      <c r="X30" s="565" t="s">
        <v>13</v>
      </c>
      <c r="Y30" s="565" t="s">
        <v>8</v>
      </c>
      <c r="Z30" s="565" t="s">
        <v>9</v>
      </c>
      <c r="AA30" s="565" t="s">
        <v>10</v>
      </c>
      <c r="AB30" s="565" t="s">
        <v>132</v>
      </c>
      <c r="AC30" s="565" t="s">
        <v>11</v>
      </c>
      <c r="AD30" s="565" t="s">
        <v>12</v>
      </c>
      <c r="AE30" s="565" t="s">
        <v>13</v>
      </c>
      <c r="AF30" s="565" t="s">
        <v>8</v>
      </c>
      <c r="AG30" s="565" t="s">
        <v>9</v>
      </c>
      <c r="AH30" s="565" t="s">
        <v>10</v>
      </c>
      <c r="AI30" s="565" t="s">
        <v>132</v>
      </c>
      <c r="AJ30" s="732"/>
      <c r="AK30" s="733"/>
      <c r="AL30" s="733"/>
      <c r="AM30" s="769"/>
      <c r="AN30" s="740" t="s">
        <v>4</v>
      </c>
      <c r="AO30" s="740" t="s">
        <v>6</v>
      </c>
      <c r="AP30" s="761"/>
      <c r="AQ30" s="741" t="s">
        <v>14</v>
      </c>
      <c r="AR30" s="741" t="s">
        <v>15</v>
      </c>
      <c r="AS30" s="741" t="s">
        <v>16</v>
      </c>
      <c r="AT30" s="741" t="s">
        <v>17</v>
      </c>
      <c r="AU30" s="741" t="s">
        <v>18</v>
      </c>
      <c r="AV30" s="757">
        <f t="shared" ref="AV30:AV39" si="60">COUNTIF(E30:AI30,"M")</f>
        <v>0</v>
      </c>
      <c r="AW30" s="757">
        <f t="shared" ref="AW30:AW39" si="61">COUNTIF(E30:AI30,"T")</f>
        <v>0</v>
      </c>
      <c r="AX30" s="757">
        <f t="shared" ref="AX30:AX39" si="62">COUNTIF(E30:AI30,"P")</f>
        <v>0</v>
      </c>
      <c r="AY30" s="757">
        <f t="shared" ref="AY30" si="63">COUNTIF(E30:AI30,"SN")</f>
        <v>0</v>
      </c>
      <c r="AZ30" s="757">
        <f t="shared" ref="AZ30:AZ39" si="64">COUNTIF(E30:AI30,"M/T")</f>
        <v>0</v>
      </c>
      <c r="BA30" s="757">
        <f t="shared" ref="BA30:BA39" si="65">COUNTIF(E30:AI30,"I/I")</f>
        <v>0</v>
      </c>
      <c r="BB30" s="757">
        <f t="shared" ref="BB30:BB39" si="66">COUNTIF(E30:AI30,"I")</f>
        <v>0</v>
      </c>
      <c r="BC30" s="757">
        <f t="shared" ref="BC30:BC39" si="67">COUNTIF(E30:AI30,"I²")</f>
        <v>0</v>
      </c>
      <c r="BD30" s="757">
        <f t="shared" ref="BD30:BD39" si="68">COUNTIF(E30:AI30,"M4")</f>
        <v>0</v>
      </c>
      <c r="BE30" s="757">
        <f t="shared" ref="BE30:BE39" si="69">COUNTIF(E30:AI30,"T5")</f>
        <v>0</v>
      </c>
      <c r="BF30" s="757">
        <f t="shared" ref="BF30:BF39" si="70">COUNTIF(E30:AI30,"M/N")</f>
        <v>0</v>
      </c>
      <c r="BG30" s="757">
        <f t="shared" ref="BG30:BG39" si="71">COUNTIF(E30:AI30,"T/N")</f>
        <v>0</v>
      </c>
      <c r="BH30" s="757">
        <f t="shared" ref="BH30:BH39" si="72">COUNTIF(E30:AI30,"T/I")</f>
        <v>0</v>
      </c>
      <c r="BI30" s="757">
        <f t="shared" ref="BI30:BI39" si="73">COUNTIF(E30:AI30,"P/I")</f>
        <v>0</v>
      </c>
      <c r="BJ30" s="757">
        <f t="shared" ref="BJ30:BJ39" si="74">COUNTIF(E30:AI30,"M/I")</f>
        <v>0</v>
      </c>
      <c r="BK30" s="757">
        <f t="shared" ref="BK30:BK39" si="75">COUNTIF(E30:AI30,"M4/T")</f>
        <v>0</v>
      </c>
      <c r="BL30" s="757">
        <f t="shared" ref="BL30:BL42" si="76">COUNTIF(E30:AI30,"I2/N")</f>
        <v>0</v>
      </c>
      <c r="BM30" s="757">
        <f t="shared" ref="BM30:BM39" si="77">COUNTIF(E30:AI30,"M5")</f>
        <v>0</v>
      </c>
      <c r="BN30" s="757">
        <f t="shared" ref="BN30:BN39" si="78">COUNTIF(E30:AI30,"M6")</f>
        <v>0</v>
      </c>
      <c r="BO30" s="757">
        <f t="shared" ref="BO30:BO39" si="79">COUNTIF(E30:AI30,"T2/N")</f>
        <v>0</v>
      </c>
      <c r="BP30" s="757">
        <f t="shared" ref="BP30:BP39" si="80">COUNTIF(E30:AI30,"P2")</f>
        <v>0</v>
      </c>
      <c r="BQ30" s="757">
        <f t="shared" ref="BQ30:BQ39" si="81">COUNTIF(E30:AI30,"T5/N")</f>
        <v>0</v>
      </c>
      <c r="BR30" s="757">
        <f t="shared" ref="BR30:BR39" si="82">COUNTIF(E30:AI30,"M5/I")</f>
        <v>0</v>
      </c>
      <c r="BS30" s="742" t="s">
        <v>31</v>
      </c>
      <c r="BT30" s="742" t="s">
        <v>32</v>
      </c>
      <c r="BU30" s="735"/>
    </row>
    <row r="31" spans="1:73" ht="15.75">
      <c r="A31" s="765" t="s">
        <v>424</v>
      </c>
      <c r="B31" s="765" t="s">
        <v>425</v>
      </c>
      <c r="C31" s="765" t="s">
        <v>391</v>
      </c>
      <c r="D31" s="778" t="s">
        <v>83</v>
      </c>
      <c r="E31" s="747"/>
      <c r="F31" s="747" t="s">
        <v>56</v>
      </c>
      <c r="G31" s="747"/>
      <c r="H31" s="759" t="s">
        <v>56</v>
      </c>
      <c r="I31" s="752" t="s">
        <v>56</v>
      </c>
      <c r="J31" s="751" t="s">
        <v>55</v>
      </c>
      <c r="K31" s="751" t="s">
        <v>55</v>
      </c>
      <c r="L31" s="752" t="s">
        <v>56</v>
      </c>
      <c r="M31" s="752"/>
      <c r="N31" s="747"/>
      <c r="O31" s="747" t="s">
        <v>56</v>
      </c>
      <c r="P31" s="751" t="s">
        <v>56</v>
      </c>
      <c r="Q31" s="751" t="s">
        <v>56</v>
      </c>
      <c r="R31" s="752" t="s">
        <v>56</v>
      </c>
      <c r="S31" s="751" t="s">
        <v>56</v>
      </c>
      <c r="T31" s="751" t="s">
        <v>56</v>
      </c>
      <c r="U31" s="747" t="s">
        <v>56</v>
      </c>
      <c r="V31" s="759" t="s">
        <v>56</v>
      </c>
      <c r="W31" s="752"/>
      <c r="X31" s="752" t="s">
        <v>56</v>
      </c>
      <c r="Y31" s="751" t="s">
        <v>56</v>
      </c>
      <c r="Z31" s="752"/>
      <c r="AA31" s="752" t="s">
        <v>56</v>
      </c>
      <c r="AB31" s="747"/>
      <c r="AC31" s="759" t="s">
        <v>56</v>
      </c>
      <c r="AD31" s="752" t="s">
        <v>56</v>
      </c>
      <c r="AE31" s="751" t="s">
        <v>55</v>
      </c>
      <c r="AF31" s="752"/>
      <c r="AG31" s="752" t="s">
        <v>56</v>
      </c>
      <c r="AH31" s="751" t="s">
        <v>55</v>
      </c>
      <c r="AI31" s="759" t="s">
        <v>55</v>
      </c>
      <c r="AJ31" s="753">
        <f t="shared" ref="AJ31:AJ39" si="83">AN31</f>
        <v>120</v>
      </c>
      <c r="AK31" s="754">
        <f t="shared" ref="AK31:AK39" si="84">AJ31+AL31</f>
        <v>246</v>
      </c>
      <c r="AL31" s="754">
        <f t="shared" ref="AL31:AL39" si="85">AO31</f>
        <v>126</v>
      </c>
      <c r="AM31" s="755"/>
      <c r="AN31" s="756">
        <f t="shared" ref="AN31:AN39" si="86">$AN$2-BS31</f>
        <v>120</v>
      </c>
      <c r="AO31" s="756">
        <f t="shared" ref="AO31:AO39" si="87">(BT31-AN31)</f>
        <v>126</v>
      </c>
      <c r="AP31" s="761"/>
      <c r="AQ31" s="741"/>
      <c r="AR31" s="741"/>
      <c r="AS31" s="741"/>
      <c r="AT31" s="741"/>
      <c r="AU31" s="741"/>
      <c r="AV31" s="757">
        <f t="shared" si="60"/>
        <v>0</v>
      </c>
      <c r="AW31" s="757">
        <f t="shared" si="61"/>
        <v>0</v>
      </c>
      <c r="AX31" s="757">
        <f t="shared" si="62"/>
        <v>0</v>
      </c>
      <c r="AY31" s="757">
        <f>COUNTIF(E31:AI31,"N")</f>
        <v>18</v>
      </c>
      <c r="AZ31" s="757">
        <f t="shared" si="64"/>
        <v>0</v>
      </c>
      <c r="BA31" s="757">
        <f t="shared" si="65"/>
        <v>0</v>
      </c>
      <c r="BB31" s="757">
        <f t="shared" si="66"/>
        <v>5</v>
      </c>
      <c r="BC31" s="757">
        <f t="shared" si="67"/>
        <v>0</v>
      </c>
      <c r="BD31" s="757">
        <f t="shared" si="68"/>
        <v>0</v>
      </c>
      <c r="BE31" s="757">
        <f t="shared" si="69"/>
        <v>0</v>
      </c>
      <c r="BF31" s="757">
        <f t="shared" si="70"/>
        <v>0</v>
      </c>
      <c r="BG31" s="757">
        <f t="shared" si="71"/>
        <v>0</v>
      </c>
      <c r="BH31" s="757">
        <f t="shared" si="72"/>
        <v>0</v>
      </c>
      <c r="BI31" s="757">
        <f t="shared" si="73"/>
        <v>0</v>
      </c>
      <c r="BJ31" s="757">
        <f t="shared" si="74"/>
        <v>0</v>
      </c>
      <c r="BK31" s="757">
        <f t="shared" si="75"/>
        <v>0</v>
      </c>
      <c r="BL31" s="757">
        <f t="shared" si="76"/>
        <v>0</v>
      </c>
      <c r="BM31" s="757">
        <f t="shared" si="77"/>
        <v>0</v>
      </c>
      <c r="BN31" s="757">
        <f t="shared" si="78"/>
        <v>0</v>
      </c>
      <c r="BO31" s="757">
        <f t="shared" si="79"/>
        <v>0</v>
      </c>
      <c r="BP31" s="757">
        <f t="shared" si="80"/>
        <v>0</v>
      </c>
      <c r="BQ31" s="757">
        <f t="shared" si="81"/>
        <v>0</v>
      </c>
      <c r="BR31" s="757">
        <f t="shared" si="82"/>
        <v>0</v>
      </c>
      <c r="BS31" s="757">
        <f t="shared" ref="BS31:BS39" si="88">((AR31*6)+(AS31*6)+(AT31*6)+(AU31)+(AQ31*6))</f>
        <v>0</v>
      </c>
      <c r="BT31" s="758">
        <f t="shared" ref="BT31:BT39" si="89">(AV31*$BV$6)+(AW31*$BW$6)+(AX31*$BX$6)+(AY31*$BY$6)+(AZ31*$BZ$6)+(BA31*$CA$6)+(BB31*$CB$6)+(BC31*$CC$6)+(BD31*$CD$6)+(BE31*$CE$6)+(BF31*$CF$6)+(BG31*$CG$6+(BH31*$CH$6)+(BI31*$CI$6)+(BJ31*$CJ$6)+(BK31*$CK$6)+(BL31*$CL$6)+(BM31*$CM$6)+(BN31*$CN31)+(BO31*$CO$6)+(BP31*$CP$6)+(BQ31*$CQ$6)+(BR31*$CR$6))</f>
        <v>246</v>
      </c>
      <c r="BU31" s="735"/>
    </row>
    <row r="32" spans="1:73" ht="16.5">
      <c r="A32" s="784" t="s">
        <v>426</v>
      </c>
      <c r="B32" s="785" t="s">
        <v>427</v>
      </c>
      <c r="C32" s="784" t="s">
        <v>428</v>
      </c>
      <c r="D32" s="778" t="s">
        <v>83</v>
      </c>
      <c r="E32" s="747" t="s">
        <v>56</v>
      </c>
      <c r="F32" s="747" t="s">
        <v>56</v>
      </c>
      <c r="G32" s="759" t="s">
        <v>56</v>
      </c>
      <c r="H32" s="759" t="s">
        <v>56</v>
      </c>
      <c r="I32" s="752" t="s">
        <v>56</v>
      </c>
      <c r="J32" s="752"/>
      <c r="K32" s="751" t="s">
        <v>56</v>
      </c>
      <c r="L32" s="752" t="s">
        <v>56</v>
      </c>
      <c r="M32" s="751" t="s">
        <v>56</v>
      </c>
      <c r="N32" s="747"/>
      <c r="O32" s="747" t="s">
        <v>56</v>
      </c>
      <c r="P32" s="752"/>
      <c r="Q32" s="751" t="s">
        <v>56</v>
      </c>
      <c r="R32" s="751" t="s">
        <v>56</v>
      </c>
      <c r="S32" s="752"/>
      <c r="T32" s="748" t="s">
        <v>176</v>
      </c>
      <c r="U32" s="749"/>
      <c r="V32" s="749"/>
      <c r="W32" s="749"/>
      <c r="X32" s="749"/>
      <c r="Y32" s="749"/>
      <c r="Z32" s="749"/>
      <c r="AA32" s="749"/>
      <c r="AB32" s="749"/>
      <c r="AC32" s="749"/>
      <c r="AD32" s="749"/>
      <c r="AE32" s="749"/>
      <c r="AF32" s="749"/>
      <c r="AG32" s="749"/>
      <c r="AH32" s="749"/>
      <c r="AI32" s="750"/>
      <c r="AJ32" s="753">
        <f t="shared" si="83"/>
        <v>54</v>
      </c>
      <c r="AK32" s="754">
        <f t="shared" si="84"/>
        <v>132</v>
      </c>
      <c r="AL32" s="754">
        <f t="shared" si="85"/>
        <v>78</v>
      </c>
      <c r="AM32" s="755"/>
      <c r="AN32" s="756">
        <f t="shared" si="86"/>
        <v>54</v>
      </c>
      <c r="AO32" s="756">
        <f t="shared" si="87"/>
        <v>78</v>
      </c>
      <c r="AP32" s="761"/>
      <c r="AQ32" s="741"/>
      <c r="AR32" s="786">
        <v>11</v>
      </c>
      <c r="AS32" s="786"/>
      <c r="AT32" s="786"/>
      <c r="AU32" s="786"/>
      <c r="AV32" s="757">
        <f t="shared" si="60"/>
        <v>0</v>
      </c>
      <c r="AW32" s="757">
        <f t="shared" si="61"/>
        <v>0</v>
      </c>
      <c r="AX32" s="757">
        <f t="shared" si="62"/>
        <v>0</v>
      </c>
      <c r="AY32" s="757">
        <f t="shared" ref="AY32:AY39" si="90">COUNTIF(E32:AI32,"N")</f>
        <v>11</v>
      </c>
      <c r="AZ32" s="757">
        <f t="shared" si="64"/>
        <v>0</v>
      </c>
      <c r="BA32" s="757">
        <f t="shared" si="65"/>
        <v>0</v>
      </c>
      <c r="BB32" s="757">
        <f t="shared" si="66"/>
        <v>0</v>
      </c>
      <c r="BC32" s="757">
        <f t="shared" si="67"/>
        <v>0</v>
      </c>
      <c r="BD32" s="757">
        <f t="shared" si="68"/>
        <v>0</v>
      </c>
      <c r="BE32" s="757">
        <f t="shared" si="69"/>
        <v>0</v>
      </c>
      <c r="BF32" s="757">
        <f t="shared" si="70"/>
        <v>0</v>
      </c>
      <c r="BG32" s="757">
        <f t="shared" si="71"/>
        <v>0</v>
      </c>
      <c r="BH32" s="757">
        <f t="shared" si="72"/>
        <v>0</v>
      </c>
      <c r="BI32" s="757">
        <f t="shared" si="73"/>
        <v>0</v>
      </c>
      <c r="BJ32" s="757">
        <f t="shared" si="74"/>
        <v>0</v>
      </c>
      <c r="BK32" s="757">
        <f t="shared" si="75"/>
        <v>0</v>
      </c>
      <c r="BL32" s="757">
        <f t="shared" si="76"/>
        <v>0</v>
      </c>
      <c r="BM32" s="757">
        <f t="shared" si="77"/>
        <v>0</v>
      </c>
      <c r="BN32" s="757">
        <f t="shared" si="78"/>
        <v>0</v>
      </c>
      <c r="BO32" s="757">
        <f t="shared" si="79"/>
        <v>0</v>
      </c>
      <c r="BP32" s="757">
        <f t="shared" si="80"/>
        <v>0</v>
      </c>
      <c r="BQ32" s="757">
        <f t="shared" si="81"/>
        <v>0</v>
      </c>
      <c r="BR32" s="757">
        <f t="shared" si="82"/>
        <v>0</v>
      </c>
      <c r="BS32" s="757">
        <f t="shared" si="88"/>
        <v>66</v>
      </c>
      <c r="BT32" s="758">
        <f t="shared" si="89"/>
        <v>132</v>
      </c>
      <c r="BU32" s="735"/>
    </row>
    <row r="33" spans="1:73" ht="15.75">
      <c r="A33" s="765" t="s">
        <v>429</v>
      </c>
      <c r="B33" s="765" t="s">
        <v>430</v>
      </c>
      <c r="C33" s="765" t="s">
        <v>431</v>
      </c>
      <c r="D33" s="778" t="s">
        <v>83</v>
      </c>
      <c r="E33" s="747"/>
      <c r="F33" s="747"/>
      <c r="G33" s="747"/>
      <c r="H33" s="747"/>
      <c r="I33" s="752"/>
      <c r="J33" s="752"/>
      <c r="K33" s="751" t="s">
        <v>56</v>
      </c>
      <c r="L33" s="751" t="s">
        <v>27</v>
      </c>
      <c r="M33" s="752" t="s">
        <v>388</v>
      </c>
      <c r="N33" s="747" t="s">
        <v>27</v>
      </c>
      <c r="O33" s="759" t="s">
        <v>299</v>
      </c>
      <c r="P33" s="752" t="s">
        <v>388</v>
      </c>
      <c r="Q33" s="751" t="s">
        <v>27</v>
      </c>
      <c r="R33" s="752" t="s">
        <v>388</v>
      </c>
      <c r="S33" s="760" t="s">
        <v>17</v>
      </c>
      <c r="T33" s="751" t="s">
        <v>299</v>
      </c>
      <c r="U33" s="766" t="s">
        <v>17</v>
      </c>
      <c r="V33" s="759" t="s">
        <v>27</v>
      </c>
      <c r="W33" s="751" t="s">
        <v>56</v>
      </c>
      <c r="X33" s="752" t="s">
        <v>388</v>
      </c>
      <c r="Y33" s="752" t="s">
        <v>56</v>
      </c>
      <c r="Z33" s="751" t="s">
        <v>20</v>
      </c>
      <c r="AA33" s="752" t="s">
        <v>388</v>
      </c>
      <c r="AB33" s="759" t="s">
        <v>27</v>
      </c>
      <c r="AC33" s="759" t="s">
        <v>27</v>
      </c>
      <c r="AD33" s="752" t="s">
        <v>56</v>
      </c>
      <c r="AE33" s="751" t="s">
        <v>299</v>
      </c>
      <c r="AF33" s="751" t="s">
        <v>27</v>
      </c>
      <c r="AG33" s="760" t="s">
        <v>17</v>
      </c>
      <c r="AH33" s="751" t="s">
        <v>27</v>
      </c>
      <c r="AI33" s="759" t="s">
        <v>299</v>
      </c>
      <c r="AJ33" s="753">
        <f t="shared" si="83"/>
        <v>84</v>
      </c>
      <c r="AK33" s="754">
        <f t="shared" si="84"/>
        <v>312</v>
      </c>
      <c r="AL33" s="754">
        <f t="shared" si="85"/>
        <v>228</v>
      </c>
      <c r="AM33" s="755"/>
      <c r="AN33" s="756">
        <f t="shared" si="86"/>
        <v>84</v>
      </c>
      <c r="AO33" s="756">
        <f t="shared" si="87"/>
        <v>228</v>
      </c>
      <c r="AP33" s="761"/>
      <c r="AQ33" s="741"/>
      <c r="AR33" s="741"/>
      <c r="AS33" s="741"/>
      <c r="AT33" s="741">
        <v>6</v>
      </c>
      <c r="AU33" s="741"/>
      <c r="AV33" s="757">
        <f t="shared" si="60"/>
        <v>0</v>
      </c>
      <c r="AW33" s="757">
        <f t="shared" si="61"/>
        <v>1</v>
      </c>
      <c r="AX33" s="757">
        <f t="shared" si="62"/>
        <v>0</v>
      </c>
      <c r="AY33" s="757">
        <f t="shared" si="90"/>
        <v>4</v>
      </c>
      <c r="AZ33" s="757">
        <f t="shared" si="64"/>
        <v>0</v>
      </c>
      <c r="BA33" s="757">
        <f t="shared" si="65"/>
        <v>0</v>
      </c>
      <c r="BB33" s="757">
        <f t="shared" si="66"/>
        <v>0</v>
      </c>
      <c r="BC33" s="757">
        <f t="shared" si="67"/>
        <v>0</v>
      </c>
      <c r="BD33" s="757">
        <f t="shared" si="68"/>
        <v>0</v>
      </c>
      <c r="BE33" s="757">
        <f t="shared" si="69"/>
        <v>0</v>
      </c>
      <c r="BF33" s="757">
        <f t="shared" si="70"/>
        <v>0</v>
      </c>
      <c r="BG33" s="757">
        <f t="shared" si="71"/>
        <v>9</v>
      </c>
      <c r="BH33" s="757">
        <f t="shared" si="72"/>
        <v>8</v>
      </c>
      <c r="BI33" s="757">
        <f t="shared" si="73"/>
        <v>0</v>
      </c>
      <c r="BJ33" s="757">
        <f t="shared" si="74"/>
        <v>0</v>
      </c>
      <c r="BK33" s="757">
        <f t="shared" si="75"/>
        <v>0</v>
      </c>
      <c r="BL33" s="757">
        <f t="shared" si="76"/>
        <v>0</v>
      </c>
      <c r="BM33" s="757">
        <f t="shared" si="77"/>
        <v>0</v>
      </c>
      <c r="BN33" s="757">
        <f t="shared" si="78"/>
        <v>0</v>
      </c>
      <c r="BO33" s="757">
        <f t="shared" si="79"/>
        <v>0</v>
      </c>
      <c r="BP33" s="757">
        <f t="shared" si="80"/>
        <v>0</v>
      </c>
      <c r="BQ33" s="757">
        <f t="shared" si="81"/>
        <v>0</v>
      </c>
      <c r="BR33" s="757">
        <f t="shared" si="82"/>
        <v>0</v>
      </c>
      <c r="BS33" s="757">
        <f t="shared" si="88"/>
        <v>36</v>
      </c>
      <c r="BT33" s="758">
        <f t="shared" si="89"/>
        <v>312</v>
      </c>
      <c r="BU33" s="735"/>
    </row>
    <row r="34" spans="1:73" ht="16.5">
      <c r="A34" s="765" t="s">
        <v>432</v>
      </c>
      <c r="B34" s="787" t="s">
        <v>433</v>
      </c>
      <c r="C34" s="788">
        <v>650059</v>
      </c>
      <c r="D34" s="778" t="s">
        <v>83</v>
      </c>
      <c r="E34" s="747"/>
      <c r="F34" s="747" t="s">
        <v>56</v>
      </c>
      <c r="G34" s="747"/>
      <c r="H34" s="747"/>
      <c r="I34" s="752" t="s">
        <v>56</v>
      </c>
      <c r="J34" s="751" t="s">
        <v>56</v>
      </c>
      <c r="K34" s="751" t="s">
        <v>56</v>
      </c>
      <c r="L34" s="752" t="s">
        <v>56</v>
      </c>
      <c r="M34" s="751" t="s">
        <v>56</v>
      </c>
      <c r="N34" s="747"/>
      <c r="O34" s="747" t="s">
        <v>56</v>
      </c>
      <c r="P34" s="751" t="s">
        <v>55</v>
      </c>
      <c r="Q34" s="751" t="s">
        <v>56</v>
      </c>
      <c r="R34" s="752" t="s">
        <v>56</v>
      </c>
      <c r="S34" s="751" t="s">
        <v>56</v>
      </c>
      <c r="T34" s="752"/>
      <c r="U34" s="759" t="s">
        <v>56</v>
      </c>
      <c r="V34" s="759" t="s">
        <v>56</v>
      </c>
      <c r="W34" s="752"/>
      <c r="X34" s="752" t="s">
        <v>56</v>
      </c>
      <c r="Y34" s="752"/>
      <c r="Z34" s="752" t="s">
        <v>56</v>
      </c>
      <c r="AA34" s="752" t="s">
        <v>56</v>
      </c>
      <c r="AB34" s="747"/>
      <c r="AC34" s="747"/>
      <c r="AD34" s="752"/>
      <c r="AE34" s="752" t="s">
        <v>56</v>
      </c>
      <c r="AF34" s="751" t="s">
        <v>56</v>
      </c>
      <c r="AG34" s="752" t="s">
        <v>434</v>
      </c>
      <c r="AH34" s="752" t="s">
        <v>55</v>
      </c>
      <c r="AI34" s="747"/>
      <c r="AJ34" s="753">
        <f t="shared" si="83"/>
        <v>120</v>
      </c>
      <c r="AK34" s="754">
        <f t="shared" si="84"/>
        <v>228</v>
      </c>
      <c r="AL34" s="754">
        <f t="shared" si="85"/>
        <v>108</v>
      </c>
      <c r="AM34" s="755"/>
      <c r="AN34" s="756">
        <f t="shared" si="86"/>
        <v>120</v>
      </c>
      <c r="AO34" s="756">
        <f t="shared" si="87"/>
        <v>108</v>
      </c>
      <c r="AP34" s="761"/>
      <c r="AQ34" s="741"/>
      <c r="AR34" s="741"/>
      <c r="AS34" s="741"/>
      <c r="AT34" s="741"/>
      <c r="AU34" s="741"/>
      <c r="AV34" s="757">
        <f t="shared" si="60"/>
        <v>0</v>
      </c>
      <c r="AW34" s="757">
        <f t="shared" si="61"/>
        <v>0</v>
      </c>
      <c r="AX34" s="757">
        <f t="shared" si="62"/>
        <v>0</v>
      </c>
      <c r="AY34" s="757">
        <f t="shared" si="90"/>
        <v>17</v>
      </c>
      <c r="AZ34" s="757">
        <f t="shared" si="64"/>
        <v>0</v>
      </c>
      <c r="BA34" s="757">
        <f t="shared" si="65"/>
        <v>1</v>
      </c>
      <c r="BB34" s="757">
        <f t="shared" si="66"/>
        <v>2</v>
      </c>
      <c r="BC34" s="757">
        <f t="shared" si="67"/>
        <v>0</v>
      </c>
      <c r="BD34" s="757">
        <f t="shared" si="68"/>
        <v>0</v>
      </c>
      <c r="BE34" s="757">
        <f t="shared" si="69"/>
        <v>0</v>
      </c>
      <c r="BF34" s="757">
        <f t="shared" si="70"/>
        <v>0</v>
      </c>
      <c r="BG34" s="757">
        <f t="shared" si="71"/>
        <v>0</v>
      </c>
      <c r="BH34" s="757">
        <f t="shared" si="72"/>
        <v>0</v>
      </c>
      <c r="BI34" s="757">
        <f t="shared" si="73"/>
        <v>0</v>
      </c>
      <c r="BJ34" s="757">
        <f t="shared" si="74"/>
        <v>0</v>
      </c>
      <c r="BK34" s="757">
        <f t="shared" si="75"/>
        <v>0</v>
      </c>
      <c r="BL34" s="757">
        <f t="shared" si="76"/>
        <v>0</v>
      </c>
      <c r="BM34" s="757">
        <f t="shared" si="77"/>
        <v>0</v>
      </c>
      <c r="BN34" s="757">
        <f t="shared" si="78"/>
        <v>0</v>
      </c>
      <c r="BO34" s="757">
        <f t="shared" si="79"/>
        <v>0</v>
      </c>
      <c r="BP34" s="757">
        <f t="shared" si="80"/>
        <v>0</v>
      </c>
      <c r="BQ34" s="757">
        <f t="shared" si="81"/>
        <v>0</v>
      </c>
      <c r="BR34" s="757">
        <f t="shared" si="82"/>
        <v>0</v>
      </c>
      <c r="BS34" s="757">
        <f t="shared" si="88"/>
        <v>0</v>
      </c>
      <c r="BT34" s="758">
        <f t="shared" si="89"/>
        <v>228</v>
      </c>
      <c r="BU34" s="735"/>
    </row>
    <row r="35" spans="1:73" ht="15.75">
      <c r="A35" s="765">
        <v>124648</v>
      </c>
      <c r="B35" s="765" t="s">
        <v>435</v>
      </c>
      <c r="C35" s="765">
        <v>344524</v>
      </c>
      <c r="D35" s="778" t="s">
        <v>83</v>
      </c>
      <c r="E35" s="747"/>
      <c r="F35" s="747" t="s">
        <v>56</v>
      </c>
      <c r="G35" s="747" t="s">
        <v>56</v>
      </c>
      <c r="H35" s="747"/>
      <c r="I35" s="752"/>
      <c r="J35" s="752"/>
      <c r="K35" s="752"/>
      <c r="L35" s="760" t="s">
        <v>18</v>
      </c>
      <c r="M35" s="760" t="s">
        <v>18</v>
      </c>
      <c r="N35" s="766"/>
      <c r="O35" s="766" t="s">
        <v>18</v>
      </c>
      <c r="P35" s="760" t="s">
        <v>18</v>
      </c>
      <c r="Q35" s="760"/>
      <c r="R35" s="760" t="s">
        <v>18</v>
      </c>
      <c r="S35" s="760" t="s">
        <v>18</v>
      </c>
      <c r="T35" s="752"/>
      <c r="U35" s="747"/>
      <c r="V35" s="747"/>
      <c r="W35" s="752"/>
      <c r="X35" s="752" t="s">
        <v>56</v>
      </c>
      <c r="Y35" s="752" t="s">
        <v>56</v>
      </c>
      <c r="Z35" s="751" t="s">
        <v>56</v>
      </c>
      <c r="AA35" s="760" t="s">
        <v>18</v>
      </c>
      <c r="AB35" s="759" t="s">
        <v>56</v>
      </c>
      <c r="AC35" s="759" t="s">
        <v>55</v>
      </c>
      <c r="AD35" s="760" t="s">
        <v>18</v>
      </c>
      <c r="AE35" s="760" t="s">
        <v>18</v>
      </c>
      <c r="AF35" s="752"/>
      <c r="AG35" s="760" t="s">
        <v>18</v>
      </c>
      <c r="AH35" s="760" t="s">
        <v>18</v>
      </c>
      <c r="AI35" s="747"/>
      <c r="AJ35" s="753">
        <f t="shared" si="83"/>
        <v>48</v>
      </c>
      <c r="AK35" s="754">
        <f t="shared" si="84"/>
        <v>78</v>
      </c>
      <c r="AL35" s="754">
        <f t="shared" si="85"/>
        <v>30</v>
      </c>
      <c r="AM35" s="755"/>
      <c r="AN35" s="756">
        <f t="shared" si="86"/>
        <v>48</v>
      </c>
      <c r="AO35" s="756">
        <f t="shared" si="87"/>
        <v>30</v>
      </c>
      <c r="AP35" s="761"/>
      <c r="AQ35" s="741"/>
      <c r="AR35" s="741"/>
      <c r="AS35" s="741"/>
      <c r="AT35" s="741"/>
      <c r="AU35" s="741">
        <v>72</v>
      </c>
      <c r="AV35" s="757">
        <f t="shared" si="60"/>
        <v>0</v>
      </c>
      <c r="AW35" s="757">
        <f t="shared" si="61"/>
        <v>0</v>
      </c>
      <c r="AX35" s="757">
        <f t="shared" si="62"/>
        <v>0</v>
      </c>
      <c r="AY35" s="757">
        <f t="shared" si="90"/>
        <v>6</v>
      </c>
      <c r="AZ35" s="757">
        <f t="shared" si="64"/>
        <v>0</v>
      </c>
      <c r="BA35" s="757">
        <f t="shared" si="65"/>
        <v>0</v>
      </c>
      <c r="BB35" s="757">
        <f t="shared" si="66"/>
        <v>1</v>
      </c>
      <c r="BC35" s="757">
        <f t="shared" si="67"/>
        <v>0</v>
      </c>
      <c r="BD35" s="757">
        <f t="shared" si="68"/>
        <v>0</v>
      </c>
      <c r="BE35" s="757">
        <f t="shared" si="69"/>
        <v>0</v>
      </c>
      <c r="BF35" s="757">
        <f t="shared" si="70"/>
        <v>0</v>
      </c>
      <c r="BG35" s="757">
        <f t="shared" si="71"/>
        <v>0</v>
      </c>
      <c r="BH35" s="757">
        <f t="shared" si="72"/>
        <v>0</v>
      </c>
      <c r="BI35" s="757">
        <f t="shared" si="73"/>
        <v>0</v>
      </c>
      <c r="BJ35" s="757">
        <f t="shared" si="74"/>
        <v>0</v>
      </c>
      <c r="BK35" s="757">
        <f t="shared" si="75"/>
        <v>0</v>
      </c>
      <c r="BL35" s="757">
        <f t="shared" si="76"/>
        <v>0</v>
      </c>
      <c r="BM35" s="757">
        <f t="shared" si="77"/>
        <v>0</v>
      </c>
      <c r="BN35" s="757">
        <f t="shared" si="78"/>
        <v>0</v>
      </c>
      <c r="BO35" s="757">
        <f t="shared" si="79"/>
        <v>0</v>
      </c>
      <c r="BP35" s="757">
        <f t="shared" si="80"/>
        <v>0</v>
      </c>
      <c r="BQ35" s="757">
        <f>COUNTIF(E35:AI35,"N/M")</f>
        <v>0</v>
      </c>
      <c r="BR35" s="757">
        <f t="shared" si="82"/>
        <v>0</v>
      </c>
      <c r="BS35" s="757">
        <f t="shared" si="88"/>
        <v>72</v>
      </c>
      <c r="BT35" s="758">
        <f t="shared" si="89"/>
        <v>78</v>
      </c>
      <c r="BU35" s="735"/>
    </row>
    <row r="36" spans="1:73" ht="15.75">
      <c r="A36" s="765" t="s">
        <v>436</v>
      </c>
      <c r="B36" s="765" t="s">
        <v>437</v>
      </c>
      <c r="C36" s="765">
        <v>708696</v>
      </c>
      <c r="D36" s="778" t="s">
        <v>83</v>
      </c>
      <c r="E36" s="747"/>
      <c r="F36" s="747" t="s">
        <v>56</v>
      </c>
      <c r="G36" s="759" t="s">
        <v>56</v>
      </c>
      <c r="H36" s="759" t="s">
        <v>56</v>
      </c>
      <c r="I36" s="752" t="s">
        <v>56</v>
      </c>
      <c r="J36" s="751" t="s">
        <v>56</v>
      </c>
      <c r="K36" s="751" t="s">
        <v>19</v>
      </c>
      <c r="L36" s="752" t="s">
        <v>56</v>
      </c>
      <c r="M36" s="752"/>
      <c r="N36" s="747"/>
      <c r="O36" s="747" t="s">
        <v>56</v>
      </c>
      <c r="P36" s="751" t="s">
        <v>29</v>
      </c>
      <c r="Q36" s="751" t="s">
        <v>55</v>
      </c>
      <c r="R36" s="752" t="s">
        <v>56</v>
      </c>
      <c r="S36" s="752"/>
      <c r="T36" s="752"/>
      <c r="U36" s="747"/>
      <c r="V36" s="747" t="s">
        <v>56</v>
      </c>
      <c r="W36" s="752"/>
      <c r="X36" s="752" t="s">
        <v>56</v>
      </c>
      <c r="Y36" s="751" t="s">
        <v>56</v>
      </c>
      <c r="Z36" s="752"/>
      <c r="AA36" s="752" t="s">
        <v>381</v>
      </c>
      <c r="AB36" s="747"/>
      <c r="AC36" s="759" t="s">
        <v>56</v>
      </c>
      <c r="AD36" s="752" t="s">
        <v>56</v>
      </c>
      <c r="AE36" s="751" t="s">
        <v>360</v>
      </c>
      <c r="AF36" s="752"/>
      <c r="AG36" s="752" t="s">
        <v>56</v>
      </c>
      <c r="AH36" s="752" t="s">
        <v>381</v>
      </c>
      <c r="AI36" s="759" t="s">
        <v>56</v>
      </c>
      <c r="AJ36" s="753">
        <f t="shared" si="83"/>
        <v>120</v>
      </c>
      <c r="AK36" s="754">
        <f t="shared" si="84"/>
        <v>246</v>
      </c>
      <c r="AL36" s="754">
        <f t="shared" si="85"/>
        <v>126</v>
      </c>
      <c r="AM36" s="755"/>
      <c r="AN36" s="756">
        <f t="shared" si="86"/>
        <v>120</v>
      </c>
      <c r="AO36" s="756">
        <f t="shared" si="87"/>
        <v>126</v>
      </c>
      <c r="AP36" s="761"/>
      <c r="AQ36" s="789"/>
      <c r="AR36" s="789"/>
      <c r="AS36" s="789"/>
      <c r="AT36" s="789"/>
      <c r="AU36" s="789"/>
      <c r="AV36" s="757">
        <f t="shared" si="60"/>
        <v>1</v>
      </c>
      <c r="AW36" s="757">
        <f t="shared" si="61"/>
        <v>0</v>
      </c>
      <c r="AX36" s="757">
        <f t="shared" si="62"/>
        <v>0</v>
      </c>
      <c r="AY36" s="757">
        <f t="shared" si="90"/>
        <v>15</v>
      </c>
      <c r="AZ36" s="757">
        <f t="shared" si="64"/>
        <v>0</v>
      </c>
      <c r="BA36" s="757">
        <f t="shared" si="65"/>
        <v>2</v>
      </c>
      <c r="BB36" s="757">
        <f t="shared" si="66"/>
        <v>1</v>
      </c>
      <c r="BC36" s="757">
        <f t="shared" si="67"/>
        <v>0</v>
      </c>
      <c r="BD36" s="757">
        <f t="shared" si="68"/>
        <v>0</v>
      </c>
      <c r="BE36" s="757">
        <f t="shared" si="69"/>
        <v>0</v>
      </c>
      <c r="BF36" s="757">
        <f t="shared" si="70"/>
        <v>1</v>
      </c>
      <c r="BG36" s="757">
        <f t="shared" si="71"/>
        <v>0</v>
      </c>
      <c r="BH36" s="757">
        <f t="shared" si="72"/>
        <v>0</v>
      </c>
      <c r="BI36" s="757">
        <f t="shared" si="73"/>
        <v>0</v>
      </c>
      <c r="BJ36" s="757">
        <f t="shared" si="74"/>
        <v>1</v>
      </c>
      <c r="BK36" s="757">
        <f t="shared" si="75"/>
        <v>0</v>
      </c>
      <c r="BL36" s="757">
        <f t="shared" si="76"/>
        <v>0</v>
      </c>
      <c r="BM36" s="757">
        <f t="shared" si="77"/>
        <v>0</v>
      </c>
      <c r="BN36" s="757">
        <f t="shared" si="78"/>
        <v>0</v>
      </c>
      <c r="BO36" s="757">
        <f t="shared" si="79"/>
        <v>0</v>
      </c>
      <c r="BP36" s="757">
        <f t="shared" si="80"/>
        <v>0</v>
      </c>
      <c r="BQ36" s="757">
        <f t="shared" si="81"/>
        <v>0</v>
      </c>
      <c r="BR36" s="757">
        <f t="shared" si="82"/>
        <v>0</v>
      </c>
      <c r="BS36" s="757">
        <f t="shared" si="88"/>
        <v>0</v>
      </c>
      <c r="BT36" s="758">
        <f t="shared" si="89"/>
        <v>246</v>
      </c>
      <c r="BU36" s="735"/>
    </row>
    <row r="37" spans="1:73" ht="15.75">
      <c r="A37" s="765">
        <v>157503</v>
      </c>
      <c r="B37" s="765" t="s">
        <v>438</v>
      </c>
      <c r="C37" s="765"/>
      <c r="D37" s="778" t="s">
        <v>83</v>
      </c>
      <c r="E37" s="747"/>
      <c r="F37" s="747" t="s">
        <v>56</v>
      </c>
      <c r="G37" s="759" t="s">
        <v>56</v>
      </c>
      <c r="H37" s="759" t="s">
        <v>56</v>
      </c>
      <c r="I37" s="752" t="s">
        <v>56</v>
      </c>
      <c r="J37" s="751" t="s">
        <v>56</v>
      </c>
      <c r="K37" s="752"/>
      <c r="L37" s="752" t="s">
        <v>56</v>
      </c>
      <c r="M37" s="751" t="s">
        <v>56</v>
      </c>
      <c r="N37" s="747"/>
      <c r="O37" s="747" t="s">
        <v>56</v>
      </c>
      <c r="P37" s="752" t="s">
        <v>56</v>
      </c>
      <c r="Q37" s="751" t="s">
        <v>56</v>
      </c>
      <c r="R37" s="752" t="s">
        <v>56</v>
      </c>
      <c r="S37" s="752"/>
      <c r="T37" s="752" t="s">
        <v>56</v>
      </c>
      <c r="U37" s="759" t="s">
        <v>56</v>
      </c>
      <c r="V37" s="747"/>
      <c r="W37" s="752"/>
      <c r="X37" s="751" t="s">
        <v>56</v>
      </c>
      <c r="Y37" s="752"/>
      <c r="Z37" s="751" t="s">
        <v>56</v>
      </c>
      <c r="AA37" s="752" t="s">
        <v>56</v>
      </c>
      <c r="AB37" s="759" t="s">
        <v>56</v>
      </c>
      <c r="AC37" s="747"/>
      <c r="AD37" s="752" t="s">
        <v>56</v>
      </c>
      <c r="AE37" s="752" t="s">
        <v>56</v>
      </c>
      <c r="AF37" s="752"/>
      <c r="AG37" s="752" t="s">
        <v>56</v>
      </c>
      <c r="AH37" s="751" t="s">
        <v>56</v>
      </c>
      <c r="AI37" s="747"/>
      <c r="AJ37" s="790">
        <f t="shared" si="83"/>
        <v>120</v>
      </c>
      <c r="AK37" s="791">
        <f t="shared" si="84"/>
        <v>252</v>
      </c>
      <c r="AL37" s="791">
        <f t="shared" si="85"/>
        <v>132</v>
      </c>
      <c r="AM37" s="755"/>
      <c r="AN37" s="756">
        <f t="shared" si="86"/>
        <v>120</v>
      </c>
      <c r="AO37" s="756">
        <f t="shared" si="87"/>
        <v>132</v>
      </c>
      <c r="AP37" s="761"/>
      <c r="AQ37" s="741"/>
      <c r="AR37" s="741"/>
      <c r="AS37" s="741"/>
      <c r="AT37" s="741"/>
      <c r="AU37" s="741"/>
      <c r="AV37" s="757">
        <f t="shared" si="60"/>
        <v>0</v>
      </c>
      <c r="AW37" s="757">
        <f t="shared" si="61"/>
        <v>0</v>
      </c>
      <c r="AX37" s="757">
        <f t="shared" si="62"/>
        <v>0</v>
      </c>
      <c r="AY37" s="757">
        <f t="shared" si="90"/>
        <v>21</v>
      </c>
      <c r="AZ37" s="757">
        <f t="shared" si="64"/>
        <v>0</v>
      </c>
      <c r="BA37" s="757">
        <f t="shared" si="65"/>
        <v>0</v>
      </c>
      <c r="BB37" s="757">
        <f t="shared" si="66"/>
        <v>0</v>
      </c>
      <c r="BC37" s="757">
        <f t="shared" si="67"/>
        <v>0</v>
      </c>
      <c r="BD37" s="757">
        <f t="shared" si="68"/>
        <v>0</v>
      </c>
      <c r="BE37" s="757">
        <f t="shared" si="69"/>
        <v>0</v>
      </c>
      <c r="BF37" s="757">
        <f t="shared" si="70"/>
        <v>0</v>
      </c>
      <c r="BG37" s="757">
        <f t="shared" si="71"/>
        <v>0</v>
      </c>
      <c r="BH37" s="757">
        <f t="shared" si="72"/>
        <v>0</v>
      </c>
      <c r="BI37" s="757">
        <f t="shared" si="73"/>
        <v>0</v>
      </c>
      <c r="BJ37" s="757">
        <f t="shared" si="74"/>
        <v>0</v>
      </c>
      <c r="BK37" s="757">
        <f t="shared" si="75"/>
        <v>0</v>
      </c>
      <c r="BL37" s="757">
        <f t="shared" si="76"/>
        <v>0</v>
      </c>
      <c r="BM37" s="757">
        <f t="shared" si="77"/>
        <v>0</v>
      </c>
      <c r="BN37" s="757">
        <f t="shared" si="78"/>
        <v>0</v>
      </c>
      <c r="BO37" s="757">
        <f t="shared" si="79"/>
        <v>0</v>
      </c>
      <c r="BP37" s="757">
        <f t="shared" si="80"/>
        <v>0</v>
      </c>
      <c r="BQ37" s="757">
        <f t="shared" si="81"/>
        <v>0</v>
      </c>
      <c r="BR37" s="757">
        <f t="shared" si="82"/>
        <v>0</v>
      </c>
      <c r="BS37" s="757">
        <f t="shared" si="88"/>
        <v>0</v>
      </c>
      <c r="BT37" s="758">
        <f t="shared" si="89"/>
        <v>252</v>
      </c>
      <c r="BU37" s="735"/>
    </row>
    <row r="38" spans="1:73" ht="15.75">
      <c r="A38" s="765">
        <v>157708</v>
      </c>
      <c r="B38" s="765" t="s">
        <v>439</v>
      </c>
      <c r="C38" s="765"/>
      <c r="D38" s="778" t="s">
        <v>83</v>
      </c>
      <c r="E38" s="747"/>
      <c r="F38" s="747"/>
      <c r="G38" s="747"/>
      <c r="H38" s="747"/>
      <c r="I38" s="751" t="s">
        <v>56</v>
      </c>
      <c r="J38" s="751" t="s">
        <v>55</v>
      </c>
      <c r="K38" s="751" t="s">
        <v>55</v>
      </c>
      <c r="L38" s="752" t="s">
        <v>56</v>
      </c>
      <c r="M38" s="752"/>
      <c r="N38" s="759" t="s">
        <v>56</v>
      </c>
      <c r="O38" s="747" t="s">
        <v>56</v>
      </c>
      <c r="P38" s="752"/>
      <c r="Q38" s="751" t="s">
        <v>56</v>
      </c>
      <c r="R38" s="752" t="s">
        <v>56</v>
      </c>
      <c r="S38" s="752"/>
      <c r="T38" s="752"/>
      <c r="U38" s="747" t="s">
        <v>56</v>
      </c>
      <c r="V38" s="747"/>
      <c r="W38" s="752"/>
      <c r="X38" s="752" t="s">
        <v>56</v>
      </c>
      <c r="Y38" s="752"/>
      <c r="Z38" s="752"/>
      <c r="AA38" s="752" t="s">
        <v>56</v>
      </c>
      <c r="AB38" s="759" t="s">
        <v>56</v>
      </c>
      <c r="AC38" s="759" t="s">
        <v>55</v>
      </c>
      <c r="AD38" s="752" t="s">
        <v>56</v>
      </c>
      <c r="AE38" s="752"/>
      <c r="AF38" s="752"/>
      <c r="AG38" s="752" t="s">
        <v>56</v>
      </c>
      <c r="AH38" s="752" t="s">
        <v>56</v>
      </c>
      <c r="AI38" s="766" t="s">
        <v>17</v>
      </c>
      <c r="AJ38" s="790">
        <f t="shared" si="83"/>
        <v>108</v>
      </c>
      <c r="AK38" s="791">
        <f t="shared" si="84"/>
        <v>174</v>
      </c>
      <c r="AL38" s="791">
        <f t="shared" si="85"/>
        <v>66</v>
      </c>
      <c r="AM38" s="755"/>
      <c r="AN38" s="756">
        <f t="shared" si="86"/>
        <v>108</v>
      </c>
      <c r="AO38" s="756">
        <f t="shared" si="87"/>
        <v>66</v>
      </c>
      <c r="AP38" s="761"/>
      <c r="AQ38" s="741"/>
      <c r="AR38" s="741"/>
      <c r="AS38" s="741"/>
      <c r="AT38" s="741">
        <v>2</v>
      </c>
      <c r="AU38" s="741"/>
      <c r="AV38" s="757">
        <f t="shared" si="60"/>
        <v>0</v>
      </c>
      <c r="AW38" s="757">
        <f t="shared" si="61"/>
        <v>0</v>
      </c>
      <c r="AX38" s="757">
        <f t="shared" si="62"/>
        <v>0</v>
      </c>
      <c r="AY38" s="757">
        <f t="shared" si="90"/>
        <v>13</v>
      </c>
      <c r="AZ38" s="757">
        <f t="shared" si="64"/>
        <v>0</v>
      </c>
      <c r="BA38" s="757">
        <f t="shared" si="65"/>
        <v>0</v>
      </c>
      <c r="BB38" s="757">
        <f t="shared" si="66"/>
        <v>3</v>
      </c>
      <c r="BC38" s="757">
        <f t="shared" si="67"/>
        <v>0</v>
      </c>
      <c r="BD38" s="757">
        <f t="shared" si="68"/>
        <v>0</v>
      </c>
      <c r="BE38" s="757">
        <f t="shared" si="69"/>
        <v>0</v>
      </c>
      <c r="BF38" s="757">
        <f t="shared" si="70"/>
        <v>0</v>
      </c>
      <c r="BG38" s="757">
        <f t="shared" si="71"/>
        <v>0</v>
      </c>
      <c r="BH38" s="757">
        <f t="shared" si="72"/>
        <v>0</v>
      </c>
      <c r="BI38" s="757">
        <f t="shared" si="73"/>
        <v>0</v>
      </c>
      <c r="BJ38" s="757">
        <f t="shared" si="74"/>
        <v>0</v>
      </c>
      <c r="BK38" s="757">
        <f t="shared" si="75"/>
        <v>0</v>
      </c>
      <c r="BL38" s="757">
        <f t="shared" si="76"/>
        <v>0</v>
      </c>
      <c r="BM38" s="757">
        <f t="shared" si="77"/>
        <v>0</v>
      </c>
      <c r="BN38" s="757">
        <f t="shared" si="78"/>
        <v>0</v>
      </c>
      <c r="BO38" s="757">
        <f t="shared" si="79"/>
        <v>0</v>
      </c>
      <c r="BP38" s="757">
        <f t="shared" si="80"/>
        <v>0</v>
      </c>
      <c r="BQ38" s="757">
        <f t="shared" si="81"/>
        <v>0</v>
      </c>
      <c r="BR38" s="757">
        <f t="shared" si="82"/>
        <v>0</v>
      </c>
      <c r="BS38" s="757">
        <f t="shared" si="88"/>
        <v>12</v>
      </c>
      <c r="BT38" s="758">
        <f t="shared" si="89"/>
        <v>174</v>
      </c>
      <c r="BU38" s="735"/>
    </row>
    <row r="39" spans="1:73" ht="15.75">
      <c r="A39" s="765">
        <v>158003</v>
      </c>
      <c r="B39" s="765" t="s">
        <v>440</v>
      </c>
      <c r="C39" s="765"/>
      <c r="D39" s="778" t="s">
        <v>83</v>
      </c>
      <c r="E39" s="747"/>
      <c r="F39" s="747" t="s">
        <v>56</v>
      </c>
      <c r="G39" s="766"/>
      <c r="H39" s="747" t="s">
        <v>441</v>
      </c>
      <c r="I39" s="752" t="s">
        <v>388</v>
      </c>
      <c r="J39" s="751" t="s">
        <v>360</v>
      </c>
      <c r="K39" s="752" t="s">
        <v>442</v>
      </c>
      <c r="L39" s="752" t="s">
        <v>388</v>
      </c>
      <c r="M39" s="752" t="s">
        <v>388</v>
      </c>
      <c r="N39" s="747"/>
      <c r="O39" s="747" t="s">
        <v>56</v>
      </c>
      <c r="P39" s="751" t="s">
        <v>19</v>
      </c>
      <c r="Q39" s="751" t="s">
        <v>55</v>
      </c>
      <c r="R39" s="752" t="s">
        <v>442</v>
      </c>
      <c r="S39" s="752" t="s">
        <v>388</v>
      </c>
      <c r="T39" s="751" t="s">
        <v>20</v>
      </c>
      <c r="U39" s="747" t="s">
        <v>388</v>
      </c>
      <c r="V39" s="759" t="s">
        <v>56</v>
      </c>
      <c r="W39" s="752" t="s">
        <v>19</v>
      </c>
      <c r="X39" s="752" t="s">
        <v>388</v>
      </c>
      <c r="Y39" s="751" t="s">
        <v>19</v>
      </c>
      <c r="Z39" s="752"/>
      <c r="AA39" s="760" t="s">
        <v>17</v>
      </c>
      <c r="AB39" s="747"/>
      <c r="AC39" s="747"/>
      <c r="AD39" s="752" t="s">
        <v>442</v>
      </c>
      <c r="AE39" s="751" t="s">
        <v>360</v>
      </c>
      <c r="AF39" s="752" t="s">
        <v>443</v>
      </c>
      <c r="AG39" s="752" t="s">
        <v>388</v>
      </c>
      <c r="AH39" s="751" t="s">
        <v>21</v>
      </c>
      <c r="AI39" s="747"/>
      <c r="AJ39" s="790">
        <f t="shared" si="83"/>
        <v>108</v>
      </c>
      <c r="AK39" s="791">
        <f t="shared" si="84"/>
        <v>318</v>
      </c>
      <c r="AL39" s="791">
        <f t="shared" si="85"/>
        <v>210</v>
      </c>
      <c r="AM39" s="755"/>
      <c r="AN39" s="756">
        <f t="shared" si="86"/>
        <v>108</v>
      </c>
      <c r="AO39" s="756">
        <f t="shared" si="87"/>
        <v>210</v>
      </c>
      <c r="AP39" s="761"/>
      <c r="AQ39" s="741"/>
      <c r="AR39" s="741"/>
      <c r="AS39" s="741"/>
      <c r="AT39" s="741">
        <v>2</v>
      </c>
      <c r="AU39" s="741"/>
      <c r="AV39" s="757">
        <f t="shared" si="60"/>
        <v>3</v>
      </c>
      <c r="AW39" s="757">
        <f t="shared" si="61"/>
        <v>1</v>
      </c>
      <c r="AX39" s="757">
        <f t="shared" si="62"/>
        <v>1</v>
      </c>
      <c r="AY39" s="757">
        <f t="shared" si="90"/>
        <v>3</v>
      </c>
      <c r="AZ39" s="757">
        <f t="shared" si="64"/>
        <v>0</v>
      </c>
      <c r="BA39" s="757">
        <f t="shared" si="65"/>
        <v>0</v>
      </c>
      <c r="BB39" s="757">
        <f t="shared" si="66"/>
        <v>1</v>
      </c>
      <c r="BC39" s="757">
        <f t="shared" si="67"/>
        <v>0</v>
      </c>
      <c r="BD39" s="757">
        <f t="shared" si="68"/>
        <v>0</v>
      </c>
      <c r="BE39" s="757">
        <f t="shared" si="69"/>
        <v>0</v>
      </c>
      <c r="BF39" s="757">
        <f t="shared" si="70"/>
        <v>2</v>
      </c>
      <c r="BG39" s="757">
        <f t="shared" si="71"/>
        <v>10</v>
      </c>
      <c r="BH39" s="757">
        <f t="shared" si="72"/>
        <v>2</v>
      </c>
      <c r="BI39" s="757">
        <f t="shared" si="73"/>
        <v>0</v>
      </c>
      <c r="BJ39" s="757">
        <f t="shared" si="74"/>
        <v>0</v>
      </c>
      <c r="BK39" s="757">
        <f t="shared" si="75"/>
        <v>0</v>
      </c>
      <c r="BL39" s="757">
        <f t="shared" si="76"/>
        <v>0</v>
      </c>
      <c r="BM39" s="757">
        <f t="shared" si="77"/>
        <v>0</v>
      </c>
      <c r="BN39" s="757">
        <f t="shared" si="78"/>
        <v>0</v>
      </c>
      <c r="BO39" s="757">
        <f t="shared" si="79"/>
        <v>0</v>
      </c>
      <c r="BP39" s="757">
        <f t="shared" si="80"/>
        <v>0</v>
      </c>
      <c r="BQ39" s="757">
        <f t="shared" si="81"/>
        <v>0</v>
      </c>
      <c r="BR39" s="757">
        <f t="shared" si="82"/>
        <v>0</v>
      </c>
      <c r="BS39" s="792">
        <f t="shared" si="88"/>
        <v>12</v>
      </c>
      <c r="BT39" s="758">
        <f t="shared" si="89"/>
        <v>318</v>
      </c>
      <c r="BU39" s="722"/>
    </row>
    <row r="40" spans="1:73" ht="15.75">
      <c r="A40" s="728" t="s">
        <v>372</v>
      </c>
      <c r="B40" s="729" t="s">
        <v>373</v>
      </c>
      <c r="C40" s="730" t="s">
        <v>46</v>
      </c>
      <c r="D40" s="793" t="s">
        <v>3</v>
      </c>
      <c r="E40" s="565">
        <v>1</v>
      </c>
      <c r="F40" s="565">
        <v>2</v>
      </c>
      <c r="G40" s="565">
        <v>3</v>
      </c>
      <c r="H40" s="565">
        <v>4</v>
      </c>
      <c r="I40" s="565">
        <v>5</v>
      </c>
      <c r="J40" s="565">
        <v>6</v>
      </c>
      <c r="K40" s="565">
        <v>7</v>
      </c>
      <c r="L40" s="565">
        <v>8</v>
      </c>
      <c r="M40" s="565">
        <v>9</v>
      </c>
      <c r="N40" s="565">
        <v>10</v>
      </c>
      <c r="O40" s="565">
        <v>11</v>
      </c>
      <c r="P40" s="565">
        <v>12</v>
      </c>
      <c r="Q40" s="565">
        <v>13</v>
      </c>
      <c r="R40" s="565">
        <v>14</v>
      </c>
      <c r="S40" s="565">
        <v>15</v>
      </c>
      <c r="T40" s="565">
        <v>16</v>
      </c>
      <c r="U40" s="565">
        <v>17</v>
      </c>
      <c r="V40" s="565">
        <v>18</v>
      </c>
      <c r="W40" s="565">
        <v>19</v>
      </c>
      <c r="X40" s="565">
        <v>20</v>
      </c>
      <c r="Y40" s="565">
        <v>21</v>
      </c>
      <c r="Z40" s="565">
        <v>22</v>
      </c>
      <c r="AA40" s="565">
        <v>23</v>
      </c>
      <c r="AB40" s="565">
        <v>24</v>
      </c>
      <c r="AC40" s="565">
        <v>25</v>
      </c>
      <c r="AD40" s="565">
        <v>26</v>
      </c>
      <c r="AE40" s="565">
        <v>27</v>
      </c>
      <c r="AF40" s="565">
        <v>28</v>
      </c>
      <c r="AG40" s="565">
        <v>29</v>
      </c>
      <c r="AH40" s="565">
        <v>30</v>
      </c>
      <c r="AI40" s="565">
        <v>31</v>
      </c>
      <c r="AJ40" s="732" t="s">
        <v>4</v>
      </c>
      <c r="AK40" s="733" t="s">
        <v>5</v>
      </c>
      <c r="AL40" s="733" t="s">
        <v>6</v>
      </c>
      <c r="AM40" s="794"/>
      <c r="AN40" s="795"/>
      <c r="AO40" s="795"/>
      <c r="AP40" s="795"/>
      <c r="AQ40" s="715"/>
      <c r="AR40" s="715"/>
      <c r="AS40" s="715"/>
      <c r="AT40" s="796"/>
      <c r="AU40" s="796"/>
      <c r="AV40" s="773"/>
      <c r="AW40" s="773"/>
      <c r="AX40" s="773"/>
      <c r="AY40" s="773"/>
      <c r="AZ40" s="773"/>
      <c r="BA40" s="773"/>
      <c r="BB40" s="773"/>
      <c r="BC40" s="773"/>
      <c r="BD40" s="773"/>
      <c r="BE40" s="773"/>
      <c r="BF40" s="773"/>
      <c r="BG40" s="773"/>
      <c r="BH40" s="773"/>
      <c r="BI40" s="773"/>
      <c r="BJ40" s="773"/>
      <c r="BK40" s="773"/>
      <c r="BL40" s="773">
        <f t="shared" si="76"/>
        <v>0</v>
      </c>
      <c r="BM40" s="773"/>
      <c r="BN40" s="773"/>
      <c r="BO40" s="773"/>
      <c r="BP40" s="773"/>
      <c r="BQ40" s="773"/>
      <c r="BR40" s="773"/>
      <c r="BS40" s="796"/>
      <c r="BT40" s="774"/>
      <c r="BU40" s="797"/>
    </row>
    <row r="41" spans="1:73" ht="15.75">
      <c r="A41" s="736"/>
      <c r="B41" s="737" t="s">
        <v>264</v>
      </c>
      <c r="C41" s="738" t="s">
        <v>209</v>
      </c>
      <c r="D41" s="798"/>
      <c r="E41" s="565" t="s">
        <v>9</v>
      </c>
      <c r="F41" s="565" t="s">
        <v>10</v>
      </c>
      <c r="G41" s="565" t="s">
        <v>132</v>
      </c>
      <c r="H41" s="565" t="s">
        <v>11</v>
      </c>
      <c r="I41" s="565" t="s">
        <v>12</v>
      </c>
      <c r="J41" s="565" t="s">
        <v>13</v>
      </c>
      <c r="K41" s="565" t="s">
        <v>8</v>
      </c>
      <c r="L41" s="565" t="s">
        <v>9</v>
      </c>
      <c r="M41" s="565" t="s">
        <v>10</v>
      </c>
      <c r="N41" s="565" t="s">
        <v>132</v>
      </c>
      <c r="O41" s="565" t="s">
        <v>11</v>
      </c>
      <c r="P41" s="565" t="s">
        <v>12</v>
      </c>
      <c r="Q41" s="565" t="s">
        <v>13</v>
      </c>
      <c r="R41" s="565" t="s">
        <v>8</v>
      </c>
      <c r="S41" s="565" t="s">
        <v>9</v>
      </c>
      <c r="T41" s="565" t="s">
        <v>10</v>
      </c>
      <c r="U41" s="565" t="s">
        <v>132</v>
      </c>
      <c r="V41" s="565" t="s">
        <v>11</v>
      </c>
      <c r="W41" s="565" t="s">
        <v>12</v>
      </c>
      <c r="X41" s="565" t="s">
        <v>13</v>
      </c>
      <c r="Y41" s="565" t="s">
        <v>8</v>
      </c>
      <c r="Z41" s="565" t="s">
        <v>9</v>
      </c>
      <c r="AA41" s="565" t="s">
        <v>10</v>
      </c>
      <c r="AB41" s="565" t="s">
        <v>132</v>
      </c>
      <c r="AC41" s="565" t="s">
        <v>11</v>
      </c>
      <c r="AD41" s="565" t="s">
        <v>12</v>
      </c>
      <c r="AE41" s="565" t="s">
        <v>13</v>
      </c>
      <c r="AF41" s="565" t="s">
        <v>8</v>
      </c>
      <c r="AG41" s="565" t="s">
        <v>9</v>
      </c>
      <c r="AH41" s="565" t="s">
        <v>10</v>
      </c>
      <c r="AI41" s="565" t="s">
        <v>132</v>
      </c>
      <c r="AJ41" s="732"/>
      <c r="AK41" s="733"/>
      <c r="AL41" s="733"/>
      <c r="AM41" s="769"/>
      <c r="AN41" s="740" t="s">
        <v>4</v>
      </c>
      <c r="AO41" s="740" t="s">
        <v>6</v>
      </c>
      <c r="AP41" s="761"/>
      <c r="AQ41" s="741" t="s">
        <v>14</v>
      </c>
      <c r="AR41" s="741" t="s">
        <v>15</v>
      </c>
      <c r="AS41" s="741" t="s">
        <v>16</v>
      </c>
      <c r="AT41" s="741" t="s">
        <v>17</v>
      </c>
      <c r="AU41" s="741" t="s">
        <v>18</v>
      </c>
      <c r="AV41" s="757">
        <f>COUNTIF(E41:AI41,"M")</f>
        <v>0</v>
      </c>
      <c r="AW41" s="757">
        <f>COUNTIF(E41:AI41,"T")</f>
        <v>0</v>
      </c>
      <c r="AX41" s="757">
        <f>COUNTIF(E41:AI41,"P")</f>
        <v>0</v>
      </c>
      <c r="AY41" s="757">
        <f>COUNTIF(E41:AI41,"SN")</f>
        <v>0</v>
      </c>
      <c r="AZ41" s="757">
        <f>COUNTIF(E41:AI41,"M/T")</f>
        <v>0</v>
      </c>
      <c r="BA41" s="757">
        <f>COUNTIF(E41:AI41,"I/I")</f>
        <v>0</v>
      </c>
      <c r="BB41" s="757">
        <f>COUNTIF(E41:AI41,"I")</f>
        <v>0</v>
      </c>
      <c r="BC41" s="757">
        <f>COUNTIF(E41:AI41,"I²")</f>
        <v>0</v>
      </c>
      <c r="BD41" s="757">
        <f>COUNTIF(E41:AI41,"M4")</f>
        <v>0</v>
      </c>
      <c r="BE41" s="757">
        <f>COUNTIF(E41:AI41,"T5")</f>
        <v>0</v>
      </c>
      <c r="BF41" s="757">
        <f>COUNTIF(E41:AI41,"M/N")</f>
        <v>0</v>
      </c>
      <c r="BG41" s="757">
        <f>COUNTIF(E41:AI41,"T/N")</f>
        <v>0</v>
      </c>
      <c r="BH41" s="757">
        <f>COUNTIF(E41:AI41,"T/I")</f>
        <v>0</v>
      </c>
      <c r="BI41" s="757">
        <f>COUNTIF(E41:AI41,"P/I")</f>
        <v>0</v>
      </c>
      <c r="BJ41" s="757">
        <f>COUNTIF(E41:AI41,"M/I")</f>
        <v>0</v>
      </c>
      <c r="BK41" s="757">
        <f>COUNTIF(E41:AI41,"M4/T")</f>
        <v>0</v>
      </c>
      <c r="BL41" s="757">
        <f t="shared" si="76"/>
        <v>0</v>
      </c>
      <c r="BM41" s="757">
        <f>COUNTIF(E41:AI41,"M5")</f>
        <v>0</v>
      </c>
      <c r="BN41" s="757">
        <f>COUNTIF(E41:AI41,"M6")</f>
        <v>0</v>
      </c>
      <c r="BO41" s="757">
        <f>COUNTIF(E41:AI41,"T2/N")</f>
        <v>0</v>
      </c>
      <c r="BP41" s="757">
        <f>COUNTIF(E41:AI41,"P2")</f>
        <v>0</v>
      </c>
      <c r="BQ41" s="757">
        <f>COUNTIF(E41:AI41,"T5/N")</f>
        <v>0</v>
      </c>
      <c r="BR41" s="757">
        <f>COUNTIF(E41:AI41,"M5/I")</f>
        <v>0</v>
      </c>
      <c r="BS41" s="742" t="s">
        <v>31</v>
      </c>
      <c r="BT41" s="742" t="s">
        <v>32</v>
      </c>
      <c r="BU41" s="735"/>
    </row>
    <row r="42" spans="1:73" ht="15.75">
      <c r="A42" s="799" t="s">
        <v>444</v>
      </c>
      <c r="B42" s="800" t="s">
        <v>445</v>
      </c>
      <c r="C42" s="801">
        <v>492425</v>
      </c>
      <c r="D42" s="802" t="s">
        <v>392</v>
      </c>
      <c r="E42" s="759" t="s">
        <v>55</v>
      </c>
      <c r="F42" s="747"/>
      <c r="G42" s="747"/>
      <c r="H42" s="747"/>
      <c r="I42" s="752"/>
      <c r="J42" s="752"/>
      <c r="K42" s="752"/>
      <c r="L42" s="752"/>
      <c r="M42" s="752" t="s">
        <v>55</v>
      </c>
      <c r="N42" s="747" t="s">
        <v>55</v>
      </c>
      <c r="O42" s="747" t="s">
        <v>55</v>
      </c>
      <c r="P42" s="752" t="s">
        <v>55</v>
      </c>
      <c r="Q42" s="752" t="s">
        <v>55</v>
      </c>
      <c r="R42" s="752" t="s">
        <v>55</v>
      </c>
      <c r="S42" s="752" t="s">
        <v>55</v>
      </c>
      <c r="T42" s="752" t="s">
        <v>55</v>
      </c>
      <c r="U42" s="759" t="s">
        <v>56</v>
      </c>
      <c r="V42" s="747" t="s">
        <v>55</v>
      </c>
      <c r="W42" s="752" t="s">
        <v>55</v>
      </c>
      <c r="X42" s="752" t="s">
        <v>55</v>
      </c>
      <c r="Y42" s="752" t="s">
        <v>55</v>
      </c>
      <c r="Z42" s="752" t="s">
        <v>55</v>
      </c>
      <c r="AA42" s="752" t="s">
        <v>55</v>
      </c>
      <c r="AB42" s="747" t="s">
        <v>55</v>
      </c>
      <c r="AC42" s="803" t="s">
        <v>56</v>
      </c>
      <c r="AD42" s="752" t="s">
        <v>55</v>
      </c>
      <c r="AE42" s="752" t="s">
        <v>55</v>
      </c>
      <c r="AF42" s="752" t="s">
        <v>55</v>
      </c>
      <c r="AG42" s="752" t="s">
        <v>55</v>
      </c>
      <c r="AH42" s="752" t="s">
        <v>55</v>
      </c>
      <c r="AI42" s="747"/>
      <c r="AJ42" s="753">
        <f>AN42</f>
        <v>120</v>
      </c>
      <c r="AK42" s="754">
        <f>AJ42+AL42</f>
        <v>150</v>
      </c>
      <c r="AL42" s="754">
        <f>AO42</f>
        <v>30</v>
      </c>
      <c r="AM42" s="755"/>
      <c r="AN42" s="756">
        <f>$AN$2-BS42</f>
        <v>120</v>
      </c>
      <c r="AO42" s="756">
        <f>(BT42-AN42)</f>
        <v>30</v>
      </c>
      <c r="AP42" s="761"/>
      <c r="AQ42" s="741"/>
      <c r="AR42" s="741"/>
      <c r="AS42" s="741"/>
      <c r="AT42" s="741"/>
      <c r="AU42" s="741"/>
      <c r="AV42" s="757">
        <f>COUNTIF(E42:AI42,"M")</f>
        <v>0</v>
      </c>
      <c r="AW42" s="757">
        <f>COUNTIF(E42:AI42,"T")</f>
        <v>0</v>
      </c>
      <c r="AX42" s="757">
        <f>COUNTIF(E42:AI42,"P")</f>
        <v>0</v>
      </c>
      <c r="AY42" s="757">
        <f>COUNTIF(E42:AI42,"N")</f>
        <v>2</v>
      </c>
      <c r="AZ42" s="757">
        <f>COUNTIF(E42:AI42,"M/T")</f>
        <v>0</v>
      </c>
      <c r="BA42" s="757">
        <f>COUNTIF(E42:AI42,"I/I")</f>
        <v>0</v>
      </c>
      <c r="BB42" s="757">
        <f>COUNTIF(E42:AI42,"I")</f>
        <v>21</v>
      </c>
      <c r="BC42" s="757">
        <f>COUNTIF(E42:AI42,"I²")</f>
        <v>0</v>
      </c>
      <c r="BD42" s="757">
        <f>COUNTIF(E42:AI42,"M4")</f>
        <v>0</v>
      </c>
      <c r="BE42" s="757">
        <f>COUNTIF(E42:AI42,"T5")</f>
        <v>0</v>
      </c>
      <c r="BF42" s="757">
        <f>COUNTIF(E42:AI42,"M/N")</f>
        <v>0</v>
      </c>
      <c r="BG42" s="757">
        <f>COUNTIF(E42:AI42,"T/N")</f>
        <v>0</v>
      </c>
      <c r="BH42" s="757">
        <f>COUNTIF(E42:AI42,"T/I")</f>
        <v>0</v>
      </c>
      <c r="BI42" s="757">
        <f>COUNTIF(E42:AI42,"P/I")</f>
        <v>0</v>
      </c>
      <c r="BJ42" s="757">
        <f>COUNTIF(E42:AI42,"M/I")</f>
        <v>0</v>
      </c>
      <c r="BK42" s="757">
        <f>COUNTIF(E42:AI42,"M4/T")</f>
        <v>0</v>
      </c>
      <c r="BL42" s="757">
        <f t="shared" si="76"/>
        <v>0</v>
      </c>
      <c r="BM42" s="757">
        <f>COUNTIF(E42:AI42,"M5")</f>
        <v>0</v>
      </c>
      <c r="BN42" s="757">
        <f>COUNTIF(E42:AI42,"M6")</f>
        <v>0</v>
      </c>
      <c r="BO42" s="757">
        <f>COUNTIF(E42:AI42,"T2/N")</f>
        <v>0</v>
      </c>
      <c r="BP42" s="757">
        <f>COUNTIF(E42:AI42,"P2")</f>
        <v>0</v>
      </c>
      <c r="BQ42" s="757">
        <f>COUNTIF(E42:AI42,"T5/N")</f>
        <v>0</v>
      </c>
      <c r="BR42" s="757">
        <f>COUNTIF(E42:AI42,"M5/I")</f>
        <v>0</v>
      </c>
      <c r="BS42" s="757">
        <f>((AR42*6)+(AS42*6)+(AT42*6)+(AU42)+(AQ42*6))</f>
        <v>0</v>
      </c>
      <c r="BT42" s="758">
        <f>(AV42*$BV$6)+(AW42*$BW$6)+(AX42*$BX$6)+(AY42*$BY$6)+(AZ42*$BZ$6)+(BA42*$CA$6)+(BB42*$CB$6)+(BC42*$CC$6)+(BD42*$CD$6)+(BE42*$CE$6)+(BF42*$CF$6)+(BG42*$CG$6+(BH42*$CH$6)+(BI42*$CI$6)+(BJ42*$CJ$6)+(BK42*$CK$6)+(BL42*$CL$6)+(BM42*$CM$6)+(BN42*$CN42)+(BO42*$CO$6)+(BP42*$CP$6)+(BQ42*$CQ$6)+(BR42*$CR$6))</f>
        <v>150</v>
      </c>
    </row>
  </sheetData>
  <mergeCells count="21">
    <mergeCell ref="AJ40:AJ41"/>
    <mergeCell ref="AK40:AK41"/>
    <mergeCell ref="AL40:AL41"/>
    <mergeCell ref="S20:AI20"/>
    <mergeCell ref="D29:D30"/>
    <mergeCell ref="AJ29:AJ30"/>
    <mergeCell ref="AK29:AK30"/>
    <mergeCell ref="AL29:AL30"/>
    <mergeCell ref="T32:AI32"/>
    <mergeCell ref="AL4:AL5"/>
    <mergeCell ref="I6:AB6"/>
    <mergeCell ref="D16:D17"/>
    <mergeCell ref="AJ16:AJ17"/>
    <mergeCell ref="AK16:AK17"/>
    <mergeCell ref="AL16:AL17"/>
    <mergeCell ref="A1:AI1"/>
    <mergeCell ref="A2:AI2"/>
    <mergeCell ref="A3:AI3"/>
    <mergeCell ref="D4:D5"/>
    <mergeCell ref="AJ4:AJ5"/>
    <mergeCell ref="AK4:AK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0"/>
  <sheetViews>
    <sheetView tabSelected="1" workbookViewId="0">
      <selection sqref="A1:XFD1048576"/>
    </sheetView>
  </sheetViews>
  <sheetFormatPr defaultRowHeight="15"/>
  <cols>
    <col min="1" max="1" width="13.5703125" customWidth="1"/>
    <col min="2" max="3" width="20.7109375" customWidth="1"/>
    <col min="4" max="4" width="17.5703125" customWidth="1"/>
    <col min="5" max="38" width="7.5703125" customWidth="1"/>
  </cols>
  <sheetData>
    <row r="1" spans="1:90">
      <c r="A1" s="806" t="s">
        <v>446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806"/>
      <c r="U1" s="806"/>
      <c r="V1" s="806"/>
      <c r="W1" s="806"/>
      <c r="X1" s="806"/>
      <c r="Y1" s="806"/>
      <c r="Z1" s="806"/>
      <c r="AA1" s="806"/>
      <c r="AB1" s="806"/>
      <c r="AC1" s="806"/>
      <c r="AD1" s="806"/>
      <c r="AE1" s="806"/>
      <c r="AF1" s="806"/>
      <c r="AG1" s="806"/>
      <c r="AH1" s="806"/>
      <c r="AI1" s="806"/>
    </row>
    <row r="2" spans="1:90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N2">
        <f>20*8</f>
        <v>160</v>
      </c>
    </row>
    <row r="3" spans="1:90">
      <c r="A3" s="807"/>
      <c r="B3" s="807"/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807"/>
      <c r="O3" s="807"/>
      <c r="P3" s="807"/>
      <c r="Q3" s="807"/>
      <c r="R3" s="807"/>
      <c r="S3" s="807"/>
      <c r="T3" s="807"/>
      <c r="U3" s="807"/>
      <c r="V3" s="807"/>
      <c r="W3" s="807"/>
      <c r="X3" s="807"/>
      <c r="Y3" s="807"/>
      <c r="Z3" s="807"/>
      <c r="AA3" s="807"/>
      <c r="AB3" s="807"/>
      <c r="AC3" s="807"/>
      <c r="AD3" s="807"/>
      <c r="AE3" s="807"/>
      <c r="AF3" s="807"/>
      <c r="AG3" s="807"/>
      <c r="AH3" s="807"/>
      <c r="AI3" s="807"/>
    </row>
    <row r="4" spans="1:90" ht="16.5">
      <c r="A4" s="808" t="s">
        <v>0</v>
      </c>
      <c r="B4" s="809" t="s">
        <v>1</v>
      </c>
      <c r="C4" s="810"/>
      <c r="D4" s="811" t="s">
        <v>3</v>
      </c>
      <c r="E4" s="812">
        <v>1</v>
      </c>
      <c r="F4" s="812">
        <v>2</v>
      </c>
      <c r="G4" s="812">
        <v>3</v>
      </c>
      <c r="H4" s="812">
        <v>4</v>
      </c>
      <c r="I4" s="812">
        <v>5</v>
      </c>
      <c r="J4" s="812">
        <v>6</v>
      </c>
      <c r="K4" s="812">
        <v>7</v>
      </c>
      <c r="L4" s="812">
        <v>8</v>
      </c>
      <c r="M4" s="812">
        <v>9</v>
      </c>
      <c r="N4" s="812">
        <v>10</v>
      </c>
      <c r="O4" s="812">
        <v>11</v>
      </c>
      <c r="P4" s="812">
        <v>12</v>
      </c>
      <c r="Q4" s="812">
        <v>13</v>
      </c>
      <c r="R4" s="812">
        <v>14</v>
      </c>
      <c r="S4" s="812">
        <v>15</v>
      </c>
      <c r="T4" s="812">
        <v>16</v>
      </c>
      <c r="U4" s="812">
        <v>17</v>
      </c>
      <c r="V4" s="812">
        <v>18</v>
      </c>
      <c r="W4" s="812">
        <v>19</v>
      </c>
      <c r="X4" s="812">
        <v>20</v>
      </c>
      <c r="Y4" s="812">
        <v>21</v>
      </c>
      <c r="Z4" s="812">
        <v>22</v>
      </c>
      <c r="AA4" s="812">
        <v>23</v>
      </c>
      <c r="AB4" s="812">
        <v>24</v>
      </c>
      <c r="AC4" s="812">
        <v>25</v>
      </c>
      <c r="AD4" s="812">
        <v>26</v>
      </c>
      <c r="AE4" s="812">
        <v>27</v>
      </c>
      <c r="AF4" s="812">
        <v>28</v>
      </c>
      <c r="AG4" s="812">
        <v>29</v>
      </c>
      <c r="AH4" s="812">
        <v>30</v>
      </c>
      <c r="AI4" s="812">
        <v>31</v>
      </c>
      <c r="AJ4" s="813" t="s">
        <v>4</v>
      </c>
      <c r="AK4" s="814" t="s">
        <v>5</v>
      </c>
      <c r="AL4" s="815" t="s">
        <v>6</v>
      </c>
    </row>
    <row r="5" spans="1:90" ht="16.5">
      <c r="A5" s="816"/>
      <c r="B5" s="817"/>
      <c r="C5" s="818"/>
      <c r="D5" s="811"/>
      <c r="E5" s="812" t="s">
        <v>9</v>
      </c>
      <c r="F5" s="812" t="s">
        <v>10</v>
      </c>
      <c r="G5" s="812" t="s">
        <v>132</v>
      </c>
      <c r="H5" s="812" t="s">
        <v>11</v>
      </c>
      <c r="I5" s="812" t="s">
        <v>12</v>
      </c>
      <c r="J5" s="812" t="s">
        <v>13</v>
      </c>
      <c r="K5" s="812" t="s">
        <v>8</v>
      </c>
      <c r="L5" s="812" t="s">
        <v>9</v>
      </c>
      <c r="M5" s="812" t="s">
        <v>10</v>
      </c>
      <c r="N5" s="812" t="s">
        <v>132</v>
      </c>
      <c r="O5" s="812" t="s">
        <v>11</v>
      </c>
      <c r="P5" s="812" t="s">
        <v>12</v>
      </c>
      <c r="Q5" s="812" t="s">
        <v>13</v>
      </c>
      <c r="R5" s="812" t="s">
        <v>8</v>
      </c>
      <c r="S5" s="812" t="s">
        <v>9</v>
      </c>
      <c r="T5" s="812" t="s">
        <v>10</v>
      </c>
      <c r="U5" s="812" t="s">
        <v>132</v>
      </c>
      <c r="V5" s="812" t="s">
        <v>11</v>
      </c>
      <c r="W5" s="812" t="s">
        <v>12</v>
      </c>
      <c r="X5" s="812" t="s">
        <v>13</v>
      </c>
      <c r="Y5" s="812" t="s">
        <v>8</v>
      </c>
      <c r="Z5" s="812" t="s">
        <v>9</v>
      </c>
      <c r="AA5" s="812" t="s">
        <v>10</v>
      </c>
      <c r="AB5" s="812" t="s">
        <v>132</v>
      </c>
      <c r="AC5" s="812" t="s">
        <v>11</v>
      </c>
      <c r="AD5" s="812" t="s">
        <v>12</v>
      </c>
      <c r="AE5" s="812" t="s">
        <v>13</v>
      </c>
      <c r="AF5" s="812" t="s">
        <v>8</v>
      </c>
      <c r="AG5" s="812" t="s">
        <v>9</v>
      </c>
      <c r="AH5" s="812" t="s">
        <v>10</v>
      </c>
      <c r="AI5" s="812" t="s">
        <v>132</v>
      </c>
      <c r="AJ5" s="813"/>
      <c r="AK5" s="814"/>
      <c r="AL5" s="815"/>
      <c r="AN5" s="819" t="s">
        <v>4</v>
      </c>
      <c r="AO5" s="819" t="s">
        <v>6</v>
      </c>
      <c r="AQ5" s="820" t="s">
        <v>19</v>
      </c>
      <c r="AR5" s="820" t="s">
        <v>20</v>
      </c>
      <c r="AS5" s="820" t="s">
        <v>55</v>
      </c>
      <c r="AT5" s="820" t="s">
        <v>447</v>
      </c>
      <c r="AU5" s="820" t="s">
        <v>48</v>
      </c>
      <c r="AV5" s="820" t="s">
        <v>448</v>
      </c>
      <c r="AW5" s="821" t="s">
        <v>21</v>
      </c>
      <c r="AX5" s="821" t="s">
        <v>449</v>
      </c>
      <c r="AY5" s="821" t="s">
        <v>450</v>
      </c>
      <c r="AZ5" s="821" t="s">
        <v>376</v>
      </c>
      <c r="BA5" s="821" t="s">
        <v>451</v>
      </c>
      <c r="BB5" s="821" t="s">
        <v>49</v>
      </c>
      <c r="BC5" s="821" t="s">
        <v>452</v>
      </c>
      <c r="BD5" s="821" t="s">
        <v>453</v>
      </c>
      <c r="BE5" s="821" t="s">
        <v>454</v>
      </c>
      <c r="BF5" s="821" t="s">
        <v>455</v>
      </c>
      <c r="BG5" s="821" t="s">
        <v>456</v>
      </c>
      <c r="BH5" s="821" t="s">
        <v>457</v>
      </c>
      <c r="BI5" s="822" t="s">
        <v>14</v>
      </c>
      <c r="BJ5" s="822" t="s">
        <v>15</v>
      </c>
      <c r="BK5" s="822" t="s">
        <v>16</v>
      </c>
      <c r="BL5" s="822" t="s">
        <v>17</v>
      </c>
      <c r="BM5" s="822" t="s">
        <v>18</v>
      </c>
      <c r="BN5" s="823" t="s">
        <v>31</v>
      </c>
      <c r="BO5" s="823" t="s">
        <v>32</v>
      </c>
      <c r="BQ5" s="820" t="s">
        <v>19</v>
      </c>
      <c r="BR5" s="820" t="s">
        <v>20</v>
      </c>
      <c r="BS5" s="820" t="s">
        <v>55</v>
      </c>
      <c r="BT5" s="820" t="s">
        <v>447</v>
      </c>
      <c r="BU5" s="820" t="s">
        <v>48</v>
      </c>
      <c r="BV5" s="820" t="s">
        <v>448</v>
      </c>
      <c r="BW5" s="821" t="s">
        <v>21</v>
      </c>
      <c r="BX5" s="821" t="s">
        <v>449</v>
      </c>
      <c r="BY5" s="821" t="s">
        <v>450</v>
      </c>
      <c r="BZ5" s="821" t="s">
        <v>376</v>
      </c>
      <c r="CA5" s="821" t="s">
        <v>451</v>
      </c>
      <c r="CB5" s="821" t="s">
        <v>49</v>
      </c>
      <c r="CC5" s="821" t="s">
        <v>452</v>
      </c>
      <c r="CD5" s="821" t="s">
        <v>453</v>
      </c>
      <c r="CE5" s="821" t="s">
        <v>454</v>
      </c>
      <c r="CF5" s="821" t="s">
        <v>455</v>
      </c>
      <c r="CG5" s="821" t="s">
        <v>456</v>
      </c>
      <c r="CH5" s="821" t="s">
        <v>457</v>
      </c>
      <c r="CI5" s="824"/>
      <c r="CJ5" s="824"/>
      <c r="CK5" s="825"/>
      <c r="CL5" s="825"/>
    </row>
    <row r="6" spans="1:90" ht="15.75">
      <c r="A6" s="826">
        <v>135569</v>
      </c>
      <c r="B6" s="827" t="s">
        <v>458</v>
      </c>
      <c r="C6" s="828"/>
      <c r="D6" s="829" t="s">
        <v>332</v>
      </c>
      <c r="E6" s="830"/>
      <c r="F6" s="830"/>
      <c r="G6" s="830"/>
      <c r="H6" s="830" t="s">
        <v>55</v>
      </c>
      <c r="I6" s="831" t="s">
        <v>452</v>
      </c>
      <c r="J6" s="831" t="s">
        <v>55</v>
      </c>
      <c r="K6" s="831" t="s">
        <v>55</v>
      </c>
      <c r="L6" s="831" t="s">
        <v>452</v>
      </c>
      <c r="M6" s="832" t="s">
        <v>17</v>
      </c>
      <c r="N6" s="830"/>
      <c r="O6" s="830"/>
      <c r="P6" s="832" t="s">
        <v>17</v>
      </c>
      <c r="Q6" s="831" t="s">
        <v>55</v>
      </c>
      <c r="R6" s="831" t="s">
        <v>55</v>
      </c>
      <c r="S6" s="831" t="s">
        <v>452</v>
      </c>
      <c r="T6" s="831" t="s">
        <v>55</v>
      </c>
      <c r="U6" s="830"/>
      <c r="V6" s="830"/>
      <c r="W6" s="831" t="s">
        <v>55</v>
      </c>
      <c r="X6" s="831" t="s">
        <v>55</v>
      </c>
      <c r="Y6" s="831" t="s">
        <v>55</v>
      </c>
      <c r="Z6" s="831" t="s">
        <v>55</v>
      </c>
      <c r="AA6" s="831" t="s">
        <v>55</v>
      </c>
      <c r="AB6" s="830" t="s">
        <v>55</v>
      </c>
      <c r="AC6" s="830"/>
      <c r="AD6" s="831" t="s">
        <v>55</v>
      </c>
      <c r="AE6" s="832" t="s">
        <v>17</v>
      </c>
      <c r="AF6" s="831" t="s">
        <v>55</v>
      </c>
      <c r="AG6" s="831" t="s">
        <v>55</v>
      </c>
      <c r="AH6" s="831" t="s">
        <v>453</v>
      </c>
      <c r="AI6" s="830"/>
      <c r="AJ6" s="833">
        <f>AN6</f>
        <v>127</v>
      </c>
      <c r="AK6" s="834">
        <f>AJ6+AL6</f>
        <v>127</v>
      </c>
      <c r="AL6" s="834">
        <f>AO6</f>
        <v>0</v>
      </c>
      <c r="AN6" s="835">
        <f>$AN$2-BN6</f>
        <v>127</v>
      </c>
      <c r="AO6" s="835">
        <f>(BO6-AN6)</f>
        <v>0</v>
      </c>
      <c r="AQ6" s="836">
        <f>COUNTIF(E6:AI6,"M")</f>
        <v>0</v>
      </c>
      <c r="AR6" s="836">
        <f>COUNTIF(E6:AI6,"T")</f>
        <v>0</v>
      </c>
      <c r="AS6" s="836">
        <f>COUNTIF(E6:AI6,"I")</f>
        <v>15</v>
      </c>
      <c r="AT6" s="836">
        <f>COUNTIF(E6:AI6,"P1")</f>
        <v>0</v>
      </c>
      <c r="AU6" s="836">
        <f>COUNTIF(E6:AI6,"M1")</f>
        <v>0</v>
      </c>
      <c r="AV6" s="836">
        <f>COUNTIF(E6:AI6,"I2")</f>
        <v>0</v>
      </c>
      <c r="AW6" s="836">
        <f>COUNTIF(E6:AI6,"P")</f>
        <v>0</v>
      </c>
      <c r="AX6" s="836">
        <f>COUNTIF(E6:AI6,"PI")</f>
        <v>0</v>
      </c>
      <c r="AY6" s="836">
        <f>COUNTIF(E6:AI6,"P1.")</f>
        <v>0</v>
      </c>
      <c r="AZ6" s="836">
        <f>COUNTIF(E6:AI6,"P2")</f>
        <v>0</v>
      </c>
      <c r="BA6" s="836">
        <f>COUNTIF(E6:AI6,"P3")</f>
        <v>0</v>
      </c>
      <c r="BB6" s="836">
        <f>COUNTIF(E6:AI6,"T1")</f>
        <v>0</v>
      </c>
      <c r="BC6" s="836">
        <f>COUNTIF(E6:AI6,"TI")</f>
        <v>3</v>
      </c>
      <c r="BD6" s="836">
        <f>COUNTIF(E6:AI6,"I1")</f>
        <v>1</v>
      </c>
      <c r="BE6" s="836">
        <f>COUNTIF(E6:AI6,"P4")</f>
        <v>0</v>
      </c>
      <c r="BF6" s="836">
        <f>COUNTIF(E6:AI6,"P4.")</f>
        <v>0</v>
      </c>
      <c r="BG6" s="836">
        <f>COUNTIF(E6:AI6,"P5")</f>
        <v>0</v>
      </c>
      <c r="BH6" s="836">
        <f>COUNTIF(E6:AI6,"P6")</f>
        <v>0</v>
      </c>
      <c r="BI6" s="837"/>
      <c r="BJ6" s="837"/>
      <c r="BK6" s="837"/>
      <c r="BL6" s="837">
        <v>33</v>
      </c>
      <c r="BM6" s="837"/>
      <c r="BN6" s="838">
        <f>((BJ6*8)+(BK6*8)+(BL6)+(BM6)+(BI6*8))</f>
        <v>33</v>
      </c>
      <c r="BO6" s="836">
        <f>(AQ6*$BQ$6)+(AR6*$BR$6)+(AS6*$BS$6)+(AT6*$BT$6)+(AU6*$BU$6)+(AV6*$BV$6)+(AW6*$BW$6)+(AX6*$BX$6)+(AY6*$BY$6)+(AZ6*$BZ$6)+(BA6*$CA$6)+(BB6*$CB$6)+(BC6*$CC$6)+(BD6*$CD$6)+(BE6*$CE$6)+(BF6*$CF$6)+(BG6*$CG$6)+(BH6*$CH$6)</f>
        <v>127</v>
      </c>
      <c r="BQ6" s="839">
        <v>6</v>
      </c>
      <c r="BR6" s="839">
        <v>6</v>
      </c>
      <c r="BS6" s="839">
        <v>6</v>
      </c>
      <c r="BT6" s="840">
        <v>8</v>
      </c>
      <c r="BU6" s="840">
        <v>5</v>
      </c>
      <c r="BV6" s="840">
        <v>8</v>
      </c>
      <c r="BW6" s="840">
        <v>11</v>
      </c>
      <c r="BX6" s="840">
        <v>17</v>
      </c>
      <c r="BY6" s="840">
        <v>7</v>
      </c>
      <c r="BZ6" s="840">
        <v>8</v>
      </c>
      <c r="CA6" s="840">
        <v>11</v>
      </c>
      <c r="CB6" s="840">
        <v>6</v>
      </c>
      <c r="CC6" s="840">
        <v>11</v>
      </c>
      <c r="CD6" s="840">
        <v>4</v>
      </c>
      <c r="CE6" s="840">
        <v>10</v>
      </c>
      <c r="CF6" s="840">
        <v>12</v>
      </c>
      <c r="CG6" s="840">
        <v>9</v>
      </c>
      <c r="CH6" s="840">
        <v>11</v>
      </c>
      <c r="CI6" s="776"/>
      <c r="CJ6" s="776"/>
      <c r="CK6" s="841"/>
      <c r="CL6" s="841"/>
    </row>
    <row r="7" spans="1:90" ht="15.75">
      <c r="A7" s="842">
        <v>134074</v>
      </c>
      <c r="B7" s="843" t="s">
        <v>459</v>
      </c>
      <c r="C7" s="844"/>
      <c r="D7" s="829" t="s">
        <v>332</v>
      </c>
      <c r="E7" s="830"/>
      <c r="F7" s="830"/>
      <c r="G7" s="830"/>
      <c r="H7" s="830"/>
      <c r="I7" s="831" t="s">
        <v>21</v>
      </c>
      <c r="J7" s="831"/>
      <c r="K7" s="831" t="s">
        <v>21</v>
      </c>
      <c r="L7" s="831"/>
      <c r="M7" s="831" t="s">
        <v>455</v>
      </c>
      <c r="N7" s="830"/>
      <c r="O7" s="830" t="s">
        <v>21</v>
      </c>
      <c r="P7" s="831"/>
      <c r="Q7" s="831" t="s">
        <v>21</v>
      </c>
      <c r="R7" s="831"/>
      <c r="S7" s="831" t="s">
        <v>21</v>
      </c>
      <c r="T7" s="831"/>
      <c r="U7" s="830" t="s">
        <v>21</v>
      </c>
      <c r="V7" s="830"/>
      <c r="W7" s="831"/>
      <c r="X7" s="831"/>
      <c r="Y7" s="831" t="s">
        <v>21</v>
      </c>
      <c r="Z7" s="831"/>
      <c r="AA7" s="831" t="s">
        <v>21</v>
      </c>
      <c r="AB7" s="830" t="s">
        <v>21</v>
      </c>
      <c r="AC7" s="830" t="s">
        <v>21</v>
      </c>
      <c r="AD7" s="832"/>
      <c r="AE7" s="831" t="s">
        <v>449</v>
      </c>
      <c r="AF7" s="831"/>
      <c r="AG7" s="831" t="s">
        <v>21</v>
      </c>
      <c r="AH7" s="831"/>
      <c r="AI7" s="830" t="s">
        <v>21</v>
      </c>
      <c r="AJ7" s="833">
        <f t="shared" ref="AJ7:AJ10" si="0">AN7</f>
        <v>160</v>
      </c>
      <c r="AK7" s="834">
        <f t="shared" ref="AK7:AK10" si="1">AJ7+AL7</f>
        <v>161</v>
      </c>
      <c r="AL7" s="834">
        <f t="shared" ref="AL7:AL10" si="2">AO7</f>
        <v>1</v>
      </c>
      <c r="AN7" s="835">
        <f t="shared" ref="AN7:AN10" si="3">$AN$2-BN7</f>
        <v>160</v>
      </c>
      <c r="AO7" s="835">
        <f>(BO7-AN7)</f>
        <v>1</v>
      </c>
      <c r="AQ7" s="836">
        <f>COUNTIF(E7:AI7,"M")</f>
        <v>0</v>
      </c>
      <c r="AR7" s="836">
        <f>COUNTIF(E7:AI7,"T")</f>
        <v>0</v>
      </c>
      <c r="AS7" s="836">
        <f>COUNTIF(E7:AI7,"I")</f>
        <v>0</v>
      </c>
      <c r="AT7" s="836">
        <f>COUNTIF(E7:AI7,"P1")</f>
        <v>0</v>
      </c>
      <c r="AU7" s="836">
        <f>COUNTIF(E7:AI7,"M1")</f>
        <v>0</v>
      </c>
      <c r="AV7" s="836">
        <f>COUNTIF(E7:AI7,"I2")</f>
        <v>0</v>
      </c>
      <c r="AW7" s="836">
        <f>COUNTIF(E7:AI7,"P")</f>
        <v>12</v>
      </c>
      <c r="AX7" s="836">
        <f t="shared" ref="AX7:AX10" si="4">COUNTIF(E7:AI7,"PI")</f>
        <v>1</v>
      </c>
      <c r="AY7" s="836">
        <f>COUNTIF(E7:AI7,"P1.")</f>
        <v>0</v>
      </c>
      <c r="AZ7" s="836">
        <f>COUNTIF(E7:AI7,"P2")</f>
        <v>0</v>
      </c>
      <c r="BA7" s="836">
        <f>COUNTIF(E7:AI7,"P3")</f>
        <v>0</v>
      </c>
      <c r="BB7" s="836">
        <f>COUNTIF(E7:AI7,"T1")</f>
        <v>0</v>
      </c>
      <c r="BC7" s="836">
        <f>COUNTIF(E7:AI7,"TI")</f>
        <v>0</v>
      </c>
      <c r="BD7" s="836">
        <f>COUNTIF(E7:AI7,"I1")</f>
        <v>0</v>
      </c>
      <c r="BE7" s="836">
        <f>COUNTIF(E7:AI7,"P4")</f>
        <v>0</v>
      </c>
      <c r="BF7" s="836">
        <f>COUNTIF(E7:AI7,"P4.")</f>
        <v>1</v>
      </c>
      <c r="BG7" s="836">
        <f>COUNTIF(E7:AI7,"P5")</f>
        <v>0</v>
      </c>
      <c r="BH7" s="836">
        <f t="shared" ref="BH7:BH10" si="5">COUNTIF(E7:AI7,"P6")</f>
        <v>0</v>
      </c>
      <c r="BI7" s="837"/>
      <c r="BJ7" s="837"/>
      <c r="BK7" s="837"/>
      <c r="BL7" s="837"/>
      <c r="BM7" s="837"/>
      <c r="BN7" s="838">
        <f>((BJ7*8)+(BK7*8)+(BL7)+(BM7)+(BI7*8))</f>
        <v>0</v>
      </c>
      <c r="BO7" s="836">
        <f t="shared" ref="BO7:BO10" si="6">(AQ7*$BQ$6)+(AR7*$BR$6)+(AS7*$BS$6)+(AT7*$BT$6)+(AU7*$BU$6)+(AV7*$BV$6)+(AW7*$BW$6)+(AX7*$BX$6)+(AY7*$BY$6)+(AZ7*$BZ$6)+(BA7*$CA$6)+(BB7*$CB$6)+(BC7*$CC$6)+(BD7*$CD$6)+(BE7*$CE$6)+(BF7*$CF$6)+(BG7*$CG$6)+(BH7*$CH$6)</f>
        <v>161</v>
      </c>
    </row>
    <row r="8" spans="1:90" ht="15.75">
      <c r="A8" s="842">
        <v>134104</v>
      </c>
      <c r="B8" s="843" t="s">
        <v>460</v>
      </c>
      <c r="C8" s="844"/>
      <c r="D8" s="829" t="s">
        <v>332</v>
      </c>
      <c r="E8" s="830" t="s">
        <v>21</v>
      </c>
      <c r="F8" s="830"/>
      <c r="G8" s="830" t="s">
        <v>21</v>
      </c>
      <c r="H8" s="830"/>
      <c r="I8" s="831"/>
      <c r="J8" s="831" t="s">
        <v>21</v>
      </c>
      <c r="K8" s="831" t="s">
        <v>19</v>
      </c>
      <c r="L8" s="831" t="s">
        <v>19</v>
      </c>
      <c r="M8" s="831"/>
      <c r="N8" s="830" t="s">
        <v>21</v>
      </c>
      <c r="O8" s="830"/>
      <c r="P8" s="831" t="s">
        <v>21</v>
      </c>
      <c r="Q8" s="831"/>
      <c r="R8" s="831" t="s">
        <v>21</v>
      </c>
      <c r="S8" s="831"/>
      <c r="T8" s="831" t="s">
        <v>21</v>
      </c>
      <c r="U8" s="830"/>
      <c r="V8" s="830" t="s">
        <v>455</v>
      </c>
      <c r="W8" s="831" t="s">
        <v>21</v>
      </c>
      <c r="X8" s="831" t="s">
        <v>21</v>
      </c>
      <c r="Y8" s="831"/>
      <c r="Z8" s="831" t="s">
        <v>21</v>
      </c>
      <c r="AA8" s="831"/>
      <c r="AB8" s="830"/>
      <c r="AC8" s="830"/>
      <c r="AD8" s="831" t="s">
        <v>21</v>
      </c>
      <c r="AE8" s="831"/>
      <c r="AF8" s="831" t="s">
        <v>19</v>
      </c>
      <c r="AG8" s="831"/>
      <c r="AH8" s="831"/>
      <c r="AI8" s="830"/>
      <c r="AJ8" s="833">
        <f t="shared" si="0"/>
        <v>151</v>
      </c>
      <c r="AK8" s="834">
        <f t="shared" si="1"/>
        <v>151</v>
      </c>
      <c r="AL8" s="834">
        <f t="shared" si="2"/>
        <v>0</v>
      </c>
      <c r="AN8" s="835">
        <f t="shared" si="3"/>
        <v>151</v>
      </c>
      <c r="AO8" s="835">
        <f>(BO8-AN8)</f>
        <v>0</v>
      </c>
      <c r="AQ8" s="836">
        <f>COUNTIF(E8:AI8,"M")</f>
        <v>3</v>
      </c>
      <c r="AR8" s="836">
        <f>COUNTIF(E8:AI8,"T")</f>
        <v>0</v>
      </c>
      <c r="AS8" s="836">
        <f>COUNTIF(E8:AI8,"I")</f>
        <v>0</v>
      </c>
      <c r="AT8" s="836">
        <f>COUNTIF(E8:AI8,"P1")</f>
        <v>0</v>
      </c>
      <c r="AU8" s="836">
        <f>COUNTIF(E8:AI8,"M1")</f>
        <v>0</v>
      </c>
      <c r="AV8" s="836">
        <f>COUNTIF(E8:AI8,"I2")</f>
        <v>0</v>
      </c>
      <c r="AW8" s="836">
        <f>COUNTIF(E8:AI8,"P")</f>
        <v>11</v>
      </c>
      <c r="AX8" s="836">
        <f t="shared" si="4"/>
        <v>0</v>
      </c>
      <c r="AY8" s="836">
        <f>COUNTIF(E8:AI8,"P1.")</f>
        <v>0</v>
      </c>
      <c r="AZ8" s="836">
        <f>COUNTIF(E8:AI8,"P2")</f>
        <v>0</v>
      </c>
      <c r="BA8" s="836">
        <f>COUNTIF(E8:AI8,"P3")</f>
        <v>0</v>
      </c>
      <c r="BB8" s="836">
        <f>COUNTIF(E8:AI8,"T1")</f>
        <v>0</v>
      </c>
      <c r="BC8" s="836">
        <f>COUNTIF(E8:AI8,"TI")</f>
        <v>0</v>
      </c>
      <c r="BD8" s="836">
        <f>COUNTIF(E8:AI8,"I1")</f>
        <v>0</v>
      </c>
      <c r="BE8" s="836">
        <f>COUNTIF(E8:AI8,"P4")</f>
        <v>0</v>
      </c>
      <c r="BF8" s="836">
        <f>COUNTIF(E8:AI8,"P4.")</f>
        <v>1</v>
      </c>
      <c r="BG8" s="836">
        <f>COUNTIF(E8:AI8,"P5")</f>
        <v>0</v>
      </c>
      <c r="BH8" s="836">
        <f t="shared" si="5"/>
        <v>0</v>
      </c>
      <c r="BI8" s="837"/>
      <c r="BJ8" s="837"/>
      <c r="BK8" s="837"/>
      <c r="BL8" s="837">
        <v>9</v>
      </c>
      <c r="BM8" s="837"/>
      <c r="BN8" s="838">
        <f>((BJ8*8)+(BK8*8)+(BL8)+(BM8)+(BI8*8))</f>
        <v>9</v>
      </c>
      <c r="BO8" s="836">
        <f t="shared" si="6"/>
        <v>151</v>
      </c>
    </row>
    <row r="9" spans="1:90" ht="15.75">
      <c r="A9" s="842">
        <v>134422</v>
      </c>
      <c r="B9" s="843" t="s">
        <v>461</v>
      </c>
      <c r="C9" s="844"/>
      <c r="D9" s="829" t="s">
        <v>332</v>
      </c>
      <c r="E9" s="830"/>
      <c r="F9" s="830"/>
      <c r="G9" s="830"/>
      <c r="H9" s="830"/>
      <c r="I9" s="831" t="s">
        <v>447</v>
      </c>
      <c r="J9" s="831" t="s">
        <v>376</v>
      </c>
      <c r="K9" s="831" t="s">
        <v>376</v>
      </c>
      <c r="L9" s="831" t="s">
        <v>376</v>
      </c>
      <c r="M9" s="831" t="s">
        <v>447</v>
      </c>
      <c r="N9" s="830"/>
      <c r="O9" s="830"/>
      <c r="P9" s="831" t="s">
        <v>447</v>
      </c>
      <c r="Q9" s="831" t="s">
        <v>376</v>
      </c>
      <c r="R9" s="831" t="s">
        <v>376</v>
      </c>
      <c r="S9" s="831" t="s">
        <v>376</v>
      </c>
      <c r="T9" s="831" t="s">
        <v>447</v>
      </c>
      <c r="U9" s="830"/>
      <c r="V9" s="845"/>
      <c r="W9" s="831" t="s">
        <v>376</v>
      </c>
      <c r="X9" s="831" t="s">
        <v>447</v>
      </c>
      <c r="Y9" s="831" t="s">
        <v>376</v>
      </c>
      <c r="Z9" s="831" t="s">
        <v>376</v>
      </c>
      <c r="AA9" s="831" t="s">
        <v>447</v>
      </c>
      <c r="AB9" s="830"/>
      <c r="AC9" s="830"/>
      <c r="AD9" s="831" t="s">
        <v>447</v>
      </c>
      <c r="AE9" s="831" t="s">
        <v>376</v>
      </c>
      <c r="AF9" s="831" t="s">
        <v>447</v>
      </c>
      <c r="AG9" s="831" t="s">
        <v>447</v>
      </c>
      <c r="AH9" s="831" t="s">
        <v>447</v>
      </c>
      <c r="AI9" s="830"/>
      <c r="AJ9" s="833">
        <f t="shared" si="0"/>
        <v>160</v>
      </c>
      <c r="AK9" s="834">
        <f t="shared" si="1"/>
        <v>160</v>
      </c>
      <c r="AL9" s="834">
        <f t="shared" si="2"/>
        <v>0</v>
      </c>
      <c r="AN9" s="835">
        <f t="shared" si="3"/>
        <v>160</v>
      </c>
      <c r="AO9" s="835">
        <f>(BO9-AN9)</f>
        <v>0</v>
      </c>
      <c r="AQ9" s="836">
        <f>COUNTIF(E9:AI9,"M")</f>
        <v>0</v>
      </c>
      <c r="AR9" s="836">
        <f>COUNTIF(E9:AI9,"T")</f>
        <v>0</v>
      </c>
      <c r="AS9" s="836">
        <f>COUNTIF(E9:AI9,"I")</f>
        <v>0</v>
      </c>
      <c r="AT9" s="836">
        <f>COUNTIF(E9:AI9,"P1")</f>
        <v>10</v>
      </c>
      <c r="AU9" s="836">
        <f>COUNTIF(E9:AI9,"M1")</f>
        <v>0</v>
      </c>
      <c r="AV9" s="836">
        <f>COUNTIF(E9:AI9,"I2")</f>
        <v>0</v>
      </c>
      <c r="AW9" s="836">
        <f>COUNTIF(E9:AI9,"P")</f>
        <v>0</v>
      </c>
      <c r="AX9" s="836">
        <f t="shared" si="4"/>
        <v>0</v>
      </c>
      <c r="AY9" s="836">
        <f>COUNTIF(E9:AI9,"P1.")</f>
        <v>0</v>
      </c>
      <c r="AZ9" s="836">
        <f>COUNTIF(E9:AI9,"P2")</f>
        <v>10</v>
      </c>
      <c r="BA9" s="836">
        <f>COUNTIF(E9:AI9,"P3")</f>
        <v>0</v>
      </c>
      <c r="BB9" s="836">
        <f>COUNTIF(E9:AI9,"T1")</f>
        <v>0</v>
      </c>
      <c r="BC9" s="836">
        <f>COUNTIF(E9:AI9,"TI")</f>
        <v>0</v>
      </c>
      <c r="BD9" s="836">
        <f>COUNTIF(E9:AI9,"I1")</f>
        <v>0</v>
      </c>
      <c r="BE9" s="836">
        <f>COUNTIF(E9:AI9,"P4")</f>
        <v>0</v>
      </c>
      <c r="BF9" s="836">
        <f>COUNTIF(E9:AI9,"P4.")</f>
        <v>0</v>
      </c>
      <c r="BG9" s="836">
        <f>COUNTIF(E9:AI9,"P5")</f>
        <v>0</v>
      </c>
      <c r="BH9" s="836">
        <f t="shared" si="5"/>
        <v>0</v>
      </c>
      <c r="BI9" s="837"/>
      <c r="BJ9" s="837"/>
      <c r="BK9" s="837"/>
      <c r="BL9" s="837"/>
      <c r="BM9" s="837"/>
      <c r="BN9" s="838">
        <f>((BJ9*8)+(BK9*8)+(BL9)+(BM9)+(BI9*8))</f>
        <v>0</v>
      </c>
      <c r="BO9" s="836">
        <f t="shared" si="6"/>
        <v>160</v>
      </c>
    </row>
    <row r="10" spans="1:90" ht="15.75">
      <c r="A10" s="842">
        <v>135615</v>
      </c>
      <c r="B10" s="843" t="s">
        <v>462</v>
      </c>
      <c r="C10" s="844"/>
      <c r="D10" s="829" t="s">
        <v>332</v>
      </c>
      <c r="E10" s="830"/>
      <c r="F10" s="830"/>
      <c r="G10" s="830"/>
      <c r="H10" s="830"/>
      <c r="I10" s="846" t="s">
        <v>176</v>
      </c>
      <c r="J10" s="847"/>
      <c r="K10" s="847"/>
      <c r="L10" s="847"/>
      <c r="M10" s="847"/>
      <c r="N10" s="847"/>
      <c r="O10" s="847"/>
      <c r="P10" s="847"/>
      <c r="Q10" s="847"/>
      <c r="R10" s="847"/>
      <c r="S10" s="847"/>
      <c r="T10" s="848"/>
      <c r="U10" s="830"/>
      <c r="V10" s="830"/>
      <c r="W10" s="831" t="s">
        <v>19</v>
      </c>
      <c r="X10" s="831" t="s">
        <v>447</v>
      </c>
      <c r="Y10" s="831" t="s">
        <v>447</v>
      </c>
      <c r="Z10" s="831" t="s">
        <v>19</v>
      </c>
      <c r="AA10" s="831" t="s">
        <v>447</v>
      </c>
      <c r="AB10" s="830"/>
      <c r="AC10" s="830"/>
      <c r="AD10" s="846" t="s">
        <v>463</v>
      </c>
      <c r="AE10" s="847"/>
      <c r="AF10" s="847"/>
      <c r="AG10" s="847"/>
      <c r="AH10" s="847"/>
      <c r="AI10" s="848"/>
      <c r="AJ10" s="833">
        <f t="shared" si="0"/>
        <v>36</v>
      </c>
      <c r="AK10" s="834">
        <f t="shared" si="1"/>
        <v>36</v>
      </c>
      <c r="AL10" s="834">
        <f t="shared" si="2"/>
        <v>0</v>
      </c>
      <c r="AN10" s="835">
        <f t="shared" si="3"/>
        <v>36</v>
      </c>
      <c r="AO10" s="835">
        <f>(BO10-AN10)</f>
        <v>0</v>
      </c>
      <c r="AQ10" s="836">
        <f>COUNTIF(E10:AI10,"M")</f>
        <v>2</v>
      </c>
      <c r="AR10" s="836">
        <f>COUNTIF(E10:AI10,"T")</f>
        <v>0</v>
      </c>
      <c r="AS10" s="836">
        <f>COUNTIF(E10:AI10,"I")</f>
        <v>0</v>
      </c>
      <c r="AT10" s="836">
        <f>COUNTIF(E10:AI10,"P1")</f>
        <v>3</v>
      </c>
      <c r="AU10" s="836">
        <f>COUNTIF(E10:AI10,"M1")</f>
        <v>0</v>
      </c>
      <c r="AV10" s="836">
        <f>COUNTIF(E10:AI10,"I2")</f>
        <v>0</v>
      </c>
      <c r="AW10" s="836">
        <f>COUNTIF(E10:AI10,"P")</f>
        <v>0</v>
      </c>
      <c r="AX10" s="836">
        <f t="shared" si="4"/>
        <v>0</v>
      </c>
      <c r="AY10" s="836">
        <f>COUNTIF(E10:AI10,"P1.")</f>
        <v>0</v>
      </c>
      <c r="AZ10" s="836">
        <f>COUNTIF(E10:AI10,"P2")</f>
        <v>0</v>
      </c>
      <c r="BA10" s="836">
        <f>COUNTIF(E10:AI10,"P3")</f>
        <v>0</v>
      </c>
      <c r="BB10" s="836">
        <f>COUNTIF(E10:AI10,"T1")</f>
        <v>0</v>
      </c>
      <c r="BC10" s="836">
        <f>COUNTIF(E10:AI10,"TI")</f>
        <v>0</v>
      </c>
      <c r="BD10" s="836">
        <f>COUNTIF(E10:AI10,"I1")</f>
        <v>0</v>
      </c>
      <c r="BE10" s="836">
        <f>COUNTIF(E10:AI10,"P4")</f>
        <v>0</v>
      </c>
      <c r="BF10" s="836">
        <f>COUNTIF(E10:AI10,"P4.")</f>
        <v>0</v>
      </c>
      <c r="BG10" s="836">
        <f>COUNTIF(E10:AI10,"P5")</f>
        <v>0</v>
      </c>
      <c r="BH10" s="836">
        <f t="shared" si="5"/>
        <v>0</v>
      </c>
      <c r="BI10" s="837"/>
      <c r="BJ10" s="837">
        <v>10</v>
      </c>
      <c r="BK10" s="837"/>
      <c r="BL10" s="837">
        <v>44</v>
      </c>
      <c r="BM10" s="837"/>
      <c r="BN10" s="838">
        <f>((BJ10*8)+(BK10*8)+(BL10)+(BM10)+(BI10*8))</f>
        <v>124</v>
      </c>
      <c r="BO10" s="836">
        <f t="shared" si="6"/>
        <v>36</v>
      </c>
    </row>
    <row r="11" spans="1:90">
      <c r="A11" s="849"/>
      <c r="B11" s="850"/>
      <c r="C11" s="851"/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3"/>
      <c r="AK11" s="854"/>
      <c r="AL11" s="854"/>
    </row>
    <row r="12" spans="1:90">
      <c r="A12" s="776"/>
      <c r="B12" s="776"/>
      <c r="C12" s="776"/>
      <c r="D12" s="776"/>
      <c r="E12" s="776"/>
      <c r="F12" s="776"/>
      <c r="G12" s="776"/>
      <c r="H12" s="776"/>
      <c r="I12" s="776"/>
      <c r="J12" s="776"/>
      <c r="K12" s="776"/>
      <c r="L12" s="776"/>
      <c r="M12" s="776"/>
      <c r="N12" s="776"/>
      <c r="O12" s="776"/>
      <c r="P12" s="776"/>
      <c r="Q12" s="776"/>
      <c r="R12" s="776"/>
      <c r="S12" s="776"/>
      <c r="T12" s="776"/>
      <c r="U12" s="776"/>
      <c r="V12" s="776"/>
      <c r="W12" s="776"/>
      <c r="X12" s="776"/>
      <c r="Y12" s="776"/>
      <c r="Z12" s="776"/>
      <c r="AA12" s="776"/>
      <c r="AB12" s="776"/>
      <c r="AC12" s="776"/>
      <c r="AD12" s="776"/>
      <c r="AE12" s="776"/>
      <c r="AF12" s="776"/>
      <c r="AG12" s="776"/>
      <c r="AH12" s="776"/>
      <c r="AI12" s="776"/>
      <c r="AJ12" s="776"/>
      <c r="AK12" s="776"/>
      <c r="AL12" s="776"/>
    </row>
    <row r="14" spans="1:90" ht="20.25">
      <c r="D14" s="855" t="s">
        <v>464</v>
      </c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6"/>
      <c r="Q14" s="857"/>
      <c r="R14" s="858"/>
    </row>
    <row r="15" spans="1:90" ht="20.25">
      <c r="D15" s="855" t="s">
        <v>465</v>
      </c>
      <c r="E15" s="855"/>
      <c r="F15" s="855"/>
      <c r="G15" s="855"/>
      <c r="H15" s="855"/>
      <c r="I15" s="855"/>
      <c r="J15" s="855"/>
      <c r="K15" s="855"/>
      <c r="L15" s="855"/>
      <c r="M15" s="855"/>
      <c r="N15" s="855"/>
      <c r="O15" s="859"/>
      <c r="P15" s="856"/>
      <c r="Q15" s="857"/>
      <c r="R15" s="857"/>
    </row>
    <row r="16" spans="1:90" ht="20.25">
      <c r="D16" s="855" t="s">
        <v>466</v>
      </c>
      <c r="E16" s="855"/>
      <c r="F16" s="855"/>
      <c r="G16" s="855"/>
      <c r="H16" s="855"/>
      <c r="I16" s="855"/>
      <c r="J16" s="855"/>
      <c r="K16" s="855"/>
      <c r="L16" s="855"/>
      <c r="M16" s="855"/>
      <c r="N16" s="855"/>
      <c r="O16" s="855"/>
      <c r="P16" s="856"/>
      <c r="Q16" s="857"/>
      <c r="R16" s="858"/>
      <c r="S16" s="860"/>
      <c r="T16" s="860"/>
      <c r="U16" s="860"/>
      <c r="V16" s="860"/>
      <c r="W16" s="860"/>
      <c r="X16" s="860"/>
      <c r="Y16" s="860"/>
      <c r="Z16" s="860"/>
      <c r="AA16" s="860"/>
      <c r="AB16" s="860"/>
      <c r="AC16" s="860"/>
      <c r="AD16" s="860"/>
      <c r="AE16" s="860"/>
      <c r="AF16" s="860"/>
      <c r="AG16" s="860"/>
      <c r="AH16" s="860"/>
      <c r="AI16" s="860"/>
      <c r="AJ16" s="860"/>
      <c r="AK16" s="860"/>
      <c r="AL16" s="861"/>
      <c r="AM16" s="862"/>
      <c r="AN16" s="862"/>
    </row>
    <row r="17" spans="4:40" ht="20.25">
      <c r="D17" s="855" t="s">
        <v>467</v>
      </c>
      <c r="E17" s="855"/>
      <c r="F17" s="855"/>
      <c r="G17" s="855"/>
      <c r="H17" s="855"/>
      <c r="I17" s="855"/>
      <c r="J17" s="855"/>
      <c r="K17" s="855"/>
      <c r="L17" s="855"/>
      <c r="M17" s="855"/>
      <c r="N17" s="855"/>
      <c r="O17" s="855"/>
      <c r="P17" s="856"/>
      <c r="Q17" s="857"/>
      <c r="R17" s="858"/>
      <c r="S17" s="860"/>
      <c r="T17" s="860"/>
      <c r="U17" s="860"/>
      <c r="V17" s="860"/>
      <c r="W17" s="860"/>
      <c r="X17" s="860"/>
      <c r="Y17" s="860"/>
      <c r="Z17" s="860"/>
      <c r="AA17" s="860"/>
      <c r="AB17" s="860"/>
      <c r="AC17" s="860"/>
      <c r="AD17" s="860"/>
      <c r="AE17" s="860"/>
      <c r="AF17" s="860"/>
      <c r="AG17" s="860"/>
      <c r="AH17" s="860"/>
      <c r="AI17" s="860"/>
      <c r="AJ17" s="860"/>
      <c r="AK17" s="860"/>
      <c r="AL17" s="861"/>
      <c r="AM17" s="862"/>
      <c r="AN17" s="862"/>
    </row>
    <row r="18" spans="4:40" ht="20.25">
      <c r="D18" s="855" t="s">
        <v>468</v>
      </c>
      <c r="E18" s="855"/>
      <c r="F18" s="855"/>
      <c r="G18" s="855"/>
      <c r="H18" s="855"/>
      <c r="I18" s="855"/>
      <c r="J18" s="855"/>
      <c r="K18" s="855"/>
      <c r="L18" s="855"/>
      <c r="M18" s="855"/>
      <c r="N18" s="855"/>
      <c r="O18" s="855"/>
      <c r="P18" s="856"/>
      <c r="Q18" s="857"/>
      <c r="R18" s="858"/>
      <c r="S18" s="860"/>
      <c r="T18" s="860"/>
      <c r="U18" s="860"/>
      <c r="V18" s="860"/>
      <c r="W18" s="860"/>
      <c r="X18" s="860"/>
      <c r="Y18" s="860"/>
      <c r="Z18" s="860"/>
      <c r="AA18" s="860"/>
      <c r="AB18" s="860"/>
      <c r="AC18" s="860"/>
      <c r="AD18" s="860"/>
      <c r="AE18" s="860"/>
      <c r="AF18" s="860"/>
      <c r="AG18" s="860"/>
      <c r="AH18" s="860"/>
      <c r="AI18" s="860"/>
      <c r="AJ18" s="860"/>
      <c r="AK18" s="860"/>
      <c r="AL18" s="861"/>
      <c r="AM18" s="862"/>
      <c r="AN18" s="862"/>
    </row>
    <row r="19" spans="4:40" ht="20.25">
      <c r="D19" s="855" t="s">
        <v>469</v>
      </c>
      <c r="E19" s="855"/>
      <c r="F19" s="855"/>
      <c r="G19" s="855"/>
      <c r="H19" s="855"/>
      <c r="I19" s="855"/>
      <c r="J19" s="855"/>
      <c r="K19" s="855"/>
      <c r="L19" s="855"/>
      <c r="M19" s="855"/>
      <c r="N19" s="855"/>
      <c r="O19" s="855"/>
      <c r="P19" s="856"/>
      <c r="Q19" s="857"/>
      <c r="R19" s="858"/>
      <c r="S19" s="860"/>
      <c r="T19" s="860"/>
      <c r="U19" s="860"/>
      <c r="V19" s="860"/>
      <c r="W19" s="860"/>
      <c r="X19" s="860"/>
      <c r="Y19" s="860"/>
      <c r="Z19" s="860"/>
      <c r="AA19" s="860"/>
      <c r="AB19" s="860"/>
      <c r="AC19" s="860"/>
      <c r="AD19" s="860"/>
      <c r="AE19" s="860"/>
      <c r="AF19" s="860"/>
      <c r="AG19" s="860"/>
      <c r="AH19" s="860"/>
      <c r="AI19" s="860"/>
      <c r="AJ19" s="860"/>
      <c r="AK19" s="860"/>
      <c r="AL19" s="861"/>
      <c r="AM19" s="862"/>
      <c r="AN19" s="862"/>
    </row>
    <row r="20" spans="4:40" ht="20.25">
      <c r="D20" s="855" t="s">
        <v>470</v>
      </c>
      <c r="E20" s="855"/>
      <c r="F20" s="855"/>
      <c r="G20" s="855"/>
      <c r="H20" s="855"/>
      <c r="I20" s="855"/>
      <c r="J20" s="855"/>
      <c r="K20" s="855"/>
      <c r="L20" s="855"/>
      <c r="M20" s="855"/>
      <c r="N20" s="855"/>
      <c r="O20" s="855"/>
      <c r="P20" s="856"/>
      <c r="Q20" s="857"/>
      <c r="R20" s="858"/>
      <c r="S20" s="860"/>
      <c r="T20" s="860"/>
      <c r="U20" s="860"/>
      <c r="V20" s="860"/>
      <c r="W20" s="860"/>
      <c r="X20" s="860"/>
      <c r="Y20" s="860"/>
      <c r="Z20" s="860"/>
      <c r="AA20" s="860"/>
      <c r="AB20" s="860"/>
      <c r="AC20" s="860"/>
      <c r="AD20" s="860"/>
      <c r="AE20" s="860"/>
      <c r="AF20" s="860"/>
      <c r="AG20" s="860"/>
      <c r="AH20" s="860"/>
      <c r="AI20" s="860"/>
      <c r="AJ20" s="860"/>
      <c r="AK20" s="860"/>
      <c r="AL20" s="861"/>
      <c r="AM20" s="862"/>
      <c r="AN20" s="862"/>
    </row>
    <row r="21" spans="4:40" ht="20.25">
      <c r="D21" s="863" t="s">
        <v>471</v>
      </c>
      <c r="E21" s="863"/>
      <c r="F21" s="863"/>
      <c r="G21" s="863"/>
      <c r="H21" s="863"/>
      <c r="I21" s="863"/>
      <c r="J21" s="863"/>
      <c r="K21" s="863"/>
      <c r="L21" s="863"/>
      <c r="M21" s="863"/>
      <c r="N21" s="863"/>
      <c r="O21" s="863"/>
      <c r="P21" s="863"/>
      <c r="Q21" s="864"/>
      <c r="R21" s="864"/>
      <c r="S21" s="865"/>
      <c r="T21" s="865"/>
      <c r="U21" s="865"/>
      <c r="V21" s="865"/>
      <c r="W21" s="865"/>
      <c r="X21" s="865"/>
      <c r="Y21" s="865"/>
      <c r="Z21" s="865"/>
      <c r="AA21" s="865"/>
      <c r="AB21" s="865"/>
      <c r="AC21" s="865"/>
      <c r="AD21" s="865"/>
      <c r="AE21" s="865"/>
      <c r="AF21" s="865"/>
      <c r="AG21" s="865"/>
      <c r="AH21" s="865"/>
      <c r="AI21" s="865"/>
      <c r="AJ21" s="865"/>
      <c r="AK21" s="865"/>
      <c r="AL21" s="866"/>
      <c r="AM21" s="867"/>
      <c r="AN21" s="867"/>
    </row>
    <row r="22" spans="4:40" ht="20.25">
      <c r="D22" s="863" t="s">
        <v>472</v>
      </c>
      <c r="E22" s="863"/>
      <c r="F22" s="863"/>
      <c r="G22" s="863"/>
      <c r="H22" s="863"/>
      <c r="I22" s="863"/>
      <c r="J22" s="863"/>
      <c r="K22" s="863"/>
      <c r="L22" s="863"/>
      <c r="M22" s="863"/>
      <c r="N22" s="863"/>
      <c r="O22" s="863"/>
      <c r="P22" s="863"/>
      <c r="Q22" s="857"/>
      <c r="R22" s="858"/>
      <c r="S22" s="776"/>
      <c r="T22" s="776"/>
      <c r="U22" s="776"/>
      <c r="V22" s="865"/>
      <c r="W22" s="865"/>
      <c r="X22" s="865"/>
      <c r="Y22" s="865"/>
      <c r="Z22" s="865"/>
      <c r="AA22" s="865"/>
      <c r="AB22" s="865"/>
      <c r="AC22" s="865"/>
      <c r="AD22" s="865"/>
      <c r="AE22" s="865"/>
      <c r="AF22" s="865"/>
      <c r="AG22" s="865"/>
      <c r="AH22" s="865"/>
      <c r="AI22" s="865"/>
      <c r="AJ22" s="865"/>
      <c r="AK22" s="865"/>
      <c r="AL22" s="866"/>
      <c r="AM22" s="867"/>
      <c r="AN22" s="867"/>
    </row>
    <row r="23" spans="4:40" ht="20.25">
      <c r="D23" s="863" t="s">
        <v>473</v>
      </c>
      <c r="E23" s="863"/>
      <c r="F23" s="863"/>
      <c r="G23" s="863"/>
      <c r="H23" s="863"/>
      <c r="I23" s="863"/>
      <c r="J23" s="863"/>
      <c r="K23" s="863"/>
      <c r="L23" s="863"/>
      <c r="M23" s="863"/>
      <c r="N23" s="863"/>
      <c r="O23" s="863"/>
      <c r="P23" s="863"/>
      <c r="Q23" s="857"/>
      <c r="R23" s="868"/>
      <c r="S23" s="868"/>
      <c r="T23" s="868"/>
      <c r="U23" s="868"/>
      <c r="V23" s="865"/>
      <c r="W23" s="865"/>
      <c r="X23" s="865"/>
      <c r="Y23" s="865"/>
      <c r="Z23" s="865"/>
      <c r="AA23" s="865"/>
      <c r="AB23" s="865"/>
      <c r="AC23" s="865"/>
      <c r="AD23" s="865"/>
      <c r="AE23" s="865"/>
      <c r="AF23" s="865"/>
      <c r="AG23" s="865"/>
      <c r="AH23" s="865"/>
      <c r="AI23" s="865"/>
      <c r="AJ23" s="865"/>
      <c r="AK23" s="865"/>
      <c r="AL23" s="866"/>
      <c r="AM23" s="867"/>
      <c r="AN23" s="867"/>
    </row>
    <row r="24" spans="4:40" ht="20.25">
      <c r="D24" s="863" t="s">
        <v>474</v>
      </c>
      <c r="E24" s="863"/>
      <c r="F24" s="863"/>
      <c r="G24" s="863"/>
      <c r="H24" s="863"/>
      <c r="I24" s="863"/>
      <c r="J24" s="863"/>
      <c r="K24" s="863"/>
      <c r="L24" s="863"/>
      <c r="M24" s="863"/>
      <c r="N24" s="863"/>
      <c r="O24" s="863"/>
      <c r="P24" s="863"/>
      <c r="Q24" s="857"/>
      <c r="R24" s="857"/>
      <c r="S24" s="776"/>
      <c r="T24" s="776"/>
      <c r="U24" s="776"/>
      <c r="V24" s="865"/>
      <c r="W24" s="865"/>
      <c r="X24" s="865"/>
      <c r="Y24" s="865"/>
      <c r="Z24" s="865"/>
      <c r="AA24" s="865"/>
      <c r="AB24" s="865"/>
      <c r="AC24" s="865"/>
      <c r="AD24" s="865"/>
      <c r="AE24" s="865"/>
      <c r="AF24" s="865"/>
      <c r="AG24" s="865"/>
      <c r="AH24" s="865"/>
      <c r="AI24" s="865"/>
      <c r="AJ24" s="865"/>
      <c r="AK24" s="865"/>
      <c r="AL24" s="866"/>
      <c r="AM24" s="867"/>
      <c r="AN24" s="867"/>
    </row>
    <row r="25" spans="4:40" ht="20.25">
      <c r="D25" s="863" t="s">
        <v>475</v>
      </c>
      <c r="E25" s="863"/>
      <c r="F25" s="863"/>
      <c r="G25" s="863"/>
      <c r="H25" s="863"/>
      <c r="I25" s="863"/>
      <c r="J25" s="863"/>
      <c r="K25" s="863"/>
      <c r="L25" s="863"/>
      <c r="M25" s="863"/>
      <c r="N25" s="863"/>
      <c r="O25" s="863"/>
      <c r="P25" s="863"/>
      <c r="Q25" s="857"/>
      <c r="R25" s="857"/>
      <c r="S25" s="776"/>
      <c r="T25" s="776"/>
      <c r="U25" s="776"/>
      <c r="V25" s="776"/>
      <c r="W25" s="776"/>
      <c r="X25" s="776"/>
      <c r="Y25" s="776"/>
      <c r="Z25" s="776"/>
      <c r="AA25" s="776"/>
      <c r="AB25" s="776"/>
      <c r="AC25" s="776"/>
      <c r="AD25" s="776"/>
      <c r="AE25" s="776"/>
      <c r="AF25" s="776"/>
      <c r="AG25" s="776"/>
      <c r="AH25" s="776"/>
      <c r="AI25" s="776"/>
      <c r="AJ25" s="776"/>
      <c r="AK25" s="776"/>
      <c r="AL25" s="776"/>
      <c r="AM25" s="776"/>
      <c r="AN25" s="776"/>
    </row>
    <row r="26" spans="4:40" ht="20.25">
      <c r="D26" s="863" t="s">
        <v>476</v>
      </c>
      <c r="E26" s="863"/>
      <c r="F26" s="863"/>
      <c r="G26" s="863"/>
      <c r="H26" s="863"/>
      <c r="I26" s="863"/>
      <c r="J26" s="863"/>
      <c r="K26" s="863"/>
      <c r="L26" s="863"/>
      <c r="M26" s="863"/>
      <c r="N26" s="863"/>
      <c r="O26" s="863"/>
      <c r="P26" s="863"/>
      <c r="Q26" s="776"/>
      <c r="R26" s="776"/>
      <c r="S26" s="776"/>
      <c r="T26" s="776"/>
      <c r="U26" s="776"/>
      <c r="V26" s="776"/>
      <c r="W26" s="776"/>
      <c r="X26" s="776"/>
      <c r="Y26" s="776"/>
      <c r="Z26" s="776"/>
      <c r="AA26" s="776"/>
      <c r="AB26" s="776"/>
      <c r="AC26" s="776"/>
      <c r="AD26" s="776"/>
      <c r="AE26" s="776"/>
      <c r="AF26" s="776"/>
      <c r="AG26" s="776"/>
      <c r="AH26" s="776"/>
      <c r="AI26" s="776"/>
      <c r="AJ26" s="776"/>
      <c r="AK26" s="776"/>
      <c r="AL26" s="776"/>
      <c r="AM26" s="776"/>
      <c r="AN26" s="776"/>
    </row>
    <row r="27" spans="4:40" ht="20.25">
      <c r="D27" s="863" t="s">
        <v>477</v>
      </c>
      <c r="E27" s="863"/>
      <c r="F27" s="863"/>
      <c r="G27" s="863"/>
      <c r="H27" s="863"/>
      <c r="I27" s="863"/>
      <c r="J27" s="863"/>
      <c r="K27" s="863"/>
      <c r="L27" s="863"/>
      <c r="M27" s="863"/>
      <c r="N27" s="863"/>
      <c r="O27" s="863"/>
      <c r="P27" s="863"/>
      <c r="Q27" s="776"/>
      <c r="R27" s="776"/>
      <c r="S27" s="776"/>
      <c r="T27" s="776"/>
      <c r="U27" s="776"/>
      <c r="V27" s="776"/>
      <c r="W27" s="776"/>
      <c r="X27" s="776"/>
      <c r="Y27" s="776"/>
      <c r="Z27" s="776"/>
      <c r="AA27" s="776"/>
      <c r="AB27" s="776"/>
      <c r="AC27" s="776"/>
      <c r="AD27" s="776"/>
      <c r="AE27" s="776"/>
      <c r="AF27" s="776"/>
      <c r="AG27" s="776"/>
      <c r="AH27" s="776"/>
      <c r="AI27" s="776"/>
      <c r="AJ27" s="776"/>
      <c r="AK27" s="776"/>
      <c r="AL27" s="776"/>
      <c r="AM27" s="776"/>
      <c r="AN27" s="776"/>
    </row>
    <row r="28" spans="4:40" ht="20.25">
      <c r="D28" s="863" t="s">
        <v>478</v>
      </c>
      <c r="E28" s="863"/>
      <c r="F28" s="863"/>
      <c r="G28" s="863"/>
      <c r="H28" s="863"/>
      <c r="I28" s="863"/>
      <c r="J28" s="863"/>
      <c r="K28" s="863"/>
      <c r="L28" s="863"/>
      <c r="M28" s="863"/>
      <c r="N28" s="863"/>
      <c r="O28" s="863"/>
      <c r="P28" s="856"/>
      <c r="Q28" s="776"/>
      <c r="R28" s="776"/>
      <c r="S28" s="776"/>
      <c r="T28" s="776"/>
      <c r="U28" s="776"/>
      <c r="V28" s="776"/>
      <c r="W28" s="776"/>
      <c r="X28" s="776"/>
      <c r="Y28" s="776"/>
      <c r="Z28" s="776"/>
      <c r="AA28" s="776"/>
      <c r="AB28" s="776"/>
      <c r="AC28" s="776"/>
      <c r="AD28" s="776"/>
      <c r="AE28" s="776"/>
      <c r="AF28" s="776"/>
      <c r="AG28" s="776"/>
      <c r="AH28" s="776"/>
      <c r="AI28" s="776"/>
      <c r="AJ28" s="776"/>
      <c r="AK28" s="776"/>
      <c r="AL28" s="776"/>
      <c r="AM28" s="776"/>
      <c r="AN28" s="776"/>
    </row>
    <row r="29" spans="4:40" ht="20.25">
      <c r="D29" s="863" t="s">
        <v>479</v>
      </c>
      <c r="E29" s="863"/>
      <c r="F29" s="863"/>
      <c r="G29" s="863"/>
      <c r="H29" s="863"/>
      <c r="I29" s="863"/>
      <c r="J29" s="863"/>
      <c r="K29" s="863"/>
      <c r="L29" s="863"/>
      <c r="M29" s="863"/>
      <c r="N29" s="863"/>
      <c r="O29" s="863"/>
      <c r="P29" s="863"/>
      <c r="Q29" s="776"/>
      <c r="R29" s="776"/>
      <c r="S29" s="776"/>
      <c r="T29" s="776"/>
      <c r="U29" s="776"/>
      <c r="V29" s="776"/>
      <c r="W29" s="776"/>
      <c r="X29" s="776"/>
      <c r="Y29" s="776"/>
      <c r="Z29" s="776"/>
      <c r="AA29" s="776"/>
      <c r="AB29" s="776"/>
      <c r="AC29" s="776"/>
      <c r="AD29" s="776"/>
      <c r="AE29" s="776"/>
      <c r="AF29" s="776"/>
      <c r="AG29" s="776"/>
      <c r="AH29" s="776"/>
      <c r="AI29" s="776"/>
      <c r="AJ29" s="776"/>
      <c r="AK29" s="776"/>
      <c r="AL29" s="776"/>
      <c r="AM29" s="776"/>
      <c r="AN29" s="776"/>
    </row>
    <row r="30" spans="4:40" ht="20.25">
      <c r="D30" s="869" t="s">
        <v>480</v>
      </c>
      <c r="E30" s="869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776"/>
      <c r="R30" s="776"/>
      <c r="S30" s="776"/>
      <c r="T30" s="776"/>
      <c r="U30" s="776"/>
      <c r="V30" s="776"/>
      <c r="W30" s="776"/>
      <c r="X30" s="776"/>
      <c r="Y30" s="776"/>
      <c r="Z30" s="776"/>
      <c r="AA30" s="776"/>
      <c r="AB30" s="776"/>
      <c r="AC30" s="776"/>
      <c r="AD30" s="776"/>
      <c r="AE30" s="776"/>
      <c r="AF30" s="776"/>
      <c r="AG30" s="776"/>
      <c r="AH30" s="776"/>
      <c r="AI30" s="776"/>
      <c r="AJ30" s="776"/>
      <c r="AK30" s="776"/>
      <c r="AL30" s="776"/>
      <c r="AM30" s="776"/>
      <c r="AN30" s="776"/>
    </row>
    <row r="31" spans="4:40" ht="20.25">
      <c r="D31" s="869" t="s">
        <v>481</v>
      </c>
      <c r="E31" s="869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776"/>
      <c r="R31" s="776"/>
      <c r="S31" s="776"/>
      <c r="T31" s="776"/>
      <c r="U31" s="776"/>
      <c r="V31" s="776"/>
      <c r="W31" s="776"/>
      <c r="X31" s="776"/>
      <c r="Y31" s="776"/>
      <c r="Z31" s="776"/>
      <c r="AA31" s="776"/>
      <c r="AB31" s="776"/>
      <c r="AC31" s="776"/>
      <c r="AD31" s="776"/>
      <c r="AE31" s="776"/>
      <c r="AF31" s="776"/>
      <c r="AG31" s="776"/>
      <c r="AH31" s="776"/>
      <c r="AI31" s="776"/>
      <c r="AJ31" s="776"/>
      <c r="AK31" s="776"/>
      <c r="AL31" s="776"/>
      <c r="AM31" s="776"/>
      <c r="AN31" s="776"/>
    </row>
    <row r="32" spans="4:40">
      <c r="D32" s="871"/>
      <c r="E32" s="871"/>
      <c r="F32" s="776"/>
      <c r="G32" s="776"/>
      <c r="H32" s="776"/>
      <c r="I32" s="776"/>
      <c r="J32" s="776"/>
      <c r="K32" s="776"/>
      <c r="L32" s="776"/>
      <c r="M32" s="776"/>
      <c r="N32" s="776"/>
      <c r="O32" s="776"/>
      <c r="P32" s="776"/>
      <c r="Q32" s="776"/>
      <c r="R32" s="776"/>
      <c r="S32" s="776"/>
      <c r="T32" s="776"/>
      <c r="U32" s="776"/>
      <c r="V32" s="776"/>
      <c r="W32" s="776"/>
      <c r="X32" s="776"/>
      <c r="Y32" s="776"/>
      <c r="Z32" s="776"/>
      <c r="AA32" s="776"/>
      <c r="AB32" s="776"/>
      <c r="AC32" s="776"/>
      <c r="AD32" s="776"/>
      <c r="AE32" s="776"/>
      <c r="AF32" s="776"/>
      <c r="AG32" s="776"/>
      <c r="AH32" s="776"/>
      <c r="AI32" s="776"/>
      <c r="AJ32" s="776"/>
      <c r="AK32" s="776"/>
      <c r="AL32" s="776"/>
      <c r="AM32" s="776"/>
      <c r="AN32" s="776"/>
    </row>
    <row r="33" spans="4:40">
      <c r="D33" s="820" t="s">
        <v>19</v>
      </c>
      <c r="E33" s="820" t="s">
        <v>20</v>
      </c>
      <c r="F33" s="820" t="s">
        <v>55</v>
      </c>
      <c r="G33" s="820" t="s">
        <v>447</v>
      </c>
      <c r="H33" s="820" t="s">
        <v>48</v>
      </c>
      <c r="I33" s="820" t="s">
        <v>448</v>
      </c>
      <c r="J33" s="821" t="s">
        <v>21</v>
      </c>
      <c r="K33" s="821" t="s">
        <v>450</v>
      </c>
      <c r="L33" s="821" t="s">
        <v>376</v>
      </c>
      <c r="M33" s="821" t="s">
        <v>451</v>
      </c>
      <c r="N33" s="821" t="s">
        <v>49</v>
      </c>
      <c r="O33" s="821" t="s">
        <v>452</v>
      </c>
      <c r="P33" s="821" t="s">
        <v>453</v>
      </c>
      <c r="Q33" s="821" t="s">
        <v>454</v>
      </c>
      <c r="R33" s="821" t="s">
        <v>455</v>
      </c>
      <c r="S33" s="821" t="s">
        <v>456</v>
      </c>
      <c r="T33" s="821" t="s">
        <v>457</v>
      </c>
      <c r="U33" s="821" t="s">
        <v>449</v>
      </c>
      <c r="V33" s="776"/>
      <c r="W33" s="776"/>
      <c r="X33" s="776"/>
      <c r="Y33" s="776"/>
      <c r="Z33" s="776"/>
      <c r="AA33" s="776"/>
      <c r="AB33" s="776"/>
      <c r="AC33" s="776"/>
      <c r="AD33" s="776"/>
      <c r="AE33" s="776"/>
      <c r="AF33" s="776"/>
      <c r="AG33" s="776"/>
      <c r="AH33" s="776"/>
      <c r="AI33" s="776"/>
      <c r="AJ33" s="776"/>
      <c r="AK33" s="776"/>
      <c r="AL33" s="776"/>
      <c r="AM33" s="776"/>
      <c r="AN33" s="776"/>
    </row>
    <row r="34" spans="4:40">
      <c r="D34" s="839">
        <v>6</v>
      </c>
      <c r="E34" s="839">
        <v>6</v>
      </c>
      <c r="F34" s="839">
        <v>6</v>
      </c>
      <c r="G34" s="840">
        <v>8</v>
      </c>
      <c r="H34" s="840">
        <v>5</v>
      </c>
      <c r="I34" s="840">
        <v>8</v>
      </c>
      <c r="J34" s="840">
        <v>11</v>
      </c>
      <c r="K34" s="840">
        <v>8</v>
      </c>
      <c r="L34" s="840">
        <v>6</v>
      </c>
      <c r="M34" s="840">
        <v>11</v>
      </c>
      <c r="N34" s="840">
        <v>7</v>
      </c>
      <c r="O34" s="840">
        <v>11</v>
      </c>
      <c r="P34" s="840">
        <v>7</v>
      </c>
      <c r="Q34" s="840">
        <v>6</v>
      </c>
      <c r="R34" s="840">
        <v>12</v>
      </c>
      <c r="S34" s="840">
        <v>9</v>
      </c>
      <c r="T34" s="840">
        <v>11</v>
      </c>
      <c r="U34" s="840">
        <v>17</v>
      </c>
      <c r="V34" s="776"/>
      <c r="W34" s="776"/>
      <c r="X34" s="776"/>
      <c r="Y34" s="776"/>
      <c r="Z34" s="776"/>
      <c r="AA34" s="776"/>
      <c r="AB34" s="776"/>
      <c r="AC34" s="776"/>
      <c r="AD34" s="776"/>
      <c r="AE34" s="776"/>
      <c r="AF34" s="776"/>
      <c r="AG34" s="776"/>
      <c r="AH34" s="776"/>
      <c r="AI34" s="776"/>
      <c r="AJ34" s="776"/>
      <c r="AK34" s="776"/>
      <c r="AL34" s="776"/>
      <c r="AM34" s="776"/>
      <c r="AN34" s="776"/>
    </row>
    <row r="35" spans="4:40">
      <c r="F35" s="776"/>
      <c r="G35" s="776"/>
      <c r="H35" s="776"/>
      <c r="I35" s="776"/>
      <c r="J35" s="776"/>
      <c r="K35" s="776"/>
      <c r="L35" s="776"/>
      <c r="M35" s="776"/>
      <c r="N35" s="776"/>
      <c r="O35" s="776"/>
      <c r="P35" s="776"/>
      <c r="Q35" s="776"/>
      <c r="R35" s="776"/>
      <c r="S35" s="776"/>
      <c r="T35" s="776"/>
      <c r="U35" s="776"/>
      <c r="V35" s="776"/>
      <c r="W35" s="776"/>
      <c r="X35" s="776"/>
      <c r="Y35" s="776"/>
      <c r="Z35" s="776"/>
      <c r="AA35" s="776"/>
      <c r="AB35" s="776"/>
      <c r="AC35" s="776"/>
      <c r="AD35" s="776"/>
      <c r="AE35" s="776"/>
      <c r="AF35" s="776"/>
      <c r="AG35" s="776"/>
      <c r="AH35" s="776"/>
      <c r="AI35" s="776"/>
      <c r="AJ35" s="776"/>
      <c r="AK35" s="776"/>
      <c r="AL35" s="776"/>
      <c r="AM35" s="776"/>
      <c r="AN35" s="776"/>
    </row>
    <row r="36" spans="4:40">
      <c r="F36" s="776"/>
      <c r="G36" s="776"/>
      <c r="H36" s="776"/>
      <c r="I36" s="776"/>
      <c r="J36" s="776"/>
      <c r="K36" s="776"/>
      <c r="L36" s="776"/>
      <c r="M36" s="776"/>
      <c r="N36" s="776"/>
      <c r="O36" s="776"/>
      <c r="P36" s="776"/>
      <c r="Q36" s="776"/>
      <c r="R36" s="776"/>
      <c r="S36" s="776"/>
      <c r="T36" s="776"/>
      <c r="U36" s="776"/>
      <c r="V36" s="776"/>
      <c r="W36" s="776"/>
      <c r="X36" s="776"/>
      <c r="Y36" s="776"/>
      <c r="Z36" s="776"/>
      <c r="AA36" s="776"/>
      <c r="AB36" s="776"/>
      <c r="AC36" s="776"/>
      <c r="AD36" s="776"/>
      <c r="AE36" s="776"/>
      <c r="AF36" s="776"/>
      <c r="AG36" s="776"/>
      <c r="AH36" s="776"/>
      <c r="AI36" s="776"/>
      <c r="AJ36" s="776"/>
      <c r="AK36" s="776"/>
      <c r="AL36" s="776"/>
      <c r="AM36" s="776"/>
      <c r="AN36" s="776"/>
    </row>
    <row r="37" spans="4:40">
      <c r="F37" s="776"/>
      <c r="G37" s="776"/>
      <c r="H37" s="776"/>
      <c r="I37" s="776"/>
      <c r="J37" s="776"/>
      <c r="K37" s="776"/>
      <c r="L37" s="776"/>
      <c r="M37" s="776"/>
      <c r="N37" s="776"/>
      <c r="O37" s="776"/>
      <c r="P37" s="776"/>
      <c r="Q37" s="776"/>
      <c r="R37" s="776"/>
      <c r="S37" s="776"/>
      <c r="T37" s="776"/>
      <c r="U37" s="776"/>
      <c r="V37" s="776"/>
      <c r="W37" s="776"/>
      <c r="X37" s="776"/>
      <c r="Y37" s="776"/>
      <c r="Z37" s="776"/>
      <c r="AA37" s="776"/>
      <c r="AB37" s="776"/>
      <c r="AC37" s="776"/>
      <c r="AD37" s="776"/>
      <c r="AE37" s="776"/>
      <c r="AF37" s="776"/>
      <c r="AG37" s="776"/>
      <c r="AH37" s="776"/>
      <c r="AI37" s="776"/>
      <c r="AJ37" s="776"/>
      <c r="AK37" s="776"/>
      <c r="AL37" s="776"/>
      <c r="AM37" s="776"/>
      <c r="AN37" s="776"/>
    </row>
    <row r="38" spans="4:40">
      <c r="F38" s="776"/>
      <c r="G38" s="776"/>
      <c r="H38" s="776"/>
      <c r="I38" s="776"/>
      <c r="J38" s="776"/>
      <c r="K38" s="776"/>
      <c r="L38" s="776"/>
      <c r="M38" s="776"/>
      <c r="N38" s="776"/>
      <c r="O38" s="776"/>
      <c r="P38" s="776"/>
      <c r="Q38" s="776"/>
      <c r="R38" s="776"/>
      <c r="S38" s="776"/>
      <c r="T38" s="776"/>
      <c r="U38" s="776"/>
      <c r="V38" s="776"/>
      <c r="W38" s="776"/>
      <c r="X38" s="776"/>
      <c r="Y38" s="776"/>
      <c r="Z38" s="776"/>
      <c r="AA38" s="776"/>
      <c r="AB38" s="776"/>
      <c r="AC38" s="776"/>
      <c r="AD38" s="776"/>
      <c r="AE38" s="776"/>
      <c r="AF38" s="776"/>
      <c r="AG38" s="776"/>
      <c r="AH38" s="776"/>
      <c r="AI38" s="776"/>
      <c r="AJ38" s="776"/>
      <c r="AK38" s="776"/>
      <c r="AL38" s="776"/>
      <c r="AM38" s="776"/>
      <c r="AN38" s="776"/>
    </row>
    <row r="39" spans="4:40">
      <c r="F39" s="776"/>
      <c r="G39" s="776"/>
      <c r="H39" s="776"/>
      <c r="I39" s="776"/>
      <c r="J39" s="776"/>
      <c r="K39" s="776"/>
      <c r="L39" s="776"/>
      <c r="M39" s="776"/>
      <c r="N39" s="776"/>
      <c r="O39" s="776"/>
      <c r="P39" s="776"/>
      <c r="Q39" s="776"/>
      <c r="R39" s="776"/>
      <c r="S39" s="776"/>
      <c r="T39" s="776"/>
      <c r="U39" s="776"/>
      <c r="V39" s="776"/>
      <c r="W39" s="776"/>
      <c r="X39" s="776"/>
      <c r="Y39" s="776"/>
      <c r="Z39" s="776"/>
      <c r="AA39" s="776"/>
      <c r="AB39" s="776"/>
      <c r="AC39" s="776"/>
      <c r="AD39" s="776"/>
      <c r="AE39" s="776"/>
      <c r="AF39" s="776"/>
      <c r="AG39" s="776"/>
      <c r="AH39" s="776"/>
      <c r="AI39" s="776"/>
      <c r="AJ39" s="776"/>
      <c r="AK39" s="776"/>
      <c r="AL39" s="776"/>
      <c r="AM39" s="776"/>
      <c r="AN39" s="776"/>
    </row>
    <row r="40" spans="4:40">
      <c r="F40" s="776"/>
      <c r="G40" s="776"/>
      <c r="H40" s="776"/>
      <c r="I40" s="776"/>
      <c r="J40" s="776"/>
      <c r="K40" s="776"/>
      <c r="L40" s="776"/>
      <c r="M40" s="776"/>
      <c r="N40" s="776"/>
      <c r="O40" s="776"/>
      <c r="P40" s="776"/>
      <c r="Q40" s="776"/>
      <c r="R40" s="776"/>
      <c r="S40" s="776"/>
      <c r="T40" s="776"/>
      <c r="U40" s="776"/>
      <c r="V40" s="776"/>
      <c r="W40" s="776"/>
      <c r="X40" s="776"/>
      <c r="Y40" s="776"/>
      <c r="Z40" s="776"/>
      <c r="AA40" s="776"/>
      <c r="AB40" s="776"/>
      <c r="AC40" s="776"/>
      <c r="AD40" s="776"/>
      <c r="AE40" s="776"/>
      <c r="AF40" s="776"/>
      <c r="AG40" s="776"/>
      <c r="AH40" s="776"/>
      <c r="AI40" s="776"/>
      <c r="AJ40" s="776"/>
      <c r="AK40" s="776"/>
      <c r="AL40" s="776"/>
      <c r="AM40" s="776"/>
      <c r="AN40" s="776"/>
    </row>
  </sheetData>
  <mergeCells count="17">
    <mergeCell ref="D16:O16"/>
    <mergeCell ref="D17:O17"/>
    <mergeCell ref="D18:O18"/>
    <mergeCell ref="D19:O19"/>
    <mergeCell ref="D20:O20"/>
    <mergeCell ref="B9:C9"/>
    <mergeCell ref="B10:C10"/>
    <mergeCell ref="I10:T10"/>
    <mergeCell ref="AD10:AI10"/>
    <mergeCell ref="D14:O14"/>
    <mergeCell ref="D15:N15"/>
    <mergeCell ref="A1:AI3"/>
    <mergeCell ref="B4:C4"/>
    <mergeCell ref="D4:D5"/>
    <mergeCell ref="B6:C6"/>
    <mergeCell ref="B7:C7"/>
    <mergeCell ref="B8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COORDENAÇÃO</vt:lpstr>
      <vt:lpstr>TGP</vt:lpstr>
      <vt:lpstr>DEMAIS FUNCOES</vt:lpstr>
      <vt:lpstr>RAIO X </vt:lpstr>
      <vt:lpstr>ENFERMEIROS</vt:lpstr>
      <vt:lpstr>TEC.ENF. DIA</vt:lpstr>
      <vt:lpstr>TEC.ENF. NOITE</vt:lpstr>
      <vt:lpstr>ACE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Amante Feronha Santini -  mat 151602</dc:creator>
  <cp:lastModifiedBy>Carolina Amante Feronha Santini -  mat 151602</cp:lastModifiedBy>
  <cp:lastPrinted>2025-12-29T17:29:53Z</cp:lastPrinted>
  <dcterms:created xsi:type="dcterms:W3CDTF">2024-11-13T13:43:41Z</dcterms:created>
  <dcterms:modified xsi:type="dcterms:W3CDTF">2026-02-05T15:13:47Z</dcterms:modified>
</cp:coreProperties>
</file>