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120" windowWidth="20730" windowHeight="10800" tabRatio="599" activeTab="7"/>
  </bookViews>
  <sheets>
    <sheet name="COORDENAÇÃO" sheetId="4" r:id="rId1"/>
    <sheet name="TGP" sheetId="1" r:id="rId2"/>
    <sheet name="DEMAIS FUNCOES" sheetId="3" r:id="rId3"/>
    <sheet name="RAIO X" sheetId="8" r:id="rId4"/>
    <sheet name="ENFERMEIROS" sheetId="9" r:id="rId5"/>
    <sheet name="Tec. enf dia" sheetId="10" r:id="rId6"/>
    <sheet name="Tec. Enf. noite" sheetId="11" r:id="rId7"/>
    <sheet name="ACE" sheetId="12" r:id="rId8"/>
  </sheets>
  <calcPr calcId="144525"/>
</workbook>
</file>

<file path=xl/calcChain.xml><?xml version="1.0" encoding="utf-8"?>
<calcChain xmlns="http://schemas.openxmlformats.org/spreadsheetml/2006/main">
  <c r="BP10" i="12" l="1"/>
  <c r="BJ10" i="12"/>
  <c r="BI10" i="12"/>
  <c r="BH10" i="12"/>
  <c r="BG10" i="12"/>
  <c r="BF10" i="12"/>
  <c r="BE10" i="12"/>
  <c r="BD10" i="12"/>
  <c r="BC10" i="12"/>
  <c r="BB10" i="12"/>
  <c r="BA10" i="12"/>
  <c r="AZ10" i="12"/>
  <c r="AY10" i="12"/>
  <c r="AX10" i="12"/>
  <c r="AW10" i="12"/>
  <c r="AV10" i="12"/>
  <c r="AU10" i="12"/>
  <c r="AT10" i="12"/>
  <c r="AS10" i="12"/>
  <c r="AR10" i="12"/>
  <c r="AQ10" i="12"/>
  <c r="AP10" i="12"/>
  <c r="BQ10" i="12" s="1"/>
  <c r="AN10" i="12" s="1"/>
  <c r="AK10" i="12" s="1"/>
  <c r="BP9" i="12"/>
  <c r="BJ9" i="12"/>
  <c r="BI9" i="12"/>
  <c r="BH9" i="12"/>
  <c r="BG9" i="12"/>
  <c r="BF9" i="12"/>
  <c r="BE9" i="12"/>
  <c r="BD9" i="12"/>
  <c r="BC9" i="12"/>
  <c r="BB9" i="12"/>
  <c r="BA9" i="12"/>
  <c r="AZ9" i="12"/>
  <c r="AY9" i="12"/>
  <c r="AX9" i="12"/>
  <c r="AW9" i="12"/>
  <c r="AV9" i="12"/>
  <c r="AU9" i="12"/>
  <c r="AT9" i="12"/>
  <c r="AS9" i="12"/>
  <c r="AR9" i="12"/>
  <c r="AQ9" i="12"/>
  <c r="AP9" i="12"/>
  <c r="BQ9" i="12" s="1"/>
  <c r="BP8" i="12"/>
  <c r="BJ8" i="12"/>
  <c r="BI8" i="12"/>
  <c r="BH8" i="12"/>
  <c r="BG8" i="12"/>
  <c r="BF8" i="12"/>
  <c r="BE8" i="12"/>
  <c r="BD8" i="12"/>
  <c r="BC8" i="12"/>
  <c r="BB8" i="12"/>
  <c r="BA8" i="12"/>
  <c r="AZ8" i="12"/>
  <c r="AY8" i="12"/>
  <c r="AX8" i="12"/>
  <c r="AW8" i="12"/>
  <c r="AV8" i="12"/>
  <c r="AU8" i="12"/>
  <c r="AT8" i="12"/>
  <c r="AS8" i="12"/>
  <c r="AR8" i="12"/>
  <c r="AQ8" i="12"/>
  <c r="AP8" i="12"/>
  <c r="BQ8" i="12" s="1"/>
  <c r="BP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BQ7" i="12" s="1"/>
  <c r="BP6" i="12"/>
  <c r="BJ6" i="12"/>
  <c r="BI6" i="12"/>
  <c r="BH6" i="12"/>
  <c r="BG6" i="12"/>
  <c r="BF6" i="12"/>
  <c r="BE6" i="12"/>
  <c r="BD6" i="12"/>
  <c r="BC6" i="12"/>
  <c r="BB6" i="12"/>
  <c r="BA6" i="12"/>
  <c r="AZ6" i="12"/>
  <c r="AY6" i="12"/>
  <c r="AX6" i="12"/>
  <c r="AW6" i="12"/>
  <c r="AV6" i="12"/>
  <c r="AU6" i="12"/>
  <c r="AT6" i="12"/>
  <c r="AS6" i="12"/>
  <c r="AR6" i="12"/>
  <c r="AQ6" i="12"/>
  <c r="AP6" i="12"/>
  <c r="BQ6" i="12" s="1"/>
  <c r="AM2" i="12"/>
  <c r="AM10" i="12" s="1"/>
  <c r="AI10" i="12" s="1"/>
  <c r="AJ10" i="12" l="1"/>
  <c r="AN6" i="12"/>
  <c r="AK6" i="12" s="1"/>
  <c r="AM6" i="12"/>
  <c r="AI6" i="12" s="1"/>
  <c r="AM7" i="12"/>
  <c r="AI7" i="12" s="1"/>
  <c r="AM8" i="12"/>
  <c r="AI8" i="12" s="1"/>
  <c r="AM9" i="12"/>
  <c r="AI9" i="12" s="1"/>
  <c r="AJ6" i="12" l="1"/>
  <c r="AN7" i="12"/>
  <c r="AK7" i="12" s="1"/>
  <c r="AJ7" i="12" s="1"/>
  <c r="AN8" i="12"/>
  <c r="AK8" i="12" s="1"/>
  <c r="AJ8" i="12" s="1"/>
  <c r="AN9" i="12"/>
  <c r="AK9" i="12" s="1"/>
  <c r="AJ9" i="12" s="1"/>
  <c r="BR42" i="11" l="1"/>
  <c r="BQ42" i="11"/>
  <c r="BP42" i="11"/>
  <c r="BO42" i="11"/>
  <c r="BN42" i="11"/>
  <c r="BM42" i="11"/>
  <c r="BL42" i="11"/>
  <c r="BK42" i="11"/>
  <c r="BJ42" i="11"/>
  <c r="BI42" i="11"/>
  <c r="BH42" i="11"/>
  <c r="BG42" i="11"/>
  <c r="BF42" i="11"/>
  <c r="BE42" i="11"/>
  <c r="BD42" i="11"/>
  <c r="BC42" i="11"/>
  <c r="BB42" i="11"/>
  <c r="BA42" i="11"/>
  <c r="AZ42" i="11"/>
  <c r="AY42" i="11"/>
  <c r="AX42" i="11"/>
  <c r="AW42" i="11"/>
  <c r="AV42" i="11"/>
  <c r="AU42" i="11"/>
  <c r="BS42" i="11" s="1"/>
  <c r="BQ41" i="11"/>
  <c r="BP41" i="11"/>
  <c r="BO41" i="11"/>
  <c r="BN41" i="11"/>
  <c r="BM41" i="11"/>
  <c r="BL41" i="11"/>
  <c r="BK41" i="11"/>
  <c r="BJ41" i="11"/>
  <c r="BI41" i="11"/>
  <c r="BH41" i="11"/>
  <c r="BG41" i="11"/>
  <c r="BF41" i="11"/>
  <c r="BE41" i="11"/>
  <c r="BD41" i="11"/>
  <c r="BC41" i="11"/>
  <c r="BB41" i="11"/>
  <c r="BA41" i="11"/>
  <c r="AZ41" i="11"/>
  <c r="AY41" i="11"/>
  <c r="AX41" i="11"/>
  <c r="AW41" i="11"/>
  <c r="AV41" i="11"/>
  <c r="AU41" i="11"/>
  <c r="BK40" i="11"/>
  <c r="BR39" i="11"/>
  <c r="BQ39" i="11"/>
  <c r="BP39" i="11"/>
  <c r="BO39" i="11"/>
  <c r="BN39" i="11"/>
  <c r="BM39" i="11"/>
  <c r="BL39" i="11"/>
  <c r="BK39" i="11"/>
  <c r="BJ39" i="11"/>
  <c r="BI39" i="11"/>
  <c r="BH39" i="11"/>
  <c r="BG39" i="11"/>
  <c r="BF39" i="11"/>
  <c r="BE39" i="11"/>
  <c r="BD39" i="11"/>
  <c r="BC39" i="11"/>
  <c r="BB39" i="11"/>
  <c r="BA39" i="11"/>
  <c r="AZ39" i="11"/>
  <c r="AY39" i="11"/>
  <c r="AX39" i="11"/>
  <c r="AW39" i="11"/>
  <c r="AV39" i="11"/>
  <c r="AU39" i="11"/>
  <c r="BS39" i="11" s="1"/>
  <c r="BR38" i="11"/>
  <c r="BQ38" i="11"/>
  <c r="BP38" i="11"/>
  <c r="BO38" i="11"/>
  <c r="BN38" i="11"/>
  <c r="BM38" i="11"/>
  <c r="BL38" i="11"/>
  <c r="BK38" i="11"/>
  <c r="BJ38" i="11"/>
  <c r="BI38" i="11"/>
  <c r="BH38" i="11"/>
  <c r="BG38" i="11"/>
  <c r="BF38" i="11"/>
  <c r="BE38" i="11"/>
  <c r="BD38" i="11"/>
  <c r="BC38" i="11"/>
  <c r="BB38" i="11"/>
  <c r="BA38" i="11"/>
  <c r="AZ38" i="11"/>
  <c r="AY38" i="11"/>
  <c r="AX38" i="11"/>
  <c r="AW38" i="11"/>
  <c r="AV38" i="11"/>
  <c r="AU38" i="11"/>
  <c r="BS38" i="11" s="1"/>
  <c r="BR37" i="11"/>
  <c r="BQ37" i="11"/>
  <c r="BP37" i="11"/>
  <c r="BO37" i="11"/>
  <c r="BN37" i="11"/>
  <c r="BM37" i="11"/>
  <c r="BL37" i="11"/>
  <c r="BK37" i="11"/>
  <c r="BJ37" i="11"/>
  <c r="BI37" i="11"/>
  <c r="BH37" i="11"/>
  <c r="BG37" i="11"/>
  <c r="BF37" i="11"/>
  <c r="BE37" i="11"/>
  <c r="BD37" i="11"/>
  <c r="BC37" i="11"/>
  <c r="BB37" i="11"/>
  <c r="BA37" i="11"/>
  <c r="AZ37" i="11"/>
  <c r="AY37" i="11"/>
  <c r="AX37" i="11"/>
  <c r="AW37" i="11"/>
  <c r="AV37" i="11"/>
  <c r="AU37" i="11"/>
  <c r="BS37" i="11" s="1"/>
  <c r="BR36" i="11"/>
  <c r="BQ36" i="11"/>
  <c r="BP36" i="11"/>
  <c r="BO36" i="11"/>
  <c r="BN36" i="11"/>
  <c r="BM36" i="11"/>
  <c r="BL36" i="11"/>
  <c r="BK36" i="11"/>
  <c r="BJ36" i="11"/>
  <c r="BI36" i="11"/>
  <c r="BH36" i="11"/>
  <c r="BG36" i="11"/>
  <c r="BF36" i="11"/>
  <c r="BE36" i="11"/>
  <c r="BD36" i="11"/>
  <c r="BC36" i="11"/>
  <c r="BB36" i="11"/>
  <c r="BA36" i="11"/>
  <c r="AZ36" i="11"/>
  <c r="AY36" i="11"/>
  <c r="AX36" i="11"/>
  <c r="AW36" i="11"/>
  <c r="AV36" i="11"/>
  <c r="AU36" i="11"/>
  <c r="BS36" i="11" s="1"/>
  <c r="BR35" i="11"/>
  <c r="BQ35" i="11"/>
  <c r="BP35" i="11"/>
  <c r="BO35" i="11"/>
  <c r="BN35" i="11"/>
  <c r="BM35" i="11"/>
  <c r="BL35" i="11"/>
  <c r="BK35" i="11"/>
  <c r="BJ35" i="11"/>
  <c r="BI35" i="11"/>
  <c r="BH35" i="11"/>
  <c r="BG35" i="11"/>
  <c r="BF35" i="11"/>
  <c r="BE35" i="11"/>
  <c r="BD35" i="11"/>
  <c r="BC35" i="11"/>
  <c r="BB35" i="11"/>
  <c r="BA35" i="11"/>
  <c r="AZ35" i="11"/>
  <c r="AY35" i="11"/>
  <c r="AX35" i="11"/>
  <c r="AW35" i="11"/>
  <c r="AV35" i="11"/>
  <c r="AU35" i="11"/>
  <c r="BS35" i="11" s="1"/>
  <c r="BR34" i="11"/>
  <c r="BQ34" i="11"/>
  <c r="BP34" i="11"/>
  <c r="BO34" i="11"/>
  <c r="BN34" i="11"/>
  <c r="BM34" i="11"/>
  <c r="BL34" i="11"/>
  <c r="BK34" i="11"/>
  <c r="BJ34" i="11"/>
  <c r="BI34" i="11"/>
  <c r="BH34" i="11"/>
  <c r="BG34" i="11"/>
  <c r="BF34" i="11"/>
  <c r="BE34" i="11"/>
  <c r="BD34" i="11"/>
  <c r="BC34" i="11"/>
  <c r="BB34" i="11"/>
  <c r="BA34" i="11"/>
  <c r="AZ34" i="11"/>
  <c r="AY34" i="11"/>
  <c r="AX34" i="11"/>
  <c r="AW34" i="11"/>
  <c r="AV34" i="11"/>
  <c r="AU34" i="11"/>
  <c r="BS34" i="11" s="1"/>
  <c r="BR33" i="11"/>
  <c r="BQ33" i="11"/>
  <c r="BP33" i="11"/>
  <c r="BO33" i="11"/>
  <c r="BN33" i="11"/>
  <c r="BM33" i="11"/>
  <c r="BL33" i="11"/>
  <c r="BK33" i="11"/>
  <c r="BJ33" i="11"/>
  <c r="BI33" i="11"/>
  <c r="BH33" i="11"/>
  <c r="BG33" i="11"/>
  <c r="BF33" i="11"/>
  <c r="BE33" i="11"/>
  <c r="BD33" i="11"/>
  <c r="BC33" i="11"/>
  <c r="BB33" i="11"/>
  <c r="BA33" i="11"/>
  <c r="AZ33" i="11"/>
  <c r="AY33" i="11"/>
  <c r="AX33" i="11"/>
  <c r="AW33" i="11"/>
  <c r="AV33" i="11"/>
  <c r="AU33" i="11"/>
  <c r="BS33" i="11" s="1"/>
  <c r="BR32" i="11"/>
  <c r="BQ32" i="11"/>
  <c r="BP32" i="11"/>
  <c r="BO32" i="11"/>
  <c r="BN32" i="11"/>
  <c r="BM32" i="11"/>
  <c r="BL32" i="11"/>
  <c r="BK32" i="11"/>
  <c r="BJ32" i="11"/>
  <c r="BI32" i="11"/>
  <c r="BH32" i="11"/>
  <c r="BG32" i="11"/>
  <c r="BF32" i="11"/>
  <c r="BE32" i="11"/>
  <c r="BD32" i="11"/>
  <c r="BC32" i="11"/>
  <c r="BB32" i="11"/>
  <c r="BA32" i="11"/>
  <c r="AZ32" i="11"/>
  <c r="AY32" i="11"/>
  <c r="AX32" i="11"/>
  <c r="AW32" i="11"/>
  <c r="AV32" i="11"/>
  <c r="AU32" i="11"/>
  <c r="BS32" i="11" s="1"/>
  <c r="BR31" i="11"/>
  <c r="BQ31" i="11"/>
  <c r="BP31" i="11"/>
  <c r="BO31" i="11"/>
  <c r="BN31" i="11"/>
  <c r="BM31" i="11"/>
  <c r="BL31" i="11"/>
  <c r="BK31" i="11"/>
  <c r="BJ31" i="11"/>
  <c r="BI31" i="11"/>
  <c r="BH31" i="11"/>
  <c r="BG31" i="11"/>
  <c r="BF31" i="11"/>
  <c r="BE31" i="11"/>
  <c r="BD31" i="11"/>
  <c r="BC31" i="11"/>
  <c r="BB31" i="11"/>
  <c r="BA31" i="11"/>
  <c r="AZ31" i="11"/>
  <c r="AY31" i="11"/>
  <c r="AX31" i="11"/>
  <c r="AW31" i="11"/>
  <c r="AV31" i="11"/>
  <c r="AU31" i="11"/>
  <c r="BS31" i="11" s="1"/>
  <c r="BQ30" i="11"/>
  <c r="BP30" i="11"/>
  <c r="BO30" i="11"/>
  <c r="BN30" i="11"/>
  <c r="BM30" i="11"/>
  <c r="BL30" i="11"/>
  <c r="BK30" i="11"/>
  <c r="BJ30" i="11"/>
  <c r="BI30" i="11"/>
  <c r="BH30" i="11"/>
  <c r="BG30" i="11"/>
  <c r="BF30" i="11"/>
  <c r="BE30" i="11"/>
  <c r="BD30" i="11"/>
  <c r="BC30" i="11"/>
  <c r="BB30" i="11"/>
  <c r="BA30" i="11"/>
  <c r="AZ30" i="11"/>
  <c r="AY30" i="11"/>
  <c r="AX30" i="11"/>
  <c r="AW30" i="11"/>
  <c r="AV30" i="11"/>
  <c r="AU30" i="11"/>
  <c r="BR28" i="11"/>
  <c r="BQ28" i="11"/>
  <c r="BP28" i="11"/>
  <c r="BO28" i="11"/>
  <c r="BN28" i="11"/>
  <c r="BM28" i="11"/>
  <c r="BL28" i="11"/>
  <c r="BK28" i="11"/>
  <c r="BJ28" i="11"/>
  <c r="BI28" i="11"/>
  <c r="BH28" i="11"/>
  <c r="BG28" i="11"/>
  <c r="BF28" i="11"/>
  <c r="BE28" i="11"/>
  <c r="BD28" i="11"/>
  <c r="BC28" i="11"/>
  <c r="BB28" i="11"/>
  <c r="BA28" i="11"/>
  <c r="AZ28" i="11"/>
  <c r="AY28" i="11"/>
  <c r="AX28" i="11"/>
  <c r="AW28" i="11"/>
  <c r="AV28" i="11"/>
  <c r="AU28" i="11"/>
  <c r="BS28" i="11" s="1"/>
  <c r="BR27" i="11"/>
  <c r="BQ27" i="11"/>
  <c r="BP27" i="11"/>
  <c r="BO27" i="11"/>
  <c r="BN27" i="11"/>
  <c r="BM27" i="11"/>
  <c r="BL27" i="11"/>
  <c r="BK27" i="11"/>
  <c r="BJ27" i="11"/>
  <c r="BI27" i="11"/>
  <c r="BH27" i="11"/>
  <c r="BG27" i="11"/>
  <c r="BF27" i="11"/>
  <c r="BE27" i="11"/>
  <c r="BD27" i="11"/>
  <c r="BC27" i="11"/>
  <c r="BB27" i="11"/>
  <c r="BA27" i="11"/>
  <c r="AZ27" i="11"/>
  <c r="AY27" i="11"/>
  <c r="AX27" i="11"/>
  <c r="AW27" i="11"/>
  <c r="AV27" i="11"/>
  <c r="AU27" i="11"/>
  <c r="BS27" i="11" s="1"/>
  <c r="BR26" i="11"/>
  <c r="BQ26" i="11"/>
  <c r="BP26" i="11"/>
  <c r="BO26" i="11"/>
  <c r="BN26" i="11"/>
  <c r="BM26" i="11"/>
  <c r="BL26" i="11"/>
  <c r="BK26" i="11"/>
  <c r="BJ26" i="11"/>
  <c r="BI26" i="11"/>
  <c r="BH26" i="11"/>
  <c r="BG26" i="11"/>
  <c r="BF26" i="11"/>
  <c r="BE26" i="11"/>
  <c r="BD26" i="11"/>
  <c r="BC26" i="11"/>
  <c r="BB26" i="11"/>
  <c r="BA26" i="11"/>
  <c r="AZ26" i="11"/>
  <c r="AY26" i="11"/>
  <c r="AX26" i="11"/>
  <c r="AW26" i="11"/>
  <c r="AV26" i="11"/>
  <c r="AU26" i="11"/>
  <c r="BS26" i="11" s="1"/>
  <c r="BR25" i="11"/>
  <c r="BQ25" i="11"/>
  <c r="BP25" i="11"/>
  <c r="BO25" i="11"/>
  <c r="BN25" i="11"/>
  <c r="BM25" i="11"/>
  <c r="BL25" i="11"/>
  <c r="BK25" i="11"/>
  <c r="BJ25" i="11"/>
  <c r="BI25" i="11"/>
  <c r="BH25" i="11"/>
  <c r="BG25" i="11"/>
  <c r="BF25" i="11"/>
  <c r="BE25" i="11"/>
  <c r="BD25" i="11"/>
  <c r="BC25" i="11"/>
  <c r="BB25" i="11"/>
  <c r="BA25" i="11"/>
  <c r="AZ25" i="11"/>
  <c r="AY25" i="11"/>
  <c r="AX25" i="11"/>
  <c r="AW25" i="11"/>
  <c r="AV25" i="11"/>
  <c r="AU25" i="11"/>
  <c r="BS25" i="11" s="1"/>
  <c r="BR24" i="11"/>
  <c r="BQ24" i="11"/>
  <c r="BP24" i="11"/>
  <c r="BO24" i="11"/>
  <c r="BN24" i="11"/>
  <c r="BM24" i="11"/>
  <c r="BL24" i="11"/>
  <c r="BK24" i="11"/>
  <c r="BJ24" i="11"/>
  <c r="BI24" i="11"/>
  <c r="BH24" i="11"/>
  <c r="BG24" i="11"/>
  <c r="BF24" i="11"/>
  <c r="BE24" i="11"/>
  <c r="BD24" i="11"/>
  <c r="BC24" i="11"/>
  <c r="BB24" i="11"/>
  <c r="BA24" i="11"/>
  <c r="AZ24" i="11"/>
  <c r="AY24" i="11"/>
  <c r="AX24" i="11"/>
  <c r="AW24" i="11"/>
  <c r="AV24" i="11"/>
  <c r="AU24" i="11"/>
  <c r="BS24" i="11" s="1"/>
  <c r="BR23" i="11"/>
  <c r="BQ23" i="11"/>
  <c r="BP23" i="11"/>
  <c r="BO23" i="11"/>
  <c r="BN23" i="11"/>
  <c r="BM23" i="11"/>
  <c r="BL23" i="11"/>
  <c r="BK23" i="11"/>
  <c r="BJ23" i="11"/>
  <c r="BI23" i="11"/>
  <c r="BH23" i="11"/>
  <c r="BG23" i="11"/>
  <c r="BF23" i="11"/>
  <c r="BE23" i="11"/>
  <c r="BD23" i="11"/>
  <c r="BC23" i="11"/>
  <c r="BB23" i="11"/>
  <c r="BA23" i="11"/>
  <c r="AZ23" i="11"/>
  <c r="AY23" i="11"/>
  <c r="AX23" i="11"/>
  <c r="AW23" i="11"/>
  <c r="AV23" i="11"/>
  <c r="AU23" i="11"/>
  <c r="BS23" i="11" s="1"/>
  <c r="BR22" i="11"/>
  <c r="BQ22" i="11"/>
  <c r="BP22" i="11"/>
  <c r="BO22" i="11"/>
  <c r="BN22" i="11"/>
  <c r="BM22" i="11"/>
  <c r="BL22" i="11"/>
  <c r="BK22" i="11"/>
  <c r="BJ22" i="11"/>
  <c r="BI22" i="11"/>
  <c r="BH22" i="11"/>
  <c r="BG22" i="11"/>
  <c r="BF22" i="11"/>
  <c r="BE22" i="11"/>
  <c r="BD22" i="11"/>
  <c r="BC22" i="11"/>
  <c r="BB22" i="11"/>
  <c r="BA22" i="11"/>
  <c r="AZ22" i="11"/>
  <c r="AY22" i="11"/>
  <c r="AX22" i="11"/>
  <c r="AW22" i="11"/>
  <c r="AV22" i="11"/>
  <c r="AU22" i="11"/>
  <c r="BS22" i="11" s="1"/>
  <c r="BR21" i="11"/>
  <c r="BQ21" i="11"/>
  <c r="BP21" i="11"/>
  <c r="BO21" i="11"/>
  <c r="BN21" i="11"/>
  <c r="BM21" i="11"/>
  <c r="BL21" i="11"/>
  <c r="BK21" i="11"/>
  <c r="BJ21" i="11"/>
  <c r="BI21" i="11"/>
  <c r="BH21" i="11"/>
  <c r="BG21" i="11"/>
  <c r="BF21" i="11"/>
  <c r="BE21" i="11"/>
  <c r="BD21" i="11"/>
  <c r="BC21" i="11"/>
  <c r="BB21" i="11"/>
  <c r="BA21" i="11"/>
  <c r="AZ21" i="11"/>
  <c r="AY21" i="11"/>
  <c r="AX21" i="11"/>
  <c r="AW21" i="11"/>
  <c r="AV21" i="11"/>
  <c r="AU21" i="11"/>
  <c r="BS21" i="11" s="1"/>
  <c r="BR20" i="11"/>
  <c r="BQ20" i="11"/>
  <c r="BP20" i="11"/>
  <c r="BO20" i="11"/>
  <c r="BN20" i="11"/>
  <c r="BM20" i="11"/>
  <c r="BL20" i="11"/>
  <c r="BK20" i="11"/>
  <c r="BJ20" i="11"/>
  <c r="BI20" i="11"/>
  <c r="BH20" i="11"/>
  <c r="BG20" i="11"/>
  <c r="BF20" i="11"/>
  <c r="BE20" i="11"/>
  <c r="BD20" i="11"/>
  <c r="BC20" i="11"/>
  <c r="BB20" i="11"/>
  <c r="BA20" i="11"/>
  <c r="AZ20" i="11"/>
  <c r="AY20" i="11"/>
  <c r="AX20" i="11"/>
  <c r="AW20" i="11"/>
  <c r="AV20" i="11"/>
  <c r="AU20" i="11"/>
  <c r="BS20" i="11" s="1"/>
  <c r="BR19" i="11"/>
  <c r="BQ19" i="11"/>
  <c r="BP19" i="11"/>
  <c r="BO19" i="11"/>
  <c r="BN19" i="11"/>
  <c r="BM19" i="11"/>
  <c r="BL19" i="11"/>
  <c r="BK19" i="11"/>
  <c r="BJ19" i="11"/>
  <c r="BI19" i="11"/>
  <c r="BH19" i="11"/>
  <c r="BG19" i="11"/>
  <c r="BF19" i="11"/>
  <c r="BE19" i="11"/>
  <c r="BD19" i="11"/>
  <c r="BC19" i="11"/>
  <c r="BB19" i="11"/>
  <c r="BA19" i="11"/>
  <c r="AZ19" i="11"/>
  <c r="AY19" i="11"/>
  <c r="AX19" i="11"/>
  <c r="AW19" i="11"/>
  <c r="AV19" i="11"/>
  <c r="AU19" i="11"/>
  <c r="BS19" i="11" s="1"/>
  <c r="BR18" i="11"/>
  <c r="BQ18" i="11"/>
  <c r="BP18" i="11"/>
  <c r="BO18" i="11"/>
  <c r="BN18" i="11"/>
  <c r="BM18" i="11"/>
  <c r="BL18" i="11"/>
  <c r="BK18" i="11"/>
  <c r="BJ18" i="11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BS18" i="11" s="1"/>
  <c r="BQ17" i="11"/>
  <c r="BP17" i="11"/>
  <c r="BO17" i="11"/>
  <c r="BN17" i="11"/>
  <c r="BM17" i="11"/>
  <c r="BL17" i="11"/>
  <c r="BK17" i="11"/>
  <c r="BJ17" i="11"/>
  <c r="BI17" i="11"/>
  <c r="BH17" i="11"/>
  <c r="BG17" i="11"/>
  <c r="BF17" i="11"/>
  <c r="BE17" i="11"/>
  <c r="BD17" i="11"/>
  <c r="BC17" i="11"/>
  <c r="BB17" i="11"/>
  <c r="BA17" i="11"/>
  <c r="AZ17" i="11"/>
  <c r="AY17" i="11"/>
  <c r="AX17" i="11"/>
  <c r="AW17" i="11"/>
  <c r="AV17" i="11"/>
  <c r="AU17" i="11"/>
  <c r="BR15" i="11"/>
  <c r="BQ15" i="11"/>
  <c r="BP15" i="11"/>
  <c r="BO15" i="11"/>
  <c r="BN15" i="11"/>
  <c r="BM15" i="11"/>
  <c r="BL15" i="11"/>
  <c r="BK15" i="11"/>
  <c r="BJ15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BS15" i="11" s="1"/>
  <c r="BR14" i="11"/>
  <c r="BQ14" i="11"/>
  <c r="BP14" i="11"/>
  <c r="BO14" i="11"/>
  <c r="BN14" i="11"/>
  <c r="BM14" i="11"/>
  <c r="BL14" i="11"/>
  <c r="BK14" i="11"/>
  <c r="BJ14" i="11"/>
  <c r="BI14" i="11"/>
  <c r="BH14" i="11"/>
  <c r="BG14" i="11"/>
  <c r="BF14" i="11"/>
  <c r="BE14" i="11"/>
  <c r="BD14" i="11"/>
  <c r="BC14" i="11"/>
  <c r="BB14" i="11"/>
  <c r="BA14" i="11"/>
  <c r="AZ14" i="11"/>
  <c r="AY14" i="11"/>
  <c r="AX14" i="11"/>
  <c r="AW14" i="11"/>
  <c r="AV14" i="11"/>
  <c r="AU14" i="11"/>
  <c r="BS14" i="11" s="1"/>
  <c r="BR13" i="11"/>
  <c r="BQ13" i="11"/>
  <c r="BP13" i="11"/>
  <c r="BO13" i="11"/>
  <c r="BN13" i="11"/>
  <c r="BM13" i="11"/>
  <c r="BL13" i="11"/>
  <c r="BK13" i="11"/>
  <c r="BJ13" i="11"/>
  <c r="BI13" i="11"/>
  <c r="BH13" i="11"/>
  <c r="BG13" i="11"/>
  <c r="BF13" i="11"/>
  <c r="BE13" i="11"/>
  <c r="BD13" i="11"/>
  <c r="BC13" i="11"/>
  <c r="BB13" i="11"/>
  <c r="BA13" i="11"/>
  <c r="AZ13" i="11"/>
  <c r="AY13" i="11"/>
  <c r="AX13" i="11"/>
  <c r="AW13" i="11"/>
  <c r="AV13" i="11"/>
  <c r="AU13" i="11"/>
  <c r="BS13" i="11" s="1"/>
  <c r="BR12" i="11"/>
  <c r="BQ12" i="11"/>
  <c r="BP12" i="1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BS12" i="11" s="1"/>
  <c r="BR11" i="11"/>
  <c r="BQ11" i="11"/>
  <c r="BP11" i="11"/>
  <c r="BO11" i="11"/>
  <c r="BN11" i="11"/>
  <c r="BM11" i="11"/>
  <c r="BL11" i="11"/>
  <c r="BK11" i="11"/>
  <c r="BJ11" i="11"/>
  <c r="BI11" i="11"/>
  <c r="BH11" i="11"/>
  <c r="BG11" i="11"/>
  <c r="BF11" i="11"/>
  <c r="BE11" i="11"/>
  <c r="BD11" i="11"/>
  <c r="BC11" i="11"/>
  <c r="BB11" i="11"/>
  <c r="BA11" i="11"/>
  <c r="AZ11" i="11"/>
  <c r="AY11" i="11"/>
  <c r="AX11" i="11"/>
  <c r="AW11" i="11"/>
  <c r="AV11" i="11"/>
  <c r="AU11" i="11"/>
  <c r="BS11" i="11" s="1"/>
  <c r="BR10" i="11"/>
  <c r="BQ10" i="11"/>
  <c r="BP10" i="11"/>
  <c r="BO10" i="11"/>
  <c r="BN10" i="11"/>
  <c r="BM10" i="11"/>
  <c r="BL10" i="11"/>
  <c r="BK10" i="11"/>
  <c r="BJ10" i="11"/>
  <c r="BI10" i="11"/>
  <c r="BH10" i="11"/>
  <c r="BG10" i="11"/>
  <c r="BF10" i="11"/>
  <c r="BE10" i="11"/>
  <c r="BD10" i="11"/>
  <c r="BC10" i="11"/>
  <c r="BB10" i="11"/>
  <c r="BA10" i="11"/>
  <c r="AZ10" i="11"/>
  <c r="AY10" i="11"/>
  <c r="AX10" i="11"/>
  <c r="AW10" i="11"/>
  <c r="AV10" i="11"/>
  <c r="AU10" i="11"/>
  <c r="BS10" i="11" s="1"/>
  <c r="BR9" i="11"/>
  <c r="BQ9" i="11"/>
  <c r="BP9" i="11"/>
  <c r="BO9" i="11"/>
  <c r="BN9" i="11"/>
  <c r="BM9" i="11"/>
  <c r="BL9" i="11"/>
  <c r="BK9" i="11"/>
  <c r="BJ9" i="11"/>
  <c r="BI9" i="11"/>
  <c r="BH9" i="11"/>
  <c r="BG9" i="11"/>
  <c r="BF9" i="11"/>
  <c r="BE9" i="11"/>
  <c r="BD9" i="11"/>
  <c r="BC9" i="11"/>
  <c r="BB9" i="11"/>
  <c r="BA9" i="11"/>
  <c r="AZ9" i="11"/>
  <c r="AY9" i="11"/>
  <c r="AX9" i="11"/>
  <c r="AW9" i="11"/>
  <c r="AV9" i="11"/>
  <c r="AU9" i="11"/>
  <c r="BS9" i="11" s="1"/>
  <c r="AN9" i="11" s="1"/>
  <c r="AK9" i="11" s="1"/>
  <c r="AM9" i="11"/>
  <c r="AI9" i="11" s="1"/>
  <c r="AJ9" i="11" s="1"/>
  <c r="BR8" i="11"/>
  <c r="BQ8" i="11"/>
  <c r="BP8" i="11"/>
  <c r="BO8" i="11"/>
  <c r="BN8" i="11"/>
  <c r="BM8" i="11"/>
  <c r="BL8" i="11"/>
  <c r="BK8" i="11"/>
  <c r="BJ8" i="11"/>
  <c r="BI8" i="11"/>
  <c r="BH8" i="11"/>
  <c r="BG8" i="11"/>
  <c r="BF8" i="11"/>
  <c r="BE8" i="11"/>
  <c r="BD8" i="11"/>
  <c r="BC8" i="11"/>
  <c r="BB8" i="11"/>
  <c r="BA8" i="11"/>
  <c r="AZ8" i="11"/>
  <c r="AY8" i="11"/>
  <c r="AX8" i="11"/>
  <c r="AW8" i="11"/>
  <c r="AV8" i="11"/>
  <c r="AU8" i="11"/>
  <c r="BS8" i="11" s="1"/>
  <c r="BR7" i="11"/>
  <c r="BQ7" i="11"/>
  <c r="BP7" i="11"/>
  <c r="BO7" i="11"/>
  <c r="BN7" i="11"/>
  <c r="BM7" i="11"/>
  <c r="BL7" i="11"/>
  <c r="BK7" i="11"/>
  <c r="BJ7" i="11"/>
  <c r="BI7" i="11"/>
  <c r="BH7" i="11"/>
  <c r="BG7" i="11"/>
  <c r="BF7" i="11"/>
  <c r="BE7" i="11"/>
  <c r="BD7" i="11"/>
  <c r="BC7" i="11"/>
  <c r="BB7" i="11"/>
  <c r="BA7" i="11"/>
  <c r="AZ7" i="11"/>
  <c r="AY7" i="11"/>
  <c r="AX7" i="11"/>
  <c r="AW7" i="11"/>
  <c r="AV7" i="11"/>
  <c r="AU7" i="11"/>
  <c r="BS7" i="11" s="1"/>
  <c r="AN7" i="11" s="1"/>
  <c r="AK7" i="11" s="1"/>
  <c r="AM7" i="11"/>
  <c r="AI7" i="11" s="1"/>
  <c r="AJ7" i="11" s="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AU6" i="11"/>
  <c r="BS6" i="11" s="1"/>
  <c r="AM2" i="11"/>
  <c r="AM39" i="11" s="1"/>
  <c r="AI39" i="11" s="1"/>
  <c r="AN39" i="11" l="1"/>
  <c r="AK39" i="11" s="1"/>
  <c r="AN13" i="11"/>
  <c r="AK13" i="11" s="1"/>
  <c r="AJ39" i="11"/>
  <c r="AM19" i="11"/>
  <c r="AI19" i="11" s="1"/>
  <c r="AM21" i="11"/>
  <c r="AI21" i="11" s="1"/>
  <c r="AM23" i="11"/>
  <c r="AI23" i="11" s="1"/>
  <c r="AM25" i="11"/>
  <c r="AI25" i="11" s="1"/>
  <c r="AM27" i="11"/>
  <c r="AI27" i="11" s="1"/>
  <c r="AM11" i="11"/>
  <c r="AI11" i="11" s="1"/>
  <c r="AM13" i="11"/>
  <c r="AI13" i="11" s="1"/>
  <c r="AM15" i="11"/>
  <c r="AI15" i="11" s="1"/>
  <c r="AM32" i="11"/>
  <c r="AI32" i="11" s="1"/>
  <c r="AM34" i="11"/>
  <c r="AI34" i="11" s="1"/>
  <c r="AM36" i="11"/>
  <c r="AI36" i="11" s="1"/>
  <c r="AM38" i="11"/>
  <c r="AI38" i="11" s="1"/>
  <c r="AM42" i="11"/>
  <c r="AI42" i="11" s="1"/>
  <c r="AM18" i="11"/>
  <c r="AI18" i="11" s="1"/>
  <c r="AM20" i="11"/>
  <c r="AI20" i="11" s="1"/>
  <c r="AM22" i="11"/>
  <c r="AI22" i="11" s="1"/>
  <c r="AM24" i="11"/>
  <c r="AI24" i="11" s="1"/>
  <c r="AM26" i="11"/>
  <c r="AI26" i="11" s="1"/>
  <c r="AM28" i="11"/>
  <c r="AI28" i="11" s="1"/>
  <c r="AM6" i="11"/>
  <c r="AI6" i="11" s="1"/>
  <c r="AM8" i="11"/>
  <c r="AI8" i="11" s="1"/>
  <c r="AM10" i="11"/>
  <c r="AI10" i="11" s="1"/>
  <c r="AM12" i="11"/>
  <c r="AI12" i="11" s="1"/>
  <c r="AM14" i="11"/>
  <c r="AI14" i="11" s="1"/>
  <c r="AM31" i="11"/>
  <c r="AI31" i="11" s="1"/>
  <c r="AM33" i="11"/>
  <c r="AI33" i="11" s="1"/>
  <c r="AM35" i="11"/>
  <c r="AI35" i="11" s="1"/>
  <c r="AM37" i="11"/>
  <c r="AI37" i="11" s="1"/>
  <c r="AN12" i="11" l="1"/>
  <c r="AK12" i="11" s="1"/>
  <c r="AN15" i="11"/>
  <c r="AK15" i="11" s="1"/>
  <c r="AN8" i="11"/>
  <c r="AK8" i="11" s="1"/>
  <c r="AN26" i="11"/>
  <c r="AK26" i="11" s="1"/>
  <c r="AJ26" i="11" s="1"/>
  <c r="AN21" i="11"/>
  <c r="AK21" i="11" s="1"/>
  <c r="AJ21" i="11" s="1"/>
  <c r="AN38" i="11"/>
  <c r="AK38" i="11" s="1"/>
  <c r="AN34" i="11"/>
  <c r="AK34" i="11" s="1"/>
  <c r="AJ34" i="11" s="1"/>
  <c r="AJ8" i="11"/>
  <c r="AN10" i="11"/>
  <c r="AK10" i="11" s="1"/>
  <c r="AJ10" i="11" s="1"/>
  <c r="AN6" i="11"/>
  <c r="AK6" i="11" s="1"/>
  <c r="AN25" i="11"/>
  <c r="AK25" i="11" s="1"/>
  <c r="AN18" i="11"/>
  <c r="AK18" i="11" s="1"/>
  <c r="AJ18" i="11" s="1"/>
  <c r="AN37" i="11"/>
  <c r="AK37" i="11" s="1"/>
  <c r="AJ37" i="11" s="1"/>
  <c r="AN33" i="11"/>
  <c r="AK33" i="11" s="1"/>
  <c r="AJ33" i="11" s="1"/>
  <c r="AJ14" i="11"/>
  <c r="AJ6" i="11"/>
  <c r="AJ38" i="11"/>
  <c r="AJ15" i="11"/>
  <c r="AJ25" i="11"/>
  <c r="AN22" i="11"/>
  <c r="AK22" i="11" s="1"/>
  <c r="AJ22" i="11" s="1"/>
  <c r="AN11" i="11"/>
  <c r="AK11" i="11" s="1"/>
  <c r="AJ11" i="11" s="1"/>
  <c r="AN28" i="11"/>
  <c r="AK28" i="11" s="1"/>
  <c r="AJ28" i="11" s="1"/>
  <c r="AN24" i="11"/>
  <c r="AK24" i="11" s="1"/>
  <c r="AJ24" i="11" s="1"/>
  <c r="AN42" i="11"/>
  <c r="AK42" i="11" s="1"/>
  <c r="AJ42" i="11" s="1"/>
  <c r="AN36" i="11"/>
  <c r="AK36" i="11" s="1"/>
  <c r="AN32" i="11"/>
  <c r="AK32" i="11" s="1"/>
  <c r="AJ32" i="11" s="1"/>
  <c r="AJ12" i="11"/>
  <c r="AJ36" i="11"/>
  <c r="AJ13" i="11"/>
  <c r="AJ23" i="11"/>
  <c r="AN14" i="11"/>
  <c r="AK14" i="11" s="1"/>
  <c r="AN19" i="11"/>
  <c r="AK19" i="11" s="1"/>
  <c r="AJ19" i="11" s="1"/>
  <c r="AN20" i="11"/>
  <c r="AK20" i="11" s="1"/>
  <c r="AJ20" i="11" s="1"/>
  <c r="AN27" i="11"/>
  <c r="AK27" i="11" s="1"/>
  <c r="AJ27" i="11" s="1"/>
  <c r="AN23" i="11"/>
  <c r="AK23" i="11" s="1"/>
  <c r="AN35" i="11"/>
  <c r="AK35" i="11" s="1"/>
  <c r="AJ35" i="11" s="1"/>
  <c r="AN31" i="11"/>
  <c r="AK31" i="11" s="1"/>
  <c r="AJ31" i="11" s="1"/>
  <c r="BS44" i="10" l="1"/>
  <c r="BM44" i="10"/>
  <c r="BL44" i="10"/>
  <c r="BK44" i="10"/>
  <c r="BJ44" i="10"/>
  <c r="BI44" i="10"/>
  <c r="BH44" i="10"/>
  <c r="BG44" i="10"/>
  <c r="BF44" i="10"/>
  <c r="BE44" i="10"/>
  <c r="BD44" i="10"/>
  <c r="BC44" i="10"/>
  <c r="BB44" i="10"/>
  <c r="BA44" i="10"/>
  <c r="AZ44" i="10"/>
  <c r="AY44" i="10"/>
  <c r="AW44" i="10"/>
  <c r="AV44" i="10"/>
  <c r="AU44" i="10"/>
  <c r="AT44" i="10"/>
  <c r="AS44" i="10"/>
  <c r="AR44" i="10"/>
  <c r="AQ44" i="10"/>
  <c r="AP44" i="10"/>
  <c r="BT44" i="10" s="1"/>
  <c r="BS43" i="10"/>
  <c r="BM43" i="10"/>
  <c r="BL43" i="10"/>
  <c r="BK43" i="10"/>
  <c r="BJ43" i="10"/>
  <c r="BI43" i="10"/>
  <c r="BH43" i="10"/>
  <c r="BG43" i="10"/>
  <c r="BF43" i="10"/>
  <c r="BE43" i="10"/>
  <c r="BD43" i="10"/>
  <c r="BC43" i="10"/>
  <c r="BB43" i="10"/>
  <c r="BA43" i="10"/>
  <c r="AZ43" i="10"/>
  <c r="AY43" i="10"/>
  <c r="AW43" i="10"/>
  <c r="AV43" i="10"/>
  <c r="AU43" i="10"/>
  <c r="AT43" i="10"/>
  <c r="AS43" i="10"/>
  <c r="AR43" i="10"/>
  <c r="AQ43" i="10"/>
  <c r="AP43" i="10"/>
  <c r="BT43" i="10" s="1"/>
  <c r="BS42" i="10"/>
  <c r="BM42" i="10"/>
  <c r="BL42" i="10"/>
  <c r="BK42" i="10"/>
  <c r="BJ42" i="10"/>
  <c r="BI42" i="10"/>
  <c r="BH42" i="10"/>
  <c r="BG42" i="10"/>
  <c r="BF42" i="10"/>
  <c r="BE42" i="10"/>
  <c r="BD42" i="10"/>
  <c r="BC42" i="10"/>
  <c r="BB42" i="10"/>
  <c r="BA42" i="10"/>
  <c r="AZ42" i="10"/>
  <c r="AY42" i="10"/>
  <c r="AW42" i="10"/>
  <c r="AV42" i="10"/>
  <c r="AU42" i="10"/>
  <c r="AT42" i="10"/>
  <c r="AS42" i="10"/>
  <c r="AR42" i="10"/>
  <c r="AQ42" i="10"/>
  <c r="AP42" i="10"/>
  <c r="BT42" i="10" s="1"/>
  <c r="BS41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A41" i="10"/>
  <c r="AZ41" i="10"/>
  <c r="AY41" i="10"/>
  <c r="AW41" i="10"/>
  <c r="AV41" i="10"/>
  <c r="AU41" i="10"/>
  <c r="AT41" i="10"/>
  <c r="AS41" i="10"/>
  <c r="AR41" i="10"/>
  <c r="AQ41" i="10"/>
  <c r="AP41" i="10"/>
  <c r="BT41" i="10" s="1"/>
  <c r="BS40" i="10"/>
  <c r="BM40" i="10"/>
  <c r="BL40" i="10"/>
  <c r="BK40" i="10"/>
  <c r="BJ40" i="10"/>
  <c r="BI40" i="10"/>
  <c r="BH40" i="10"/>
  <c r="BG40" i="10"/>
  <c r="BF40" i="10"/>
  <c r="BE40" i="10"/>
  <c r="BD40" i="10"/>
  <c r="BC40" i="10"/>
  <c r="BB40" i="10"/>
  <c r="BA40" i="10"/>
  <c r="AZ40" i="10"/>
  <c r="AY40" i="10"/>
  <c r="AW40" i="10"/>
  <c r="AV40" i="10"/>
  <c r="AU40" i="10"/>
  <c r="AT40" i="10"/>
  <c r="AS40" i="10"/>
  <c r="AR40" i="10"/>
  <c r="AQ40" i="10"/>
  <c r="AP40" i="10"/>
  <c r="BT40" i="10" s="1"/>
  <c r="BS39" i="10"/>
  <c r="BM39" i="10"/>
  <c r="BL39" i="10"/>
  <c r="BK39" i="10"/>
  <c r="BJ39" i="10"/>
  <c r="BI39" i="10"/>
  <c r="BH39" i="10"/>
  <c r="BG39" i="10"/>
  <c r="BF39" i="10"/>
  <c r="BE39" i="10"/>
  <c r="BD39" i="10"/>
  <c r="BC39" i="10"/>
  <c r="BB39" i="10"/>
  <c r="BA39" i="10"/>
  <c r="AZ39" i="10"/>
  <c r="AY39" i="10"/>
  <c r="AW39" i="10"/>
  <c r="AV39" i="10"/>
  <c r="AU39" i="10"/>
  <c r="AT39" i="10"/>
  <c r="AS39" i="10"/>
  <c r="AR39" i="10"/>
  <c r="AQ39" i="10"/>
  <c r="AP39" i="10"/>
  <c r="BT39" i="10" s="1"/>
  <c r="BS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Y38" i="10"/>
  <c r="AW38" i="10"/>
  <c r="AV38" i="10"/>
  <c r="AU38" i="10"/>
  <c r="AT38" i="10"/>
  <c r="AS38" i="10"/>
  <c r="AR38" i="10"/>
  <c r="AQ38" i="10"/>
  <c r="AP38" i="10"/>
  <c r="BT38" i="10" s="1"/>
  <c r="BS37" i="10"/>
  <c r="BM37" i="10"/>
  <c r="BL37" i="10"/>
  <c r="BK37" i="10"/>
  <c r="BJ37" i="10"/>
  <c r="BI37" i="10"/>
  <c r="BH37" i="10"/>
  <c r="BG37" i="10"/>
  <c r="BF37" i="10"/>
  <c r="BE37" i="10"/>
  <c r="BD37" i="10"/>
  <c r="BC37" i="10"/>
  <c r="BB37" i="10"/>
  <c r="BA37" i="10"/>
  <c r="AZ37" i="10"/>
  <c r="AY37" i="10"/>
  <c r="AW37" i="10"/>
  <c r="AV37" i="10"/>
  <c r="AU37" i="10"/>
  <c r="AT37" i="10"/>
  <c r="AS37" i="10"/>
  <c r="AR37" i="10"/>
  <c r="AQ37" i="10"/>
  <c r="AP37" i="10"/>
  <c r="BT37" i="10" s="1"/>
  <c r="BS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BA36" i="10"/>
  <c r="AZ36" i="10"/>
  <c r="AY36" i="10"/>
  <c r="AW36" i="10"/>
  <c r="AV36" i="10"/>
  <c r="AU36" i="10"/>
  <c r="AT36" i="10"/>
  <c r="AS36" i="10"/>
  <c r="AR36" i="10"/>
  <c r="AQ36" i="10"/>
  <c r="AP36" i="10"/>
  <c r="BT36" i="10" s="1"/>
  <c r="BS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Y35" i="10"/>
  <c r="AW35" i="10"/>
  <c r="AV35" i="10"/>
  <c r="AU35" i="10"/>
  <c r="AT35" i="10"/>
  <c r="AS35" i="10"/>
  <c r="AR35" i="10"/>
  <c r="AQ35" i="10"/>
  <c r="AP35" i="10"/>
  <c r="BT35" i="10" s="1"/>
  <c r="BS34" i="10"/>
  <c r="BM34" i="10"/>
  <c r="BL34" i="10"/>
  <c r="BK34" i="10"/>
  <c r="BJ34" i="10"/>
  <c r="BI34" i="10"/>
  <c r="BH34" i="10"/>
  <c r="BG34" i="10"/>
  <c r="BF34" i="10"/>
  <c r="BE34" i="10"/>
  <c r="BD34" i="10"/>
  <c r="BC34" i="10"/>
  <c r="BB34" i="10"/>
  <c r="BA34" i="10"/>
  <c r="AZ34" i="10"/>
  <c r="AY34" i="10"/>
  <c r="AW34" i="10"/>
  <c r="AV34" i="10"/>
  <c r="AU34" i="10"/>
  <c r="AT34" i="10"/>
  <c r="AS34" i="10"/>
  <c r="AR34" i="10"/>
  <c r="AQ34" i="10"/>
  <c r="AP34" i="10"/>
  <c r="BT34" i="10" s="1"/>
  <c r="BS33" i="10"/>
  <c r="BM33" i="10"/>
  <c r="BL33" i="10"/>
  <c r="BK33" i="10"/>
  <c r="BJ33" i="10"/>
  <c r="BI33" i="10"/>
  <c r="BH33" i="10"/>
  <c r="BG33" i="10"/>
  <c r="BF33" i="10"/>
  <c r="BE33" i="10"/>
  <c r="BD33" i="10"/>
  <c r="BC33" i="10"/>
  <c r="BB33" i="10"/>
  <c r="BA33" i="10"/>
  <c r="AZ33" i="10"/>
  <c r="AY33" i="10"/>
  <c r="AW33" i="10"/>
  <c r="AV33" i="10"/>
  <c r="AU33" i="10"/>
  <c r="AT33" i="10"/>
  <c r="AS33" i="10"/>
  <c r="AR33" i="10"/>
  <c r="AQ33" i="10"/>
  <c r="AP33" i="10"/>
  <c r="BT33" i="10" s="1"/>
  <c r="BS30" i="10"/>
  <c r="BM30" i="10"/>
  <c r="BL30" i="10"/>
  <c r="BK30" i="10"/>
  <c r="BJ30" i="10"/>
  <c r="BI30" i="10"/>
  <c r="BH30" i="10"/>
  <c r="BG30" i="10"/>
  <c r="BF30" i="10"/>
  <c r="BE30" i="10"/>
  <c r="BD30" i="10"/>
  <c r="BC30" i="10"/>
  <c r="BB30" i="10"/>
  <c r="BA30" i="10"/>
  <c r="AZ30" i="10"/>
  <c r="AY30" i="10"/>
  <c r="AW30" i="10"/>
  <c r="AV30" i="10"/>
  <c r="AU30" i="10"/>
  <c r="AT30" i="10"/>
  <c r="AS30" i="10"/>
  <c r="AR30" i="10"/>
  <c r="AQ30" i="10"/>
  <c r="AP30" i="10"/>
  <c r="BT30" i="10" s="1"/>
  <c r="BS29" i="10"/>
  <c r="BM29" i="10"/>
  <c r="BL29" i="10"/>
  <c r="BK29" i="10"/>
  <c r="BJ29" i="10"/>
  <c r="BI29" i="10"/>
  <c r="BH29" i="10"/>
  <c r="BG29" i="10"/>
  <c r="BF29" i="10"/>
  <c r="BE29" i="10"/>
  <c r="BD29" i="10"/>
  <c r="BC29" i="10"/>
  <c r="BB29" i="10"/>
  <c r="BA29" i="10"/>
  <c r="AZ29" i="10"/>
  <c r="AY29" i="10"/>
  <c r="AW29" i="10"/>
  <c r="AV29" i="10"/>
  <c r="AU29" i="10"/>
  <c r="AT29" i="10"/>
  <c r="AS29" i="10"/>
  <c r="AR29" i="10"/>
  <c r="AQ29" i="10"/>
  <c r="AP29" i="10"/>
  <c r="BT29" i="10" s="1"/>
  <c r="BS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Y28" i="10"/>
  <c r="AW28" i="10"/>
  <c r="AV28" i="10"/>
  <c r="AU28" i="10"/>
  <c r="AT28" i="10"/>
  <c r="AS28" i="10"/>
  <c r="AR28" i="10"/>
  <c r="AQ28" i="10"/>
  <c r="AP28" i="10"/>
  <c r="BT28" i="10" s="1"/>
  <c r="BS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W27" i="10"/>
  <c r="AV27" i="10"/>
  <c r="AU27" i="10"/>
  <c r="AT27" i="10"/>
  <c r="AS27" i="10"/>
  <c r="AR27" i="10"/>
  <c r="AQ27" i="10"/>
  <c r="AP27" i="10"/>
  <c r="BT27" i="10" s="1"/>
  <c r="BS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W26" i="10"/>
  <c r="AV26" i="10"/>
  <c r="AU26" i="10"/>
  <c r="AT26" i="10"/>
  <c r="AS26" i="10"/>
  <c r="AR26" i="10"/>
  <c r="AQ26" i="10"/>
  <c r="AP26" i="10"/>
  <c r="BT26" i="10" s="1"/>
  <c r="BS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W25" i="10"/>
  <c r="AV25" i="10"/>
  <c r="AU25" i="10"/>
  <c r="AT25" i="10"/>
  <c r="AS25" i="10"/>
  <c r="AR25" i="10"/>
  <c r="AQ25" i="10"/>
  <c r="AP25" i="10"/>
  <c r="BT25" i="10" s="1"/>
  <c r="BS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W24" i="10"/>
  <c r="AV24" i="10"/>
  <c r="AU24" i="10"/>
  <c r="AT24" i="10"/>
  <c r="AS24" i="10"/>
  <c r="AR24" i="10"/>
  <c r="AQ24" i="10"/>
  <c r="AP24" i="10"/>
  <c r="BT24" i="10" s="1"/>
  <c r="BS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W23" i="10"/>
  <c r="AV23" i="10"/>
  <c r="AU23" i="10"/>
  <c r="AT23" i="10"/>
  <c r="AS23" i="10"/>
  <c r="AR23" i="10"/>
  <c r="AQ23" i="10"/>
  <c r="AP23" i="10"/>
  <c r="BT23" i="10" s="1"/>
  <c r="BS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W22" i="10"/>
  <c r="AV22" i="10"/>
  <c r="AU22" i="10"/>
  <c r="AT22" i="10"/>
  <c r="AS22" i="10"/>
  <c r="AR22" i="10"/>
  <c r="AQ22" i="10"/>
  <c r="AP22" i="10"/>
  <c r="BT22" i="10" s="1"/>
  <c r="BS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W21" i="10"/>
  <c r="AV21" i="10"/>
  <c r="AU21" i="10"/>
  <c r="AT21" i="10"/>
  <c r="AS21" i="10"/>
  <c r="AR21" i="10"/>
  <c r="AQ21" i="10"/>
  <c r="AP21" i="10"/>
  <c r="BT21" i="10" s="1"/>
  <c r="BS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W20" i="10"/>
  <c r="AV20" i="10"/>
  <c r="AU20" i="10"/>
  <c r="AT20" i="10"/>
  <c r="AS20" i="10"/>
  <c r="AR20" i="10"/>
  <c r="AQ20" i="10"/>
  <c r="AP20" i="10"/>
  <c r="BT20" i="10" s="1"/>
  <c r="BS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BA17" i="10"/>
  <c r="AZ17" i="10"/>
  <c r="AY17" i="10"/>
  <c r="AX17" i="10"/>
  <c r="AW17" i="10"/>
  <c r="AV17" i="10"/>
  <c r="AU17" i="10"/>
  <c r="AT17" i="10"/>
  <c r="AS17" i="10"/>
  <c r="AR17" i="10"/>
  <c r="AQ17" i="10"/>
  <c r="BT17" i="10" s="1"/>
  <c r="AP17" i="10"/>
  <c r="BS16" i="10"/>
  <c r="BM16" i="10"/>
  <c r="BL16" i="10"/>
  <c r="BK16" i="10"/>
  <c r="BJ16" i="10"/>
  <c r="BI16" i="10"/>
  <c r="BH16" i="10"/>
  <c r="BG16" i="10"/>
  <c r="BF16" i="10"/>
  <c r="BE16" i="10"/>
  <c r="BD16" i="10"/>
  <c r="BC16" i="10"/>
  <c r="BB16" i="10"/>
  <c r="BA16" i="10"/>
  <c r="AZ16" i="10"/>
  <c r="AY16" i="10"/>
  <c r="AX16" i="10"/>
  <c r="AW16" i="10"/>
  <c r="AV16" i="10"/>
  <c r="AU16" i="10"/>
  <c r="AT16" i="10"/>
  <c r="AS16" i="10"/>
  <c r="AR16" i="10"/>
  <c r="AQ16" i="10"/>
  <c r="AP16" i="10"/>
  <c r="BT16" i="10" s="1"/>
  <c r="BS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BT15" i="10" s="1"/>
  <c r="AP15" i="10"/>
  <c r="BS14" i="10"/>
  <c r="BM14" i="10"/>
  <c r="BL14" i="10"/>
  <c r="BK14" i="10"/>
  <c r="BJ14" i="10"/>
  <c r="BI14" i="10"/>
  <c r="BH14" i="10"/>
  <c r="BG14" i="10"/>
  <c r="BF14" i="10"/>
  <c r="BE14" i="10"/>
  <c r="BD14" i="10"/>
  <c r="BC14" i="10"/>
  <c r="BB14" i="10"/>
  <c r="BA14" i="10"/>
  <c r="AZ14" i="10"/>
  <c r="AY14" i="10"/>
  <c r="AX14" i="10"/>
  <c r="AW14" i="10"/>
  <c r="AV14" i="10"/>
  <c r="AU14" i="10"/>
  <c r="AT14" i="10"/>
  <c r="AS14" i="10"/>
  <c r="AR14" i="10"/>
  <c r="AQ14" i="10"/>
  <c r="AP14" i="10"/>
  <c r="BT14" i="10" s="1"/>
  <c r="BS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BT13" i="10" s="1"/>
  <c r="AP13" i="10"/>
  <c r="BS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BA12" i="10"/>
  <c r="AZ12" i="10"/>
  <c r="AY12" i="10"/>
  <c r="AX12" i="10"/>
  <c r="AW12" i="10"/>
  <c r="AV12" i="10"/>
  <c r="AU12" i="10"/>
  <c r="AT12" i="10"/>
  <c r="AS12" i="10"/>
  <c r="AR12" i="10"/>
  <c r="AQ12" i="10"/>
  <c r="AP12" i="10"/>
  <c r="BT12" i="10" s="1"/>
  <c r="AN12" i="10" s="1"/>
  <c r="AK12" i="10" s="1"/>
  <c r="AM12" i="10"/>
  <c r="AI12" i="10" s="1"/>
  <c r="BS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T11" i="10"/>
  <c r="AS11" i="10"/>
  <c r="AR11" i="10"/>
  <c r="AQ11" i="10"/>
  <c r="BT11" i="10" s="1"/>
  <c r="AP11" i="10"/>
  <c r="BS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BT10" i="10" s="1"/>
  <c r="BS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BT9" i="10" s="1"/>
  <c r="AP9" i="10"/>
  <c r="BS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BT8" i="10" s="1"/>
  <c r="AN8" i="10" s="1"/>
  <c r="AK8" i="10" s="1"/>
  <c r="AM8" i="10"/>
  <c r="AI8" i="10" s="1"/>
  <c r="AJ8" i="10" s="1"/>
  <c r="BS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BT7" i="10" s="1"/>
  <c r="AP7" i="10"/>
  <c r="BS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BT6" i="10" s="1"/>
  <c r="AM2" i="10"/>
  <c r="AM43" i="10" s="1"/>
  <c r="AI43" i="10" s="1"/>
  <c r="AN43" i="10" l="1"/>
  <c r="AK43" i="10" s="1"/>
  <c r="AJ43" i="10"/>
  <c r="AN11" i="10"/>
  <c r="AK11" i="10" s="1"/>
  <c r="AJ12" i="10"/>
  <c r="AN10" i="10"/>
  <c r="AK10" i="10" s="1"/>
  <c r="AM7" i="10"/>
  <c r="AI7" i="10" s="1"/>
  <c r="AM11" i="10"/>
  <c r="AI11" i="10" s="1"/>
  <c r="AM15" i="10"/>
  <c r="AI15" i="10" s="1"/>
  <c r="AM6" i="10"/>
  <c r="AI6" i="10" s="1"/>
  <c r="AM14" i="10"/>
  <c r="AI14" i="10" s="1"/>
  <c r="AM20" i="10"/>
  <c r="AI20" i="10" s="1"/>
  <c r="AM22" i="10"/>
  <c r="AI22" i="10" s="1"/>
  <c r="AM24" i="10"/>
  <c r="AI24" i="10" s="1"/>
  <c r="AM26" i="10"/>
  <c r="AI26" i="10" s="1"/>
  <c r="AM28" i="10"/>
  <c r="AI28" i="10" s="1"/>
  <c r="AM30" i="10"/>
  <c r="AI30" i="10" s="1"/>
  <c r="AM34" i="10"/>
  <c r="AI34" i="10" s="1"/>
  <c r="AM36" i="10"/>
  <c r="AI36" i="10" s="1"/>
  <c r="AM38" i="10"/>
  <c r="AI38" i="10" s="1"/>
  <c r="AM40" i="10"/>
  <c r="AI40" i="10" s="1"/>
  <c r="AM42" i="10"/>
  <c r="AI42" i="10" s="1"/>
  <c r="AM44" i="10"/>
  <c r="AI44" i="10" s="1"/>
  <c r="AM10" i="10"/>
  <c r="AI10" i="10" s="1"/>
  <c r="AM9" i="10"/>
  <c r="AI9" i="10" s="1"/>
  <c r="AM13" i="10"/>
  <c r="AI13" i="10" s="1"/>
  <c r="AM17" i="10"/>
  <c r="AI17" i="10" s="1"/>
  <c r="AM16" i="10"/>
  <c r="AI16" i="10" s="1"/>
  <c r="AM21" i="10"/>
  <c r="AI21" i="10" s="1"/>
  <c r="AM23" i="10"/>
  <c r="AI23" i="10" s="1"/>
  <c r="AM25" i="10"/>
  <c r="AI25" i="10" s="1"/>
  <c r="AM27" i="10"/>
  <c r="AI27" i="10" s="1"/>
  <c r="AM29" i="10"/>
  <c r="AI29" i="10" s="1"/>
  <c r="AM33" i="10"/>
  <c r="AI33" i="10" s="1"/>
  <c r="AM35" i="10"/>
  <c r="AI35" i="10" s="1"/>
  <c r="AM37" i="10"/>
  <c r="AI37" i="10" s="1"/>
  <c r="AM39" i="10"/>
  <c r="AI39" i="10" s="1"/>
  <c r="AM41" i="10"/>
  <c r="AI41" i="10" s="1"/>
  <c r="AN33" i="10" l="1"/>
  <c r="AK33" i="10" s="1"/>
  <c r="AN7" i="10"/>
  <c r="AK7" i="10" s="1"/>
  <c r="AJ7" i="10" s="1"/>
  <c r="AN29" i="10"/>
  <c r="AK29" i="10" s="1"/>
  <c r="AN34" i="10"/>
  <c r="AK34" i="10" s="1"/>
  <c r="AN13" i="10"/>
  <c r="AK13" i="10" s="1"/>
  <c r="AN41" i="10"/>
  <c r="AK41" i="10" s="1"/>
  <c r="AJ41" i="10" s="1"/>
  <c r="AN36" i="10"/>
  <c r="AK36" i="10" s="1"/>
  <c r="AJ36" i="10" s="1"/>
  <c r="AJ13" i="10"/>
  <c r="AJ34" i="10"/>
  <c r="AN27" i="10"/>
  <c r="AK27" i="10" s="1"/>
  <c r="AN16" i="10"/>
  <c r="AK16" i="10" s="1"/>
  <c r="AN26" i="10"/>
  <c r="AK26" i="10" s="1"/>
  <c r="AJ26" i="10" s="1"/>
  <c r="AN28" i="10"/>
  <c r="AK28" i="10" s="1"/>
  <c r="AN44" i="10"/>
  <c r="AK44" i="10" s="1"/>
  <c r="AJ44" i="10" s="1"/>
  <c r="AN40" i="10"/>
  <c r="AK40" i="10" s="1"/>
  <c r="AJ40" i="10" s="1"/>
  <c r="AN30" i="10"/>
  <c r="AK30" i="10" s="1"/>
  <c r="AJ30" i="10" s="1"/>
  <c r="AJ29" i="10"/>
  <c r="AJ9" i="10"/>
  <c r="AJ15" i="10"/>
  <c r="AN9" i="10"/>
  <c r="AK9" i="10" s="1"/>
  <c r="AN24" i="10"/>
  <c r="AK24" i="10" s="1"/>
  <c r="AJ24" i="10" s="1"/>
  <c r="AN15" i="10"/>
  <c r="AK15" i="10" s="1"/>
  <c r="AN22" i="10"/>
  <c r="AK22" i="10" s="1"/>
  <c r="AJ22" i="10" s="1"/>
  <c r="AN25" i="10"/>
  <c r="AK25" i="10" s="1"/>
  <c r="AJ25" i="10" s="1"/>
  <c r="AN39" i="10"/>
  <c r="AK39" i="10" s="1"/>
  <c r="AJ39" i="10" s="1"/>
  <c r="AN23" i="10"/>
  <c r="AK23" i="10" s="1"/>
  <c r="AJ23" i="10" s="1"/>
  <c r="AJ33" i="10"/>
  <c r="AJ27" i="10"/>
  <c r="AJ16" i="10"/>
  <c r="AJ10" i="10"/>
  <c r="AJ28" i="10"/>
  <c r="AJ11" i="10"/>
  <c r="AN6" i="10"/>
  <c r="AK6" i="10" s="1"/>
  <c r="AJ6" i="10" s="1"/>
  <c r="AN20" i="10"/>
  <c r="AK20" i="10" s="1"/>
  <c r="AJ20" i="10" s="1"/>
  <c r="AN35" i="10"/>
  <c r="AK35" i="10" s="1"/>
  <c r="AJ35" i="10" s="1"/>
  <c r="AN14" i="10"/>
  <c r="AK14" i="10" s="1"/>
  <c r="AJ14" i="10" s="1"/>
  <c r="AN37" i="10"/>
  <c r="AK37" i="10" s="1"/>
  <c r="AJ37" i="10" s="1"/>
  <c r="AN21" i="10"/>
  <c r="AK21" i="10" s="1"/>
  <c r="AJ21" i="10" s="1"/>
  <c r="AN42" i="10"/>
  <c r="AK42" i="10" s="1"/>
  <c r="AJ42" i="10" s="1"/>
  <c r="AN38" i="10"/>
  <c r="AK38" i="10" s="1"/>
  <c r="AJ38" i="10" s="1"/>
  <c r="AN17" i="10"/>
  <c r="AK17" i="10" s="1"/>
  <c r="AJ17" i="10" s="1"/>
  <c r="BS35" i="9" l="1"/>
  <c r="BR35" i="9"/>
  <c r="BQ35" i="9"/>
  <c r="BP35" i="9"/>
  <c r="BO35" i="9"/>
  <c r="BN35" i="9"/>
  <c r="BM35" i="9"/>
  <c r="BL35" i="9"/>
  <c r="BK35" i="9"/>
  <c r="BJ35" i="9"/>
  <c r="BI35" i="9"/>
  <c r="BH35" i="9"/>
  <c r="BG35" i="9"/>
  <c r="BF35" i="9"/>
  <c r="BE35" i="9"/>
  <c r="BD35" i="9"/>
  <c r="BC35" i="9"/>
  <c r="BB35" i="9"/>
  <c r="BA35" i="9"/>
  <c r="AZ35" i="9"/>
  <c r="AY35" i="9"/>
  <c r="AX35" i="9"/>
  <c r="AW35" i="9"/>
  <c r="AV35" i="9"/>
  <c r="AU35" i="9"/>
  <c r="BT35" i="9" s="1"/>
  <c r="BS34" i="9"/>
  <c r="BR34" i="9"/>
  <c r="BQ34" i="9"/>
  <c r="BP34" i="9"/>
  <c r="BO34" i="9"/>
  <c r="BN34" i="9"/>
  <c r="BM34" i="9"/>
  <c r="BL34" i="9"/>
  <c r="BK34" i="9"/>
  <c r="BJ34" i="9"/>
  <c r="BI34" i="9"/>
  <c r="BH34" i="9"/>
  <c r="BG34" i="9"/>
  <c r="BF34" i="9"/>
  <c r="BE34" i="9"/>
  <c r="BD34" i="9"/>
  <c r="BC34" i="9"/>
  <c r="BB34" i="9"/>
  <c r="BA34" i="9"/>
  <c r="AZ34" i="9"/>
  <c r="AY34" i="9"/>
  <c r="AX34" i="9"/>
  <c r="AW34" i="9"/>
  <c r="AV34" i="9"/>
  <c r="BT34" i="9" s="1"/>
  <c r="AU34" i="9"/>
  <c r="BS33" i="9"/>
  <c r="BR33" i="9"/>
  <c r="BQ33" i="9"/>
  <c r="BP33" i="9"/>
  <c r="BO33" i="9"/>
  <c r="BN33" i="9"/>
  <c r="BM33" i="9"/>
  <c r="BL33" i="9"/>
  <c r="BK33" i="9"/>
  <c r="BJ33" i="9"/>
  <c r="BI33" i="9"/>
  <c r="BH33" i="9"/>
  <c r="BG33" i="9"/>
  <c r="BF33" i="9"/>
  <c r="BE33" i="9"/>
  <c r="BD33" i="9"/>
  <c r="BC33" i="9"/>
  <c r="BB33" i="9"/>
  <c r="BA33" i="9"/>
  <c r="AZ33" i="9"/>
  <c r="AY33" i="9"/>
  <c r="AX33" i="9"/>
  <c r="AW33" i="9"/>
  <c r="AV33" i="9"/>
  <c r="AU33" i="9"/>
  <c r="BT33" i="9" s="1"/>
  <c r="BS30" i="9"/>
  <c r="BR30" i="9"/>
  <c r="BQ30" i="9"/>
  <c r="BP30" i="9"/>
  <c r="BO30" i="9"/>
  <c r="BN30" i="9"/>
  <c r="BM30" i="9"/>
  <c r="BL30" i="9"/>
  <c r="BK30" i="9"/>
  <c r="BJ30" i="9"/>
  <c r="BI30" i="9"/>
  <c r="BH30" i="9"/>
  <c r="BG30" i="9"/>
  <c r="BF30" i="9"/>
  <c r="BE30" i="9"/>
  <c r="BD30" i="9"/>
  <c r="BC30" i="9"/>
  <c r="BB30" i="9"/>
  <c r="BA30" i="9"/>
  <c r="AZ30" i="9"/>
  <c r="AY30" i="9"/>
  <c r="AX30" i="9"/>
  <c r="AW30" i="9"/>
  <c r="AV30" i="9"/>
  <c r="BT30" i="9" s="1"/>
  <c r="AU30" i="9"/>
  <c r="BS29" i="9"/>
  <c r="BR29" i="9"/>
  <c r="BQ29" i="9"/>
  <c r="BP29" i="9"/>
  <c r="BO29" i="9"/>
  <c r="BN29" i="9"/>
  <c r="BM29" i="9"/>
  <c r="BL29" i="9"/>
  <c r="BK29" i="9"/>
  <c r="BJ29" i="9"/>
  <c r="BI29" i="9"/>
  <c r="BH29" i="9"/>
  <c r="BG29" i="9"/>
  <c r="BF29" i="9"/>
  <c r="BE29" i="9"/>
  <c r="BD29" i="9"/>
  <c r="BC29" i="9"/>
  <c r="BB29" i="9"/>
  <c r="BA29" i="9"/>
  <c r="AZ29" i="9"/>
  <c r="AY29" i="9"/>
  <c r="AX29" i="9"/>
  <c r="AW29" i="9"/>
  <c r="AV29" i="9"/>
  <c r="AU29" i="9"/>
  <c r="BT29" i="9" s="1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B26" i="9"/>
  <c r="BA26" i="9"/>
  <c r="AZ26" i="9"/>
  <c r="AY26" i="9"/>
  <c r="AX26" i="9"/>
  <c r="AW26" i="9"/>
  <c r="AV26" i="9"/>
  <c r="BT26" i="9" s="1"/>
  <c r="AU26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B25" i="9"/>
  <c r="BA25" i="9"/>
  <c r="AZ25" i="9"/>
  <c r="AY25" i="9"/>
  <c r="AX25" i="9"/>
  <c r="AW25" i="9"/>
  <c r="AV25" i="9"/>
  <c r="AU25" i="9"/>
  <c r="BT25" i="9" s="1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BT22" i="9" s="1"/>
  <c r="AU22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BT21" i="9" s="1"/>
  <c r="AU21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BT18" i="9" s="1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BT17" i="9" s="1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BT14" i="9" s="1"/>
  <c r="AU14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BT13" i="9" s="1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BT10" i="9" s="1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BT9" i="9" s="1"/>
  <c r="AN9" i="9" s="1"/>
  <c r="AK9" i="9" s="1"/>
  <c r="AM9" i="9"/>
  <c r="AI9" i="9" s="1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BT6" i="9" s="1"/>
  <c r="AU6" i="9"/>
  <c r="AM2" i="9"/>
  <c r="AM30" i="9" s="1"/>
  <c r="AI30" i="9" s="1"/>
  <c r="AJ9" i="9" l="1"/>
  <c r="AN30" i="9"/>
  <c r="AK30" i="9" s="1"/>
  <c r="AJ30" i="9"/>
  <c r="AM35" i="9"/>
  <c r="AI35" i="9" s="1"/>
  <c r="AM6" i="9"/>
  <c r="AI6" i="9" s="1"/>
  <c r="AM14" i="9"/>
  <c r="AI14" i="9" s="1"/>
  <c r="AM22" i="9"/>
  <c r="AI22" i="9" s="1"/>
  <c r="AM13" i="9"/>
  <c r="AI13" i="9" s="1"/>
  <c r="AM21" i="9"/>
  <c r="AI21" i="9" s="1"/>
  <c r="AM29" i="9"/>
  <c r="AI29" i="9" s="1"/>
  <c r="AM10" i="9"/>
  <c r="AI10" i="9" s="1"/>
  <c r="AM18" i="9"/>
  <c r="AI18" i="9" s="1"/>
  <c r="AM26" i="9"/>
  <c r="AI26" i="9" s="1"/>
  <c r="AM34" i="9"/>
  <c r="AI34" i="9" s="1"/>
  <c r="AM17" i="9"/>
  <c r="AI17" i="9" s="1"/>
  <c r="AM25" i="9"/>
  <c r="AI25" i="9" s="1"/>
  <c r="AM33" i="9"/>
  <c r="AI33" i="9" s="1"/>
  <c r="AN34" i="9" l="1"/>
  <c r="AK34" i="9" s="1"/>
  <c r="AJ34" i="9" s="1"/>
  <c r="AN10" i="9"/>
  <c r="AK10" i="9" s="1"/>
  <c r="AN33" i="9"/>
  <c r="AK33" i="9" s="1"/>
  <c r="AN21" i="9"/>
  <c r="AK21" i="9" s="1"/>
  <c r="AJ21" i="9" s="1"/>
  <c r="AN29" i="9"/>
  <c r="AK29" i="9" s="1"/>
  <c r="AJ29" i="9" s="1"/>
  <c r="AJ33" i="9"/>
  <c r="AN13" i="9"/>
  <c r="AK13" i="9" s="1"/>
  <c r="AJ13" i="9" s="1"/>
  <c r="AN22" i="9"/>
  <c r="AK22" i="9" s="1"/>
  <c r="AN25" i="9"/>
  <c r="AK25" i="9" s="1"/>
  <c r="AJ25" i="9" s="1"/>
  <c r="AN6" i="9"/>
  <c r="AK6" i="9" s="1"/>
  <c r="AJ6" i="9" s="1"/>
  <c r="AJ10" i="9"/>
  <c r="AJ22" i="9"/>
  <c r="AN35" i="9"/>
  <c r="AK35" i="9" s="1"/>
  <c r="AJ35" i="9" s="1"/>
  <c r="AN18" i="9"/>
  <c r="AK18" i="9" s="1"/>
  <c r="AJ18" i="9" s="1"/>
  <c r="AN14" i="9"/>
  <c r="AK14" i="9" s="1"/>
  <c r="AJ14" i="9" s="1"/>
  <c r="AN17" i="9"/>
  <c r="AK17" i="9" s="1"/>
  <c r="AJ17" i="9" s="1"/>
  <c r="AN26" i="9"/>
  <c r="AK26" i="9" s="1"/>
  <c r="AJ26" i="9" s="1"/>
  <c r="AJ23" i="1" l="1"/>
  <c r="AK23" i="1" s="1"/>
  <c r="AJ21" i="1"/>
  <c r="AK21" i="1" s="1"/>
  <c r="AJ14" i="1"/>
  <c r="AJ29" i="1"/>
  <c r="AJ22" i="1"/>
  <c r="AK22" i="1" s="1"/>
  <c r="AJ13" i="8" l="1"/>
  <c r="AJ19" i="8" l="1"/>
  <c r="AK19" i="8" l="1"/>
  <c r="AJ12" i="8"/>
  <c r="AJ7" i="8"/>
  <c r="AJ11" i="8" l="1"/>
  <c r="AK11" i="8" s="1"/>
  <c r="AK27" i="8" a="1"/>
  <c r="AK27" i="8" s="1"/>
  <c r="AJ16" i="8"/>
  <c r="AK16" i="8" s="1"/>
  <c r="AK13" i="8"/>
  <c r="AK12" i="8"/>
  <c r="AJ8" i="8"/>
  <c r="AK8" i="8" s="1"/>
  <c r="AK7" i="8"/>
  <c r="AJ6" i="8"/>
  <c r="AK6" i="8" s="1"/>
  <c r="AJ24" i="1" l="1"/>
  <c r="AK24" i="1" l="1"/>
  <c r="AJ18" i="1"/>
  <c r="AK18" i="1" s="1"/>
  <c r="AJ30" i="1" l="1"/>
  <c r="AJ27" i="1"/>
  <c r="AK14" i="1"/>
  <c r="AJ9" i="1" l="1"/>
  <c r="AK9" i="1" s="1"/>
  <c r="AJ12" i="3" l="1"/>
  <c r="AK12" i="3" s="1"/>
  <c r="AK13" i="3"/>
  <c r="AJ28" i="1" l="1"/>
  <c r="AJ15" i="1"/>
  <c r="AK15" i="1" s="1"/>
  <c r="AJ11" i="1"/>
  <c r="AK11" i="1" s="1"/>
  <c r="AJ10" i="1"/>
  <c r="AK10" i="1" s="1"/>
  <c r="AJ6" i="1"/>
  <c r="AK6" i="1" s="1"/>
  <c r="AK54" i="1" l="1"/>
  <c r="AN12" i="4" l="1"/>
  <c r="AN9" i="4"/>
  <c r="BM18" i="3" l="1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/>
  <c r="AX16" i="3"/>
  <c r="AW16" i="3"/>
  <c r="AV16" i="3"/>
  <c r="AU16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BM14" i="3"/>
  <c r="BL14" i="3"/>
  <c r="BK14" i="3"/>
  <c r="BJ14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BM13" i="3"/>
  <c r="BL13" i="3"/>
  <c r="BK13" i="3"/>
  <c r="BJ13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Y10" i="3"/>
  <c r="BN10" i="3" s="1"/>
  <c r="BM9" i="3"/>
  <c r="AM9" i="3" s="1"/>
  <c r="BL9" i="3"/>
  <c r="BK9" i="3"/>
  <c r="BJ9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I9" i="3"/>
  <c r="AJ9" i="3" s="1"/>
  <c r="AY7" i="3"/>
  <c r="BM6" i="3"/>
  <c r="AI6" i="3" s="1"/>
  <c r="AJ6" i="3" s="1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BN17" i="3" l="1"/>
  <c r="AN17" i="3" s="1"/>
  <c r="BN16" i="3"/>
  <c r="AN16" i="3" s="1"/>
  <c r="BN9" i="3"/>
  <c r="AN9" i="3" s="1"/>
  <c r="BN18" i="3"/>
  <c r="AN18" i="3" s="1"/>
  <c r="BN6" i="3"/>
  <c r="AN6" i="3" s="1"/>
  <c r="BN13" i="3"/>
  <c r="AN13" i="3" s="1"/>
  <c r="BN14" i="3"/>
  <c r="AN14" i="3" s="1"/>
  <c r="BN15" i="3"/>
  <c r="AN15" i="3" s="1"/>
  <c r="BN12" i="3"/>
  <c r="AN12" i="3" s="1"/>
</calcChain>
</file>

<file path=xl/sharedStrings.xml><?xml version="1.0" encoding="utf-8"?>
<sst xmlns="http://schemas.openxmlformats.org/spreadsheetml/2006/main" count="3904" uniqueCount="503">
  <si>
    <t>Matricula</t>
  </si>
  <si>
    <t>NOME</t>
  </si>
  <si>
    <t>LOCAL</t>
  </si>
  <si>
    <t>TURNO</t>
  </si>
  <si>
    <t>CH</t>
  </si>
  <si>
    <t>CT</t>
  </si>
  <si>
    <t>HE</t>
  </si>
  <si>
    <t>Coordenação</t>
  </si>
  <si>
    <t>QUA</t>
  </si>
  <si>
    <t>QUI</t>
  </si>
  <si>
    <t>SEX</t>
  </si>
  <si>
    <t>DOM</t>
  </si>
  <si>
    <t>SEG</t>
  </si>
  <si>
    <t>TER</t>
  </si>
  <si>
    <t>F</t>
  </si>
  <si>
    <t>FE</t>
  </si>
  <si>
    <t>LP</t>
  </si>
  <si>
    <t>AT</t>
  </si>
  <si>
    <t>C</t>
  </si>
  <si>
    <t>M</t>
  </si>
  <si>
    <t>T</t>
  </si>
  <si>
    <t>P</t>
  </si>
  <si>
    <t>I¹</t>
  </si>
  <si>
    <t>I²</t>
  </si>
  <si>
    <t>M4</t>
  </si>
  <si>
    <t>M/SN</t>
  </si>
  <si>
    <t>T/SN</t>
  </si>
  <si>
    <t>T/I</t>
  </si>
  <si>
    <t>P/I</t>
  </si>
  <si>
    <t>M/I</t>
  </si>
  <si>
    <t>M4/T</t>
  </si>
  <si>
    <t>DCH</t>
  </si>
  <si>
    <t>THT</t>
  </si>
  <si>
    <t>FLEXÍVEL</t>
  </si>
  <si>
    <t>LIA PAIVA</t>
  </si>
  <si>
    <t>TEREZINHA NUNES</t>
  </si>
  <si>
    <t>RECEPÇÃO</t>
  </si>
  <si>
    <t>MARIA CRISTINA</t>
  </si>
  <si>
    <t>HIGINEZ ALVES</t>
  </si>
  <si>
    <t>SILVANA BRANDÃO</t>
  </si>
  <si>
    <t>DANIELE ROBERTI</t>
  </si>
  <si>
    <t>EXTERNO</t>
  </si>
  <si>
    <t>Legenda</t>
  </si>
  <si>
    <t>_________________________</t>
  </si>
  <si>
    <t>Coord. Administrativa</t>
  </si>
  <si>
    <t>Reg. Prof.</t>
  </si>
  <si>
    <t>Tec. Rx</t>
  </si>
  <si>
    <t>M1</t>
  </si>
  <si>
    <t>T1</t>
  </si>
  <si>
    <t>T2</t>
  </si>
  <si>
    <t>T3</t>
  </si>
  <si>
    <t>D1</t>
  </si>
  <si>
    <t>D2</t>
  </si>
  <si>
    <t>D3</t>
  </si>
  <si>
    <t>I</t>
  </si>
  <si>
    <t>N</t>
  </si>
  <si>
    <t>12834-1</t>
  </si>
  <si>
    <t>Jeferson Lopes</t>
  </si>
  <si>
    <t xml:space="preserve">0719 </t>
  </si>
  <si>
    <t>13586-0</t>
  </si>
  <si>
    <t>Dilcelia Arantes</t>
  </si>
  <si>
    <t>02224</t>
  </si>
  <si>
    <t>01269 T</t>
  </si>
  <si>
    <t>13590-9</t>
  </si>
  <si>
    <t>Adilson de Almeida</t>
  </si>
  <si>
    <t>03291T</t>
  </si>
  <si>
    <t>19-7h</t>
  </si>
  <si>
    <t>13583-6</t>
  </si>
  <si>
    <t xml:space="preserve">Anderson Meireles </t>
  </si>
  <si>
    <t>3201T</t>
  </si>
  <si>
    <t>13585-2</t>
  </si>
  <si>
    <t>Gustavo Albuquerque</t>
  </si>
  <si>
    <t>00858</t>
  </si>
  <si>
    <t>07H - 11H</t>
  </si>
  <si>
    <t>14H-19H</t>
  </si>
  <si>
    <t>11H - 15H</t>
  </si>
  <si>
    <t>_____________________________________</t>
  </si>
  <si>
    <t>Carolina A. F. Santini</t>
  </si>
  <si>
    <t>07H-13H</t>
  </si>
  <si>
    <t>07H-19H</t>
  </si>
  <si>
    <t>13H-19H</t>
  </si>
  <si>
    <t>19H - 07H</t>
  </si>
  <si>
    <t xml:space="preserve">               Responsável Técnico</t>
  </si>
  <si>
    <t>Coord Administrativa</t>
  </si>
  <si>
    <t>Farmacêutica</t>
  </si>
  <si>
    <t>CRF PR</t>
  </si>
  <si>
    <t>M2</t>
  </si>
  <si>
    <t>M3</t>
  </si>
  <si>
    <t>Mta</t>
  </si>
  <si>
    <t>Assistente Social</t>
  </si>
  <si>
    <t>CRESS</t>
  </si>
  <si>
    <t>M5</t>
  </si>
  <si>
    <t>T6</t>
  </si>
  <si>
    <t>13765-0</t>
  </si>
  <si>
    <t>POLIANA DE PAULA AMANCIO</t>
  </si>
  <si>
    <t>6587 PR</t>
  </si>
  <si>
    <t>07h as 13h</t>
  </si>
  <si>
    <t>Rouparia</t>
  </si>
  <si>
    <t>11910-5</t>
  </si>
  <si>
    <t>JOAO VITOR DA SILVA</t>
  </si>
  <si>
    <t>não possui</t>
  </si>
  <si>
    <t>07H30 as 13H30</t>
  </si>
  <si>
    <t>13h30-19h30</t>
  </si>
  <si>
    <t>Legendas:</t>
  </si>
  <si>
    <t>13H as 19H</t>
  </si>
  <si>
    <t>14:30 ÁS 20:30</t>
  </si>
  <si>
    <t>06h30 as 12h30</t>
  </si>
  <si>
    <t>08H AS 14H</t>
  </si>
  <si>
    <t>BH</t>
  </si>
  <si>
    <t>Banco de horas</t>
  </si>
  <si>
    <t>externo</t>
  </si>
  <si>
    <t>DULCINEIA ANDRADE</t>
  </si>
  <si>
    <t>LEGENDA</t>
  </si>
  <si>
    <t>_____________________________</t>
  </si>
  <si>
    <t>MEDICA</t>
  </si>
  <si>
    <t>Flexível</t>
  </si>
  <si>
    <t>ENFERMAGEM</t>
  </si>
  <si>
    <t>CAROLINA A.F.SANTINI</t>
  </si>
  <si>
    <t>ADMINISTRATIVA</t>
  </si>
  <si>
    <t>FL- Flexível</t>
  </si>
  <si>
    <t>06H</t>
  </si>
  <si>
    <t>ANA FREGONESE</t>
  </si>
  <si>
    <t>Carolina F. Santini</t>
  </si>
  <si>
    <t>Matrícula 15160-2</t>
  </si>
  <si>
    <t>GLAUBER GEHARD</t>
  </si>
  <si>
    <t>RUI DE MELO</t>
  </si>
  <si>
    <t>DANIEL RIBEIRO</t>
  </si>
  <si>
    <t>Matrícula 151602</t>
  </si>
  <si>
    <t>CARLOS ALBERTO DE SOUZA MARQUES</t>
  </si>
  <si>
    <t>FL1- Flexível</t>
  </si>
  <si>
    <t>SÁB</t>
  </si>
  <si>
    <t>15360-5</t>
  </si>
  <si>
    <t>APOIO ADM</t>
  </si>
  <si>
    <t>11354-9</t>
  </si>
  <si>
    <t>12062-0</t>
  </si>
  <si>
    <t>10970-3</t>
  </si>
  <si>
    <t>19H-7H</t>
  </si>
  <si>
    <t>12805-8</t>
  </si>
  <si>
    <t>14005-8</t>
  </si>
  <si>
    <t>13963-7</t>
  </si>
  <si>
    <t>15467-9</t>
  </si>
  <si>
    <t>Matrícula</t>
  </si>
  <si>
    <t>APOIO</t>
  </si>
  <si>
    <t>Coord. Adm</t>
  </si>
  <si>
    <t>AVISOS</t>
  </si>
  <si>
    <r>
      <rPr>
        <sz val="8"/>
        <rFont val="Arial Black"/>
        <family val="2"/>
      </rPr>
      <t>M</t>
    </r>
    <r>
      <rPr>
        <sz val="8"/>
        <rFont val="Arial Narrow"/>
        <family val="2"/>
      </rPr>
      <t>: MANHA - 7:00  ÀS 13:00</t>
    </r>
  </si>
  <si>
    <r>
      <rPr>
        <sz val="8"/>
        <rFont val="Arial Black"/>
        <family val="2"/>
      </rPr>
      <t>T</t>
    </r>
    <r>
      <rPr>
        <sz val="8"/>
        <rFont val="Arial Narrow"/>
        <family val="2"/>
      </rPr>
      <t>: TARDE - 13:00 ÀS 19:00</t>
    </r>
  </si>
  <si>
    <r>
      <rPr>
        <sz val="8"/>
        <rFont val="Arial Black"/>
        <family val="2"/>
      </rPr>
      <t>P</t>
    </r>
    <r>
      <rPr>
        <sz val="8"/>
        <rFont val="Arial Narrow"/>
        <family val="2"/>
      </rPr>
      <t xml:space="preserve"> - DIA - 07:00 ÁS 19:00</t>
    </r>
  </si>
  <si>
    <t>pedido de folga</t>
  </si>
  <si>
    <t>Gabriela Matesco</t>
  </si>
  <si>
    <t>Cobertura</t>
  </si>
  <si>
    <t>7h-11h</t>
  </si>
  <si>
    <t>11h -15h</t>
  </si>
  <si>
    <t>15h-19h</t>
  </si>
  <si>
    <r>
      <rPr>
        <sz val="8"/>
        <rFont val="Arial Black"/>
        <family val="2"/>
      </rPr>
      <t>SN</t>
    </r>
    <r>
      <rPr>
        <sz val="8"/>
        <rFont val="Arial Narrow"/>
        <family val="2"/>
      </rPr>
      <t>: NOITE - 19:00 ÀS 07:00</t>
    </r>
  </si>
  <si>
    <r>
      <rPr>
        <b/>
        <sz val="8"/>
        <rFont val="Arial Black"/>
        <family val="2"/>
      </rPr>
      <t>FL</t>
    </r>
    <r>
      <rPr>
        <sz val="8"/>
        <rFont val="Arial Black"/>
        <family val="2"/>
      </rPr>
      <t>:</t>
    </r>
    <r>
      <rPr>
        <sz val="8"/>
        <rFont val="Arial Narrow"/>
        <family val="2"/>
      </rPr>
      <t xml:space="preserve"> HORÁRIO FLEXÍVEL</t>
    </r>
  </si>
  <si>
    <t>15H-19H</t>
  </si>
  <si>
    <t>10H - 15H</t>
  </si>
  <si>
    <t xml:space="preserve">Paulo Albuquerque </t>
  </si>
  <si>
    <t>Evelyne Pereira Merlini</t>
  </si>
  <si>
    <t>Coord. Administrativa - Mat.: 15160-2</t>
  </si>
  <si>
    <t>Felipe Sambati</t>
  </si>
  <si>
    <t>SN</t>
  </si>
  <si>
    <t xml:space="preserve">ATESTADO </t>
  </si>
  <si>
    <t>17:00 AS 21:00</t>
  </si>
  <si>
    <t>N1</t>
  </si>
  <si>
    <t>6 E 13- DANI - Cobertura Faturamento</t>
  </si>
  <si>
    <t>FL</t>
  </si>
  <si>
    <t>10 A 23 - Lia - Cobertura coordenação</t>
  </si>
  <si>
    <t>FÉRIAS</t>
  </si>
  <si>
    <t>CAMILA DA ROCHA</t>
  </si>
  <si>
    <t>10H30 as 16H30</t>
  </si>
  <si>
    <t>Lourdes Pita</t>
  </si>
  <si>
    <t>ADIANTAMENTO DE FÉRIAS</t>
  </si>
  <si>
    <t>MT</t>
  </si>
  <si>
    <t>TSN</t>
  </si>
  <si>
    <t>22 a 06</t>
  </si>
  <si>
    <r>
      <rPr>
        <b/>
        <sz val="8"/>
        <rFont val="Arial"/>
        <family val="2"/>
      </rPr>
      <t>M</t>
    </r>
    <r>
      <rPr>
        <sz val="8"/>
        <rFont val="Arial"/>
        <family val="2"/>
      </rPr>
      <t>T</t>
    </r>
  </si>
  <si>
    <r>
      <t>M</t>
    </r>
    <r>
      <rPr>
        <b/>
        <sz val="8"/>
        <rFont val="Arial"/>
        <family val="2"/>
      </rPr>
      <t>T</t>
    </r>
  </si>
  <si>
    <t>Edson Silverio</t>
  </si>
  <si>
    <t>Externo</t>
  </si>
  <si>
    <t>MN</t>
  </si>
  <si>
    <t>Rodrigo Lima</t>
  </si>
  <si>
    <t>Andre Pereira</t>
  </si>
  <si>
    <r>
      <rPr>
        <b/>
        <sz val="8"/>
        <rFont val="Arial"/>
        <family val="2"/>
      </rPr>
      <t>M</t>
    </r>
    <r>
      <rPr>
        <sz val="8"/>
        <rFont val="Arial"/>
        <family val="2"/>
      </rPr>
      <t>SN</t>
    </r>
  </si>
  <si>
    <r>
      <t>T</t>
    </r>
    <r>
      <rPr>
        <b/>
        <sz val="16"/>
        <rFont val="Arial"/>
        <family val="2"/>
      </rPr>
      <t>N</t>
    </r>
  </si>
  <si>
    <r>
      <t>T1</t>
    </r>
    <r>
      <rPr>
        <b/>
        <sz val="16"/>
        <rFont val="Arial"/>
        <family val="2"/>
      </rPr>
      <t>N</t>
    </r>
  </si>
  <si>
    <t>ATN</t>
  </si>
  <si>
    <t>18H -23H</t>
  </si>
  <si>
    <t xml:space="preserve">        Matrícula 135585-1/ Reg. Prof. 00858</t>
  </si>
  <si>
    <t>Gustavo Vitorino de Albuquerque</t>
  </si>
  <si>
    <t>D2N</t>
  </si>
  <si>
    <t>08H - 13H</t>
  </si>
  <si>
    <t>________________</t>
  </si>
  <si>
    <r>
      <t>M</t>
    </r>
    <r>
      <rPr>
        <b/>
        <u/>
        <sz val="8"/>
        <rFont val="Arial"/>
        <family val="2"/>
      </rPr>
      <t>T</t>
    </r>
  </si>
  <si>
    <t>TN</t>
  </si>
  <si>
    <t>AT12</t>
  </si>
  <si>
    <t>AT5</t>
  </si>
  <si>
    <t>ok</t>
  </si>
  <si>
    <t>OK</t>
  </si>
  <si>
    <t>AT(M1)</t>
  </si>
  <si>
    <t>p</t>
  </si>
  <si>
    <t>TI</t>
  </si>
  <si>
    <t>PI</t>
  </si>
  <si>
    <t>MSN</t>
  </si>
  <si>
    <t xml:space="preserve">SN  </t>
  </si>
  <si>
    <t>Paula</t>
  </si>
  <si>
    <t xml:space="preserve">Reg. Prof. </t>
  </si>
  <si>
    <t>Enfermeiro</t>
  </si>
  <si>
    <t>COREN</t>
  </si>
  <si>
    <t>M/T</t>
  </si>
  <si>
    <t>I/I</t>
  </si>
  <si>
    <t>FLEX</t>
  </si>
  <si>
    <t>M/N</t>
  </si>
  <si>
    <r>
      <t>I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  <charset val="1"/>
      </rPr>
      <t>/SN</t>
    </r>
  </si>
  <si>
    <t>CAT</t>
  </si>
  <si>
    <t>M6</t>
  </si>
  <si>
    <t>T5</t>
  </si>
  <si>
    <t>FLUXO</t>
  </si>
  <si>
    <r>
      <t>I</t>
    </r>
    <r>
      <rPr>
        <b/>
        <vertAlign val="superscript"/>
        <sz val="8"/>
        <rFont val="Arial"/>
        <family val="2"/>
      </rPr>
      <t>2</t>
    </r>
    <r>
      <rPr>
        <b/>
        <sz val="8"/>
        <rFont val="Arial"/>
        <family val="2"/>
        <charset val="1"/>
      </rPr>
      <t>/N</t>
    </r>
  </si>
  <si>
    <t>N/M</t>
  </si>
  <si>
    <t>I/M</t>
  </si>
  <si>
    <t>CUR</t>
  </si>
  <si>
    <t>T/N</t>
  </si>
  <si>
    <t>T1/N</t>
  </si>
  <si>
    <t>CAP</t>
  </si>
  <si>
    <t>P1/N</t>
  </si>
  <si>
    <t>15339-7</t>
  </si>
  <si>
    <t>ANA PAULA F PAGLEARINE</t>
  </si>
  <si>
    <t>07-13H</t>
  </si>
  <si>
    <t>SB</t>
  </si>
  <si>
    <t>15679-5</t>
  </si>
  <si>
    <t>MAITE GOMES LIMA</t>
  </si>
  <si>
    <t>07-19H</t>
  </si>
  <si>
    <t>13614-0</t>
  </si>
  <si>
    <t>TANIA V. P. R. T. SANTOS</t>
  </si>
  <si>
    <r>
      <t>M/</t>
    </r>
    <r>
      <rPr>
        <b/>
        <u/>
        <sz val="10"/>
        <rFont val="Arial"/>
        <family val="2"/>
      </rPr>
      <t>T</t>
    </r>
  </si>
  <si>
    <t>13815-0</t>
  </si>
  <si>
    <t>LUCIANA PINHEIRO</t>
  </si>
  <si>
    <r>
      <rPr>
        <b/>
        <u/>
        <sz val="10"/>
        <rFont val="Arial"/>
        <family val="2"/>
      </rPr>
      <t>M</t>
    </r>
    <r>
      <rPr>
        <sz val="10"/>
        <rFont val="Arial"/>
        <family val="2"/>
      </rPr>
      <t>/T</t>
    </r>
  </si>
  <si>
    <t>15702-3</t>
  </si>
  <si>
    <t>MICHEL ADEMAR DA CONCEIÇÃO</t>
  </si>
  <si>
    <t>15695-7</t>
  </si>
  <si>
    <t>LETICIA COUTINHO DE OLIVEIRA</t>
  </si>
  <si>
    <t>13617-4</t>
  </si>
  <si>
    <t>ROMILDA AP. BORGES</t>
  </si>
  <si>
    <t>FLEXIVEL</t>
  </si>
  <si>
    <r>
      <t>T/</t>
    </r>
    <r>
      <rPr>
        <b/>
        <u/>
        <sz val="10"/>
        <rFont val="Arial"/>
        <family val="2"/>
      </rPr>
      <t>I</t>
    </r>
  </si>
  <si>
    <t>13944-0</t>
  </si>
  <si>
    <t>MANOEL CARLOS ARANTES</t>
  </si>
  <si>
    <t>19h-7h</t>
  </si>
  <si>
    <r>
      <t>I/</t>
    </r>
    <r>
      <rPr>
        <b/>
        <u/>
        <sz val="10"/>
        <rFont val="Arial"/>
        <family val="2"/>
      </rPr>
      <t>I</t>
    </r>
  </si>
  <si>
    <r>
      <rPr>
        <b/>
        <u/>
        <sz val="10"/>
        <rFont val="Arial"/>
        <family val="2"/>
      </rPr>
      <t>T</t>
    </r>
    <r>
      <rPr>
        <sz val="10"/>
        <rFont val="Arial"/>
        <family val="2"/>
      </rPr>
      <t>/N</t>
    </r>
  </si>
  <si>
    <t>13615-8</t>
  </si>
  <si>
    <t>NEIVA MEIRA T. CARMO</t>
  </si>
  <si>
    <t>15719-8</t>
  </si>
  <si>
    <t>CARLA PRISCILA S. VIANA</t>
  </si>
  <si>
    <r>
      <rPr>
        <b/>
        <u/>
        <sz val="10"/>
        <rFont val="Arial"/>
        <family val="2"/>
      </rPr>
      <t>I</t>
    </r>
    <r>
      <rPr>
        <sz val="10"/>
        <rFont val="Arial"/>
        <family val="2"/>
      </rPr>
      <t>/I</t>
    </r>
  </si>
  <si>
    <t>16030-0</t>
  </si>
  <si>
    <t>ALINE FERNANDA M. DOMINGOS</t>
  </si>
  <si>
    <t>ENFERMEIROS EXTERNOS</t>
  </si>
  <si>
    <t>15706-6</t>
  </si>
  <si>
    <t>JOAS SOARES LAURIANO</t>
  </si>
  <si>
    <t>10-22H</t>
  </si>
  <si>
    <t>15707-4</t>
  </si>
  <si>
    <t>ARILDO PIMENTEL MENDES</t>
  </si>
  <si>
    <t>15693-7</t>
  </si>
  <si>
    <t>MAIRA LENA LIMA LEITE</t>
  </si>
  <si>
    <t>F - FRENTE (ACOLHIMENTO, POS E HIDRATAÇÃO)</t>
  </si>
  <si>
    <t>P- PLANTÃO DIURNO 07 - 19HS</t>
  </si>
  <si>
    <t>E- FUNDOS (ENFERMARIA E EMERGENCIA)</t>
  </si>
  <si>
    <t>T- TARDE - 13 - 19HS</t>
  </si>
  <si>
    <t>EH - EMERGENCIA E HIDRATAÇÃO</t>
  </si>
  <si>
    <t>TI - TARDE E INTERMEDIÁRIO - 13 - 01H</t>
  </si>
  <si>
    <t xml:space="preserve">ENF - ENFERMARIA </t>
  </si>
  <si>
    <t>SN - SERVIÇO NOTURNO - 19 - 07HS</t>
  </si>
  <si>
    <t>P2 - MANHA E NOITE - 10 - 22H</t>
  </si>
  <si>
    <r>
      <t>N</t>
    </r>
    <r>
      <rPr>
        <u/>
        <vertAlign val="superscript"/>
        <sz val="10"/>
        <rFont val="Arial"/>
        <family val="2"/>
      </rPr>
      <t xml:space="preserve">1 </t>
    </r>
    <r>
      <rPr>
        <u/>
        <sz val="10"/>
        <rFont val="Arial"/>
        <family val="2"/>
      </rPr>
      <t>= NOITE - 19 - 21H</t>
    </r>
  </si>
  <si>
    <t>M5 - MANHA - 7 -14:00H</t>
  </si>
  <si>
    <t>M5/N - MANHA/NOITE - 7 - 12H E 19 - 22H</t>
  </si>
  <si>
    <t>M5/I - MANHA E NOITE - 7 - 01H</t>
  </si>
  <si>
    <t>T5 - TARDE - 16:00 - 22:00H</t>
  </si>
  <si>
    <t>T5/N - TARDE  NOITE - 16:00 - 07:00H</t>
  </si>
  <si>
    <t>M6 - MANHA E TARDE - 10:00 - 16:00H</t>
  </si>
  <si>
    <t>M4 MANHA 7:00 - 12:30H</t>
  </si>
  <si>
    <t>T6 TARDE - 13:30 - 19:00H</t>
  </si>
  <si>
    <t xml:space="preserve">15:00 - 19:00 </t>
  </si>
  <si>
    <t>ESCALA REALIZADA DA UPA SABARÁ - ABRIL -  2026</t>
  </si>
  <si>
    <t>CARGA HORÁRIA - 19 DIAS ÚTEIS - 114 HS</t>
  </si>
  <si>
    <t>ESCALA DE PLANTÃO TÉCNICOS DE ENFERMAGEM DIURNO</t>
  </si>
  <si>
    <t>TÉCNICO ENFERMAGEM</t>
  </si>
  <si>
    <t>GIN</t>
  </si>
  <si>
    <t>I2/M</t>
  </si>
  <si>
    <t>P/N</t>
  </si>
  <si>
    <t>T5/N</t>
  </si>
  <si>
    <t>M5/I</t>
  </si>
  <si>
    <t>13649-2</t>
  </si>
  <si>
    <t>AP MARCIA SPINASSI</t>
  </si>
  <si>
    <t>235203</t>
  </si>
  <si>
    <t>7h00 às 19h00</t>
  </si>
  <si>
    <r>
      <rPr>
        <b/>
        <u/>
        <sz val="12"/>
        <rFont val="Arial"/>
        <family val="2"/>
      </rPr>
      <t>M</t>
    </r>
    <r>
      <rPr>
        <sz val="12"/>
        <rFont val="Arial"/>
        <family val="2"/>
      </rPr>
      <t>/T</t>
    </r>
  </si>
  <si>
    <t>14190-9</t>
  </si>
  <si>
    <t>CLÓVIS E .DA COSTA</t>
  </si>
  <si>
    <t>492325</t>
  </si>
  <si>
    <t>14098-8</t>
  </si>
  <si>
    <t>JAQUELINE SOUZA DE ALMEIDA</t>
  </si>
  <si>
    <t>13715-4</t>
  </si>
  <si>
    <t>ELISÂNGELA S.S.S.PEREIRA</t>
  </si>
  <si>
    <t>263106</t>
  </si>
  <si>
    <r>
      <rPr>
        <b/>
        <u/>
        <sz val="12"/>
        <rFont val="Arial"/>
        <family val="2"/>
      </rPr>
      <t>M/</t>
    </r>
    <r>
      <rPr>
        <sz val="12"/>
        <rFont val="Arial"/>
        <family val="2"/>
      </rPr>
      <t>T</t>
    </r>
  </si>
  <si>
    <t xml:space="preserve">M.NILZA  BORGES </t>
  </si>
  <si>
    <t>15086-0</t>
  </si>
  <si>
    <t>MARTA REGINA M. OLIVEIRA</t>
  </si>
  <si>
    <t>13164-4</t>
  </si>
  <si>
    <t xml:space="preserve">MARTA LUISA ROSA DA SILVA </t>
  </si>
  <si>
    <t>13026-5</t>
  </si>
  <si>
    <t>SUELY B DE O RODRIGUES</t>
  </si>
  <si>
    <t>13740-5</t>
  </si>
  <si>
    <t>VERA LUCIA GLOOR</t>
  </si>
  <si>
    <t>492782</t>
  </si>
  <si>
    <t>15779-1</t>
  </si>
  <si>
    <t>GIULIANO ELIDIO ARLINDO</t>
  </si>
  <si>
    <t>15803-8</t>
  </si>
  <si>
    <t>DANIELA VANESSA DE LIMA</t>
  </si>
  <si>
    <r>
      <t>P</t>
    </r>
    <r>
      <rPr>
        <b/>
        <u/>
        <sz val="12"/>
        <rFont val="Arial"/>
        <family val="2"/>
      </rPr>
      <t>/I</t>
    </r>
  </si>
  <si>
    <r>
      <t>P/</t>
    </r>
    <r>
      <rPr>
        <b/>
        <u/>
        <sz val="12"/>
        <rFont val="Arial"/>
        <family val="2"/>
      </rPr>
      <t>I</t>
    </r>
  </si>
  <si>
    <r>
      <t>M</t>
    </r>
    <r>
      <rPr>
        <b/>
        <u/>
        <sz val="12"/>
        <rFont val="Arial"/>
        <family val="2"/>
      </rPr>
      <t>/T</t>
    </r>
  </si>
  <si>
    <t>15938-7</t>
  </si>
  <si>
    <t>CINTHIA SECCO MIRNDA</t>
  </si>
  <si>
    <t>13705-7</t>
  </si>
  <si>
    <t>ANA CAROLINA DA C. RAMOS</t>
  </si>
  <si>
    <t>665004</t>
  </si>
  <si>
    <t>13689-1</t>
  </si>
  <si>
    <t>ADRIANA BORBA ALVES</t>
  </si>
  <si>
    <t>15120-3</t>
  </si>
  <si>
    <t>BIANCO ZAMPARO</t>
  </si>
  <si>
    <t>710920</t>
  </si>
  <si>
    <r>
      <t>P/</t>
    </r>
    <r>
      <rPr>
        <b/>
        <u/>
        <sz val="12"/>
        <rFont val="Arial"/>
        <family val="2"/>
      </rPr>
      <t>N</t>
    </r>
  </si>
  <si>
    <t>15329-0</t>
  </si>
  <si>
    <t>J WALDECI FREITAS</t>
  </si>
  <si>
    <t>11435-9</t>
  </si>
  <si>
    <t>ROSELAINE YANES PALMIERI</t>
  </si>
  <si>
    <r>
      <t>M/</t>
    </r>
    <r>
      <rPr>
        <b/>
        <u/>
        <sz val="12"/>
        <rFont val="Arial"/>
        <family val="2"/>
      </rPr>
      <t>T</t>
    </r>
  </si>
  <si>
    <t>12565-2</t>
  </si>
  <si>
    <t>SUZAMAR TREVISAN RODRIGUES</t>
  </si>
  <si>
    <t>15785-6</t>
  </si>
  <si>
    <t>LARISSA DE ANDRADE LOPES</t>
  </si>
  <si>
    <t>15853-4</t>
  </si>
  <si>
    <t>SANDRA MARIA DELMILIO</t>
  </si>
  <si>
    <t>15788-0</t>
  </si>
  <si>
    <t>JOCELAINE DE S.B.R SANTOS</t>
  </si>
  <si>
    <t>ATESTADO</t>
  </si>
  <si>
    <t>15750-3</t>
  </si>
  <si>
    <t>MARIA JOSÉ DE LIMA MACHADO</t>
  </si>
  <si>
    <r>
      <t>P</t>
    </r>
    <r>
      <rPr>
        <b/>
        <u/>
        <sz val="12"/>
        <rFont val="Arial"/>
        <family val="2"/>
      </rPr>
      <t>/N</t>
    </r>
  </si>
  <si>
    <t>12471-0</t>
  </si>
  <si>
    <t>WALDENIR GOMES BRITO</t>
  </si>
  <si>
    <t>13747-2</t>
  </si>
  <si>
    <t>AP FÁTIMA DE JESUS</t>
  </si>
  <si>
    <t>13729-4</t>
  </si>
  <si>
    <t>BENTO (ANDRE LUIS)</t>
  </si>
  <si>
    <t>541438</t>
  </si>
  <si>
    <t>7h00 às 13h00</t>
  </si>
  <si>
    <t>81507-1</t>
  </si>
  <si>
    <t>BRUNO DE ARAGÃO R0DRIGUES</t>
  </si>
  <si>
    <t>13h00 às 19h00</t>
  </si>
  <si>
    <t>14279-4</t>
  </si>
  <si>
    <t>CRISTIANE DE CASSIA P.PADILHA</t>
  </si>
  <si>
    <t>12946-1</t>
  </si>
  <si>
    <t>KARINA CARVALHO</t>
  </si>
  <si>
    <t>13865-7</t>
  </si>
  <si>
    <t>FATIMA CORDEIRO TORRES</t>
  </si>
  <si>
    <t>13859-2</t>
  </si>
  <si>
    <t>MARIA FERNANDA GALVÃO</t>
  </si>
  <si>
    <t>15105-0</t>
  </si>
  <si>
    <t>ANGELA CELESTE TELES BELTRAN</t>
  </si>
  <si>
    <t>14091-0</t>
  </si>
  <si>
    <t>REGINA L M. RABELO</t>
  </si>
  <si>
    <t>731494</t>
  </si>
  <si>
    <t>16018-0</t>
  </si>
  <si>
    <t>CRISANGELA CONCEIÇÃO PIROLO</t>
  </si>
  <si>
    <t>15631-0</t>
  </si>
  <si>
    <t>MARIA MADALENA BRAVO SILVA</t>
  </si>
  <si>
    <t>12147-9</t>
  </si>
  <si>
    <t>ESCALA DE PLANTÃO TÉCNICOS DE ENFERMAGEM NOTURNO</t>
  </si>
  <si>
    <t>MATRÍCULA</t>
  </si>
  <si>
    <t>,</t>
  </si>
  <si>
    <t>I2/N</t>
  </si>
  <si>
    <t>T2/N</t>
  </si>
  <si>
    <t>P2</t>
  </si>
  <si>
    <t>13222-5</t>
  </si>
  <si>
    <t>ANGELITA VENANCIO TRUCOLO</t>
  </si>
  <si>
    <r>
      <t>I/</t>
    </r>
    <r>
      <rPr>
        <b/>
        <u/>
        <sz val="11"/>
        <rFont val="Arial"/>
        <family val="2"/>
      </rPr>
      <t>I</t>
    </r>
  </si>
  <si>
    <t>11829-0</t>
  </si>
  <si>
    <t>JOSEFA IVANEIDE DA SILVA</t>
  </si>
  <si>
    <t>15492-0</t>
  </si>
  <si>
    <t>LILIAN SOARES DOS SANTOS PONCE</t>
  </si>
  <si>
    <t>12219-0</t>
  </si>
  <si>
    <t>MARCELO FABIANI SILVA</t>
  </si>
  <si>
    <t>13887-8</t>
  </si>
  <si>
    <t>MARIA APARECIDA DA SILVA</t>
  </si>
  <si>
    <t>388029</t>
  </si>
  <si>
    <t>19H - 01H</t>
  </si>
  <si>
    <t>13725-1</t>
  </si>
  <si>
    <t>ROSANGELA AP. REIS CASAGRANDE</t>
  </si>
  <si>
    <r>
      <rPr>
        <b/>
        <u/>
        <sz val="11"/>
        <rFont val="Arial"/>
        <family val="2"/>
      </rPr>
      <t>I</t>
    </r>
    <r>
      <rPr>
        <sz val="11"/>
        <rFont val="Arial"/>
        <family val="2"/>
      </rPr>
      <t>/I</t>
    </r>
  </si>
  <si>
    <t>15740-6</t>
  </si>
  <si>
    <t>EDNA RODRIGUES BARBOSA DANIEL</t>
  </si>
  <si>
    <r>
      <rPr>
        <b/>
        <u/>
        <sz val="11"/>
        <rFont val="Arial"/>
        <family val="2"/>
      </rPr>
      <t>M</t>
    </r>
    <r>
      <rPr>
        <sz val="11"/>
        <rFont val="Arial"/>
        <family val="2"/>
      </rPr>
      <t>/N</t>
    </r>
  </si>
  <si>
    <r>
      <rPr>
        <b/>
        <u/>
        <sz val="11"/>
        <rFont val="Arial"/>
        <family val="2"/>
      </rPr>
      <t>T</t>
    </r>
    <r>
      <rPr>
        <sz val="11"/>
        <rFont val="Arial"/>
        <family val="2"/>
      </rPr>
      <t>/I</t>
    </r>
  </si>
  <si>
    <r>
      <rPr>
        <b/>
        <u/>
        <sz val="11"/>
        <rFont val="Arial"/>
        <family val="2"/>
      </rPr>
      <t>T/</t>
    </r>
    <r>
      <rPr>
        <sz val="11"/>
        <rFont val="Arial"/>
        <family val="2"/>
      </rPr>
      <t>N</t>
    </r>
  </si>
  <si>
    <r>
      <rPr>
        <b/>
        <u/>
        <sz val="11"/>
        <rFont val="Arial"/>
        <family val="2"/>
      </rPr>
      <t>P</t>
    </r>
    <r>
      <rPr>
        <sz val="11"/>
        <rFont val="Arial"/>
        <family val="2"/>
      </rPr>
      <t>/N</t>
    </r>
  </si>
  <si>
    <r>
      <t>M</t>
    </r>
    <r>
      <rPr>
        <b/>
        <u/>
        <sz val="11"/>
        <rFont val="Arial"/>
        <family val="2"/>
      </rPr>
      <t>/N</t>
    </r>
  </si>
  <si>
    <t>13659-0</t>
  </si>
  <si>
    <t>ANA KARINA DE LIMA</t>
  </si>
  <si>
    <t>15085-1</t>
  </si>
  <si>
    <t>VERA LUCIA SANTOS</t>
  </si>
  <si>
    <t>15621-3</t>
  </si>
  <si>
    <t>MARIA REGINA RODRIGUES SILVA</t>
  </si>
  <si>
    <t>13180-6</t>
  </si>
  <si>
    <t>DENISE BOAVENTURA</t>
  </si>
  <si>
    <t>12389-7</t>
  </si>
  <si>
    <t>ELIANIA DA SILVA</t>
  </si>
  <si>
    <t>12172-0</t>
  </si>
  <si>
    <t>JOÃO BATISTA DE OLIVEIRA FILHO</t>
  </si>
  <si>
    <t>12926-7</t>
  </si>
  <si>
    <t>LUCILENE A SILVA MENDES</t>
  </si>
  <si>
    <t>12420-6</t>
  </si>
  <si>
    <t>MARCIO LEANDRO DE OLIVEIRA</t>
  </si>
  <si>
    <t xml:space="preserve">NILZA MOREIRA PINHO </t>
  </si>
  <si>
    <t>13268-3</t>
  </si>
  <si>
    <t>SILVIA LOPES DA SILVA</t>
  </si>
  <si>
    <r>
      <rPr>
        <b/>
        <u/>
        <sz val="11"/>
        <rFont val="Arial"/>
        <family val="2"/>
      </rPr>
      <t>I/</t>
    </r>
    <r>
      <rPr>
        <sz val="11"/>
        <rFont val="Arial"/>
        <family val="2"/>
      </rPr>
      <t>I</t>
    </r>
  </si>
  <si>
    <t>12851-1</t>
  </si>
  <si>
    <t>ISMAR DA CRUZ REIS JUNIOR</t>
  </si>
  <si>
    <t>14262-0</t>
  </si>
  <si>
    <t>VANESSA LUIZA HONORATO FRANDINI</t>
  </si>
  <si>
    <t>13679-4</t>
  </si>
  <si>
    <t>THIAGO GONÇALVES MEDEIROS</t>
  </si>
  <si>
    <t>FT</t>
  </si>
  <si>
    <t>11128-7</t>
  </si>
  <si>
    <t>VANDERLUCIA CALDEIRA DA SILVA</t>
  </si>
  <si>
    <t>10722-0</t>
  </si>
  <si>
    <t>EDNA REGINA DA SILVA</t>
  </si>
  <si>
    <t>14169-0</t>
  </si>
  <si>
    <t>JOSÉ MARIA BARBOSA JR</t>
  </si>
  <si>
    <t>901599</t>
  </si>
  <si>
    <t>13712-0</t>
  </si>
  <si>
    <t>LISANIA PINTO</t>
  </si>
  <si>
    <t>741333</t>
  </si>
  <si>
    <r>
      <rPr>
        <b/>
        <u/>
        <sz val="11"/>
        <rFont val="Arial"/>
        <family val="2"/>
      </rPr>
      <t>T</t>
    </r>
    <r>
      <rPr>
        <sz val="11"/>
        <rFont val="Arial"/>
        <family val="2"/>
      </rPr>
      <t>/N</t>
    </r>
  </si>
  <si>
    <t>13680-8</t>
  </si>
  <si>
    <t>13694-8</t>
  </si>
  <si>
    <t>SIMONE PEREIRA DA SILVA</t>
  </si>
  <si>
    <t>15770-8</t>
  </si>
  <si>
    <t>ROSILAINE MORAIS CARVALHO</t>
  </si>
  <si>
    <t>15800-3</t>
  </si>
  <si>
    <t>KARINA FERREIRA DE OLIVEIRA</t>
  </si>
  <si>
    <t>13025-7</t>
  </si>
  <si>
    <t>NELCI ASSUNÇÃO SILVA</t>
  </si>
  <si>
    <t>16016-4</t>
  </si>
  <si>
    <t>KARINE RUTHES MURARO MEDEIROS</t>
  </si>
  <si>
    <t>12422-2</t>
  </si>
  <si>
    <t>MARIA APARECIDA DA  SILVA</t>
  </si>
  <si>
    <t>P1</t>
  </si>
  <si>
    <t>P3</t>
  </si>
  <si>
    <t>TI1</t>
  </si>
  <si>
    <t>TI2</t>
  </si>
  <si>
    <t>TIF</t>
  </si>
  <si>
    <t>CUR/I</t>
  </si>
  <si>
    <t>M1/CUR</t>
  </si>
  <si>
    <t>I2</t>
  </si>
  <si>
    <t>I1</t>
  </si>
  <si>
    <t>P4</t>
  </si>
  <si>
    <t>P5</t>
  </si>
  <si>
    <t>SIRLENE CARRETI</t>
  </si>
  <si>
    <t>EDNA APARECIDA DA SILVA</t>
  </si>
  <si>
    <t>FRANCESCA A WILLY AMARAL</t>
  </si>
  <si>
    <t>EDIMARA DOS SANTOS PEREIRA</t>
  </si>
  <si>
    <t xml:space="preserve">MARCIA TOMOKO HORITA  </t>
  </si>
  <si>
    <t>M - DAS 07 AS 13HS</t>
  </si>
  <si>
    <t>M1 - DAS 07 AS 12HS</t>
  </si>
  <si>
    <t>T- DAS 13 ÀS 19HS</t>
  </si>
  <si>
    <t>I - DAS 19 À 01H</t>
  </si>
  <si>
    <t>T1 - DAS 12 AS 19HS</t>
  </si>
  <si>
    <t>TI - DAS 13 A 01H COM 1H INTERVALO REGISTRADA NO PONTO</t>
  </si>
  <si>
    <t>I2 - DAS 16 À 01H COM 1H INTERVALO REGISTRADO NO PONTO</t>
  </si>
  <si>
    <t>I1 - DAS 18 A 01H</t>
  </si>
  <si>
    <t>P1 - DAS 07 AS 16HS COM 1 H INTERVALO REGISTRADA NO PONTO</t>
  </si>
  <si>
    <t>M2 - DAS 07 AS 17HS COM 1 H INTERVALO REGISTRADA NO PONTO</t>
  </si>
  <si>
    <t>P - DAS 07 AS 19H COM 1 H INTERVALO REGISTRADA NO PONTO</t>
  </si>
  <si>
    <t>P1. - DAS 07 AS 15HS COM 1 H INTERVALO REGISTRADA NO PONTO</t>
  </si>
  <si>
    <t>P2 - DAS 10 AS 19HS COM 1 HORA DE INTERVALO REGISTRADO NO PONTO</t>
  </si>
  <si>
    <t>P3 - DAS 11 AS 23HS COM 1 H INTERVALO REGISTRADA NO PONTO</t>
  </si>
  <si>
    <t>P4 - DAS 08 ÀS 19HS COM 1 H INTERVALO REGISTRADA NO PONTO</t>
  </si>
  <si>
    <t>P4. - DAS 07 ÀS 20HS COM 1 H INTERVALO REGISTRADA NO PONTO</t>
  </si>
  <si>
    <t>P5 - DAS 10 AS 20HS COM 1 H INTERVALO REGISTRADA NO PONTO</t>
  </si>
  <si>
    <r>
      <rPr>
        <b/>
        <sz val="12"/>
        <color theme="1"/>
        <rFont val="Arial"/>
        <family val="2"/>
      </rPr>
      <t>ESCALA REALIZADA DA UPA SABARÁ - ABRIL- 2025
CARGA HORÁRIA -  20 DIAS ÚTEIS 120 HS</t>
    </r>
    <r>
      <rPr>
        <sz val="12"/>
        <rFont val="Arial"/>
        <family val="2"/>
      </rPr>
      <t xml:space="preserve">
</t>
    </r>
    <r>
      <rPr>
        <b/>
        <sz val="12"/>
        <color rgb="FFFF0000"/>
        <rFont val="Arial"/>
        <family val="2"/>
      </rPr>
      <t>ESCALA DE PLANTÃO - ENFERMEIROS</t>
    </r>
  </si>
  <si>
    <r>
      <t xml:space="preserve">ESCALA DE TRABALHO PREVISTA DO UPA SABARÁ - ABRIL 2026
CARGA HORÁRIA – 19 DIAS ÚTEIS 91,2  HS
</t>
    </r>
    <r>
      <rPr>
        <b/>
        <sz val="12"/>
        <color rgb="FFFF0000"/>
        <rFont val="Arial"/>
        <family val="2"/>
      </rPr>
      <t>ESCALA DE PLANTÃO Técnico de Radiologia</t>
    </r>
  </si>
  <si>
    <r>
      <rPr>
        <b/>
        <sz val="12"/>
        <color theme="1"/>
        <rFont val="Arial"/>
        <family val="2"/>
      </rPr>
      <t>ESCALA DE TRABALHO PREVISTA UPA Sabará – ABRIL -  2026
CARGA HORÁRIA – 20 DIAS ÚTEIS - 120 HS</t>
    </r>
    <r>
      <rPr>
        <b/>
        <sz val="12"/>
        <color rgb="FFFF0000"/>
        <rFont val="Arial"/>
        <family val="2"/>
        <charset val="1"/>
      </rPr>
      <t xml:space="preserve">
ESCALA DE PLANTÃO – DEMAIS FUNÇÕES</t>
    </r>
  </si>
  <si>
    <r>
      <t xml:space="preserve">
ESCALA PREVISTA OFICIAL DE TRABALHO UPA SABARÁ - ABRIL 2026
CARGA HORÁRIA - 19 DIAS ÚTEIS - 114 h
</t>
    </r>
    <r>
      <rPr>
        <b/>
        <sz val="12"/>
        <color rgb="FFFF0000"/>
        <rFont val="Arial"/>
        <family val="2"/>
      </rPr>
      <t>TÉCNICO DE GESTÃO PÚBLICA</t>
    </r>
    <r>
      <rPr>
        <b/>
        <sz val="12"/>
        <color theme="1"/>
        <rFont val="Arial"/>
        <family val="2"/>
      </rPr>
      <t xml:space="preserve">
</t>
    </r>
  </si>
  <si>
    <r>
      <rPr>
        <b/>
        <sz val="10"/>
        <color theme="1"/>
        <rFont val="Arial"/>
        <family val="2"/>
      </rPr>
      <t xml:space="preserve">
ESCALA DE TRABALHO PREVISTA - UPA sabará
CARGA HORÁRIA –  DIAS 20 ÚTEIS - 120 HS</t>
    </r>
    <r>
      <rPr>
        <b/>
        <sz val="10"/>
        <rFont val="Arial"/>
        <family val="2"/>
        <charset val="1"/>
      </rPr>
      <t xml:space="preserve">
</t>
    </r>
    <r>
      <rPr>
        <b/>
        <sz val="10"/>
        <color rgb="FFFF0000"/>
        <rFont val="Arial"/>
        <family val="2"/>
      </rPr>
      <t xml:space="preserve">COORDENAÇÃO – ABRIL – 2025 </t>
    </r>
  </si>
  <si>
    <r>
      <rPr>
        <b/>
        <sz val="11"/>
        <color theme="1"/>
        <rFont val="Calibri"/>
        <family val="2"/>
        <scheme val="minor"/>
      </rPr>
      <t>ESCALA REALIZADA DA UPA SABARÁ - ABRIL - 2026
CARGA HORÁRIA -  22 DIAS ÚTEIS 176 HS</t>
    </r>
    <r>
      <rPr>
        <b/>
        <sz val="11"/>
        <color rgb="FFFF0000"/>
        <rFont val="Calibri"/>
        <family val="2"/>
        <scheme val="minor"/>
      </rPr>
      <t xml:space="preserve">
ESCALA DE PLANTÃO - ACE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</si>
</sst>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9"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  <font>
      <b/>
      <sz val="8"/>
      <name val="Calibri"/>
      <family val="2"/>
      <charset val="1"/>
    </font>
    <font>
      <b/>
      <sz val="6.5"/>
      <name val="Arial"/>
      <family val="2"/>
      <charset val="1"/>
    </font>
    <font>
      <b/>
      <sz val="9"/>
      <name val="Arial"/>
      <family val="2"/>
      <charset val="1"/>
    </font>
    <font>
      <b/>
      <sz val="9"/>
      <name val="Arial Narrow"/>
      <family val="2"/>
      <charset val="1"/>
    </font>
    <font>
      <b/>
      <sz val="6"/>
      <name val="Arial"/>
      <family val="2"/>
    </font>
    <font>
      <b/>
      <sz val="8"/>
      <name val="Arial"/>
      <family val="2"/>
      <charset val="1"/>
    </font>
    <font>
      <sz val="11"/>
      <name val="Calibri"/>
      <family val="2"/>
      <charset val="1"/>
    </font>
    <font>
      <sz val="8"/>
      <name val="Calibri"/>
      <family val="2"/>
      <charset val="1"/>
    </font>
    <font>
      <sz val="9"/>
      <name val="Arial Narrow"/>
      <family val="2"/>
      <charset val="1"/>
    </font>
    <font>
      <sz val="8"/>
      <name val="Arial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sz val="12"/>
      <name val="Arial Narrow"/>
      <family val="2"/>
      <charset val="1"/>
    </font>
    <font>
      <sz val="10"/>
      <name val="Arial"/>
      <family val="2"/>
      <charset val="1"/>
    </font>
    <font>
      <b/>
      <u/>
      <sz val="12"/>
      <name val="Arial"/>
      <family val="2"/>
      <charset val="1"/>
    </font>
    <font>
      <sz val="11"/>
      <color indexed="8"/>
      <name val="Calibri"/>
      <family val="2"/>
    </font>
    <font>
      <sz val="12"/>
      <name val="Arial"/>
      <family val="2"/>
    </font>
    <font>
      <b/>
      <sz val="9"/>
      <name val="Calibri"/>
      <family val="2"/>
      <charset val="1"/>
    </font>
    <font>
      <sz val="9"/>
      <name val="Arial"/>
      <family val="2"/>
      <charset val="1"/>
    </font>
    <font>
      <sz val="9"/>
      <name val="Calibri"/>
      <family val="2"/>
      <charset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rgb="FF000000"/>
      <name val="Calibri"/>
      <family val="2"/>
      <charset val="1"/>
    </font>
    <font>
      <sz val="7"/>
      <color rgb="FF000000"/>
      <name val="Arial"/>
      <family val="2"/>
      <charset val="1"/>
    </font>
    <font>
      <b/>
      <sz val="7"/>
      <color rgb="FF000000"/>
      <name val="Arial"/>
      <family val="2"/>
      <charset val="1"/>
    </font>
    <font>
      <sz val="7"/>
      <color rgb="FF000000"/>
      <name val="Albertus MT"/>
      <family val="2"/>
      <charset val="1"/>
    </font>
    <font>
      <sz val="9"/>
      <color rgb="FF000000"/>
      <name val="Calibri"/>
      <family val="2"/>
      <charset val="1"/>
    </font>
    <font>
      <sz val="7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000000"/>
      <name val="Calibri"/>
      <family val="2"/>
      <charset val="1"/>
    </font>
    <font>
      <b/>
      <sz val="6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7"/>
      <color rgb="FF000000"/>
      <name val="Arial Narrow"/>
      <family val="2"/>
      <charset val="1"/>
    </font>
    <font>
      <b/>
      <sz val="10"/>
      <color rgb="FFFF0000"/>
      <name val="Arial"/>
      <family val="2"/>
      <charset val="1"/>
    </font>
    <font>
      <b/>
      <sz val="12"/>
      <color rgb="FF000000"/>
      <name val="Calibri"/>
      <family val="2"/>
      <charset val="1"/>
    </font>
    <font>
      <b/>
      <sz val="9"/>
      <color rgb="FF000000"/>
      <name val="Arial Narrow"/>
      <family val="2"/>
    </font>
    <font>
      <b/>
      <sz val="7"/>
      <color rgb="FF000000"/>
      <name val="Calibri"/>
      <family val="2"/>
      <charset val="1"/>
    </font>
    <font>
      <sz val="9"/>
      <name val="Arial"/>
      <family val="2"/>
    </font>
    <font>
      <b/>
      <sz val="8"/>
      <name val="Calibri"/>
      <family val="2"/>
    </font>
    <font>
      <b/>
      <sz val="16"/>
      <name val="Calibri"/>
      <family val="2"/>
      <charset val="1"/>
    </font>
    <font>
      <b/>
      <sz val="16"/>
      <name val="Arial Narrow"/>
      <family val="2"/>
      <charset val="1"/>
    </font>
    <font>
      <b/>
      <sz val="16"/>
      <name val="Arial"/>
      <family val="2"/>
      <charset val="1"/>
    </font>
    <font>
      <sz val="16"/>
      <name val="Arial"/>
      <family val="2"/>
      <charset val="1"/>
    </font>
    <font>
      <sz val="16"/>
      <color rgb="FF000000"/>
      <name val="Arial"/>
      <family val="2"/>
      <charset val="1"/>
    </font>
    <font>
      <sz val="16"/>
      <name val="Arial Narrow"/>
      <family val="2"/>
      <charset val="1"/>
    </font>
    <font>
      <sz val="16"/>
      <color rgb="FF000000"/>
      <name val="Calibri"/>
      <family val="2"/>
      <charset val="1"/>
    </font>
    <font>
      <b/>
      <sz val="8"/>
      <color rgb="FF000000"/>
      <name val="Calibri"/>
      <family val="2"/>
      <scheme val="minor"/>
    </font>
    <font>
      <b/>
      <sz val="16"/>
      <color rgb="FFFF0000"/>
      <name val="Calibri"/>
      <family val="2"/>
      <charset val="1"/>
    </font>
    <font>
      <b/>
      <sz val="16"/>
      <color rgb="FFFF0000"/>
      <name val="Arial"/>
      <family val="2"/>
      <charset val="1"/>
    </font>
    <font>
      <sz val="8"/>
      <name val="Calibri"/>
      <family val="2"/>
    </font>
    <font>
      <b/>
      <sz val="8"/>
      <name val="Arial Black"/>
      <family val="2"/>
    </font>
    <font>
      <sz val="8"/>
      <name val="Arial"/>
      <family val="2"/>
    </font>
    <font>
      <b/>
      <sz val="8"/>
      <color theme="1"/>
      <name val="Calibri"/>
      <family val="2"/>
      <charset val="1"/>
    </font>
    <font>
      <b/>
      <sz val="8"/>
      <color theme="1"/>
      <name val="Calibri"/>
      <family val="2"/>
      <scheme val="minor"/>
    </font>
    <font>
      <b/>
      <sz val="8"/>
      <color rgb="FFFF0000"/>
      <name val="Arial"/>
      <family val="2"/>
      <charset val="1"/>
    </font>
    <font>
      <b/>
      <sz val="10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b/>
      <sz val="6"/>
      <color indexed="8"/>
      <name val="Arial"/>
      <family val="2"/>
    </font>
    <font>
      <sz val="6"/>
      <name val="Arial"/>
      <family val="2"/>
    </font>
    <font>
      <b/>
      <sz val="7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Calibri"/>
      <family val="2"/>
    </font>
    <font>
      <sz val="11"/>
      <name val="Calibri"/>
      <family val="2"/>
    </font>
    <font>
      <sz val="8"/>
      <name val="Arial Narrow"/>
      <family val="2"/>
    </font>
    <font>
      <sz val="8"/>
      <name val="Arial Black"/>
      <family val="2"/>
    </font>
    <font>
      <sz val="6"/>
      <color indexed="8"/>
      <name val="Arial"/>
      <family val="2"/>
    </font>
    <font>
      <sz val="5"/>
      <name val="Arial"/>
      <family val="2"/>
    </font>
    <font>
      <sz val="6"/>
      <name val="Arial Narrow"/>
      <family val="2"/>
    </font>
    <font>
      <sz val="7"/>
      <name val="Arial"/>
      <family val="2"/>
    </font>
    <font>
      <sz val="5"/>
      <color indexed="8"/>
      <name val="Albertus MT"/>
      <family val="2"/>
    </font>
    <font>
      <sz val="5"/>
      <color indexed="8"/>
      <name val="Calibri"/>
      <family val="2"/>
    </font>
    <font>
      <b/>
      <sz val="6"/>
      <color indexed="10"/>
      <name val="Arial"/>
      <family val="2"/>
    </font>
    <font>
      <sz val="7"/>
      <color indexed="10"/>
      <name val="Arial"/>
      <family val="2"/>
    </font>
    <font>
      <sz val="8"/>
      <color rgb="FF212529"/>
      <name val="Arial"/>
      <family val="2"/>
    </font>
    <font>
      <sz val="8"/>
      <color theme="1"/>
      <name val="Arial"/>
      <family val="2"/>
    </font>
    <font>
      <sz val="10"/>
      <color indexed="8"/>
      <name val="Calibri"/>
      <family val="2"/>
    </font>
    <font>
      <sz val="8"/>
      <color rgb="FFFF0000"/>
      <name val="Arial"/>
      <family val="2"/>
    </font>
    <font>
      <sz val="6"/>
      <color rgb="FFFF0000"/>
      <name val="Arial"/>
      <family val="2"/>
    </font>
    <font>
      <b/>
      <sz val="8"/>
      <color rgb="FFFF0000"/>
      <name val="Arial"/>
      <family val="2"/>
    </font>
    <font>
      <b/>
      <sz val="6"/>
      <color rgb="FFFF0000"/>
      <name val="Arial"/>
      <family val="2"/>
    </font>
    <font>
      <sz val="11"/>
      <color rgb="FFFF0000"/>
      <name val="Calibri"/>
      <family val="2"/>
    </font>
    <font>
      <b/>
      <sz val="14"/>
      <name val="Arial"/>
      <family val="2"/>
      <charset val="1"/>
    </font>
    <font>
      <sz val="16"/>
      <color theme="1"/>
      <name val="Arial"/>
      <family val="2"/>
      <charset val="1"/>
    </font>
    <font>
      <b/>
      <sz val="16"/>
      <color theme="1"/>
      <name val="Arial"/>
      <family val="2"/>
    </font>
    <font>
      <sz val="14"/>
      <color theme="1"/>
      <name val="Arial Narrow"/>
      <family val="2"/>
      <charset val="1"/>
    </font>
    <font>
      <sz val="10"/>
      <color theme="1"/>
      <name val="Calibri"/>
      <family val="2"/>
      <charset val="1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11"/>
      <color rgb="FFFF0000"/>
      <name val="Calibri"/>
      <family val="2"/>
      <scheme val="minor"/>
    </font>
    <font>
      <sz val="16"/>
      <color rgb="FFFF0000"/>
      <name val="Arial"/>
      <family val="2"/>
      <charset val="1"/>
    </font>
    <font>
      <sz val="16"/>
      <color rgb="FFFF0000"/>
      <name val="Arial Narrow"/>
      <family val="2"/>
      <charset val="1"/>
    </font>
    <font>
      <b/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name val="Arial Narrow"/>
      <family val="2"/>
    </font>
    <font>
      <sz val="9"/>
      <color indexed="8"/>
      <name val="Calibri"/>
      <family val="2"/>
    </font>
    <font>
      <b/>
      <sz val="12"/>
      <name val="Arial"/>
      <family val="2"/>
    </font>
    <font>
      <sz val="16"/>
      <color rgb="FFFF0000"/>
      <name val="Arial"/>
      <family val="2"/>
    </font>
    <font>
      <b/>
      <sz val="16"/>
      <color rgb="FFFF0000"/>
      <name val="Arial"/>
      <family val="2"/>
    </font>
    <font>
      <b/>
      <sz val="16"/>
      <color rgb="FFFF0000"/>
      <name val="Arial Narrow"/>
      <family val="2"/>
      <charset val="1"/>
    </font>
    <font>
      <b/>
      <sz val="11"/>
      <color rgb="FFFF0000"/>
      <name val="Calibri"/>
      <family val="2"/>
      <scheme val="minor"/>
    </font>
    <font>
      <b/>
      <u/>
      <sz val="16"/>
      <name val="Arial"/>
      <family val="2"/>
    </font>
    <font>
      <b/>
      <u/>
      <sz val="8"/>
      <name val="Arial"/>
      <family val="2"/>
    </font>
    <font>
      <sz val="16"/>
      <name val="Arial"/>
      <family val="2"/>
    </font>
    <font>
      <b/>
      <sz val="8"/>
      <color theme="1"/>
      <name val="Arial"/>
      <family val="2"/>
    </font>
    <font>
      <b/>
      <sz val="16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8"/>
      <color theme="3"/>
      <name val="Cambria"/>
      <family val="1"/>
      <scheme val="major"/>
    </font>
    <font>
      <b/>
      <sz val="8"/>
      <color theme="0"/>
      <name val="Arial"/>
      <family val="2"/>
    </font>
    <font>
      <b/>
      <sz val="6.5"/>
      <name val="Arial"/>
      <family val="2"/>
    </font>
    <font>
      <sz val="11"/>
      <color theme="1"/>
      <name val="Calibri"/>
      <family val="2"/>
    </font>
    <font>
      <b/>
      <sz val="8"/>
      <color rgb="FF7030A0"/>
      <name val="Arial"/>
      <family val="2"/>
    </font>
    <font>
      <b/>
      <sz val="11"/>
      <name val="Arial"/>
      <family val="2"/>
    </font>
    <font>
      <b/>
      <sz val="8"/>
      <color theme="7" tint="-0.249977111117893"/>
      <name val="Arial"/>
      <family val="2"/>
    </font>
    <font>
      <sz val="7"/>
      <color theme="0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0"/>
      <color rgb="FF000000"/>
      <name val="Calibri"/>
      <family val="2"/>
      <charset val="1"/>
    </font>
    <font>
      <sz val="10"/>
      <color rgb="FFFF0000"/>
      <name val="Arial"/>
      <family val="2"/>
      <charset val="1"/>
    </font>
    <font>
      <sz val="10"/>
      <name val="Verdana"/>
      <family val="2"/>
      <charset val="1"/>
    </font>
    <font>
      <b/>
      <vertAlign val="superscript"/>
      <sz val="8"/>
      <name val="Arial"/>
      <family val="2"/>
    </font>
    <font>
      <sz val="10"/>
      <color rgb="FF000000"/>
      <name val="Arial"/>
      <family val="2"/>
    </font>
    <font>
      <sz val="11"/>
      <name val="Arial Narrow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  <font>
      <b/>
      <sz val="18"/>
      <name val="Arial"/>
      <family val="2"/>
      <charset val="1"/>
    </font>
    <font>
      <sz val="10"/>
      <color theme="1"/>
      <name val="Arial"/>
      <family val="2"/>
    </font>
    <font>
      <u/>
      <sz val="10"/>
      <name val="Arial"/>
      <family val="2"/>
      <charset val="1"/>
    </font>
    <font>
      <b/>
      <u/>
      <sz val="10"/>
      <name val="Arial"/>
      <family val="2"/>
      <charset val="1"/>
    </font>
    <font>
      <u/>
      <vertAlign val="superscript"/>
      <sz val="10"/>
      <name val="Arial"/>
      <family val="2"/>
    </font>
    <font>
      <u/>
      <sz val="10"/>
      <name val="Arial"/>
      <family val="2"/>
    </font>
    <font>
      <u/>
      <sz val="11"/>
      <color rgb="FF000000"/>
      <name val="Calibri"/>
      <family val="2"/>
      <charset val="1"/>
    </font>
    <font>
      <sz val="13"/>
      <name val="Arial"/>
      <family val="2"/>
      <charset val="1"/>
    </font>
    <font>
      <b/>
      <sz val="13"/>
      <name val="Arial"/>
      <family val="2"/>
      <charset val="1"/>
    </font>
    <font>
      <sz val="13"/>
      <color rgb="FF000000"/>
      <name val="Arial"/>
      <family val="2"/>
      <charset val="1"/>
    </font>
    <font>
      <sz val="11"/>
      <name val="Arial"/>
      <family val="2"/>
    </font>
    <font>
      <b/>
      <sz val="11"/>
      <name val="Arial"/>
      <family val="2"/>
      <charset val="1"/>
    </font>
    <font>
      <sz val="11"/>
      <color rgb="FFFF0000"/>
      <name val="Arial"/>
      <family val="2"/>
      <charset val="1"/>
    </font>
    <font>
      <sz val="11"/>
      <name val="Arial"/>
      <family val="2"/>
      <charset val="1"/>
    </font>
    <font>
      <b/>
      <sz val="11"/>
      <color rgb="FFFF0000"/>
      <name val="Arial"/>
      <family val="2"/>
    </font>
    <font>
      <b/>
      <u/>
      <sz val="12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  <charset val="1"/>
    </font>
    <font>
      <b/>
      <sz val="11"/>
      <color theme="1"/>
      <name val="Arial"/>
      <family val="2"/>
      <charset val="1"/>
    </font>
    <font>
      <u/>
      <sz val="12"/>
      <name val="Arial"/>
      <family val="2"/>
    </font>
    <font>
      <u/>
      <sz val="12"/>
      <color theme="1"/>
      <name val="Arial"/>
      <family val="2"/>
    </font>
    <font>
      <sz val="11"/>
      <color theme="0"/>
      <name val="Arial"/>
      <family val="2"/>
    </font>
    <font>
      <sz val="13"/>
      <color rgb="FF000000"/>
      <name val="Calibri"/>
      <family val="2"/>
      <charset val="1"/>
    </font>
    <font>
      <sz val="12"/>
      <color theme="0"/>
      <name val="Arial"/>
      <family val="2"/>
    </font>
    <font>
      <sz val="13"/>
      <name val="Arial"/>
      <family val="2"/>
    </font>
    <font>
      <sz val="7.5"/>
      <color rgb="FFFF0000"/>
      <name val="Arial"/>
      <family val="2"/>
      <charset val="1"/>
    </font>
    <font>
      <sz val="7.5"/>
      <name val="Arial"/>
      <family val="2"/>
      <charset val="1"/>
    </font>
    <font>
      <sz val="6.5"/>
      <color rgb="FFFF0000"/>
      <name val="Arial"/>
      <family val="2"/>
      <charset val="1"/>
    </font>
    <font>
      <sz val="6.5"/>
      <name val="Arial"/>
      <family val="2"/>
      <charset val="1"/>
    </font>
    <font>
      <b/>
      <sz val="12"/>
      <color rgb="FFFF0000"/>
      <name val="Arial"/>
      <family val="2"/>
      <charset val="1"/>
    </font>
    <font>
      <b/>
      <sz val="10"/>
      <name val="Calibri"/>
      <family val="2"/>
      <scheme val="minor"/>
    </font>
    <font>
      <b/>
      <sz val="10"/>
      <name val="Arial Narrow"/>
      <family val="2"/>
      <charset val="1"/>
    </font>
    <font>
      <b/>
      <sz val="12"/>
      <name val="Arial Narrow"/>
      <family val="2"/>
      <charset val="1"/>
    </font>
    <font>
      <sz val="8"/>
      <color rgb="FFFF0000"/>
      <name val="Arial"/>
      <family val="2"/>
      <charset val="1"/>
    </font>
    <font>
      <b/>
      <sz val="12"/>
      <name val="Arial Narrow"/>
      <family val="2"/>
    </font>
    <font>
      <sz val="10.9"/>
      <name val="Arial"/>
      <family val="2"/>
    </font>
    <font>
      <b/>
      <u/>
      <sz val="11"/>
      <name val="Arial"/>
      <family val="2"/>
    </font>
    <font>
      <sz val="10"/>
      <name val="Arial Narrow"/>
      <family val="2"/>
      <charset val="1"/>
    </font>
    <font>
      <sz val="10"/>
      <name val="Arial Narrow"/>
      <family val="2"/>
    </font>
    <font>
      <sz val="12"/>
      <color rgb="FFFF0000"/>
      <name val="Arial"/>
      <family val="2"/>
      <charset val="1"/>
    </font>
    <font>
      <sz val="11"/>
      <name val="Arial "/>
    </font>
    <font>
      <sz val="10"/>
      <name val="Arial "/>
    </font>
    <font>
      <sz val="11"/>
      <color rgb="FFFF0000"/>
      <name val="Calibri"/>
      <family val="2"/>
      <charset val="1"/>
    </font>
    <font>
      <b/>
      <sz val="12"/>
      <color theme="1"/>
      <name val="Arial Narrow"/>
      <family val="2"/>
    </font>
    <font>
      <b/>
      <sz val="11"/>
      <name val="Arial Narrow"/>
      <family val="2"/>
    </font>
    <font>
      <b/>
      <sz val="12"/>
      <color theme="1"/>
      <name val="Arial"/>
      <family val="2"/>
      <charset val="1"/>
    </font>
    <font>
      <b/>
      <sz val="10"/>
      <color theme="1"/>
      <name val="Arial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sz val="10"/>
      <name val="Arial  "/>
    </font>
    <font>
      <sz val="10"/>
      <color theme="1"/>
      <name val="Arial  "/>
    </font>
    <font>
      <b/>
      <u/>
      <sz val="12"/>
      <name val="Arial Narrow"/>
      <family val="2"/>
    </font>
    <font>
      <sz val="7.5"/>
      <name val="Arial"/>
      <family val="2"/>
    </font>
    <font>
      <sz val="12"/>
      <color theme="1"/>
      <name val="Arial"/>
      <family val="2"/>
      <charset val="1"/>
    </font>
    <font>
      <sz val="12"/>
      <color rgb="FFFF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CCFFFF"/>
      </patternFill>
    </fill>
    <fill>
      <patternFill patternType="solid">
        <fgColor theme="9" tint="0.39997558519241921"/>
        <bgColor rgb="FFF2DCDB"/>
      </patternFill>
    </fill>
    <fill>
      <patternFill patternType="solid">
        <fgColor theme="9" tint="0.39997558519241921"/>
        <bgColor rgb="FFF7D1D5"/>
      </patternFill>
    </fill>
    <fill>
      <patternFill patternType="solid">
        <fgColor rgb="FFFFFFFF"/>
        <bgColor rgb="FFFDEADA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theme="9" tint="0.39997558519241921"/>
        <bgColor rgb="FFFAC090"/>
      </patternFill>
    </fill>
    <fill>
      <patternFill patternType="solid">
        <fgColor rgb="FFBFBFBF"/>
        <bgColor rgb="FFB2B2B2"/>
      </patternFill>
    </fill>
    <fill>
      <patternFill patternType="solid">
        <fgColor rgb="FFFFB66C"/>
        <bgColor rgb="FFFAC090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B2B2B2"/>
      </patternFill>
    </fill>
    <fill>
      <patternFill patternType="solid">
        <fgColor theme="0"/>
        <bgColor indexed="22"/>
      </patternFill>
    </fill>
    <fill>
      <patternFill patternType="solid">
        <fgColor rgb="FFFAC090"/>
        <bgColor rgb="FFFCD5B5"/>
      </patternFill>
    </fill>
    <fill>
      <patternFill patternType="solid">
        <fgColor theme="9" tint="0.39997558519241921"/>
        <bgColor rgb="FF993300"/>
      </patternFill>
    </fill>
    <fill>
      <patternFill patternType="solid">
        <fgColor theme="9" tint="0.39997558519241921"/>
        <bgColor rgb="FFFFA6A6"/>
      </patternFill>
    </fill>
    <fill>
      <patternFill patternType="solid">
        <fgColor theme="9" tint="0.39997558519241921"/>
        <bgColor rgb="FFCCFFFF"/>
      </patternFill>
    </fill>
    <fill>
      <patternFill patternType="solid">
        <fgColor theme="9" tint="0.39997558519241921"/>
        <bgColor rgb="FFFCD5B5"/>
      </patternFill>
    </fill>
    <fill>
      <patternFill patternType="solid">
        <fgColor theme="0"/>
        <bgColor rgb="FFFDEADA"/>
      </patternFill>
    </fill>
    <fill>
      <patternFill patternType="solid">
        <fgColor theme="0"/>
        <bgColor rgb="FFF7D1D5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rgb="FFFAC09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AC090"/>
        <bgColor rgb="FFFFA6A6"/>
      </patternFill>
    </fill>
    <fill>
      <patternFill patternType="solid">
        <fgColor theme="0"/>
        <bgColor rgb="FFFFA6A6"/>
      </patternFill>
    </fill>
    <fill>
      <patternFill patternType="solid">
        <fgColor indexed="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26"/>
      </patternFill>
    </fill>
    <fill>
      <patternFill patternType="solid">
        <fgColor theme="0" tint="-0.3499862666707357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0" tint="-0.249977111117893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C090"/>
        <bgColor rgb="FFD9D9D9"/>
      </patternFill>
    </fill>
    <fill>
      <patternFill patternType="solid">
        <fgColor rgb="FFBFBFBF"/>
        <bgColor rgb="FFA6A6A6"/>
      </patternFill>
    </fill>
    <fill>
      <patternFill patternType="solid">
        <fgColor rgb="FFD9D9D9"/>
        <bgColor rgb="FFBFBFBF"/>
      </patternFill>
    </fill>
    <fill>
      <patternFill patternType="solid">
        <fgColor rgb="FF00B05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2">
    <xf numFmtId="0" fontId="0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22" fillId="0" borderId="0"/>
    <xf numFmtId="0" fontId="122" fillId="0" borderId="0"/>
    <xf numFmtId="0" fontId="123" fillId="0" borderId="0"/>
    <xf numFmtId="0" fontId="122" fillId="0" borderId="0"/>
    <xf numFmtId="0" fontId="124" fillId="0" borderId="0"/>
    <xf numFmtId="0" fontId="125" fillId="0" borderId="0"/>
    <xf numFmtId="0" fontId="121" fillId="0" borderId="0"/>
    <xf numFmtId="0" fontId="77" fillId="0" borderId="0"/>
    <xf numFmtId="0" fontId="77" fillId="0" borderId="0"/>
    <xf numFmtId="0" fontId="124" fillId="0" borderId="0"/>
    <xf numFmtId="0" fontId="77" fillId="0" borderId="0"/>
    <xf numFmtId="0" fontId="17" fillId="0" borderId="0"/>
    <xf numFmtId="0" fontId="125" fillId="0" borderId="0"/>
    <xf numFmtId="0" fontId="126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850">
    <xf numFmtId="0" fontId="0" fillId="0" borderId="0" xfId="0"/>
    <xf numFmtId="0" fontId="7" fillId="0" borderId="1" xfId="0" applyFont="1" applyBorder="1" applyAlignment="1" applyProtection="1">
      <alignment horizontal="center" vertical="center" readingOrder="1"/>
      <protection locked="0"/>
    </xf>
    <xf numFmtId="0" fontId="23" fillId="0" borderId="0" xfId="0" applyFont="1"/>
    <xf numFmtId="0" fontId="25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5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>
      <alignment horizontal="left" vertical="center"/>
    </xf>
    <xf numFmtId="0" fontId="29" fillId="0" borderId="0" xfId="0" applyFont="1"/>
    <xf numFmtId="0" fontId="28" fillId="0" borderId="0" xfId="0" applyFont="1" applyAlignment="1">
      <alignment vertical="center"/>
    </xf>
    <xf numFmtId="0" fontId="0" fillId="0" borderId="0" xfId="0" applyAlignment="1">
      <alignment vertical="center"/>
    </xf>
    <xf numFmtId="0" fontId="30" fillId="0" borderId="0" xfId="0" applyFont="1" applyAlignment="1">
      <alignment vertical="center"/>
    </xf>
    <xf numFmtId="0" fontId="1" fillId="0" borderId="1" xfId="0" applyFont="1" applyBorder="1" applyAlignment="1" applyProtection="1">
      <alignment horizontal="center" vertical="center" readingOrder="1"/>
      <protection locked="0"/>
    </xf>
    <xf numFmtId="0" fontId="13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readingOrder="1"/>
    </xf>
    <xf numFmtId="0" fontId="11" fillId="6" borderId="1" xfId="0" applyFont="1" applyFill="1" applyBorder="1" applyAlignment="1">
      <alignment horizontal="center" vertical="center"/>
    </xf>
    <xf numFmtId="0" fontId="13" fillId="0" borderId="1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3" fillId="0" borderId="12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15" fillId="6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3" fillId="7" borderId="0" xfId="0" applyFont="1" applyFill="1"/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33" fillId="0" borderId="15" xfId="0" applyFont="1" applyBorder="1" applyAlignment="1">
      <alignment vertical="center"/>
    </xf>
    <xf numFmtId="0" fontId="33" fillId="0" borderId="16" xfId="0" applyFont="1" applyBorder="1" applyAlignment="1">
      <alignment vertical="center"/>
    </xf>
    <xf numFmtId="0" fontId="35" fillId="0" borderId="0" xfId="0" applyFont="1"/>
    <xf numFmtId="0" fontId="5" fillId="9" borderId="1" xfId="3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" fillId="10" borderId="1" xfId="0" applyFont="1" applyFill="1" applyBorder="1" applyAlignment="1">
      <alignment horizontal="center" vertical="center" readingOrder="1"/>
    </xf>
    <xf numFmtId="0" fontId="1" fillId="10" borderId="1" xfId="0" applyFont="1" applyFill="1" applyBorder="1" applyAlignment="1" applyProtection="1">
      <alignment horizontal="center" vertical="center" readingOrder="1"/>
      <protection locked="0"/>
    </xf>
    <xf numFmtId="0" fontId="7" fillId="10" borderId="1" xfId="0" applyFont="1" applyFill="1" applyBorder="1" applyAlignment="1">
      <alignment horizontal="center" vertical="center" readingOrder="1"/>
    </xf>
    <xf numFmtId="0" fontId="20" fillId="9" borderId="1" xfId="3" applyFont="1" applyFill="1" applyBorder="1" applyAlignment="1">
      <alignment horizontal="center" vertical="center"/>
    </xf>
    <xf numFmtId="0" fontId="21" fillId="7" borderId="1" xfId="1" applyFont="1" applyFill="1" applyBorder="1" applyAlignment="1">
      <alignment horizontal="center" vertical="center"/>
    </xf>
    <xf numFmtId="0" fontId="20" fillId="11" borderId="1" xfId="3" applyFont="1" applyFill="1" applyBorder="1" applyAlignment="1">
      <alignment horizontal="center" vertical="center"/>
    </xf>
    <xf numFmtId="0" fontId="10" fillId="11" borderId="1" xfId="3" applyFont="1" applyFill="1" applyBorder="1" applyAlignment="1">
      <alignment horizontal="center" vertical="center" shrinkToFit="1"/>
    </xf>
    <xf numFmtId="0" fontId="10" fillId="11" borderId="8" xfId="3" applyFont="1" applyFill="1" applyBorder="1" applyAlignment="1">
      <alignment horizontal="center" vertical="center" shrinkToFit="1"/>
    </xf>
    <xf numFmtId="0" fontId="15" fillId="10" borderId="1" xfId="0" applyFont="1" applyFill="1" applyBorder="1" applyAlignment="1">
      <alignment horizontal="right" vertical="center" readingOrder="1"/>
    </xf>
    <xf numFmtId="0" fontId="20" fillId="9" borderId="1" xfId="0" applyFont="1" applyFill="1" applyBorder="1" applyAlignment="1">
      <alignment horizontal="center" vertical="center"/>
    </xf>
    <xf numFmtId="0" fontId="15" fillId="12" borderId="11" xfId="0" applyFont="1" applyFill="1" applyBorder="1" applyAlignment="1">
      <alignment vertical="center"/>
    </xf>
    <xf numFmtId="0" fontId="1" fillId="0" borderId="0" xfId="0" applyFont="1" applyAlignment="1">
      <alignment vertical="center" readingOrder="1"/>
    </xf>
    <xf numFmtId="0" fontId="1" fillId="0" borderId="0" xfId="0" applyFont="1" applyAlignment="1" applyProtection="1">
      <alignment horizontal="center" vertical="center" readingOrder="1"/>
      <protection locked="0"/>
    </xf>
    <xf numFmtId="0" fontId="1" fillId="10" borderId="0" xfId="0" applyFont="1" applyFill="1" applyAlignment="1">
      <alignment horizontal="center" vertical="center" readingOrder="1"/>
    </xf>
    <xf numFmtId="0" fontId="15" fillId="10" borderId="0" xfId="0" applyFont="1" applyFill="1" applyAlignment="1">
      <alignment horizontal="right" vertical="center" readingOrder="1"/>
    </xf>
    <xf numFmtId="0" fontId="37" fillId="12" borderId="11" xfId="0" applyFont="1" applyFill="1" applyBorder="1" applyAlignment="1">
      <alignment horizontal="center" vertical="center"/>
    </xf>
    <xf numFmtId="0" fontId="37" fillId="12" borderId="3" xfId="0" applyFont="1" applyFill="1" applyBorder="1" applyAlignment="1">
      <alignment horizontal="center" vertical="center"/>
    </xf>
    <xf numFmtId="0" fontId="37" fillId="14" borderId="11" xfId="0" applyFont="1" applyFill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7" fillId="14" borderId="3" xfId="0" applyFont="1" applyFill="1" applyBorder="1" applyAlignment="1">
      <alignment horizontal="center" vertical="center"/>
    </xf>
    <xf numFmtId="0" fontId="39" fillId="14" borderId="5" xfId="0" applyFont="1" applyFill="1" applyBorder="1" applyAlignment="1">
      <alignment horizontal="center" vertical="center"/>
    </xf>
    <xf numFmtId="0" fontId="22" fillId="14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22" fillId="14" borderId="15" xfId="0" applyFont="1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4" fillId="0" borderId="1" xfId="3" applyFont="1" applyBorder="1" applyAlignment="1">
      <alignment horizontal="center" vertical="center"/>
    </xf>
    <xf numFmtId="0" fontId="4" fillId="0" borderId="21" xfId="3" applyFont="1" applyBorder="1" applyAlignment="1">
      <alignment horizontal="center" vertical="center"/>
    </xf>
    <xf numFmtId="0" fontId="40" fillId="0" borderId="4" xfId="3" applyFont="1" applyBorder="1" applyAlignment="1">
      <alignment horizontal="center" vertical="center"/>
    </xf>
    <xf numFmtId="0" fontId="40" fillId="12" borderId="4" xfId="3" applyFont="1" applyFill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0" fillId="12" borderId="6" xfId="3" applyFont="1" applyFill="1" applyBorder="1" applyAlignment="1">
      <alignment horizontal="center" vertical="center"/>
    </xf>
    <xf numFmtId="0" fontId="23" fillId="0" borderId="15" xfId="0" applyFont="1" applyBorder="1" applyAlignment="1">
      <alignment vertical="center"/>
    </xf>
    <xf numFmtId="0" fontId="3" fillId="17" borderId="1" xfId="0" applyFont="1" applyFill="1" applyBorder="1" applyAlignment="1">
      <alignment horizontal="center"/>
    </xf>
    <xf numFmtId="0" fontId="43" fillId="16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9" fillId="7" borderId="1" xfId="1" applyFont="1" applyFill="1" applyBorder="1" applyAlignment="1">
      <alignment horizontal="center" vertical="center"/>
    </xf>
    <xf numFmtId="0" fontId="47" fillId="0" borderId="27" xfId="0" applyFont="1" applyBorder="1" applyAlignment="1">
      <alignment wrapText="1"/>
    </xf>
    <xf numFmtId="0" fontId="47" fillId="0" borderId="28" xfId="0" applyFont="1" applyBorder="1" applyAlignment="1">
      <alignment wrapText="1"/>
    </xf>
    <xf numFmtId="0" fontId="47" fillId="0" borderId="0" xfId="0" applyFont="1" applyAlignment="1">
      <alignment wrapText="1"/>
    </xf>
    <xf numFmtId="0" fontId="47" fillId="0" borderId="12" xfId="0" applyFont="1" applyBorder="1" applyAlignment="1">
      <alignment wrapText="1"/>
    </xf>
    <xf numFmtId="0" fontId="47" fillId="0" borderId="2" xfId="0" applyFont="1" applyBorder="1" applyAlignment="1">
      <alignment wrapText="1"/>
    </xf>
    <xf numFmtId="0" fontId="47" fillId="0" borderId="30" xfId="0" applyFont="1" applyBorder="1" applyAlignment="1">
      <alignment wrapText="1"/>
    </xf>
    <xf numFmtId="0" fontId="3" fillId="9" borderId="1" xfId="0" applyFont="1" applyFill="1" applyBorder="1" applyAlignment="1">
      <alignment horizontal="center"/>
    </xf>
    <xf numFmtId="0" fontId="3" fillId="18" borderId="1" xfId="0" applyFont="1" applyFill="1" applyBorder="1" applyAlignment="1">
      <alignment horizontal="center"/>
    </xf>
    <xf numFmtId="0" fontId="49" fillId="0" borderId="1" xfId="0" applyFont="1" applyBorder="1" applyAlignment="1">
      <alignment horizontal="center" vertical="center"/>
    </xf>
    <xf numFmtId="0" fontId="20" fillId="19" borderId="1" xfId="1" applyFont="1" applyFill="1" applyBorder="1" applyAlignment="1">
      <alignment horizontal="center" vertical="center"/>
    </xf>
    <xf numFmtId="0" fontId="10" fillId="19" borderId="1" xfId="0" applyFont="1" applyFill="1" applyBorder="1" applyAlignment="1">
      <alignment horizontal="center" vertical="center" shrinkToFit="1"/>
    </xf>
    <xf numFmtId="0" fontId="10" fillId="19" borderId="8" xfId="0" applyFont="1" applyFill="1" applyBorder="1" applyAlignment="1">
      <alignment horizontal="center" vertical="center" shrinkToFit="1"/>
    </xf>
    <xf numFmtId="0" fontId="50" fillId="3" borderId="1" xfId="0" applyFont="1" applyFill="1" applyBorder="1" applyAlignment="1">
      <alignment horizontal="center" vertical="center"/>
    </xf>
    <xf numFmtId="0" fontId="24" fillId="20" borderId="1" xfId="0" applyFont="1" applyFill="1" applyBorder="1" applyAlignment="1">
      <alignment horizontal="center" vertical="center"/>
    </xf>
    <xf numFmtId="0" fontId="46" fillId="20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31" fillId="7" borderId="0" xfId="2" applyFont="1" applyFill="1" applyAlignment="1">
      <alignment horizontal="center" vertical="center"/>
    </xf>
    <xf numFmtId="0" fontId="13" fillId="0" borderId="0" xfId="0" applyFont="1" applyAlignment="1">
      <alignment wrapText="1"/>
    </xf>
    <xf numFmtId="0" fontId="32" fillId="7" borderId="0" xfId="0" applyFont="1" applyFill="1" applyAlignment="1">
      <alignment vertical="center"/>
    </xf>
    <xf numFmtId="0" fontId="13" fillId="7" borderId="0" xfId="0" applyFont="1" applyFill="1" applyAlignment="1">
      <alignment horizontal="left" vertical="center"/>
    </xf>
    <xf numFmtId="49" fontId="13" fillId="7" borderId="0" xfId="0" applyNumberFormat="1" applyFont="1" applyFill="1" applyAlignment="1">
      <alignment horizontal="center" vertical="center"/>
    </xf>
    <xf numFmtId="0" fontId="13" fillId="21" borderId="0" xfId="0" applyFont="1" applyFill="1" applyAlignment="1">
      <alignment horizontal="center" vertical="center"/>
    </xf>
    <xf numFmtId="0" fontId="31" fillId="8" borderId="0" xfId="2" applyFont="1" applyFill="1" applyAlignment="1">
      <alignment horizontal="center" vertical="center"/>
    </xf>
    <xf numFmtId="0" fontId="13" fillId="22" borderId="0" xfId="0" applyFont="1" applyFill="1" applyAlignment="1">
      <alignment horizontal="center" vertical="center"/>
    </xf>
    <xf numFmtId="2" fontId="14" fillId="22" borderId="0" xfId="0" applyNumberFormat="1" applyFont="1" applyFill="1" applyAlignment="1">
      <alignment horizontal="center" vertical="center" shrinkToFit="1"/>
    </xf>
    <xf numFmtId="2" fontId="14" fillId="22" borderId="12" xfId="0" applyNumberFormat="1" applyFont="1" applyFill="1" applyBorder="1" applyAlignment="1">
      <alignment horizontal="center" vertical="center" shrinkToFit="1"/>
    </xf>
    <xf numFmtId="0" fontId="0" fillId="7" borderId="0" xfId="0" applyFill="1"/>
    <xf numFmtId="0" fontId="56" fillId="6" borderId="1" xfId="0" applyFont="1" applyFill="1" applyBorder="1" applyAlignment="1">
      <alignment horizontal="center" vertical="center"/>
    </xf>
    <xf numFmtId="0" fontId="57" fillId="7" borderId="1" xfId="2" applyFont="1" applyFill="1" applyBorder="1" applyAlignment="1">
      <alignment horizontal="center" vertical="center"/>
    </xf>
    <xf numFmtId="0" fontId="56" fillId="5" borderId="1" xfId="0" applyFont="1" applyFill="1" applyBorder="1" applyAlignment="1">
      <alignment horizontal="center" vertical="center"/>
    </xf>
    <xf numFmtId="2" fontId="58" fillId="5" borderId="1" xfId="0" applyNumberFormat="1" applyFont="1" applyFill="1" applyBorder="1" applyAlignment="1">
      <alignment horizontal="center" vertical="center" shrinkToFit="1"/>
    </xf>
    <xf numFmtId="2" fontId="58" fillId="5" borderId="8" xfId="0" applyNumberFormat="1" applyFont="1" applyFill="1" applyBorder="1" applyAlignment="1">
      <alignment horizontal="center" vertical="center" shrinkToFit="1"/>
    </xf>
    <xf numFmtId="0" fontId="56" fillId="0" borderId="7" xfId="0" applyFont="1" applyBorder="1" applyAlignment="1">
      <alignment horizontal="left" vertical="center"/>
    </xf>
    <xf numFmtId="0" fontId="56" fillId="0" borderId="1" xfId="0" applyFont="1" applyBorder="1" applyAlignment="1">
      <alignment horizontal="left" vertical="center"/>
    </xf>
    <xf numFmtId="49" fontId="56" fillId="0" borderId="1" xfId="0" applyNumberFormat="1" applyFont="1" applyBorder="1" applyAlignment="1">
      <alignment horizontal="center" vertical="center"/>
    </xf>
    <xf numFmtId="0" fontId="57" fillId="8" borderId="1" xfId="2" applyFont="1" applyFill="1" applyBorder="1" applyAlignment="1">
      <alignment horizontal="center" vertical="center"/>
    </xf>
    <xf numFmtId="0" fontId="53" fillId="4" borderId="7" xfId="0" applyFont="1" applyFill="1" applyBorder="1" applyAlignment="1">
      <alignment horizontal="left" vertical="center"/>
    </xf>
    <xf numFmtId="0" fontId="56" fillId="8" borderId="1" xfId="2" applyFont="1" applyFill="1" applyBorder="1" applyAlignment="1">
      <alignment vertical="center"/>
    </xf>
    <xf numFmtId="0" fontId="59" fillId="0" borderId="1" xfId="0" applyFont="1" applyBorder="1" applyAlignment="1">
      <alignment vertical="center"/>
    </xf>
    <xf numFmtId="0" fontId="56" fillId="0" borderId="10" xfId="0" applyFont="1" applyBorder="1" applyAlignment="1">
      <alignment horizontal="left" vertical="center"/>
    </xf>
    <xf numFmtId="0" fontId="0" fillId="0" borderId="12" xfId="0" applyBorder="1"/>
    <xf numFmtId="0" fontId="0" fillId="0" borderId="11" xfId="0" applyBorder="1"/>
    <xf numFmtId="0" fontId="60" fillId="0" borderId="1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20" fillId="24" borderId="1" xfId="3" applyFont="1" applyFill="1" applyBorder="1" applyAlignment="1">
      <alignment horizontal="center" vertical="center"/>
    </xf>
    <xf numFmtId="17" fontId="35" fillId="25" borderId="19" xfId="1" applyNumberFormat="1" applyFont="1" applyFill="1" applyBorder="1" applyAlignment="1">
      <alignment horizontal="center" vertical="center"/>
    </xf>
    <xf numFmtId="17" fontId="35" fillId="25" borderId="1" xfId="1" applyNumberFormat="1" applyFont="1" applyFill="1" applyBorder="1" applyAlignment="1">
      <alignment horizontal="center" vertical="center"/>
    </xf>
    <xf numFmtId="49" fontId="62" fillId="0" borderId="1" xfId="0" applyNumberFormat="1" applyFont="1" applyBorder="1" applyAlignment="1">
      <alignment horizontal="center" vertical="center"/>
    </xf>
    <xf numFmtId="0" fontId="62" fillId="6" borderId="1" xfId="0" applyFont="1" applyFill="1" applyBorder="1" applyAlignment="1">
      <alignment horizontal="center" vertical="center"/>
    </xf>
    <xf numFmtId="0" fontId="62" fillId="8" borderId="1" xfId="2" applyFont="1" applyFill="1" applyBorder="1" applyAlignment="1">
      <alignment horizontal="center" vertical="center"/>
    </xf>
    <xf numFmtId="0" fontId="62" fillId="7" borderId="1" xfId="2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shrinkToFit="1"/>
    </xf>
    <xf numFmtId="0" fontId="5" fillId="16" borderId="8" xfId="0" applyFont="1" applyFill="1" applyBorder="1" applyAlignment="1">
      <alignment horizontal="center" shrinkToFit="1"/>
    </xf>
    <xf numFmtId="0" fontId="24" fillId="16" borderId="7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/>
    </xf>
    <xf numFmtId="0" fontId="24" fillId="16" borderId="1" xfId="0" applyFont="1" applyFill="1" applyBorder="1" applyAlignment="1">
      <alignment horizontal="center" vertical="center"/>
    </xf>
    <xf numFmtId="0" fontId="15" fillId="12" borderId="11" xfId="0" applyFont="1" applyFill="1" applyBorder="1" applyAlignment="1">
      <alignment horizontal="left" vertical="center"/>
    </xf>
    <xf numFmtId="0" fontId="15" fillId="12" borderId="0" xfId="0" applyFont="1" applyFill="1" applyAlignment="1">
      <alignment horizontal="left" vertical="center"/>
    </xf>
    <xf numFmtId="0" fontId="36" fillId="0" borderId="0" xfId="1" applyFont="1" applyAlignment="1">
      <alignment horizontal="center" vertical="center"/>
    </xf>
    <xf numFmtId="17" fontId="35" fillId="0" borderId="0" xfId="1" applyNumberFormat="1" applyFont="1" applyAlignment="1">
      <alignment horizontal="center" vertical="center"/>
    </xf>
    <xf numFmtId="0" fontId="21" fillId="13" borderId="0" xfId="1" applyFont="1" applyFill="1" applyAlignment="1">
      <alignment horizontal="center" vertical="center"/>
    </xf>
    <xf numFmtId="0" fontId="21" fillId="14" borderId="0" xfId="1" applyFont="1" applyFill="1" applyAlignment="1">
      <alignment horizontal="center" vertical="center"/>
    </xf>
    <xf numFmtId="0" fontId="20" fillId="0" borderId="0" xfId="3" applyFont="1" applyAlignment="1">
      <alignment vertical="center"/>
    </xf>
    <xf numFmtId="0" fontId="20" fillId="7" borderId="0" xfId="3" applyFont="1" applyFill="1" applyAlignment="1">
      <alignment vertical="center"/>
    </xf>
    <xf numFmtId="0" fontId="37" fillId="0" borderId="0" xfId="3" applyFont="1" applyAlignment="1">
      <alignment vertical="center"/>
    </xf>
    <xf numFmtId="0" fontId="21" fillId="0" borderId="0" xfId="1" applyFont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8" fillId="0" borderId="0" xfId="3" applyFont="1" applyAlignment="1">
      <alignment vertical="center"/>
    </xf>
    <xf numFmtId="0" fontId="38" fillId="0" borderId="0" xfId="3" applyFont="1" applyAlignment="1">
      <alignment vertical="center"/>
    </xf>
    <xf numFmtId="0" fontId="39" fillId="14" borderId="0" xfId="0" applyFont="1" applyFill="1" applyAlignment="1">
      <alignment horizontal="center" vertical="center"/>
    </xf>
    <xf numFmtId="0" fontId="40" fillId="12" borderId="0" xfId="3" applyFont="1" applyFill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2" fillId="0" borderId="0" xfId="0" applyFont="1" applyAlignment="1">
      <alignment vertical="center"/>
    </xf>
    <xf numFmtId="0" fontId="37" fillId="0" borderId="20" xfId="3" applyFont="1" applyBorder="1" applyAlignment="1">
      <alignment horizontal="left" vertical="center"/>
    </xf>
    <xf numFmtId="0" fontId="36" fillId="0" borderId="21" xfId="1" applyFont="1" applyBorder="1" applyAlignment="1">
      <alignment horizontal="center" vertical="center"/>
    </xf>
    <xf numFmtId="0" fontId="8" fillId="0" borderId="1" xfId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52" fillId="7" borderId="1" xfId="1" applyFont="1" applyFill="1" applyBorder="1" applyAlignment="1">
      <alignment vertical="center"/>
    </xf>
    <xf numFmtId="0" fontId="3" fillId="26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/>
    </xf>
    <xf numFmtId="0" fontId="66" fillId="0" borderId="1" xfId="0" applyFont="1" applyBorder="1" applyAlignment="1">
      <alignment horizontal="left" vertical="center"/>
    </xf>
    <xf numFmtId="0" fontId="67" fillId="27" borderId="1" xfId="0" applyFont="1" applyFill="1" applyBorder="1" applyAlignment="1">
      <alignment horizontal="left" vertical="center"/>
    </xf>
    <xf numFmtId="0" fontId="67" fillId="0" borderId="1" xfId="0" applyFont="1" applyBorder="1" applyAlignment="1">
      <alignment horizontal="center" vertical="center"/>
    </xf>
    <xf numFmtId="0" fontId="66" fillId="0" borderId="7" xfId="0" applyFont="1" applyBorder="1" applyAlignment="1">
      <alignment horizontal="left" vertical="center"/>
    </xf>
    <xf numFmtId="0" fontId="24" fillId="27" borderId="1" xfId="0" applyFont="1" applyFill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68" fillId="0" borderId="0" xfId="0" applyFont="1" applyAlignment="1">
      <alignment horizontal="center" vertical="center"/>
    </xf>
    <xf numFmtId="0" fontId="73" fillId="7" borderId="7" xfId="0" applyFont="1" applyFill="1" applyBorder="1" applyAlignment="1">
      <alignment horizontal="center" vertical="center"/>
    </xf>
    <xf numFmtId="0" fontId="71" fillId="7" borderId="1" xfId="0" applyFont="1" applyFill="1" applyBorder="1" applyAlignment="1">
      <alignment vertical="center"/>
    </xf>
    <xf numFmtId="0" fontId="74" fillId="0" borderId="1" xfId="0" applyFont="1" applyBorder="1" applyAlignment="1">
      <alignment horizontal="center" vertical="center"/>
    </xf>
    <xf numFmtId="17" fontId="73" fillId="28" borderId="1" xfId="0" applyNumberFormat="1" applyFont="1" applyFill="1" applyBorder="1" applyAlignment="1">
      <alignment horizontal="center" vertical="center"/>
    </xf>
    <xf numFmtId="0" fontId="65" fillId="7" borderId="1" xfId="0" applyFont="1" applyFill="1" applyBorder="1" applyAlignment="1">
      <alignment horizontal="center" vertical="center"/>
    </xf>
    <xf numFmtId="0" fontId="71" fillId="0" borderId="1" xfId="0" applyFont="1" applyBorder="1" applyAlignment="1">
      <alignment vertical="center"/>
    </xf>
    <xf numFmtId="0" fontId="73" fillId="28" borderId="1" xfId="0" applyFont="1" applyFill="1" applyBorder="1" applyAlignment="1">
      <alignment horizontal="center" vertical="center"/>
    </xf>
    <xf numFmtId="0" fontId="77" fillId="0" borderId="0" xfId="0" applyFont="1"/>
    <xf numFmtId="0" fontId="71" fillId="0" borderId="0" xfId="0" applyFont="1" applyAlignment="1">
      <alignment vertical="center"/>
    </xf>
    <xf numFmtId="0" fontId="73" fillId="30" borderId="0" xfId="0" applyFont="1" applyFill="1" applyAlignment="1">
      <alignment horizontal="center" vertical="center"/>
    </xf>
    <xf numFmtId="0" fontId="65" fillId="31" borderId="0" xfId="0" applyFont="1" applyFill="1" applyAlignment="1">
      <alignment horizontal="center" vertical="center"/>
    </xf>
    <xf numFmtId="1" fontId="75" fillId="7" borderId="0" xfId="0" applyNumberFormat="1" applyFont="1" applyFill="1" applyAlignment="1">
      <alignment horizontal="center" vertical="center"/>
    </xf>
    <xf numFmtId="1" fontId="75" fillId="7" borderId="12" xfId="0" applyNumberFormat="1" applyFont="1" applyFill="1" applyBorder="1" applyAlignment="1">
      <alignment horizontal="center" vertical="center"/>
    </xf>
    <xf numFmtId="0" fontId="73" fillId="7" borderId="11" xfId="0" applyFont="1" applyFill="1" applyBorder="1" applyAlignment="1">
      <alignment horizontal="center" vertical="center"/>
    </xf>
    <xf numFmtId="0" fontId="71" fillId="7" borderId="0" xfId="0" applyFont="1" applyFill="1" applyAlignment="1">
      <alignment vertical="center"/>
    </xf>
    <xf numFmtId="0" fontId="6" fillId="7" borderId="0" xfId="0" applyFont="1" applyFill="1" applyAlignment="1">
      <alignment horizontal="left" vertical="center"/>
    </xf>
    <xf numFmtId="0" fontId="65" fillId="7" borderId="0" xfId="0" applyFont="1" applyFill="1" applyAlignment="1">
      <alignment horizontal="center"/>
    </xf>
    <xf numFmtId="0" fontId="71" fillId="0" borderId="1" xfId="0" applyFont="1" applyBorder="1" applyAlignment="1">
      <alignment horizontal="center" vertical="center"/>
    </xf>
    <xf numFmtId="0" fontId="72" fillId="0" borderId="11" xfId="0" applyFont="1" applyBorder="1" applyAlignment="1">
      <alignment horizontal="center" vertical="center"/>
    </xf>
    <xf numFmtId="0" fontId="78" fillId="0" borderId="1" xfId="0" applyFont="1" applyBorder="1" applyAlignment="1">
      <alignment horizontal="left" vertical="center"/>
    </xf>
    <xf numFmtId="0" fontId="80" fillId="7" borderId="0" xfId="0" applyFont="1" applyFill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81" fillId="0" borderId="0" xfId="0" applyFont="1" applyAlignment="1">
      <alignment horizontal="center" vertical="center" shrinkToFit="1"/>
    </xf>
    <xf numFmtId="1" fontId="22" fillId="0" borderId="12" xfId="0" applyNumberFormat="1" applyFont="1" applyBorder="1" applyAlignment="1">
      <alignment horizontal="center" vertical="center" shrinkToFit="1"/>
    </xf>
    <xf numFmtId="0" fontId="70" fillId="30" borderId="11" xfId="0" applyFont="1" applyFill="1" applyBorder="1" applyAlignment="1">
      <alignment horizontal="center" vertical="center"/>
    </xf>
    <xf numFmtId="0" fontId="78" fillId="7" borderId="1" xfId="0" applyFont="1" applyFill="1" applyBorder="1" applyAlignment="1">
      <alignment horizontal="left"/>
    </xf>
    <xf numFmtId="0" fontId="82" fillId="7" borderId="0" xfId="0" applyFont="1" applyFill="1" applyAlignment="1">
      <alignment horizontal="center"/>
    </xf>
    <xf numFmtId="0" fontId="83" fillId="30" borderId="0" xfId="0" applyFont="1" applyFill="1"/>
    <xf numFmtId="0" fontId="83" fillId="30" borderId="0" xfId="0" applyFont="1" applyFill="1" applyAlignment="1">
      <alignment vertical="center"/>
    </xf>
    <xf numFmtId="0" fontId="84" fillId="30" borderId="0" xfId="0" applyFont="1" applyFill="1"/>
    <xf numFmtId="0" fontId="85" fillId="28" borderId="0" xfId="0" applyFont="1" applyFill="1"/>
    <xf numFmtId="0" fontId="85" fillId="28" borderId="12" xfId="0" applyFont="1" applyFill="1" applyBorder="1"/>
    <xf numFmtId="0" fontId="83" fillId="30" borderId="11" xfId="0" applyFont="1" applyFill="1" applyBorder="1" applyAlignment="1">
      <alignment horizontal="center" vertical="center"/>
    </xf>
    <xf numFmtId="0" fontId="78" fillId="7" borderId="1" xfId="0" applyFont="1" applyFill="1" applyBorder="1" applyAlignment="1">
      <alignment horizontal="left" vertical="center"/>
    </xf>
    <xf numFmtId="0" fontId="82" fillId="7" borderId="0" xfId="0" applyFont="1" applyFill="1" applyAlignment="1">
      <alignment horizontal="center" vertical="center"/>
    </xf>
    <xf numFmtId="0" fontId="78" fillId="7" borderId="0" xfId="0" applyFont="1" applyFill="1" applyAlignment="1">
      <alignment vertical="center"/>
    </xf>
    <xf numFmtId="0" fontId="86" fillId="30" borderId="11" xfId="0" applyFont="1" applyFill="1" applyBorder="1" applyAlignment="1">
      <alignment horizontal="center" vertical="center"/>
    </xf>
    <xf numFmtId="0" fontId="82" fillId="7" borderId="0" xfId="0" applyFont="1" applyFill="1"/>
    <xf numFmtId="0" fontId="0" fillId="30" borderId="0" xfId="0" applyFill="1"/>
    <xf numFmtId="0" fontId="0" fillId="28" borderId="14" xfId="0" applyFill="1" applyBorder="1" applyAlignment="1">
      <alignment horizontal="center"/>
    </xf>
    <xf numFmtId="0" fontId="82" fillId="7" borderId="15" xfId="0" applyFont="1" applyFill="1" applyBorder="1"/>
    <xf numFmtId="0" fontId="0" fillId="30" borderId="15" xfId="0" applyFill="1" applyBorder="1"/>
    <xf numFmtId="0" fontId="85" fillId="28" borderId="15" xfId="0" applyFont="1" applyFill="1" applyBorder="1"/>
    <xf numFmtId="0" fontId="85" fillId="28" borderId="16" xfId="0" applyFont="1" applyFill="1" applyBorder="1"/>
    <xf numFmtId="0" fontId="0" fillId="32" borderId="0" xfId="0" applyFill="1" applyAlignment="1">
      <alignment horizontal="center"/>
    </xf>
    <xf numFmtId="0" fontId="0" fillId="28" borderId="0" xfId="0" applyFill="1"/>
    <xf numFmtId="0" fontId="74" fillId="7" borderId="0" xfId="0" applyFont="1" applyFill="1" applyAlignment="1">
      <alignment horizontal="center" vertical="center"/>
    </xf>
    <xf numFmtId="17" fontId="83" fillId="30" borderId="0" xfId="0" applyNumberFormat="1" applyFont="1" applyFill="1" applyAlignment="1">
      <alignment horizontal="center" vertical="center"/>
    </xf>
    <xf numFmtId="0" fontId="88" fillId="7" borderId="0" xfId="0" applyFont="1" applyFill="1" applyAlignment="1">
      <alignment horizontal="center"/>
    </xf>
    <xf numFmtId="0" fontId="73" fillId="7" borderId="0" xfId="0" applyFont="1" applyFill="1" applyAlignment="1">
      <alignment horizontal="center"/>
    </xf>
    <xf numFmtId="0" fontId="72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3" fillId="7" borderId="0" xfId="0" applyFont="1" applyFill="1" applyAlignment="1">
      <alignment horizontal="center" vertical="center"/>
    </xf>
    <xf numFmtId="1" fontId="22" fillId="0" borderId="0" xfId="0" applyNumberFormat="1" applyFont="1" applyAlignment="1">
      <alignment horizontal="center" vertical="center" shrinkToFit="1"/>
    </xf>
    <xf numFmtId="0" fontId="70" fillId="30" borderId="0" xfId="0" applyFont="1" applyFill="1" applyAlignment="1">
      <alignment horizontal="center" vertical="center"/>
    </xf>
    <xf numFmtId="0" fontId="82" fillId="7" borderId="0" xfId="0" applyFont="1" applyFill="1" applyAlignment="1">
      <alignment horizontal="left"/>
    </xf>
    <xf numFmtId="0" fontId="78" fillId="7" borderId="0" xfId="0" applyFont="1" applyFill="1"/>
    <xf numFmtId="0" fontId="82" fillId="7" borderId="0" xfId="0" applyFont="1" applyFill="1" applyAlignment="1">
      <alignment horizontal="left" vertical="center"/>
    </xf>
    <xf numFmtId="0" fontId="86" fillId="30" borderId="0" xfId="0" applyFont="1" applyFill="1" applyAlignment="1">
      <alignment horizontal="center" vertical="center"/>
    </xf>
    <xf numFmtId="0" fontId="76" fillId="30" borderId="0" xfId="0" applyFont="1" applyFill="1"/>
    <xf numFmtId="0" fontId="85" fillId="30" borderId="0" xfId="0" applyFont="1" applyFill="1"/>
    <xf numFmtId="0" fontId="0" fillId="30" borderId="0" xfId="0" applyFill="1" applyAlignment="1">
      <alignment horizontal="center"/>
    </xf>
    <xf numFmtId="0" fontId="0" fillId="28" borderId="0" xfId="0" applyFill="1" applyAlignment="1">
      <alignment horizontal="center"/>
    </xf>
    <xf numFmtId="1" fontId="85" fillId="28" borderId="0" xfId="0" applyNumberFormat="1" applyFont="1" applyFill="1"/>
    <xf numFmtId="0" fontId="89" fillId="7" borderId="0" xfId="0" applyFont="1" applyFill="1" applyAlignment="1">
      <alignment horizontal="center"/>
    </xf>
    <xf numFmtId="0" fontId="90" fillId="30" borderId="0" xfId="0" applyFont="1" applyFill="1"/>
    <xf numFmtId="0" fontId="0" fillId="33" borderId="0" xfId="0" applyFill="1"/>
    <xf numFmtId="0" fontId="85" fillId="0" borderId="0" xfId="0" applyFont="1"/>
    <xf numFmtId="0" fontId="0" fillId="29" borderId="0" xfId="0" applyFill="1"/>
    <xf numFmtId="0" fontId="85" fillId="34" borderId="0" xfId="0" applyFont="1" applyFill="1"/>
    <xf numFmtId="0" fontId="65" fillId="35" borderId="10" xfId="0" applyFont="1" applyFill="1" applyBorder="1" applyAlignment="1">
      <alignment horizontal="center" vertical="center"/>
    </xf>
    <xf numFmtId="1" fontId="75" fillId="2" borderId="1" xfId="0" applyNumberFormat="1" applyFont="1" applyFill="1" applyBorder="1" applyAlignment="1">
      <alignment horizontal="center" vertical="center"/>
    </xf>
    <xf numFmtId="0" fontId="65" fillId="35" borderId="1" xfId="0" applyFont="1" applyFill="1" applyBorder="1" applyAlignment="1">
      <alignment horizontal="center" vertical="center" shrinkToFit="1"/>
    </xf>
    <xf numFmtId="0" fontId="65" fillId="35" borderId="1" xfId="0" applyFont="1" applyFill="1" applyBorder="1" applyAlignment="1">
      <alignment horizontal="center" vertical="center"/>
    </xf>
    <xf numFmtId="1" fontId="75" fillId="2" borderId="8" xfId="0" applyNumberFormat="1" applyFont="1" applyFill="1" applyBorder="1" applyAlignment="1">
      <alignment horizontal="center" vertical="center"/>
    </xf>
    <xf numFmtId="0" fontId="92" fillId="0" borderId="11" xfId="0" applyFont="1" applyBorder="1" applyAlignment="1">
      <alignment horizontal="center" vertical="center"/>
    </xf>
    <xf numFmtId="0" fontId="93" fillId="0" borderId="0" xfId="0" applyFont="1" applyAlignment="1">
      <alignment vertical="center"/>
    </xf>
    <xf numFmtId="0" fontId="94" fillId="0" borderId="0" xfId="0" applyFont="1" applyAlignment="1">
      <alignment horizontal="left" vertical="center"/>
    </xf>
    <xf numFmtId="0" fontId="95" fillId="0" borderId="0" xfId="0" applyFont="1"/>
    <xf numFmtId="0" fontId="91" fillId="31" borderId="0" xfId="0" applyFont="1" applyFill="1" applyAlignment="1">
      <alignment horizontal="center" vertical="center"/>
    </xf>
    <xf numFmtId="1" fontId="93" fillId="7" borderId="0" xfId="0" applyNumberFormat="1" applyFont="1" applyFill="1" applyAlignment="1">
      <alignment horizontal="center" vertical="center"/>
    </xf>
    <xf numFmtId="1" fontId="93" fillId="7" borderId="12" xfId="0" applyNumberFormat="1" applyFont="1" applyFill="1" applyBorder="1" applyAlignment="1">
      <alignment horizontal="center" vertical="center"/>
    </xf>
    <xf numFmtId="0" fontId="65" fillId="7" borderId="1" xfId="1" applyFont="1" applyFill="1" applyBorder="1" applyAlignment="1">
      <alignment horizontal="center" vertical="center"/>
    </xf>
    <xf numFmtId="0" fontId="96" fillId="26" borderId="1" xfId="0" applyFont="1" applyFill="1" applyBorder="1" applyAlignment="1">
      <alignment horizontal="center"/>
    </xf>
    <xf numFmtId="0" fontId="97" fillId="0" borderId="7" xfId="0" applyFont="1" applyBorder="1" applyAlignment="1">
      <alignment horizontal="left" vertical="center"/>
    </xf>
    <xf numFmtId="0" fontId="97" fillId="0" borderId="1" xfId="0" applyFont="1" applyBorder="1" applyAlignment="1">
      <alignment horizontal="left" vertical="center"/>
    </xf>
    <xf numFmtId="49" fontId="97" fillId="0" borderId="1" xfId="0" applyNumberFormat="1" applyFont="1" applyBorder="1" applyAlignment="1">
      <alignment horizontal="center" vertical="center"/>
    </xf>
    <xf numFmtId="0" fontId="97" fillId="6" borderId="1" xfId="0" applyFont="1" applyFill="1" applyBorder="1" applyAlignment="1">
      <alignment horizontal="center" vertical="center"/>
    </xf>
    <xf numFmtId="0" fontId="97" fillId="5" borderId="1" xfId="0" applyFont="1" applyFill="1" applyBorder="1" applyAlignment="1">
      <alignment horizontal="center" vertical="center"/>
    </xf>
    <xf numFmtId="2" fontId="99" fillId="5" borderId="8" xfId="0" applyNumberFormat="1" applyFont="1" applyFill="1" applyBorder="1" applyAlignment="1">
      <alignment horizontal="center" vertical="center" shrinkToFit="1"/>
    </xf>
    <xf numFmtId="0" fontId="100" fillId="0" borderId="0" xfId="0" applyFont="1" applyAlignment="1">
      <alignment vertical="center"/>
    </xf>
    <xf numFmtId="0" fontId="101" fillId="8" borderId="1" xfId="2" applyFont="1" applyFill="1" applyBorder="1" applyAlignment="1">
      <alignment horizontal="center" vertical="center"/>
    </xf>
    <xf numFmtId="0" fontId="104" fillId="5" borderId="1" xfId="0" applyFont="1" applyFill="1" applyBorder="1" applyAlignment="1">
      <alignment horizontal="center" vertical="center"/>
    </xf>
    <xf numFmtId="2" fontId="105" fillId="5" borderId="1" xfId="0" applyNumberFormat="1" applyFont="1" applyFill="1" applyBorder="1" applyAlignment="1">
      <alignment horizontal="center" vertical="center" shrinkToFit="1"/>
    </xf>
    <xf numFmtId="2" fontId="105" fillId="5" borderId="8" xfId="0" applyNumberFormat="1" applyFont="1" applyFill="1" applyBorder="1" applyAlignment="1">
      <alignment horizontal="center" vertical="center" shrinkToFit="1"/>
    </xf>
    <xf numFmtId="0" fontId="103" fillId="0" borderId="0" xfId="0" applyFont="1"/>
    <xf numFmtId="49" fontId="98" fillId="0" borderId="1" xfId="0" applyNumberFormat="1" applyFont="1" applyBorder="1" applyAlignment="1">
      <alignment horizontal="center" vertical="center"/>
    </xf>
    <xf numFmtId="0" fontId="85" fillId="0" borderId="15" xfId="0" applyFont="1" applyBorder="1"/>
    <xf numFmtId="0" fontId="84" fillId="30" borderId="15" xfId="0" applyFont="1" applyFill="1" applyBorder="1"/>
    <xf numFmtId="0" fontId="78" fillId="7" borderId="35" xfId="0" applyFont="1" applyFill="1" applyBorder="1"/>
    <xf numFmtId="0" fontId="0" fillId="7" borderId="11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85" fillId="7" borderId="0" xfId="0" applyFont="1" applyFill="1"/>
    <xf numFmtId="0" fontId="106" fillId="7" borderId="20" xfId="0" applyFont="1" applyFill="1" applyBorder="1" applyAlignment="1">
      <alignment vertical="center"/>
    </xf>
    <xf numFmtId="0" fontId="51" fillId="7" borderId="9" xfId="0" applyFont="1" applyFill="1" applyBorder="1" applyAlignment="1">
      <alignment horizontal="center" vertical="center"/>
    </xf>
    <xf numFmtId="0" fontId="107" fillId="7" borderId="9" xfId="0" applyFont="1" applyFill="1" applyBorder="1" applyAlignment="1">
      <alignment horizontal="center" vertical="center"/>
    </xf>
    <xf numFmtId="0" fontId="107" fillId="7" borderId="21" xfId="0" applyFont="1" applyFill="1" applyBorder="1" applyAlignment="1">
      <alignment horizontal="center" vertical="center"/>
    </xf>
    <xf numFmtId="0" fontId="108" fillId="0" borderId="0" xfId="0" applyFont="1" applyAlignment="1">
      <alignment horizontal="left"/>
    </xf>
    <xf numFmtId="0" fontId="51" fillId="7" borderId="3" xfId="0" applyFont="1" applyFill="1" applyBorder="1" applyAlignment="1">
      <alignment horizontal="left" vertical="center"/>
    </xf>
    <xf numFmtId="0" fontId="51" fillId="7" borderId="0" xfId="0" applyFont="1" applyFill="1" applyAlignment="1">
      <alignment horizontal="left" vertical="center"/>
    </xf>
    <xf numFmtId="0" fontId="51" fillId="7" borderId="4" xfId="0" applyFont="1" applyFill="1" applyBorder="1" applyAlignment="1">
      <alignment horizontal="left" vertical="center"/>
    </xf>
    <xf numFmtId="0" fontId="108" fillId="0" borderId="3" xfId="0" applyFont="1" applyBorder="1" applyAlignment="1">
      <alignment horizontal="left"/>
    </xf>
    <xf numFmtId="0" fontId="108" fillId="0" borderId="4" xfId="0" applyFont="1" applyBorder="1" applyAlignment="1">
      <alignment horizontal="left"/>
    </xf>
    <xf numFmtId="0" fontId="109" fillId="7" borderId="5" xfId="0" applyFont="1" applyFill="1" applyBorder="1"/>
    <xf numFmtId="0" fontId="110" fillId="30" borderId="2" xfId="0" applyFont="1" applyFill="1" applyBorder="1"/>
    <xf numFmtId="0" fontId="110" fillId="30" borderId="6" xfId="0" applyFont="1" applyFill="1" applyBorder="1"/>
    <xf numFmtId="0" fontId="0" fillId="7" borderId="15" xfId="0" applyFill="1" applyBorder="1"/>
    <xf numFmtId="0" fontId="12" fillId="0" borderId="1" xfId="0" applyFont="1" applyBorder="1" applyAlignment="1">
      <alignment horizontal="center" vertical="center"/>
    </xf>
    <xf numFmtId="0" fontId="111" fillId="0" borderId="1" xfId="0" applyFont="1" applyBorder="1" applyAlignment="1">
      <alignment horizontal="center" vertical="center"/>
    </xf>
    <xf numFmtId="0" fontId="111" fillId="6" borderId="1" xfId="0" applyFont="1" applyFill="1" applyBorder="1" applyAlignment="1">
      <alignment horizontal="center" vertical="center"/>
    </xf>
    <xf numFmtId="0" fontId="101" fillId="6" borderId="1" xfId="0" applyFont="1" applyFill="1" applyBorder="1" applyAlignment="1">
      <alignment horizontal="center" vertical="center"/>
    </xf>
    <xf numFmtId="0" fontId="69" fillId="6" borderId="1" xfId="0" applyFont="1" applyFill="1" applyBorder="1" applyAlignment="1">
      <alignment horizontal="center" vertical="center"/>
    </xf>
    <xf numFmtId="0" fontId="71" fillId="7" borderId="0" xfId="0" applyFont="1" applyFill="1" applyAlignment="1">
      <alignment vertical="top"/>
    </xf>
    <xf numFmtId="0" fontId="19" fillId="9" borderId="7" xfId="3" applyFont="1" applyFill="1" applyBorder="1" applyAlignment="1">
      <alignment horizontal="center" vertical="center"/>
    </xf>
    <xf numFmtId="0" fontId="20" fillId="0" borderId="7" xfId="3" applyFont="1" applyBorder="1" applyAlignment="1">
      <alignment horizontal="center" vertical="center"/>
    </xf>
    <xf numFmtId="0" fontId="20" fillId="0" borderId="1" xfId="3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22" fillId="15" borderId="7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56" fillId="0" borderId="7" xfId="0" applyFont="1" applyBorder="1" applyAlignment="1">
      <alignment horizontal="center" vertical="center"/>
    </xf>
    <xf numFmtId="0" fontId="57" fillId="0" borderId="0" xfId="0" applyFont="1" applyAlignment="1">
      <alignment horizontal="center"/>
    </xf>
    <xf numFmtId="0" fontId="102" fillId="0" borderId="0" xfId="0" applyFont="1" applyAlignment="1">
      <alignment horizontal="center"/>
    </xf>
    <xf numFmtId="0" fontId="97" fillId="6" borderId="7" xfId="0" applyFont="1" applyFill="1" applyBorder="1" applyAlignment="1">
      <alignment horizontal="left" vertical="center"/>
    </xf>
    <xf numFmtId="0" fontId="97" fillId="6" borderId="1" xfId="0" applyFont="1" applyFill="1" applyBorder="1" applyAlignment="1">
      <alignment horizontal="left" vertical="center"/>
    </xf>
    <xf numFmtId="49" fontId="97" fillId="6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1" fillId="7" borderId="0" xfId="0" applyFont="1" applyFill="1" applyAlignment="1">
      <alignment horizontal="center" vertical="center"/>
    </xf>
    <xf numFmtId="0" fontId="71" fillId="35" borderId="10" xfId="0" applyFont="1" applyFill="1" applyBorder="1" applyAlignment="1">
      <alignment horizontal="center" vertical="center"/>
    </xf>
    <xf numFmtId="0" fontId="71" fillId="35" borderId="1" xfId="0" applyFont="1" applyFill="1" applyBorder="1" applyAlignment="1">
      <alignment horizontal="center" vertical="center" shrinkToFit="1"/>
    </xf>
    <xf numFmtId="0" fontId="70" fillId="35" borderId="13" xfId="0" applyFont="1" applyFill="1" applyBorder="1" applyAlignment="1">
      <alignment horizontal="center" vertical="center"/>
    </xf>
    <xf numFmtId="0" fontId="70" fillId="35" borderId="1" xfId="0" applyFont="1" applyFill="1" applyBorder="1" applyAlignment="1">
      <alignment horizontal="center" vertical="center"/>
    </xf>
    <xf numFmtId="0" fontId="83" fillId="30" borderId="0" xfId="0" applyFont="1" applyFill="1" applyAlignment="1">
      <alignment horizontal="center" vertical="center"/>
    </xf>
    <xf numFmtId="0" fontId="71" fillId="7" borderId="0" xfId="0" applyFont="1" applyFill="1" applyAlignment="1">
      <alignment horizontal="center"/>
    </xf>
    <xf numFmtId="0" fontId="7" fillId="26" borderId="1" xfId="0" applyFont="1" applyFill="1" applyBorder="1" applyAlignment="1">
      <alignment horizontal="center"/>
    </xf>
    <xf numFmtId="0" fontId="55" fillId="8" borderId="1" xfId="2" applyFont="1" applyFill="1" applyBorder="1" applyAlignment="1">
      <alignment vertical="center"/>
    </xf>
    <xf numFmtId="0" fontId="63" fillId="7" borderId="1" xfId="1" applyFont="1" applyFill="1" applyBorder="1" applyAlignment="1">
      <alignment horizontal="center" vertical="center"/>
    </xf>
    <xf numFmtId="0" fontId="101" fillId="36" borderId="1" xfId="2" applyFont="1" applyFill="1" applyBorder="1" applyAlignment="1">
      <alignment horizontal="center" vertical="center"/>
    </xf>
    <xf numFmtId="0" fontId="56" fillId="36" borderId="1" xfId="2" applyFont="1" applyFill="1" applyBorder="1" applyAlignment="1">
      <alignment vertical="center"/>
    </xf>
    <xf numFmtId="0" fontId="55" fillId="36" borderId="1" xfId="2" applyFont="1" applyFill="1" applyBorder="1" applyAlignment="1">
      <alignment vertical="center"/>
    </xf>
    <xf numFmtId="0" fontId="112" fillId="8" borderId="1" xfId="2" applyFont="1" applyFill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2" fillId="0" borderId="10" xfId="0" applyFont="1" applyBorder="1" applyAlignment="1">
      <alignment horizontal="left" vertical="center"/>
    </xf>
    <xf numFmtId="0" fontId="62" fillId="5" borderId="1" xfId="0" applyFont="1" applyFill="1" applyBorder="1" applyAlignment="1">
      <alignment horizontal="center" vertical="center"/>
    </xf>
    <xf numFmtId="2" fontId="114" fillId="5" borderId="1" xfId="0" applyNumberFormat="1" applyFont="1" applyFill="1" applyBorder="1" applyAlignment="1">
      <alignment horizontal="center" vertical="center" shrinkToFit="1"/>
    </xf>
    <xf numFmtId="2" fontId="114" fillId="5" borderId="8" xfId="0" applyNumberFormat="1" applyFont="1" applyFill="1" applyBorder="1" applyAlignment="1">
      <alignment horizontal="center" vertical="center" shrinkToFit="1"/>
    </xf>
    <xf numFmtId="0" fontId="115" fillId="0" borderId="0" xfId="0" applyFont="1"/>
    <xf numFmtId="0" fontId="12" fillId="26" borderId="1" xfId="0" applyFont="1" applyFill="1" applyBorder="1" applyAlignment="1">
      <alignment horizontal="center"/>
    </xf>
    <xf numFmtId="0" fontId="116" fillId="8" borderId="1" xfId="2" applyFont="1" applyFill="1" applyBorder="1" applyAlignment="1">
      <alignment vertical="center"/>
    </xf>
    <xf numFmtId="0" fontId="113" fillId="7" borderId="1" xfId="2" applyFont="1" applyFill="1" applyBorder="1" applyAlignment="1">
      <alignment horizontal="center" vertical="center"/>
    </xf>
    <xf numFmtId="0" fontId="7" fillId="18" borderId="1" xfId="0" applyFont="1" applyFill="1" applyBorder="1" applyAlignment="1">
      <alignment horizontal="center"/>
    </xf>
    <xf numFmtId="0" fontId="71" fillId="0" borderId="1" xfId="0" applyFont="1" applyBorder="1" applyAlignment="1">
      <alignment horizontal="left" vertical="center"/>
    </xf>
    <xf numFmtId="0" fontId="65" fillId="0" borderId="7" xfId="0" applyFont="1" applyBorder="1" applyAlignment="1">
      <alignment horizontal="center" vertical="center"/>
    </xf>
    <xf numFmtId="0" fontId="65" fillId="0" borderId="1" xfId="0" applyFont="1" applyBorder="1" applyAlignment="1">
      <alignment horizontal="center" vertical="center"/>
    </xf>
    <xf numFmtId="0" fontId="92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left" vertical="center"/>
    </xf>
    <xf numFmtId="0" fontId="95" fillId="0" borderId="1" xfId="0" applyFont="1" applyBorder="1"/>
    <xf numFmtId="0" fontId="91" fillId="35" borderId="1" xfId="0" applyFont="1" applyFill="1" applyBorder="1" applyAlignment="1">
      <alignment horizontal="center" vertical="center"/>
    </xf>
    <xf numFmtId="1" fontId="93" fillId="2" borderId="1" xfId="0" applyNumberFormat="1" applyFont="1" applyFill="1" applyBorder="1" applyAlignment="1">
      <alignment horizontal="center" vertical="center"/>
    </xf>
    <xf numFmtId="0" fontId="71" fillId="7" borderId="1" xfId="0" applyFont="1" applyFill="1" applyBorder="1" applyAlignment="1">
      <alignment horizontal="center" vertical="center"/>
    </xf>
    <xf numFmtId="0" fontId="10" fillId="9" borderId="1" xfId="3" applyFont="1" applyFill="1" applyBorder="1" applyAlignment="1">
      <alignment horizontal="center" vertical="center" shrinkToFit="1"/>
    </xf>
    <xf numFmtId="0" fontId="128" fillId="26" borderId="1" xfId="0" applyFont="1" applyFill="1" applyBorder="1" applyAlignment="1">
      <alignment horizontal="center"/>
    </xf>
    <xf numFmtId="0" fontId="93" fillId="7" borderId="1" xfId="0" applyFont="1" applyFill="1" applyBorder="1" applyAlignment="1">
      <alignment horizontal="center" vertical="center"/>
    </xf>
    <xf numFmtId="0" fontId="24" fillId="27" borderId="1" xfId="0" applyFont="1" applyFill="1" applyBorder="1" applyAlignment="1">
      <alignment horizontal="center" vertical="center"/>
    </xf>
    <xf numFmtId="0" fontId="66" fillId="27" borderId="1" xfId="0" applyFont="1" applyFill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1" xfId="0" applyFont="1" applyBorder="1" applyAlignment="1">
      <alignment horizontal="left" vertical="center"/>
    </xf>
    <xf numFmtId="0" fontId="129" fillId="0" borderId="0" xfId="0" applyFont="1"/>
    <xf numFmtId="1" fontId="119" fillId="2" borderId="1" xfId="0" applyNumberFormat="1" applyFont="1" applyFill="1" applyBorder="1" applyAlignment="1">
      <alignment horizontal="center" vertical="center"/>
    </xf>
    <xf numFmtId="1" fontId="119" fillId="2" borderId="8" xfId="0" applyNumberFormat="1" applyFont="1" applyFill="1" applyBorder="1" applyAlignment="1">
      <alignment horizontal="center" vertical="center"/>
    </xf>
    <xf numFmtId="0" fontId="91" fillId="7" borderId="1" xfId="0" applyFont="1" applyFill="1" applyBorder="1" applyAlignment="1">
      <alignment horizontal="center" vertical="center"/>
    </xf>
    <xf numFmtId="0" fontId="132" fillId="7" borderId="1" xfId="0" applyFont="1" applyFill="1" applyBorder="1" applyAlignment="1">
      <alignment horizontal="center" vertical="center"/>
    </xf>
    <xf numFmtId="0" fontId="65" fillId="37" borderId="1" xfId="1" applyFont="1" applyFill="1" applyBorder="1" applyAlignment="1">
      <alignment horizontal="center" vertical="center"/>
    </xf>
    <xf numFmtId="0" fontId="65" fillId="37" borderId="1" xfId="0" applyFont="1" applyFill="1" applyBorder="1" applyAlignment="1">
      <alignment vertical="center"/>
    </xf>
    <xf numFmtId="0" fontId="130" fillId="37" borderId="1" xfId="1" applyFont="1" applyFill="1" applyBorder="1" applyAlignment="1">
      <alignment horizontal="center" vertical="center"/>
    </xf>
    <xf numFmtId="0" fontId="65" fillId="37" borderId="1" xfId="0" applyFont="1" applyFill="1" applyBorder="1" applyAlignment="1">
      <alignment horizontal="center" vertical="center"/>
    </xf>
    <xf numFmtId="0" fontId="131" fillId="26" borderId="1" xfId="0" applyFont="1" applyFill="1" applyBorder="1" applyAlignment="1">
      <alignment horizontal="center"/>
    </xf>
    <xf numFmtId="0" fontId="120" fillId="36" borderId="1" xfId="2" applyFont="1" applyFill="1" applyBorder="1" applyAlignment="1">
      <alignment horizontal="center" vertical="center"/>
    </xf>
    <xf numFmtId="0" fontId="118" fillId="36" borderId="1" xfId="2" applyFont="1" applyFill="1" applyBorder="1" applyAlignment="1">
      <alignment horizontal="center" vertical="center"/>
    </xf>
    <xf numFmtId="0" fontId="120" fillId="8" borderId="1" xfId="2" applyFont="1" applyFill="1" applyBorder="1" applyAlignment="1">
      <alignment horizontal="center" vertical="center"/>
    </xf>
    <xf numFmtId="0" fontId="118" fillId="8" borderId="1" xfId="2" applyFont="1" applyFill="1" applyBorder="1" applyAlignment="1">
      <alignment horizontal="center" vertical="center"/>
    </xf>
    <xf numFmtId="0" fontId="77" fillId="7" borderId="0" xfId="0" applyFont="1" applyFill="1"/>
    <xf numFmtId="0" fontId="71" fillId="37" borderId="1" xfId="1" applyFont="1" applyFill="1" applyBorder="1" applyAlignment="1">
      <alignment horizontal="center" vertical="center"/>
    </xf>
    <xf numFmtId="0" fontId="71" fillId="7" borderId="1" xfId="1" applyFont="1" applyFill="1" applyBorder="1" applyAlignment="1">
      <alignment horizontal="center" vertical="center"/>
    </xf>
    <xf numFmtId="0" fontId="117" fillId="7" borderId="1" xfId="1" applyFont="1" applyFill="1" applyBorder="1" applyAlignment="1">
      <alignment horizontal="center" vertical="center"/>
    </xf>
    <xf numFmtId="0" fontId="93" fillId="7" borderId="1" xfId="1" applyFont="1" applyFill="1" applyBorder="1" applyAlignment="1">
      <alignment horizontal="center" vertical="center"/>
    </xf>
    <xf numFmtId="0" fontId="117" fillId="37" borderId="1" xfId="1" applyFont="1" applyFill="1" applyBorder="1" applyAlignment="1">
      <alignment horizontal="center" vertical="center"/>
    </xf>
    <xf numFmtId="0" fontId="71" fillId="37" borderId="1" xfId="0" applyFont="1" applyFill="1" applyBorder="1" applyAlignment="1">
      <alignment vertical="center"/>
    </xf>
    <xf numFmtId="0" fontId="120" fillId="36" borderId="1" xfId="2" applyFont="1" applyFill="1" applyBorder="1" applyAlignment="1">
      <alignment vertical="center"/>
    </xf>
    <xf numFmtId="0" fontId="21" fillId="7" borderId="1" xfId="1" applyFont="1" applyFill="1" applyBorder="1" applyAlignment="1">
      <alignment vertical="center"/>
    </xf>
    <xf numFmtId="0" fontId="21" fillId="38" borderId="1" xfId="1" applyFont="1" applyFill="1" applyBorder="1" applyAlignment="1">
      <alignment horizontal="center" vertical="center"/>
    </xf>
    <xf numFmtId="0" fontId="21" fillId="38" borderId="1" xfId="1" applyFont="1" applyFill="1" applyBorder="1" applyAlignment="1">
      <alignment vertical="center"/>
    </xf>
    <xf numFmtId="0" fontId="51" fillId="38" borderId="1" xfId="1" applyFont="1" applyFill="1" applyBorder="1" applyAlignment="1">
      <alignment horizontal="center" vertical="center"/>
    </xf>
    <xf numFmtId="0" fontId="54" fillId="4" borderId="1" xfId="0" applyFont="1" applyFill="1" applyBorder="1" applyAlignment="1">
      <alignment horizontal="center" vertical="center"/>
    </xf>
    <xf numFmtId="0" fontId="54" fillId="4" borderId="1" xfId="0" applyFont="1" applyFill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/>
    </xf>
    <xf numFmtId="0" fontId="13" fillId="0" borderId="0" xfId="0" applyFont="1" applyAlignment="1">
      <alignment horizontal="center" wrapText="1"/>
    </xf>
    <xf numFmtId="0" fontId="48" fillId="0" borderId="0" xfId="0" applyFont="1" applyAlignment="1">
      <alignment horizontal="center" vertical="top"/>
    </xf>
    <xf numFmtId="0" fontId="15" fillId="6" borderId="0" xfId="0" applyFont="1" applyFill="1" applyAlignment="1">
      <alignment horizontal="center" vertical="center"/>
    </xf>
    <xf numFmtId="0" fontId="53" fillId="4" borderId="7" xfId="0" applyFont="1" applyFill="1" applyBorder="1" applyAlignment="1">
      <alignment horizontal="center" vertical="center"/>
    </xf>
    <xf numFmtId="0" fontId="55" fillId="5" borderId="1" xfId="0" applyFont="1" applyFill="1" applyBorder="1" applyAlignment="1">
      <alignment horizontal="center" vertical="center"/>
    </xf>
    <xf numFmtId="0" fontId="54" fillId="5" borderId="1" xfId="0" applyFont="1" applyFill="1" applyBorder="1" applyAlignment="1">
      <alignment horizontal="center" vertical="center" shrinkToFit="1"/>
    </xf>
    <xf numFmtId="0" fontId="54" fillId="5" borderId="8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0" fillId="8" borderId="1" xfId="2" applyFont="1" applyFill="1" applyBorder="1" applyAlignment="1">
      <alignment vertical="center"/>
    </xf>
    <xf numFmtId="0" fontId="93" fillId="0" borderId="1" xfId="0" applyFont="1" applyBorder="1" applyAlignment="1">
      <alignment vertical="center"/>
    </xf>
    <xf numFmtId="0" fontId="68" fillId="0" borderId="1" xfId="0" applyFont="1" applyBorder="1" applyAlignment="1">
      <alignment horizontal="center" vertical="center"/>
    </xf>
    <xf numFmtId="0" fontId="91" fillId="31" borderId="1" xfId="0" applyFont="1" applyFill="1" applyBorder="1" applyAlignment="1">
      <alignment horizontal="center" vertical="center"/>
    </xf>
    <xf numFmtId="1" fontId="93" fillId="7" borderId="1" xfId="0" applyNumberFormat="1" applyFont="1" applyFill="1" applyBorder="1" applyAlignment="1">
      <alignment horizontal="center" vertical="center"/>
    </xf>
    <xf numFmtId="0" fontId="51" fillId="0" borderId="1" xfId="0" applyFont="1" applyBorder="1" applyAlignment="1">
      <alignment horizontal="center" vertical="center"/>
    </xf>
    <xf numFmtId="0" fontId="119" fillId="7" borderId="1" xfId="1" applyFont="1" applyFill="1" applyBorder="1" applyAlignment="1">
      <alignment horizontal="center" vertical="center"/>
    </xf>
    <xf numFmtId="0" fontId="52" fillId="37" borderId="1" xfId="1" applyFont="1" applyFill="1" applyBorder="1" applyAlignment="1">
      <alignment vertical="center"/>
    </xf>
    <xf numFmtId="0" fontId="9" fillId="37" borderId="1" xfId="1" applyFont="1" applyFill="1" applyBorder="1" applyAlignment="1">
      <alignment horizontal="center" vertical="center"/>
    </xf>
    <xf numFmtId="0" fontId="2" fillId="37" borderId="1" xfId="1" applyFont="1" applyFill="1" applyBorder="1" applyAlignment="1">
      <alignment vertical="center"/>
    </xf>
    <xf numFmtId="0" fontId="63" fillId="37" borderId="1" xfId="1" applyFont="1" applyFill="1" applyBorder="1" applyAlignment="1">
      <alignment horizontal="center" vertical="center"/>
    </xf>
    <xf numFmtId="0" fontId="136" fillId="0" borderId="7" xfId="0" applyFont="1" applyBorder="1" applyAlignment="1">
      <alignment horizontal="center" vertical="center"/>
    </xf>
    <xf numFmtId="0" fontId="47" fillId="0" borderId="27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29" xfId="0" applyFont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 wrapText="1"/>
    </xf>
    <xf numFmtId="0" fontId="24" fillId="16" borderId="7" xfId="0" applyFont="1" applyFill="1" applyBorder="1" applyAlignment="1">
      <alignment horizontal="center" vertical="center"/>
    </xf>
    <xf numFmtId="0" fontId="24" fillId="16" borderId="1" xfId="0" applyFont="1" applyFill="1" applyBorder="1" applyAlignment="1">
      <alignment horizontal="center" vertical="center"/>
    </xf>
    <xf numFmtId="0" fontId="46" fillId="16" borderId="1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31" xfId="1" applyFont="1" applyBorder="1" applyAlignment="1">
      <alignment horizontal="center" vertical="center"/>
    </xf>
    <xf numFmtId="0" fontId="24" fillId="0" borderId="32" xfId="1" applyFont="1" applyBorder="1" applyAlignment="1">
      <alignment horizontal="center" vertical="center"/>
    </xf>
    <xf numFmtId="0" fontId="24" fillId="0" borderId="33" xfId="1" applyFont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20" borderId="1" xfId="0" applyFont="1" applyFill="1" applyBorder="1" applyAlignment="1">
      <alignment horizontal="center"/>
    </xf>
    <xf numFmtId="0" fontId="5" fillId="20" borderId="1" xfId="0" applyFont="1" applyFill="1" applyBorder="1" applyAlignment="1">
      <alignment horizontal="center" shrinkToFit="1"/>
    </xf>
    <xf numFmtId="0" fontId="5" fillId="20" borderId="8" xfId="0" applyFont="1" applyFill="1" applyBorder="1" applyAlignment="1">
      <alignment horizontal="center" shrinkToFit="1"/>
    </xf>
    <xf numFmtId="0" fontId="4" fillId="16" borderId="1" xfId="0" applyFont="1" applyFill="1" applyBorder="1" applyAlignment="1">
      <alignment horizontal="center"/>
    </xf>
    <xf numFmtId="0" fontId="5" fillId="16" borderId="1" xfId="0" applyFont="1" applyFill="1" applyBorder="1" applyAlignment="1">
      <alignment horizontal="center" shrinkToFit="1"/>
    </xf>
    <xf numFmtId="0" fontId="5" fillId="16" borderId="8" xfId="0" applyFont="1" applyFill="1" applyBorder="1" applyAlignment="1">
      <alignment horizontal="center" shrinkToFit="1"/>
    </xf>
    <xf numFmtId="0" fontId="70" fillId="35" borderId="34" xfId="0" applyFont="1" applyFill="1" applyBorder="1" applyAlignment="1">
      <alignment horizontal="center" vertical="center"/>
    </xf>
    <xf numFmtId="0" fontId="70" fillId="35" borderId="7" xfId="0" applyFont="1" applyFill="1" applyBorder="1" applyAlignment="1">
      <alignment horizontal="center" vertical="center"/>
    </xf>
    <xf numFmtId="0" fontId="70" fillId="35" borderId="13" xfId="0" applyFont="1" applyFill="1" applyBorder="1" applyAlignment="1">
      <alignment horizontal="center" vertical="center"/>
    </xf>
    <xf numFmtId="0" fontId="70" fillId="35" borderId="1" xfId="0" applyFont="1" applyFill="1" applyBorder="1" applyAlignment="1">
      <alignment horizontal="center" vertical="center"/>
    </xf>
    <xf numFmtId="0" fontId="71" fillId="35" borderId="8" xfId="0" applyFont="1" applyFill="1" applyBorder="1" applyAlignment="1">
      <alignment horizontal="center" vertical="center" shrinkToFit="1"/>
    </xf>
    <xf numFmtId="0" fontId="133" fillId="23" borderId="22" xfId="1" applyFont="1" applyFill="1" applyBorder="1" applyAlignment="1">
      <alignment horizontal="center" vertical="center"/>
    </xf>
    <xf numFmtId="0" fontId="133" fillId="23" borderId="47" xfId="1" applyFont="1" applyFill="1" applyBorder="1" applyAlignment="1">
      <alignment horizontal="center" vertical="center"/>
    </xf>
    <xf numFmtId="0" fontId="133" fillId="23" borderId="10" xfId="1" applyFont="1" applyFill="1" applyBorder="1" applyAlignment="1">
      <alignment horizontal="center" vertical="center"/>
    </xf>
    <xf numFmtId="0" fontId="71" fillId="35" borderId="1" xfId="0" applyFont="1" applyFill="1" applyBorder="1" applyAlignment="1">
      <alignment horizontal="center" vertical="center" shrinkToFit="1"/>
    </xf>
    <xf numFmtId="0" fontId="71" fillId="35" borderId="10" xfId="0" applyFont="1" applyFill="1" applyBorder="1" applyAlignment="1">
      <alignment horizontal="center" vertical="center"/>
    </xf>
    <xf numFmtId="0" fontId="77" fillId="0" borderId="15" xfId="0" applyFont="1" applyBorder="1" applyAlignment="1">
      <alignment horizontal="center"/>
    </xf>
    <xf numFmtId="0" fontId="109" fillId="7" borderId="3" xfId="0" applyFont="1" applyFill="1" applyBorder="1" applyAlignment="1">
      <alignment horizontal="left" vertical="center"/>
    </xf>
    <xf numFmtId="0" fontId="109" fillId="7" borderId="0" xfId="0" applyFont="1" applyFill="1" applyAlignment="1">
      <alignment horizontal="left" vertical="center"/>
    </xf>
    <xf numFmtId="0" fontId="109" fillId="7" borderId="4" xfId="0" applyFont="1" applyFill="1" applyBorder="1" applyAlignment="1">
      <alignment horizontal="left" vertical="center"/>
    </xf>
    <xf numFmtId="0" fontId="71" fillId="7" borderId="27" xfId="0" applyFont="1" applyFill="1" applyBorder="1" applyAlignment="1">
      <alignment horizontal="center" vertical="top"/>
    </xf>
    <xf numFmtId="0" fontId="71" fillId="7" borderId="0" xfId="0" applyFont="1" applyFill="1" applyAlignment="1">
      <alignment horizontal="center" vertical="top"/>
    </xf>
    <xf numFmtId="0" fontId="127" fillId="23" borderId="22" xfId="1" applyFont="1" applyFill="1" applyBorder="1" applyAlignment="1">
      <alignment horizontal="center" vertical="center"/>
    </xf>
    <xf numFmtId="0" fontId="127" fillId="23" borderId="47" xfId="1" applyFont="1" applyFill="1" applyBorder="1" applyAlignment="1">
      <alignment horizontal="center" vertical="center"/>
    </xf>
    <xf numFmtId="0" fontId="127" fillId="23" borderId="10" xfId="1" applyFont="1" applyFill="1" applyBorder="1" applyAlignment="1">
      <alignment horizontal="center" vertical="center"/>
    </xf>
    <xf numFmtId="0" fontId="0" fillId="28" borderId="0" xfId="0" applyFill="1" applyAlignment="1">
      <alignment horizontal="center"/>
    </xf>
    <xf numFmtId="0" fontId="87" fillId="30" borderId="0" xfId="0" applyFont="1" applyFill="1" applyAlignment="1">
      <alignment horizontal="center" vertical="center"/>
    </xf>
    <xf numFmtId="0" fontId="70" fillId="35" borderId="45" xfId="0" applyFont="1" applyFill="1" applyBorder="1" applyAlignment="1">
      <alignment horizontal="center" vertical="center"/>
    </xf>
    <xf numFmtId="0" fontId="70" fillId="35" borderId="19" xfId="0" applyFont="1" applyFill="1" applyBorder="1" applyAlignment="1">
      <alignment horizontal="center" vertical="center"/>
    </xf>
    <xf numFmtId="0" fontId="78" fillId="7" borderId="0" xfId="0" applyFont="1" applyFill="1" applyAlignment="1">
      <alignment horizontal="center" vertical="center"/>
    </xf>
    <xf numFmtId="0" fontId="83" fillId="30" borderId="0" xfId="0" applyFont="1" applyFill="1" applyAlignment="1">
      <alignment horizontal="center" vertical="center"/>
    </xf>
    <xf numFmtId="0" fontId="71" fillId="7" borderId="0" xfId="0" applyFont="1" applyFill="1" applyAlignment="1">
      <alignment horizontal="center" vertical="center"/>
    </xf>
    <xf numFmtId="0" fontId="71" fillId="7" borderId="0" xfId="0" applyFont="1" applyFill="1" applyAlignment="1">
      <alignment horizontal="center"/>
    </xf>
    <xf numFmtId="0" fontId="5" fillId="9" borderId="19" xfId="3" applyFont="1" applyFill="1" applyBorder="1" applyAlignment="1">
      <alignment horizontal="center" vertical="center"/>
    </xf>
    <xf numFmtId="0" fontId="5" fillId="9" borderId="13" xfId="3" applyFont="1" applyFill="1" applyBorder="1" applyAlignment="1">
      <alignment horizontal="center" vertical="center"/>
    </xf>
    <xf numFmtId="0" fontId="4" fillId="11" borderId="19" xfId="3" applyFont="1" applyFill="1" applyBorder="1" applyAlignment="1">
      <alignment horizontal="center" vertical="center"/>
    </xf>
    <xf numFmtId="0" fontId="4" fillId="11" borderId="13" xfId="3" applyFont="1" applyFill="1" applyBorder="1" applyAlignment="1">
      <alignment horizontal="center" vertical="center"/>
    </xf>
    <xf numFmtId="0" fontId="5" fillId="11" borderId="24" xfId="3" applyFont="1" applyFill="1" applyBorder="1" applyAlignment="1">
      <alignment horizontal="center" vertical="center" shrinkToFit="1"/>
    </xf>
    <xf numFmtId="0" fontId="5" fillId="11" borderId="25" xfId="3" applyFont="1" applyFill="1" applyBorder="1" applyAlignment="1">
      <alignment horizontal="center" vertical="center" shrinkToFit="1"/>
    </xf>
    <xf numFmtId="0" fontId="5" fillId="11" borderId="19" xfId="3" applyFont="1" applyFill="1" applyBorder="1" applyAlignment="1">
      <alignment horizontal="center" vertical="center" shrinkToFit="1"/>
    </xf>
    <xf numFmtId="0" fontId="5" fillId="11" borderId="13" xfId="3" applyFont="1" applyFill="1" applyBorder="1" applyAlignment="1">
      <alignment horizontal="center" vertical="center" shrinkToFit="1"/>
    </xf>
    <xf numFmtId="0" fontId="56" fillId="36" borderId="22" xfId="2" applyFont="1" applyFill="1" applyBorder="1" applyAlignment="1">
      <alignment horizontal="center" vertical="center"/>
    </xf>
    <xf numFmtId="0" fontId="56" fillId="36" borderId="47" xfId="2" applyFont="1" applyFill="1" applyBorder="1" applyAlignment="1">
      <alignment horizontal="center" vertical="center"/>
    </xf>
    <xf numFmtId="0" fontId="56" fillId="36" borderId="10" xfId="2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8" fillId="0" borderId="0" xfId="4" applyFont="1" applyAlignment="1">
      <alignment horizontal="center" vertical="center" readingOrder="1"/>
    </xf>
    <xf numFmtId="0" fontId="54" fillId="4" borderId="1" xfId="0" applyFont="1" applyFill="1" applyBorder="1" applyAlignment="1">
      <alignment horizontal="center" vertical="center"/>
    </xf>
    <xf numFmtId="0" fontId="55" fillId="5" borderId="1" xfId="0" applyFont="1" applyFill="1" applyBorder="1" applyAlignment="1">
      <alignment horizontal="center" vertical="center"/>
    </xf>
    <xf numFmtId="0" fontId="54" fillId="5" borderId="1" xfId="0" applyFont="1" applyFill="1" applyBorder="1" applyAlignment="1">
      <alignment horizontal="center" vertical="center" shrinkToFit="1"/>
    </xf>
    <xf numFmtId="0" fontId="54" fillId="5" borderId="8" xfId="0" applyFont="1" applyFill="1" applyBorder="1" applyAlignment="1">
      <alignment horizontal="center" vertical="center" shrinkToFit="1"/>
    </xf>
    <xf numFmtId="0" fontId="134" fillId="0" borderId="46" xfId="0" applyFont="1" applyBorder="1" applyAlignment="1">
      <alignment horizontal="center" vertical="center" wrapText="1"/>
    </xf>
    <xf numFmtId="0" fontId="53" fillId="4" borderId="7" xfId="0" applyFont="1" applyFill="1" applyBorder="1" applyAlignment="1">
      <alignment horizontal="center" vertical="center"/>
    </xf>
    <xf numFmtId="0" fontId="54" fillId="4" borderId="1" xfId="0" applyFont="1" applyFill="1" applyBorder="1" applyAlignment="1">
      <alignment horizontal="center" vertical="center" wrapText="1"/>
    </xf>
    <xf numFmtId="0" fontId="1" fillId="0" borderId="49" xfId="0" applyFont="1" applyBorder="1" applyAlignment="1">
      <alignment wrapText="1"/>
    </xf>
    <xf numFmtId="0" fontId="15" fillId="0" borderId="0" xfId="0" applyFont="1"/>
    <xf numFmtId="0" fontId="1" fillId="0" borderId="4" xfId="0" applyFont="1" applyBorder="1" applyAlignment="1">
      <alignment wrapText="1"/>
    </xf>
    <xf numFmtId="0" fontId="15" fillId="0" borderId="0" xfId="0" applyFont="1" applyAlignment="1">
      <alignment vertical="center"/>
    </xf>
    <xf numFmtId="0" fontId="69" fillId="39" borderId="48" xfId="3" applyFont="1" applyFill="1" applyBorder="1" applyAlignment="1">
      <alignment horizontal="center" vertical="center"/>
    </xf>
    <xf numFmtId="0" fontId="69" fillId="39" borderId="48" xfId="3" applyFont="1" applyFill="1" applyBorder="1" applyAlignment="1">
      <alignment horizontal="left" vertical="center"/>
    </xf>
    <xf numFmtId="0" fontId="69" fillId="39" borderId="48" xfId="3" applyFont="1" applyFill="1" applyBorder="1" applyAlignment="1">
      <alignment horizontal="center" vertical="center"/>
    </xf>
    <xf numFmtId="0" fontId="69" fillId="39" borderId="13" xfId="0" applyFont="1" applyFill="1" applyBorder="1" applyAlignment="1">
      <alignment horizontal="center" vertical="center"/>
    </xf>
    <xf numFmtId="0" fontId="69" fillId="39" borderId="48" xfId="3" applyFont="1" applyFill="1" applyBorder="1" applyAlignment="1">
      <alignment horizontal="center" vertical="center" shrinkToFit="1"/>
    </xf>
    <xf numFmtId="0" fontId="137" fillId="0" borderId="0" xfId="0" applyFont="1" applyAlignment="1">
      <alignment horizontal="center" vertical="center"/>
    </xf>
    <xf numFmtId="0" fontId="69" fillId="39" borderId="50" xfId="0" applyFont="1" applyFill="1" applyBorder="1" applyAlignment="1">
      <alignment horizontal="center" vertical="center"/>
    </xf>
    <xf numFmtId="0" fontId="7" fillId="0" borderId="48" xfId="0" applyFont="1" applyBorder="1" applyAlignment="1" applyProtection="1">
      <alignment horizontal="center" vertical="center" readingOrder="1"/>
      <protection locked="0"/>
    </xf>
    <xf numFmtId="0" fontId="138" fillId="0" borderId="0" xfId="0" applyFont="1" applyAlignment="1">
      <alignment horizontal="center"/>
    </xf>
    <xf numFmtId="0" fontId="96" fillId="0" borderId="48" xfId="0" applyFont="1" applyBorder="1" applyAlignment="1" applyProtection="1">
      <alignment horizontal="center" vertical="center" readingOrder="1"/>
      <protection locked="0"/>
    </xf>
    <xf numFmtId="0" fontId="7" fillId="40" borderId="48" xfId="0" applyFont="1" applyFill="1" applyBorder="1" applyAlignment="1" applyProtection="1">
      <alignment horizontal="center" vertical="center" readingOrder="1"/>
    </xf>
    <xf numFmtId="0" fontId="7" fillId="40" borderId="48" xfId="0" applyFont="1" applyFill="1" applyBorder="1" applyAlignment="1" applyProtection="1">
      <alignment horizontal="center" vertical="center" readingOrder="1"/>
      <protection locked="0"/>
    </xf>
    <xf numFmtId="2" fontId="22" fillId="0" borderId="0" xfId="5" applyNumberFormat="1" applyAlignment="1">
      <alignment horizontal="left" vertical="center"/>
    </xf>
    <xf numFmtId="0" fontId="140" fillId="0" borderId="0" xfId="5" applyFont="1" applyAlignment="1">
      <alignment horizontal="left" vertical="center" wrapText="1"/>
    </xf>
    <xf numFmtId="0" fontId="22" fillId="0" borderId="0" xfId="5" applyAlignment="1">
      <alignment horizontal="center" vertical="center"/>
    </xf>
    <xf numFmtId="0" fontId="141" fillId="39" borderId="48" xfId="3" applyFont="1" applyFill="1" applyBorder="1" applyAlignment="1">
      <alignment horizontal="center" vertical="center"/>
    </xf>
    <xf numFmtId="0" fontId="22" fillId="0" borderId="48" xfId="1" applyFont="1" applyFill="1" applyBorder="1" applyAlignment="1">
      <alignment horizontal="center" vertical="center"/>
    </xf>
    <xf numFmtId="0" fontId="142" fillId="37" borderId="48" xfId="1" applyFont="1" applyFill="1" applyBorder="1" applyAlignment="1">
      <alignment horizontal="center" vertical="center"/>
    </xf>
    <xf numFmtId="0" fontId="22" fillId="37" borderId="48" xfId="1" applyFont="1" applyFill="1" applyBorder="1" applyAlignment="1">
      <alignment horizontal="center" vertical="center"/>
    </xf>
    <xf numFmtId="0" fontId="15" fillId="41" borderId="48" xfId="3" applyFont="1" applyFill="1" applyBorder="1" applyAlignment="1">
      <alignment horizontal="center" vertical="center" shrinkToFit="1"/>
    </xf>
    <xf numFmtId="0" fontId="143" fillId="0" borderId="0" xfId="0" applyFont="1" applyAlignment="1">
      <alignment horizontal="center" vertical="center"/>
    </xf>
    <xf numFmtId="0" fontId="96" fillId="0" borderId="48" xfId="0" applyFont="1" applyBorder="1" applyAlignment="1" applyProtection="1">
      <alignment vertical="center" readingOrder="1"/>
    </xf>
    <xf numFmtId="0" fontId="55" fillId="0" borderId="48" xfId="0" applyFont="1" applyBorder="1" applyAlignment="1" applyProtection="1">
      <alignment horizontal="center" vertical="center" readingOrder="1"/>
      <protection locked="0"/>
    </xf>
    <xf numFmtId="0" fontId="11" fillId="40" borderId="48" xfId="0" applyFont="1" applyFill="1" applyBorder="1" applyAlignment="1" applyProtection="1">
      <alignment horizontal="right" vertical="center" readingOrder="1"/>
    </xf>
    <xf numFmtId="0" fontId="15" fillId="0" borderId="0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 readingOrder="1"/>
    </xf>
    <xf numFmtId="0" fontId="11" fillId="0" borderId="0" xfId="0" applyFont="1" applyFill="1" applyBorder="1" applyAlignment="1" applyProtection="1">
      <alignment horizontal="right" vertical="center" readingOrder="1"/>
    </xf>
    <xf numFmtId="0" fontId="35" fillId="0" borderId="0" xfId="0" applyFont="1" applyFill="1" applyBorder="1" applyAlignment="1">
      <alignment horizontal="center" vertical="center"/>
    </xf>
    <xf numFmtId="1" fontId="15" fillId="0" borderId="48" xfId="5" applyNumberFormat="1" applyFont="1" applyBorder="1" applyAlignment="1">
      <alignment horizontal="left" vertical="center" shrinkToFit="1"/>
    </xf>
    <xf numFmtId="0" fontId="15" fillId="0" borderId="48" xfId="5" applyFont="1" applyBorder="1" applyAlignment="1">
      <alignment horizontal="left" vertical="center" wrapText="1"/>
    </xf>
    <xf numFmtId="1" fontId="15" fillId="0" borderId="5" xfId="5" applyNumberFormat="1" applyFont="1" applyBorder="1" applyAlignment="1">
      <alignment horizontal="left" vertical="center" shrinkToFit="1"/>
    </xf>
    <xf numFmtId="0" fontId="15" fillId="39" borderId="48" xfId="3" applyFont="1" applyFill="1" applyBorder="1" applyAlignment="1">
      <alignment horizontal="center" vertical="center"/>
    </xf>
    <xf numFmtId="0" fontId="142" fillId="0" borderId="48" xfId="1" applyFont="1" applyFill="1" applyBorder="1" applyAlignment="1">
      <alignment horizontal="center" vertical="center"/>
    </xf>
    <xf numFmtId="0" fontId="69" fillId="0" borderId="48" xfId="1" applyFont="1" applyFill="1" applyBorder="1" applyAlignment="1">
      <alignment horizontal="center" vertical="center"/>
    </xf>
    <xf numFmtId="0" fontId="69" fillId="37" borderId="48" xfId="1" applyFont="1" applyFill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55" fillId="0" borderId="48" xfId="0" applyFont="1" applyBorder="1" applyAlignment="1" applyProtection="1">
      <alignment vertical="center" readingOrder="1"/>
    </xf>
    <xf numFmtId="0" fontId="22" fillId="0" borderId="0" xfId="5" applyAlignment="1">
      <alignment horizontal="left" vertical="center" wrapText="1"/>
    </xf>
    <xf numFmtId="0" fontId="15" fillId="0" borderId="48" xfId="3" applyFont="1" applyBorder="1" applyAlignment="1">
      <alignment horizontal="left" vertical="center" wrapText="1"/>
    </xf>
    <xf numFmtId="0" fontId="15" fillId="0" borderId="51" xfId="0" applyFont="1" applyBorder="1" applyAlignment="1">
      <alignment horizontal="center" vertical="center" readingOrder="1"/>
    </xf>
    <xf numFmtId="0" fontId="144" fillId="0" borderId="48" xfId="0" applyFont="1" applyBorder="1" applyAlignment="1" applyProtection="1">
      <alignment vertical="center" readingOrder="1"/>
    </xf>
    <xf numFmtId="0" fontId="22" fillId="0" borderId="48" xfId="3" applyFont="1" applyBorder="1" applyAlignment="1">
      <alignment horizontal="left" vertical="center" wrapText="1"/>
    </xf>
    <xf numFmtId="1" fontId="22" fillId="0" borderId="5" xfId="5" applyNumberFormat="1" applyFont="1" applyFill="1" applyBorder="1" applyAlignment="1">
      <alignment horizontal="center" vertical="center" wrapText="1" shrinkToFit="1"/>
    </xf>
    <xf numFmtId="0" fontId="22" fillId="0" borderId="52" xfId="3" applyFont="1" applyFill="1" applyBorder="1" applyAlignment="1">
      <alignment horizontal="center" vertical="center" wrapText="1"/>
    </xf>
    <xf numFmtId="0" fontId="22" fillId="0" borderId="7" xfId="3" applyFont="1" applyFill="1" applyBorder="1" applyAlignment="1">
      <alignment horizontal="left" vertical="center" wrapText="1"/>
    </xf>
    <xf numFmtId="1" fontId="22" fillId="0" borderId="5" xfId="5" applyNumberFormat="1" applyFont="1" applyBorder="1" applyAlignment="1">
      <alignment horizontal="left" vertical="center" wrapText="1" shrinkToFit="1"/>
    </xf>
    <xf numFmtId="1" fontId="22" fillId="0" borderId="48" xfId="5" applyNumberFormat="1" applyFont="1" applyBorder="1" applyAlignment="1">
      <alignment horizontal="left" vertical="center" wrapText="1" shrinkToFit="1"/>
    </xf>
    <xf numFmtId="0" fontId="22" fillId="0" borderId="48" xfId="0" applyFont="1" applyBorder="1" applyAlignment="1">
      <alignment horizontal="center" vertical="center" wrapText="1"/>
    </xf>
    <xf numFmtId="1" fontId="22" fillId="0" borderId="5" xfId="5" applyNumberFormat="1" applyFont="1" applyBorder="1" applyAlignment="1">
      <alignment horizontal="center" vertical="center" wrapText="1" shrinkToFit="1"/>
    </xf>
    <xf numFmtId="0" fontId="15" fillId="0" borderId="48" xfId="3" applyFont="1" applyBorder="1" applyAlignment="1">
      <alignment horizontal="center" vertical="center"/>
    </xf>
    <xf numFmtId="1" fontId="15" fillId="0" borderId="48" xfId="5" applyNumberFormat="1" applyFont="1" applyBorder="1" applyAlignment="1">
      <alignment horizontal="center" vertical="center" shrinkToFit="1"/>
    </xf>
    <xf numFmtId="1" fontId="15" fillId="0" borderId="5" xfId="5" applyNumberFormat="1" applyFont="1" applyBorder="1" applyAlignment="1">
      <alignment horizontal="center" vertical="center" shrinkToFit="1"/>
    </xf>
    <xf numFmtId="1" fontId="22" fillId="0" borderId="48" xfId="5" applyNumberFormat="1" applyFont="1" applyFill="1" applyBorder="1" applyAlignment="1">
      <alignment horizontal="center" vertical="center" shrinkToFit="1"/>
    </xf>
    <xf numFmtId="0" fontId="22" fillId="0" borderId="51" xfId="3" applyFont="1" applyFill="1" applyBorder="1" applyAlignment="1">
      <alignment horizontal="left" vertical="center"/>
    </xf>
    <xf numFmtId="0" fontId="145" fillId="0" borderId="48" xfId="0" applyFont="1" applyBorder="1" applyAlignment="1">
      <alignment horizontal="center"/>
    </xf>
    <xf numFmtId="0" fontId="11" fillId="39" borderId="48" xfId="3" applyFont="1" applyFill="1" applyBorder="1" applyAlignment="1">
      <alignment horizontal="center" vertical="center"/>
    </xf>
    <xf numFmtId="0" fontId="15" fillId="0" borderId="0" xfId="0" applyFont="1" applyBorder="1"/>
    <xf numFmtId="1" fontId="146" fillId="0" borderId="0" xfId="5" applyNumberFormat="1" applyFont="1" applyBorder="1" applyAlignment="1">
      <alignment horizontal="center" vertical="center" shrinkToFit="1"/>
    </xf>
    <xf numFmtId="0" fontId="146" fillId="0" borderId="0" xfId="3" applyFont="1" applyBorder="1" applyAlignment="1">
      <alignment horizontal="left" vertical="center"/>
    </xf>
    <xf numFmtId="0" fontId="146" fillId="0" borderId="0" xfId="0" applyFont="1"/>
    <xf numFmtId="0" fontId="146" fillId="0" borderId="0" xfId="0" applyFont="1" applyAlignment="1">
      <alignment horizontal="center"/>
    </xf>
    <xf numFmtId="0" fontId="143" fillId="0" borderId="0" xfId="0" applyFont="1"/>
    <xf numFmtId="0" fontId="7" fillId="0" borderId="0" xfId="0" applyFont="1" applyBorder="1" applyAlignment="1" applyProtection="1">
      <alignment horizontal="center" vertical="center" readingOrder="1"/>
    </xf>
    <xf numFmtId="0" fontId="15" fillId="0" borderId="0" xfId="0" applyFont="1" applyFill="1" applyBorder="1"/>
    <xf numFmtId="0" fontId="146" fillId="0" borderId="0" xfId="0" applyFont="1" applyBorder="1" applyAlignment="1">
      <alignment horizontal="left"/>
    </xf>
    <xf numFmtId="0" fontId="146" fillId="0" borderId="0" xfId="0" applyFont="1" applyBorder="1" applyAlignment="1">
      <alignment horizontal="left"/>
    </xf>
    <xf numFmtId="0" fontId="69" fillId="0" borderId="0" xfId="0" applyFont="1"/>
    <xf numFmtId="0" fontId="30" fillId="0" borderId="0" xfId="0" applyFont="1"/>
    <xf numFmtId="0" fontId="146" fillId="0" borderId="0" xfId="0" applyFont="1" applyBorder="1" applyAlignment="1"/>
    <xf numFmtId="0" fontId="146" fillId="0" borderId="0" xfId="0" applyFont="1" applyBorder="1"/>
    <xf numFmtId="0" fontId="146" fillId="0" borderId="0" xfId="3" applyFont="1" applyFill="1" applyBorder="1" applyAlignment="1">
      <alignment vertical="center"/>
    </xf>
    <xf numFmtId="0" fontId="146" fillId="0" borderId="0" xfId="3" applyFont="1" applyFill="1" applyBorder="1" applyAlignment="1">
      <alignment horizontal="left" vertical="center"/>
    </xf>
    <xf numFmtId="0" fontId="146" fillId="0" borderId="0" xfId="3" applyFont="1" applyFill="1" applyBorder="1" applyAlignment="1">
      <alignment horizontal="center" vertical="center"/>
    </xf>
    <xf numFmtId="0" fontId="14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3" applyFont="1" applyFill="1" applyBorder="1" applyAlignment="1">
      <alignment vertical="center" shrinkToFit="1"/>
    </xf>
    <xf numFmtId="0" fontId="143" fillId="0" borderId="0" xfId="0" applyFont="1" applyFill="1" applyBorder="1" applyAlignment="1">
      <alignment horizontal="center" vertical="center"/>
    </xf>
    <xf numFmtId="1" fontId="146" fillId="0" borderId="0" xfId="5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 applyProtection="1">
      <alignment horizontal="center" vertical="center"/>
    </xf>
    <xf numFmtId="0" fontId="147" fillId="0" borderId="0" xfId="0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 shrinkToFit="1"/>
    </xf>
    <xf numFmtId="0" fontId="55" fillId="0" borderId="0" xfId="0" applyFont="1" applyFill="1" applyBorder="1" applyAlignment="1" applyProtection="1">
      <alignment vertical="center" readingOrder="1"/>
    </xf>
    <xf numFmtId="0" fontId="55" fillId="0" borderId="0" xfId="0" applyFont="1" applyFill="1" applyBorder="1" applyAlignment="1" applyProtection="1">
      <alignment horizontal="center" vertical="center" readingOrder="1"/>
      <protection locked="0"/>
    </xf>
    <xf numFmtId="0" fontId="146" fillId="0" borderId="0" xfId="0" applyFont="1" applyAlignment="1">
      <alignment horizontal="left"/>
    </xf>
    <xf numFmtId="0" fontId="146" fillId="0" borderId="0" xfId="0" applyFont="1" applyAlignment="1">
      <alignment horizontal="left"/>
    </xf>
    <xf numFmtId="0" fontId="146" fillId="0" borderId="0" xfId="0" applyFont="1" applyAlignment="1"/>
    <xf numFmtId="0" fontId="150" fillId="0" borderId="0" xfId="0" applyFont="1"/>
    <xf numFmtId="20" fontId="146" fillId="0" borderId="0" xfId="0" applyNumberFormat="1" applyFont="1" applyAlignment="1"/>
    <xf numFmtId="0" fontId="152" fillId="0" borderId="0" xfId="0" applyFont="1" applyFill="1" applyBorder="1" applyAlignment="1"/>
    <xf numFmtId="0" fontId="152" fillId="0" borderId="53" xfId="0" applyFont="1" applyBorder="1" applyAlignment="1"/>
    <xf numFmtId="0" fontId="152" fillId="0" borderId="49" xfId="0" applyFont="1" applyBorder="1" applyAlignment="1"/>
    <xf numFmtId="0" fontId="151" fillId="0" borderId="0" xfId="0" applyFont="1" applyAlignment="1">
      <alignment horizontal="center"/>
    </xf>
    <xf numFmtId="0" fontId="153" fillId="0" borderId="0" xfId="0" applyFont="1" applyAlignment="1">
      <alignment horizontal="center"/>
    </xf>
    <xf numFmtId="0" fontId="152" fillId="0" borderId="0" xfId="0" applyFont="1" applyFill="1" applyBorder="1" applyAlignment="1">
      <alignment vertical="center" wrapText="1"/>
    </xf>
    <xf numFmtId="0" fontId="152" fillId="0" borderId="0" xfId="0" applyFont="1" applyBorder="1" applyAlignment="1">
      <alignment vertical="center" wrapText="1"/>
    </xf>
    <xf numFmtId="0" fontId="152" fillId="0" borderId="4" xfId="0" applyFont="1" applyBorder="1" applyAlignment="1">
      <alignment vertical="center" wrapText="1"/>
    </xf>
    <xf numFmtId="0" fontId="152" fillId="0" borderId="0" xfId="0" applyFont="1" applyFill="1" applyBorder="1" applyAlignment="1">
      <alignment vertical="center"/>
    </xf>
    <xf numFmtId="0" fontId="152" fillId="0" borderId="2" xfId="0" applyFont="1" applyBorder="1" applyAlignment="1">
      <alignment vertical="center"/>
    </xf>
    <xf numFmtId="0" fontId="152" fillId="0" borderId="6" xfId="0" applyFont="1" applyBorder="1" applyAlignment="1">
      <alignment vertical="center"/>
    </xf>
    <xf numFmtId="0" fontId="151" fillId="39" borderId="13" xfId="0" applyFont="1" applyFill="1" applyBorder="1" applyAlignment="1">
      <alignment vertical="center"/>
    </xf>
    <xf numFmtId="0" fontId="151" fillId="39" borderId="13" xfId="0" applyFont="1" applyFill="1" applyBorder="1" applyAlignment="1">
      <alignment horizontal="center" vertical="center"/>
    </xf>
    <xf numFmtId="0" fontId="154" fillId="39" borderId="13" xfId="0" applyFont="1" applyFill="1" applyBorder="1" applyAlignment="1">
      <alignment horizontal="center" vertical="center"/>
    </xf>
    <xf numFmtId="0" fontId="155" fillId="39" borderId="13" xfId="0" applyFont="1" applyFill="1" applyBorder="1" applyAlignment="1">
      <alignment horizontal="center" vertical="center"/>
    </xf>
    <xf numFmtId="0" fontId="155" fillId="39" borderId="48" xfId="0" applyFont="1" applyFill="1" applyBorder="1" applyAlignment="1">
      <alignment horizontal="center" vertical="center" shrinkToFit="1"/>
    </xf>
    <xf numFmtId="0" fontId="156" fillId="0" borderId="0" xfId="0" applyFont="1" applyAlignment="1">
      <alignment vertical="center"/>
    </xf>
    <xf numFmtId="0" fontId="157" fillId="0" borderId="0" xfId="0" applyFont="1" applyAlignment="1">
      <alignment vertical="center"/>
    </xf>
    <xf numFmtId="0" fontId="151" fillId="0" borderId="0" xfId="0" applyFont="1" applyAlignment="1">
      <alignment vertical="center"/>
    </xf>
    <xf numFmtId="0" fontId="151" fillId="39" borderId="48" xfId="0" applyFont="1" applyFill="1" applyBorder="1" applyAlignment="1">
      <alignment vertical="center"/>
    </xf>
    <xf numFmtId="0" fontId="151" fillId="39" borderId="48" xfId="0" applyFont="1" applyFill="1" applyBorder="1" applyAlignment="1">
      <alignment horizontal="center" vertical="center"/>
    </xf>
    <xf numFmtId="0" fontId="154" fillId="39" borderId="50" xfId="0" applyFont="1" applyFill="1" applyBorder="1" applyAlignment="1">
      <alignment horizontal="center" vertical="center"/>
    </xf>
    <xf numFmtId="0" fontId="155" fillId="39" borderId="48" xfId="0" applyFont="1" applyFill="1" applyBorder="1" applyAlignment="1">
      <alignment horizontal="center" vertical="center"/>
    </xf>
    <xf numFmtId="0" fontId="158" fillId="0" borderId="0" xfId="0" applyFont="1" applyAlignment="1">
      <alignment vertical="center"/>
    </xf>
    <xf numFmtId="0" fontId="155" fillId="0" borderId="48" xfId="0" applyFont="1" applyBorder="1" applyAlignment="1" applyProtection="1">
      <alignment horizontal="center" vertical="center" readingOrder="1"/>
      <protection locked="0"/>
    </xf>
    <xf numFmtId="0" fontId="157" fillId="0" borderId="0" xfId="0" applyFont="1" applyAlignment="1">
      <alignment horizontal="center"/>
    </xf>
    <xf numFmtId="0" fontId="155" fillId="40" borderId="48" xfId="0" applyFont="1" applyFill="1" applyBorder="1" applyAlignment="1" applyProtection="1">
      <alignment horizontal="center" vertical="center" readingOrder="1"/>
    </xf>
    <xf numFmtId="0" fontId="155" fillId="40" borderId="48" xfId="0" applyFont="1" applyFill="1" applyBorder="1" applyAlignment="1" applyProtection="1">
      <alignment horizontal="center" vertical="center" readingOrder="1"/>
      <protection locked="0"/>
    </xf>
    <xf numFmtId="0" fontId="18" fillId="12" borderId="48" xfId="0" applyFont="1" applyFill="1" applyBorder="1" applyAlignment="1">
      <alignment horizontal="left" vertical="center" wrapText="1"/>
    </xf>
    <xf numFmtId="0" fontId="18" fillId="39" borderId="48" xfId="0" applyFont="1" applyFill="1" applyBorder="1" applyAlignment="1">
      <alignment horizontal="center" vertical="center"/>
    </xf>
    <xf numFmtId="0" fontId="159" fillId="0" borderId="48" xfId="1" applyFont="1" applyFill="1" applyBorder="1" applyAlignment="1">
      <alignment horizontal="center" vertical="center"/>
    </xf>
    <xf numFmtId="0" fontId="18" fillId="0" borderId="48" xfId="1" applyFont="1" applyFill="1" applyBorder="1" applyAlignment="1">
      <alignment horizontal="center" vertical="center"/>
    </xf>
    <xf numFmtId="0" fontId="18" fillId="37" borderId="48" xfId="1" applyFont="1" applyFill="1" applyBorder="1" applyAlignment="1">
      <alignment horizontal="center" vertical="center"/>
    </xf>
    <xf numFmtId="0" fontId="159" fillId="37" borderId="48" xfId="1" applyFont="1" applyFill="1" applyBorder="1" applyAlignment="1">
      <alignment horizontal="center" vertical="center"/>
    </xf>
    <xf numFmtId="0" fontId="111" fillId="0" borderId="48" xfId="1" applyFont="1" applyFill="1" applyBorder="1" applyAlignment="1">
      <alignment horizontal="center" vertical="center"/>
    </xf>
    <xf numFmtId="0" fontId="160" fillId="39" borderId="48" xfId="0" applyFont="1" applyFill="1" applyBorder="1" applyAlignment="1">
      <alignment horizontal="center" vertical="center"/>
    </xf>
    <xf numFmtId="0" fontId="161" fillId="39" borderId="48" xfId="0" applyFont="1" applyFill="1" applyBorder="1" applyAlignment="1">
      <alignment horizontal="center" vertical="center" shrinkToFit="1"/>
    </xf>
    <xf numFmtId="0" fontId="158" fillId="0" borderId="0" xfId="0" applyFont="1" applyAlignment="1">
      <alignment horizontal="left" vertical="center"/>
    </xf>
    <xf numFmtId="0" fontId="162" fillId="0" borderId="48" xfId="0" applyFont="1" applyBorder="1" applyAlignment="1" applyProtection="1">
      <alignment vertical="center" readingOrder="1"/>
    </xf>
    <xf numFmtId="0" fontId="161" fillId="0" borderId="0" xfId="0" applyFont="1" applyAlignment="1">
      <alignment horizontal="center"/>
    </xf>
    <xf numFmtId="0" fontId="162" fillId="40" borderId="48" xfId="0" applyFont="1" applyFill="1" applyBorder="1" applyAlignment="1" applyProtection="1">
      <alignment horizontal="center" vertical="center" readingOrder="1"/>
    </xf>
    <xf numFmtId="0" fontId="162" fillId="0" borderId="48" xfId="0" applyFont="1" applyFill="1" applyBorder="1" applyAlignment="1" applyProtection="1">
      <alignment horizontal="center" vertical="center" readingOrder="1"/>
    </xf>
    <xf numFmtId="0" fontId="161" fillId="40" borderId="48" xfId="0" applyFont="1" applyFill="1" applyBorder="1" applyAlignment="1" applyProtection="1">
      <alignment horizontal="right" vertical="center" readingOrder="1"/>
    </xf>
    <xf numFmtId="0" fontId="161" fillId="0" borderId="0" xfId="0" applyFont="1" applyAlignment="1">
      <alignment vertical="center"/>
    </xf>
    <xf numFmtId="0" fontId="162" fillId="0" borderId="48" xfId="0" applyFont="1" applyBorder="1" applyAlignment="1" applyProtection="1">
      <alignment horizontal="center" vertical="center" readingOrder="1"/>
      <protection locked="0"/>
    </xf>
    <xf numFmtId="0" fontId="161" fillId="0" borderId="48" xfId="0" applyFont="1" applyBorder="1" applyAlignment="1">
      <alignment horizontal="center" vertical="center"/>
    </xf>
    <xf numFmtId="0" fontId="157" fillId="0" borderId="6" xfId="0" applyFont="1" applyBorder="1" applyAlignment="1">
      <alignment horizontal="center" vertical="center"/>
    </xf>
    <xf numFmtId="0" fontId="157" fillId="0" borderId="48" xfId="0" applyFont="1" applyBorder="1" applyAlignment="1">
      <alignment horizontal="center" vertical="center"/>
    </xf>
    <xf numFmtId="0" fontId="111" fillId="42" borderId="55" xfId="1" applyFont="1" applyFill="1" applyBorder="1" applyAlignment="1">
      <alignment horizontal="center" vertical="center"/>
    </xf>
    <xf numFmtId="0" fontId="111" fillId="42" borderId="47" xfId="1" applyFont="1" applyFill="1" applyBorder="1" applyAlignment="1">
      <alignment horizontal="center" vertical="center"/>
    </xf>
    <xf numFmtId="0" fontId="111" fillId="42" borderId="51" xfId="1" applyFont="1" applyFill="1" applyBorder="1" applyAlignment="1">
      <alignment horizontal="center" vertical="center"/>
    </xf>
    <xf numFmtId="0" fontId="18" fillId="7" borderId="48" xfId="0" applyFont="1" applyFill="1" applyBorder="1" applyAlignment="1">
      <alignment horizontal="left" vertical="center" wrapText="1"/>
    </xf>
    <xf numFmtId="0" fontId="111" fillId="37" borderId="48" xfId="1" applyFont="1" applyFill="1" applyBorder="1" applyAlignment="1">
      <alignment horizontal="center" vertical="center"/>
    </xf>
    <xf numFmtId="0" fontId="162" fillId="39" borderId="48" xfId="0" applyFont="1" applyFill="1" applyBorder="1" applyAlignment="1">
      <alignment horizontal="center" vertical="center"/>
    </xf>
    <xf numFmtId="0" fontId="162" fillId="39" borderId="48" xfId="0" applyFont="1" applyFill="1" applyBorder="1" applyAlignment="1">
      <alignment horizontal="center" vertical="center" shrinkToFit="1"/>
    </xf>
    <xf numFmtId="0" fontId="161" fillId="0" borderId="0" xfId="0" applyFont="1"/>
    <xf numFmtId="0" fontId="161" fillId="0" borderId="0" xfId="0" applyFont="1" applyFill="1" applyBorder="1" applyAlignment="1">
      <alignment vertical="center"/>
    </xf>
    <xf numFmtId="0" fontId="162" fillId="0" borderId="0" xfId="0" applyFont="1" applyFill="1" applyBorder="1" applyAlignment="1" applyProtection="1">
      <alignment horizontal="center" vertical="center" readingOrder="1"/>
    </xf>
    <xf numFmtId="0" fontId="161" fillId="0" borderId="0" xfId="0" applyFont="1" applyFill="1" applyBorder="1" applyAlignment="1" applyProtection="1">
      <alignment horizontal="right" vertical="center" readingOrder="1"/>
    </xf>
    <xf numFmtId="0" fontId="13" fillId="12" borderId="48" xfId="0" applyFont="1" applyFill="1" applyBorder="1" applyAlignment="1">
      <alignment horizontal="left" vertical="center" wrapText="1"/>
    </xf>
    <xf numFmtId="2" fontId="13" fillId="12" borderId="48" xfId="0" applyNumberFormat="1" applyFont="1" applyFill="1" applyBorder="1" applyAlignment="1">
      <alignment horizontal="left" vertical="center" wrapText="1"/>
    </xf>
    <xf numFmtId="0" fontId="13" fillId="39" borderId="48" xfId="0" applyFont="1" applyFill="1" applyBorder="1" applyAlignment="1">
      <alignment horizontal="left" vertical="center" wrapText="1"/>
    </xf>
    <xf numFmtId="0" fontId="13" fillId="12" borderId="55" xfId="0" applyFont="1" applyFill="1" applyBorder="1" applyAlignment="1">
      <alignment horizontal="left" vertical="center" wrapText="1"/>
    </xf>
    <xf numFmtId="0" fontId="13" fillId="7" borderId="8" xfId="0" applyFont="1" applyFill="1" applyBorder="1" applyAlignment="1">
      <alignment horizontal="left" vertical="center" wrapText="1"/>
    </xf>
    <xf numFmtId="0" fontId="151" fillId="39" borderId="50" xfId="0" applyFont="1" applyFill="1" applyBorder="1" applyAlignment="1">
      <alignment horizontal="center" vertical="center"/>
    </xf>
    <xf numFmtId="0" fontId="161" fillId="0" borderId="0" xfId="0" applyFont="1" applyBorder="1" applyAlignment="1">
      <alignment vertical="center"/>
    </xf>
    <xf numFmtId="0" fontId="18" fillId="39" borderId="48" xfId="0" applyFont="1" applyFill="1" applyBorder="1" applyAlignment="1">
      <alignment horizontal="left" vertical="center" wrapText="1"/>
    </xf>
    <xf numFmtId="0" fontId="163" fillId="0" borderId="48" xfId="1" applyFont="1" applyFill="1" applyBorder="1" applyAlignment="1">
      <alignment horizontal="center" vertical="center"/>
    </xf>
    <xf numFmtId="0" fontId="18" fillId="0" borderId="48" xfId="0" applyFont="1" applyBorder="1" applyAlignment="1">
      <alignment horizontal="left" vertical="center" wrapText="1"/>
    </xf>
    <xf numFmtId="0" fontId="18" fillId="12" borderId="55" xfId="0" applyFont="1" applyFill="1" applyBorder="1" applyAlignment="1">
      <alignment horizontal="left" vertical="center" wrapText="1"/>
    </xf>
    <xf numFmtId="0" fontId="157" fillId="0" borderId="0" xfId="0" applyFont="1"/>
    <xf numFmtId="0" fontId="151" fillId="0" borderId="0" xfId="0" applyFont="1"/>
    <xf numFmtId="0" fontId="111" fillId="0" borderId="48" xfId="1" applyFont="1" applyFill="1" applyBorder="1" applyAlignment="1">
      <alignment vertical="center"/>
    </xf>
    <xf numFmtId="0" fontId="151" fillId="0" borderId="0" xfId="0" applyFont="1" applyFill="1" applyBorder="1" applyAlignment="1">
      <alignment horizontal="center" vertical="center"/>
    </xf>
    <xf numFmtId="0" fontId="161" fillId="0" borderId="0" xfId="0" applyFont="1" applyFill="1" applyBorder="1" applyAlignment="1">
      <alignment horizontal="center" vertical="center"/>
    </xf>
    <xf numFmtId="0" fontId="162" fillId="0" borderId="0" xfId="0" applyFont="1" applyFill="1" applyBorder="1" applyAlignment="1">
      <alignment horizontal="center" vertical="center"/>
    </xf>
    <xf numFmtId="0" fontId="162" fillId="0" borderId="0" xfId="0" applyFont="1" applyFill="1" applyBorder="1" applyAlignment="1">
      <alignment horizontal="center" vertical="center" shrinkToFit="1"/>
    </xf>
    <xf numFmtId="0" fontId="158" fillId="0" borderId="0" xfId="0" applyFont="1" applyFill="1" applyBorder="1" applyAlignment="1">
      <alignment horizontal="left" vertical="center"/>
    </xf>
    <xf numFmtId="0" fontId="161" fillId="0" borderId="0" xfId="0" applyFont="1" applyFill="1" applyBorder="1"/>
    <xf numFmtId="0" fontId="157" fillId="0" borderId="0" xfId="0" applyFont="1" applyFill="1" applyBorder="1" applyAlignment="1">
      <alignment vertical="center"/>
    </xf>
    <xf numFmtId="0" fontId="151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22" fillId="0" borderId="0" xfId="0" applyFont="1" applyFill="1" applyBorder="1" applyAlignment="1">
      <alignment horizontal="center" vertical="center"/>
    </xf>
    <xf numFmtId="0" fontId="164" fillId="0" borderId="0" xfId="0" applyFont="1" applyFill="1" applyBorder="1" applyAlignment="1">
      <alignment horizontal="center" vertical="center"/>
    </xf>
    <xf numFmtId="0" fontId="160" fillId="0" borderId="0" xfId="0" applyFont="1" applyFill="1" applyBorder="1" applyAlignment="1">
      <alignment horizontal="center" vertical="center"/>
    </xf>
    <xf numFmtId="0" fontId="161" fillId="0" borderId="0" xfId="0" applyFont="1" applyFill="1" applyBorder="1" applyAlignment="1">
      <alignment horizontal="center" vertical="center" shrinkToFit="1"/>
    </xf>
    <xf numFmtId="0" fontId="162" fillId="0" borderId="0" xfId="0" applyFont="1" applyFill="1" applyBorder="1" applyAlignment="1" applyProtection="1">
      <alignment vertical="center" readingOrder="1"/>
    </xf>
    <xf numFmtId="0" fontId="161" fillId="0" borderId="0" xfId="0" applyFont="1" applyFill="1" applyBorder="1" applyAlignment="1">
      <alignment horizontal="center"/>
    </xf>
    <xf numFmtId="0" fontId="162" fillId="0" borderId="0" xfId="0" applyFont="1" applyFill="1" applyBorder="1" applyAlignment="1" applyProtection="1">
      <alignment horizontal="center" vertical="center" readingOrder="1"/>
      <protection locked="0"/>
    </xf>
    <xf numFmtId="0" fontId="158" fillId="0" borderId="0" xfId="0" applyFont="1" applyFill="1" applyBorder="1"/>
    <xf numFmtId="0" fontId="157" fillId="0" borderId="0" xfId="0" applyFont="1" applyFill="1" applyBorder="1"/>
    <xf numFmtId="0" fontId="151" fillId="0" borderId="0" xfId="0" applyFont="1" applyFill="1" applyBorder="1"/>
    <xf numFmtId="0" fontId="0" fillId="0" borderId="0" xfId="0" applyFill="1" applyBorder="1"/>
    <xf numFmtId="0" fontId="151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22" fillId="0" borderId="0" xfId="0" applyFont="1" applyFill="1" applyBorder="1" applyAlignment="1" applyProtection="1">
      <alignment horizontal="center" vertical="center"/>
    </xf>
    <xf numFmtId="0" fontId="165" fillId="0" borderId="0" xfId="0" applyFont="1" applyFill="1" applyBorder="1" applyAlignment="1">
      <alignment horizontal="center" vertical="center"/>
    </xf>
    <xf numFmtId="0" fontId="153" fillId="0" borderId="0" xfId="0" applyFont="1" applyFill="1" applyBorder="1"/>
    <xf numFmtId="0" fontId="153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166" fillId="0" borderId="0" xfId="0" applyFont="1" applyFill="1" applyBorder="1" applyAlignment="1">
      <alignment horizontal="center"/>
    </xf>
    <xf numFmtId="0" fontId="145" fillId="0" borderId="0" xfId="0" applyFont="1" applyFill="1" applyBorder="1" applyAlignment="1">
      <alignment horizontal="center" vertical="center"/>
    </xf>
    <xf numFmtId="0" fontId="167" fillId="0" borderId="0" xfId="0" applyFont="1" applyFill="1" applyBorder="1" applyAlignment="1" applyProtection="1">
      <alignment horizontal="center" vertical="center"/>
    </xf>
    <xf numFmtId="0" fontId="168" fillId="0" borderId="0" xfId="0" applyFont="1" applyFill="1" applyBorder="1"/>
    <xf numFmtId="0" fontId="168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125" fillId="0" borderId="0" xfId="0" applyFont="1" applyFill="1" applyBorder="1"/>
    <xf numFmtId="0" fontId="0" fillId="0" borderId="0" xfId="0" applyFont="1"/>
    <xf numFmtId="0" fontId="153" fillId="0" borderId="0" xfId="0" applyFont="1"/>
    <xf numFmtId="0" fontId="12" fillId="0" borderId="26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53" xfId="0" applyFont="1" applyBorder="1" applyAlignment="1">
      <alignment vertical="center" wrapText="1"/>
    </xf>
    <xf numFmtId="0" fontId="12" fillId="0" borderId="49" xfId="0" applyFont="1" applyBorder="1" applyAlignment="1">
      <alignment vertical="center" wrapText="1"/>
    </xf>
    <xf numFmtId="0" fontId="169" fillId="0" borderId="0" xfId="0" applyFont="1" applyAlignment="1">
      <alignment horizontal="center"/>
    </xf>
    <xf numFmtId="0" fontId="170" fillId="0" borderId="0" xfId="0" applyFont="1" applyAlignment="1">
      <alignment horizontal="center"/>
    </xf>
    <xf numFmtId="0" fontId="12" fillId="0" borderId="1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71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72" fillId="0" borderId="0" xfId="0" applyFont="1" applyAlignment="1">
      <alignment horizontal="center"/>
    </xf>
    <xf numFmtId="0" fontId="173" fillId="0" borderId="14" xfId="0" applyFont="1" applyBorder="1" applyAlignment="1">
      <alignment horizontal="center" vertical="center" wrapText="1"/>
    </xf>
    <xf numFmtId="0" fontId="173" fillId="0" borderId="15" xfId="0" applyFont="1" applyBorder="1" applyAlignment="1">
      <alignment horizontal="center" vertical="center" wrapText="1"/>
    </xf>
    <xf numFmtId="0" fontId="173" fillId="0" borderId="2" xfId="0" applyFont="1" applyBorder="1" applyAlignment="1">
      <alignment vertical="center" wrapText="1"/>
    </xf>
    <xf numFmtId="0" fontId="173" fillId="0" borderId="6" xfId="0" applyFont="1" applyBorder="1" applyAlignment="1">
      <alignment vertical="center" wrapText="1"/>
    </xf>
    <xf numFmtId="0" fontId="39" fillId="39" borderId="34" xfId="0" applyFont="1" applyFill="1" applyBorder="1" applyAlignment="1">
      <alignment horizontal="left" vertical="center"/>
    </xf>
    <xf numFmtId="0" fontId="174" fillId="39" borderId="13" xfId="0" applyFont="1" applyFill="1" applyBorder="1" applyAlignment="1">
      <alignment horizontal="center" vertical="center"/>
    </xf>
    <xf numFmtId="0" fontId="175" fillId="39" borderId="13" xfId="0" applyFont="1" applyFill="1" applyBorder="1" applyAlignment="1">
      <alignment horizontal="center" vertical="center"/>
    </xf>
    <xf numFmtId="0" fontId="175" fillId="39" borderId="13" xfId="0" applyFont="1" applyFill="1" applyBorder="1" applyAlignment="1">
      <alignment horizontal="center" vertical="center"/>
    </xf>
    <xf numFmtId="0" fontId="12" fillId="39" borderId="51" xfId="0" applyFont="1" applyFill="1" applyBorder="1" applyAlignment="1">
      <alignment horizontal="center" vertical="center"/>
    </xf>
    <xf numFmtId="0" fontId="176" fillId="39" borderId="48" xfId="0" applyFont="1" applyFill="1" applyBorder="1" applyAlignment="1">
      <alignment horizontal="center" vertical="center" shrinkToFit="1"/>
    </xf>
    <xf numFmtId="0" fontId="17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8" fillId="39" borderId="7" xfId="0" applyFont="1" applyFill="1" applyBorder="1" applyAlignment="1">
      <alignment horizontal="center" vertical="center"/>
    </xf>
    <xf numFmtId="0" fontId="39" fillId="39" borderId="48" xfId="0" applyFont="1" applyFill="1" applyBorder="1" applyAlignment="1">
      <alignment horizontal="left" vertical="center"/>
    </xf>
    <xf numFmtId="0" fontId="175" fillId="39" borderId="48" xfId="0" applyFont="1" applyFill="1" applyBorder="1" applyAlignment="1">
      <alignment horizontal="center" vertical="center"/>
    </xf>
    <xf numFmtId="0" fontId="175" fillId="39" borderId="48" xfId="0" applyFont="1" applyFill="1" applyBorder="1" applyAlignment="1">
      <alignment horizontal="center" vertical="center"/>
    </xf>
    <xf numFmtId="0" fontId="7" fillId="0" borderId="48" xfId="0" applyFont="1" applyBorder="1" applyAlignment="1" applyProtection="1">
      <alignment horizontal="center" vertical="center"/>
      <protection locked="0"/>
    </xf>
    <xf numFmtId="0" fontId="155" fillId="0" borderId="48" xfId="0" applyFont="1" applyBorder="1" applyAlignment="1" applyProtection="1">
      <alignment horizontal="center" vertical="center"/>
      <protection locked="0"/>
    </xf>
    <xf numFmtId="0" fontId="155" fillId="40" borderId="48" xfId="0" applyFont="1" applyFill="1" applyBorder="1" applyAlignment="1" applyProtection="1">
      <alignment horizontal="center" vertical="center"/>
      <protection locked="0"/>
    </xf>
    <xf numFmtId="0" fontId="179" fillId="7" borderId="48" xfId="0" applyFont="1" applyFill="1" applyBorder="1" applyAlignment="1">
      <alignment horizontal="left" vertical="top"/>
    </xf>
    <xf numFmtId="0" fontId="179" fillId="0" borderId="48" xfId="0" applyFont="1" applyFill="1" applyBorder="1" applyAlignment="1">
      <alignment horizontal="left" vertical="center"/>
    </xf>
    <xf numFmtId="0" fontId="22" fillId="7" borderId="48" xfId="0" applyFont="1" applyFill="1" applyBorder="1" applyAlignment="1">
      <alignment horizontal="left" vertical="center"/>
    </xf>
    <xf numFmtId="0" fontId="15" fillId="39" borderId="55" xfId="0" applyFont="1" applyFill="1" applyBorder="1" applyAlignment="1">
      <alignment horizontal="center" vertical="center"/>
    </xf>
    <xf numFmtId="0" fontId="180" fillId="0" borderId="48" xfId="1" applyFont="1" applyFill="1" applyBorder="1" applyAlignment="1">
      <alignment horizontal="center" vertical="center"/>
    </xf>
    <xf numFmtId="0" fontId="154" fillId="0" borderId="48" xfId="1" applyFont="1" applyFill="1" applyBorder="1" applyAlignment="1">
      <alignment horizontal="center" vertical="center"/>
    </xf>
    <xf numFmtId="0" fontId="154" fillId="37" borderId="48" xfId="1" applyFont="1" applyFill="1" applyBorder="1" applyAlignment="1">
      <alignment horizontal="center" vertical="center"/>
    </xf>
    <xf numFmtId="0" fontId="180" fillId="37" borderId="48" xfId="1" applyFont="1" applyFill="1" applyBorder="1" applyAlignment="1">
      <alignment horizontal="center" vertical="center"/>
    </xf>
    <xf numFmtId="0" fontId="131" fillId="0" borderId="48" xfId="1" applyFont="1" applyFill="1" applyBorder="1" applyAlignment="1">
      <alignment horizontal="center" vertical="center"/>
    </xf>
    <xf numFmtId="0" fontId="15" fillId="39" borderId="51" xfId="0" applyFont="1" applyFill="1" applyBorder="1" applyAlignment="1">
      <alignment horizontal="center" vertical="center"/>
    </xf>
    <xf numFmtId="0" fontId="181" fillId="39" borderId="48" xfId="0" applyFont="1" applyFill="1" applyBorder="1" applyAlignment="1">
      <alignment horizontal="center" vertical="center" shrinkToFit="1"/>
    </xf>
    <xf numFmtId="0" fontId="173" fillId="0" borderId="0" xfId="0" applyFont="1" applyAlignment="1">
      <alignment horizontal="left" vertical="center"/>
    </xf>
    <xf numFmtId="0" fontId="7" fillId="0" borderId="48" xfId="0" applyFont="1" applyBorder="1" applyAlignment="1" applyProtection="1">
      <alignment horizontal="center" vertical="center"/>
    </xf>
    <xf numFmtId="0" fontId="155" fillId="40" borderId="48" xfId="0" applyFont="1" applyFill="1" applyBorder="1" applyAlignment="1" applyProtection="1">
      <alignment horizontal="center" vertical="center"/>
    </xf>
    <xf numFmtId="0" fontId="157" fillId="40" borderId="48" xfId="0" applyFont="1" applyFill="1" applyBorder="1" applyAlignment="1" applyProtection="1">
      <alignment horizontal="center" vertical="center"/>
    </xf>
    <xf numFmtId="0" fontId="131" fillId="42" borderId="55" xfId="1" applyFont="1" applyFill="1" applyBorder="1" applyAlignment="1">
      <alignment horizontal="center" vertical="center"/>
    </xf>
    <xf numFmtId="0" fontId="131" fillId="42" borderId="47" xfId="1" applyFont="1" applyFill="1" applyBorder="1" applyAlignment="1">
      <alignment horizontal="center" vertical="center"/>
    </xf>
    <xf numFmtId="0" fontId="131" fillId="42" borderId="51" xfId="1" applyFont="1" applyFill="1" applyBorder="1" applyAlignment="1">
      <alignment horizontal="center" vertical="center"/>
    </xf>
    <xf numFmtId="0" fontId="131" fillId="37" borderId="48" xfId="1" applyFont="1" applyFill="1" applyBorder="1" applyAlignment="1">
      <alignment horizontal="center" vertical="center"/>
    </xf>
    <xf numFmtId="0" fontId="138" fillId="0" borderId="0" xfId="0" applyFont="1" applyBorder="1" applyAlignment="1">
      <alignment horizontal="center"/>
    </xf>
    <xf numFmtId="0" fontId="179" fillId="12" borderId="48" xfId="0" applyFont="1" applyFill="1" applyBorder="1" applyAlignment="1">
      <alignment horizontal="left" vertical="top"/>
    </xf>
    <xf numFmtId="0" fontId="179" fillId="12" borderId="48" xfId="0" applyFont="1" applyFill="1" applyBorder="1" applyAlignment="1">
      <alignment horizontal="left" vertical="center"/>
    </xf>
    <xf numFmtId="0" fontId="22" fillId="12" borderId="55" xfId="0" applyFont="1" applyFill="1" applyBorder="1" applyAlignment="1">
      <alignment horizontal="left" vertical="center"/>
    </xf>
    <xf numFmtId="0" fontId="22" fillId="12" borderId="48" xfId="0" applyFont="1" applyFill="1" applyBorder="1" applyAlignment="1">
      <alignment horizontal="left" vertical="center"/>
    </xf>
    <xf numFmtId="0" fontId="154" fillId="7" borderId="48" xfId="0" applyFont="1" applyFill="1" applyBorder="1" applyAlignment="1">
      <alignment horizontal="left" vertical="center"/>
    </xf>
    <xf numFmtId="0" fontId="182" fillId="39" borderId="48" xfId="0" applyFont="1" applyFill="1" applyBorder="1" applyAlignment="1">
      <alignment horizontal="center" vertical="center"/>
    </xf>
    <xf numFmtId="0" fontId="183" fillId="0" borderId="0" xfId="0" applyFont="1" applyAlignment="1">
      <alignment horizontal="left" vertical="center"/>
    </xf>
    <xf numFmtId="0" fontId="7" fillId="0" borderId="0" xfId="0" applyFont="1" applyBorder="1" applyAlignment="1" applyProtection="1">
      <alignment horizontal="center" vertical="center"/>
      <protection locked="0"/>
    </xf>
    <xf numFmtId="0" fontId="155" fillId="0" borderId="0" xfId="0" applyFont="1" applyBorder="1" applyAlignment="1" applyProtection="1">
      <alignment horizontal="center" vertical="center"/>
      <protection locked="0"/>
    </xf>
    <xf numFmtId="0" fontId="155" fillId="0" borderId="0" xfId="0" applyFont="1" applyFill="1" applyBorder="1" applyAlignment="1" applyProtection="1">
      <alignment horizontal="center" vertical="center"/>
      <protection locked="0"/>
    </xf>
    <xf numFmtId="0" fontId="155" fillId="0" borderId="0" xfId="0" applyFont="1" applyFill="1" applyBorder="1" applyAlignment="1" applyProtection="1">
      <alignment horizontal="center" vertical="center"/>
    </xf>
    <xf numFmtId="0" fontId="157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2" fillId="39" borderId="48" xfId="0" applyFont="1" applyFill="1" applyBorder="1" applyAlignment="1">
      <alignment horizontal="center" vertical="center"/>
    </xf>
    <xf numFmtId="0" fontId="22" fillId="39" borderId="48" xfId="0" applyFont="1" applyFill="1" applyBorder="1" applyAlignment="1">
      <alignment horizontal="center" vertical="center" shrinkToFit="1"/>
    </xf>
    <xf numFmtId="0" fontId="15" fillId="39" borderId="48" xfId="0" applyFont="1" applyFill="1" applyBorder="1" applyAlignment="1">
      <alignment horizontal="center" vertical="center" shrinkToFit="1"/>
    </xf>
    <xf numFmtId="0" fontId="138" fillId="0" borderId="48" xfId="0" applyFont="1" applyBorder="1" applyAlignment="1">
      <alignment horizontal="center"/>
    </xf>
    <xf numFmtId="0" fontId="22" fillId="39" borderId="48" xfId="0" applyFont="1" applyFill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141" fillId="12" borderId="48" xfId="0" applyFont="1" applyFill="1" applyBorder="1" applyAlignment="1">
      <alignment horizontal="left" vertical="center"/>
    </xf>
    <xf numFmtId="0" fontId="154" fillId="12" borderId="48" xfId="0" applyFont="1" applyFill="1" applyBorder="1" applyAlignment="1">
      <alignment horizontal="left" vertical="center"/>
    </xf>
    <xf numFmtId="0" fontId="182" fillId="12" borderId="48" xfId="0" applyFont="1" applyFill="1" applyBorder="1" applyAlignment="1">
      <alignment horizontal="left" vertical="center"/>
    </xf>
    <xf numFmtId="0" fontId="155" fillId="0" borderId="50" xfId="0" applyFont="1" applyBorder="1" applyAlignment="1" applyProtection="1">
      <alignment horizontal="center" vertical="center"/>
      <protection locked="0"/>
    </xf>
    <xf numFmtId="0" fontId="154" fillId="0" borderId="48" xfId="0" applyFont="1" applyFill="1" applyBorder="1" applyAlignment="1">
      <alignment horizontal="left" vertical="center"/>
    </xf>
    <xf numFmtId="0" fontId="182" fillId="7" borderId="48" xfId="0" applyFont="1" applyFill="1" applyBorder="1" applyAlignment="1">
      <alignment horizontal="left" vertical="center"/>
    </xf>
    <xf numFmtId="0" fontId="15" fillId="39" borderId="49" xfId="0" applyFont="1" applyFill="1" applyBorder="1" applyAlignment="1">
      <alignment horizontal="center" vertical="center"/>
    </xf>
    <xf numFmtId="0" fontId="181" fillId="39" borderId="50" xfId="0" applyFont="1" applyFill="1" applyBorder="1" applyAlignment="1">
      <alignment horizontal="center" vertical="center" shrinkToFit="1"/>
    </xf>
    <xf numFmtId="0" fontId="155" fillId="40" borderId="50" xfId="0" applyFont="1" applyFill="1" applyBorder="1" applyAlignment="1" applyProtection="1">
      <alignment horizontal="center" vertical="center"/>
    </xf>
    <xf numFmtId="0" fontId="22" fillId="39" borderId="50" xfId="0" applyFont="1" applyFill="1" applyBorder="1" applyAlignment="1">
      <alignment horizontal="center" vertical="center"/>
    </xf>
    <xf numFmtId="0" fontId="18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57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84" fillId="12" borderId="48" xfId="0" applyFont="1" applyFill="1" applyBorder="1" applyAlignment="1">
      <alignment horizontal="left" vertical="top"/>
    </xf>
    <xf numFmtId="0" fontId="184" fillId="12" borderId="48" xfId="0" applyFont="1" applyFill="1" applyBorder="1" applyAlignment="1">
      <alignment horizontal="left" vertical="center"/>
    </xf>
    <xf numFmtId="0" fontId="185" fillId="12" borderId="48" xfId="0" applyFont="1" applyFill="1" applyBorder="1" applyAlignment="1">
      <alignment horizontal="center" vertical="center"/>
    </xf>
    <xf numFmtId="0" fontId="15" fillId="39" borderId="48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86" fillId="0" borderId="0" xfId="0" applyFont="1"/>
    <xf numFmtId="0" fontId="178" fillId="39" borderId="50" xfId="10" applyFont="1" applyFill="1" applyBorder="1" applyAlignment="1">
      <alignment horizontal="center" vertical="center"/>
    </xf>
    <xf numFmtId="0" fontId="187" fillId="2" borderId="56" xfId="0" applyFont="1" applyFill="1" applyBorder="1" applyAlignment="1">
      <alignment horizontal="center" vertical="center"/>
    </xf>
    <xf numFmtId="0" fontId="187" fillId="2" borderId="49" xfId="0" applyFont="1" applyFill="1" applyBorder="1" applyAlignment="1">
      <alignment horizontal="center" vertical="center"/>
    </xf>
    <xf numFmtId="0" fontId="178" fillId="39" borderId="48" xfId="10" applyFont="1" applyFill="1" applyBorder="1" applyAlignment="1">
      <alignment horizontal="center" vertical="center"/>
    </xf>
    <xf numFmtId="0" fontId="188" fillId="39" borderId="48" xfId="10" applyFont="1" applyFill="1" applyBorder="1" applyAlignment="1">
      <alignment horizontal="center" vertical="center"/>
    </xf>
    <xf numFmtId="0" fontId="162" fillId="39" borderId="48" xfId="10" applyFont="1" applyFill="1" applyBorder="1" applyAlignment="1">
      <alignment horizontal="center" vertical="center"/>
    </xf>
    <xf numFmtId="0" fontId="162" fillId="39" borderId="48" xfId="10" applyFont="1" applyFill="1" applyBorder="1" applyAlignment="1">
      <alignment horizontal="center" vertical="center" shrinkToFit="1"/>
    </xf>
    <xf numFmtId="0" fontId="189" fillId="39" borderId="48" xfId="10" applyFont="1" applyFill="1" applyBorder="1" applyAlignment="1">
      <alignment horizontal="center" vertical="center" shrinkToFit="1"/>
    </xf>
    <xf numFmtId="0" fontId="178" fillId="39" borderId="13" xfId="10" applyFont="1" applyFill="1" applyBorder="1" applyAlignment="1">
      <alignment vertical="center"/>
    </xf>
    <xf numFmtId="0" fontId="33" fillId="2" borderId="5" xfId="0" applyFont="1" applyFill="1" applyBorder="1" applyAlignment="1">
      <alignment vertical="center"/>
    </xf>
    <xf numFmtId="0" fontId="33" fillId="2" borderId="6" xfId="0" applyFont="1" applyFill="1" applyBorder="1" applyAlignment="1">
      <alignment vertical="center"/>
    </xf>
    <xf numFmtId="0" fontId="190" fillId="0" borderId="48" xfId="10" applyFont="1" applyBorder="1" applyAlignment="1">
      <alignment horizontal="center" vertical="center"/>
    </xf>
    <xf numFmtId="0" fontId="162" fillId="37" borderId="48" xfId="10" applyFont="1" applyFill="1" applyBorder="1" applyAlignment="1" applyProtection="1">
      <alignment horizontal="center" vertical="center" readingOrder="1"/>
    </xf>
    <xf numFmtId="0" fontId="69" fillId="40" borderId="48" xfId="10" applyFont="1" applyFill="1" applyBorder="1" applyAlignment="1" applyProtection="1">
      <alignment horizontal="center" vertical="center" readingOrder="1"/>
    </xf>
    <xf numFmtId="0" fontId="69" fillId="37" borderId="48" xfId="10" applyFont="1" applyFill="1" applyBorder="1" applyAlignment="1">
      <alignment horizontal="center" vertical="center" readingOrder="1"/>
    </xf>
    <xf numFmtId="0" fontId="190" fillId="37" borderId="48" xfId="10" applyFont="1" applyFill="1" applyBorder="1" applyAlignment="1">
      <alignment horizontal="center" vertical="center" readingOrder="1"/>
    </xf>
    <xf numFmtId="0" fontId="190" fillId="37" borderId="48" xfId="10" applyFont="1" applyFill="1" applyBorder="1" applyAlignment="1" applyProtection="1">
      <alignment horizontal="center" vertical="center" readingOrder="1"/>
    </xf>
    <xf numFmtId="0" fontId="69" fillId="37" borderId="48" xfId="10" applyFont="1" applyFill="1" applyBorder="1" applyAlignment="1">
      <alignment horizontal="center" vertical="center"/>
    </xf>
    <xf numFmtId="0" fontId="191" fillId="0" borderId="55" xfId="3" applyFont="1" applyFill="1" applyBorder="1" applyAlignment="1">
      <alignment horizontal="center" vertical="center"/>
    </xf>
    <xf numFmtId="0" fontId="192" fillId="0" borderId="55" xfId="0" applyFont="1" applyBorder="1" applyAlignment="1">
      <alignment horizontal="left" vertical="center"/>
    </xf>
    <xf numFmtId="0" fontId="192" fillId="0" borderId="51" xfId="0" applyFont="1" applyBorder="1" applyAlignment="1">
      <alignment horizontal="left" vertical="center"/>
    </xf>
    <xf numFmtId="0" fontId="191" fillId="39" borderId="48" xfId="10" applyFont="1" applyFill="1" applyBorder="1" applyAlignment="1">
      <alignment horizontal="center" vertical="center"/>
    </xf>
    <xf numFmtId="0" fontId="191" fillId="0" borderId="48" xfId="1" applyFont="1" applyFill="1" applyBorder="1" applyAlignment="1">
      <alignment horizontal="center" vertical="center"/>
    </xf>
    <xf numFmtId="0" fontId="191" fillId="37" borderId="48" xfId="1" applyFont="1" applyFill="1" applyBorder="1" applyAlignment="1">
      <alignment horizontal="center" vertical="center"/>
    </xf>
    <xf numFmtId="0" fontId="192" fillId="39" borderId="48" xfId="10" applyFont="1" applyFill="1" applyBorder="1" applyAlignment="1">
      <alignment horizontal="center" vertical="center"/>
    </xf>
    <xf numFmtId="0" fontId="192" fillId="39" borderId="48" xfId="10" applyFont="1" applyFill="1" applyBorder="1" applyAlignment="1">
      <alignment horizontal="center" vertical="center" shrinkToFit="1"/>
    </xf>
    <xf numFmtId="0" fontId="162" fillId="0" borderId="48" xfId="10" applyFont="1" applyBorder="1" applyAlignment="1" applyProtection="1">
      <alignment vertical="center" readingOrder="1"/>
    </xf>
    <xf numFmtId="0" fontId="0" fillId="0" borderId="48" xfId="0" applyBorder="1" applyAlignment="1">
      <alignment horizontal="center" vertical="center"/>
    </xf>
    <xf numFmtId="0" fontId="0" fillId="0" borderId="48" xfId="0" applyBorder="1"/>
    <xf numFmtId="1" fontId="191" fillId="0" borderId="57" xfId="5" applyNumberFormat="1" applyFont="1" applyFill="1" applyBorder="1" applyAlignment="1">
      <alignment horizontal="center" vertical="center" shrinkToFit="1"/>
    </xf>
    <xf numFmtId="0" fontId="191" fillId="0" borderId="55" xfId="3" applyFont="1" applyFill="1" applyBorder="1" applyAlignment="1">
      <alignment horizontal="left" vertical="center"/>
    </xf>
    <xf numFmtId="0" fontId="191" fillId="0" borderId="51" xfId="3" applyFont="1" applyFill="1" applyBorder="1" applyAlignment="1">
      <alignment horizontal="left" vertical="center"/>
    </xf>
    <xf numFmtId="0" fontId="178" fillId="0" borderId="48" xfId="1" applyFont="1" applyFill="1" applyBorder="1" applyAlignment="1">
      <alignment horizontal="center" vertical="center"/>
    </xf>
    <xf numFmtId="0" fontId="178" fillId="37" borderId="48" xfId="1" applyFont="1" applyFill="1" applyBorder="1" applyAlignment="1">
      <alignment horizontal="center" vertical="center"/>
    </xf>
    <xf numFmtId="0" fontId="191" fillId="0" borderId="48" xfId="1" applyFont="1" applyFill="1" applyBorder="1" applyAlignment="1">
      <alignment vertical="center"/>
    </xf>
    <xf numFmtId="0" fontId="191" fillId="37" borderId="48" xfId="1" applyFont="1" applyFill="1" applyBorder="1" applyAlignment="1">
      <alignment vertical="center"/>
    </xf>
    <xf numFmtId="0" fontId="115" fillId="7" borderId="0" xfId="0" applyFont="1" applyFill="1"/>
    <xf numFmtId="0" fontId="178" fillId="42" borderId="55" xfId="1" applyFont="1" applyFill="1" applyBorder="1" applyAlignment="1">
      <alignment horizontal="center" vertical="center"/>
    </xf>
    <xf numFmtId="0" fontId="178" fillId="42" borderId="47" xfId="1" applyFont="1" applyFill="1" applyBorder="1" applyAlignment="1">
      <alignment horizontal="center" vertical="center"/>
    </xf>
    <xf numFmtId="0" fontId="178" fillId="42" borderId="51" xfId="1" applyFont="1" applyFill="1" applyBorder="1" applyAlignment="1">
      <alignment horizontal="center" vertical="center"/>
    </xf>
    <xf numFmtId="1" fontId="193" fillId="0" borderId="0" xfId="5" applyNumberFormat="1" applyFont="1" applyFill="1" applyBorder="1" applyAlignment="1">
      <alignment horizontal="center" vertical="center" shrinkToFit="1"/>
    </xf>
    <xf numFmtId="0" fontId="193" fillId="0" borderId="0" xfId="3" applyFont="1" applyFill="1" applyBorder="1" applyAlignment="1">
      <alignment horizontal="left" vertical="center"/>
    </xf>
    <xf numFmtId="0" fontId="193" fillId="0" borderId="0" xfId="3" applyFont="1" applyFill="1" applyBorder="1" applyAlignment="1">
      <alignment horizontal="center" vertical="center"/>
    </xf>
    <xf numFmtId="0" fontId="193" fillId="0" borderId="0" xfId="17" applyFont="1" applyFill="1" applyBorder="1" applyAlignment="1">
      <alignment horizontal="center" vertical="center"/>
    </xf>
    <xf numFmtId="0" fontId="194" fillId="0" borderId="0" xfId="17" applyFont="1" applyFill="1" applyBorder="1" applyAlignment="1">
      <alignment horizontal="center" vertical="center"/>
    </xf>
    <xf numFmtId="0" fontId="194" fillId="0" borderId="0" xfId="17" applyFont="1" applyFill="1" applyBorder="1" applyAlignment="1">
      <alignment horizontal="center" vertical="center" shrinkToFit="1"/>
    </xf>
    <xf numFmtId="0" fontId="118" fillId="0" borderId="0" xfId="0" applyFont="1"/>
    <xf numFmtId="0" fontId="118" fillId="0" borderId="0" xfId="0" applyFont="1" applyAlignment="1"/>
    <xf numFmtId="0" fontId="18" fillId="0" borderId="0" xfId="0" applyFont="1" applyAlignment="1"/>
    <xf numFmtId="0" fontId="195" fillId="0" borderId="0" xfId="0" applyFont="1" applyFill="1" applyBorder="1" applyAlignment="1">
      <alignment horizontal="center" vertical="center"/>
    </xf>
    <xf numFmtId="0" fontId="191" fillId="0" borderId="0" xfId="0" applyFont="1" applyFill="1" applyBorder="1" applyAlignment="1">
      <alignment horizontal="center" vertical="center"/>
    </xf>
    <xf numFmtId="0" fontId="196" fillId="0" borderId="0" xfId="0" applyFont="1"/>
    <xf numFmtId="0" fontId="178" fillId="0" borderId="0" xfId="10" applyFont="1" applyFill="1" applyBorder="1" applyAlignment="1">
      <alignment horizontal="center" vertical="center"/>
    </xf>
    <xf numFmtId="0" fontId="189" fillId="0" borderId="0" xfId="10" applyFont="1" applyFill="1" applyBorder="1" applyAlignment="1">
      <alignment horizontal="center" vertical="center"/>
    </xf>
    <xf numFmtId="0" fontId="189" fillId="0" borderId="0" xfId="10" applyFont="1" applyFill="1" applyBorder="1" applyAlignment="1">
      <alignment horizontal="center" vertical="center" shrinkToFit="1"/>
    </xf>
    <xf numFmtId="0" fontId="118" fillId="0" borderId="0" xfId="0" applyFont="1" applyAlignment="1">
      <alignment horizontal="left"/>
    </xf>
    <xf numFmtId="0" fontId="178" fillId="0" borderId="0" xfId="0" applyFont="1" applyFill="1" applyBorder="1" applyAlignment="1">
      <alignment horizontal="center" vertical="center"/>
    </xf>
    <xf numFmtId="0" fontId="191" fillId="0" borderId="0" xfId="10" applyFont="1" applyFill="1" applyBorder="1" applyAlignment="1">
      <alignment horizontal="center" vertical="center"/>
    </xf>
    <xf numFmtId="0" fontId="122" fillId="0" borderId="0" xfId="10" applyFont="1" applyFill="1" applyBorder="1" applyAlignment="1">
      <alignment horizontal="center" vertical="center"/>
    </xf>
    <xf numFmtId="0" fontId="197" fillId="0" borderId="0" xfId="10" applyFont="1" applyFill="1" applyBorder="1" applyAlignment="1">
      <alignment horizontal="center" vertical="center" shrinkToFit="1"/>
    </xf>
    <xf numFmtId="0" fontId="198" fillId="0" borderId="48" xfId="0" applyFont="1" applyBorder="1" applyAlignment="1">
      <alignment horizontal="center" vertical="center" wrapText="1"/>
    </xf>
    <xf numFmtId="0" fontId="111" fillId="0" borderId="50" xfId="0" applyFont="1" applyBorder="1" applyAlignment="1">
      <alignment horizontal="center"/>
    </xf>
    <xf numFmtId="0" fontId="111" fillId="0" borderId="54" xfId="0" applyFont="1" applyBorder="1" applyAlignment="1">
      <alignment horizontal="center" vertical="center" wrapText="1"/>
    </xf>
    <xf numFmtId="0" fontId="135" fillId="0" borderId="13" xfId="0" applyFont="1" applyBorder="1" applyAlignment="1">
      <alignment horizontal="center" vertical="center"/>
    </xf>
    <xf numFmtId="0" fontId="173" fillId="0" borderId="27" xfId="3" applyFont="1" applyBorder="1" applyAlignment="1">
      <alignment horizontal="center" vertical="center" wrapText="1"/>
    </xf>
    <xf numFmtId="0" fontId="173" fillId="0" borderId="28" xfId="3" applyFont="1" applyBorder="1" applyAlignment="1">
      <alignment horizontal="center" vertical="center" wrapText="1"/>
    </xf>
    <xf numFmtId="0" fontId="173" fillId="0" borderId="11" xfId="3" applyFont="1" applyBorder="1" applyAlignment="1">
      <alignment horizontal="center" vertical="center" wrapText="1"/>
    </xf>
    <xf numFmtId="0" fontId="173" fillId="0" borderId="0" xfId="3" applyFont="1" applyAlignment="1">
      <alignment horizontal="center" vertical="center" wrapText="1"/>
    </xf>
    <xf numFmtId="0" fontId="173" fillId="0" borderId="12" xfId="3" applyFont="1" applyBorder="1" applyAlignment="1">
      <alignment horizontal="center" vertical="center" wrapText="1"/>
    </xf>
    <xf numFmtId="0" fontId="173" fillId="0" borderId="29" xfId="3" applyFont="1" applyBorder="1" applyAlignment="1">
      <alignment horizontal="center" vertical="center" wrapText="1"/>
    </xf>
    <xf numFmtId="0" fontId="173" fillId="0" borderId="2" xfId="3" applyFont="1" applyBorder="1" applyAlignment="1">
      <alignment horizontal="center" vertical="center" wrapText="1"/>
    </xf>
    <xf numFmtId="0" fontId="173" fillId="0" borderId="30" xfId="3" applyFont="1" applyBorder="1" applyAlignment="1">
      <alignment horizontal="center" vertical="center" wrapText="1"/>
    </xf>
    <xf numFmtId="0" fontId="135" fillId="0" borderId="26" xfId="3" applyFont="1" applyBorder="1" applyAlignment="1">
      <alignment horizontal="center" vertical="center" wrapText="1"/>
    </xf>
    <xf numFmtId="0" fontId="134" fillId="0" borderId="36" xfId="0" applyFont="1" applyBorder="1" applyAlignment="1">
      <alignment horizontal="center" vertical="center" wrapText="1"/>
    </xf>
    <xf numFmtId="0" fontId="134" fillId="0" borderId="37" xfId="0" applyFont="1" applyBorder="1" applyAlignment="1">
      <alignment horizontal="center" vertical="center" wrapText="1"/>
    </xf>
    <xf numFmtId="0" fontId="134" fillId="0" borderId="38" xfId="0" applyFont="1" applyBorder="1" applyAlignment="1">
      <alignment horizontal="center" vertical="center" wrapText="1"/>
    </xf>
    <xf numFmtId="0" fontId="134" fillId="0" borderId="39" xfId="0" applyFont="1" applyBorder="1" applyAlignment="1">
      <alignment horizontal="center" vertical="center" wrapText="1"/>
    </xf>
    <xf numFmtId="0" fontId="134" fillId="0" borderId="40" xfId="0" applyFont="1" applyBorder="1" applyAlignment="1">
      <alignment horizontal="center" vertical="center" wrapText="1"/>
    </xf>
    <xf numFmtId="0" fontId="134" fillId="0" borderId="41" xfId="0" applyFont="1" applyBorder="1" applyAlignment="1">
      <alignment horizontal="center" vertical="center" wrapText="1"/>
    </xf>
    <xf numFmtId="0" fontId="134" fillId="0" borderId="42" xfId="0" applyFont="1" applyBorder="1" applyAlignment="1">
      <alignment horizontal="center" vertical="center" wrapText="1"/>
    </xf>
    <xf numFmtId="0" fontId="134" fillId="0" borderId="43" xfId="0" applyFont="1" applyBorder="1" applyAlignment="1">
      <alignment horizontal="center" vertical="center" wrapText="1"/>
    </xf>
    <xf numFmtId="0" fontId="134" fillId="0" borderId="44" xfId="0" applyFont="1" applyBorder="1" applyAlignment="1">
      <alignment horizontal="center" vertical="center" wrapText="1"/>
    </xf>
    <xf numFmtId="0" fontId="143" fillId="0" borderId="26" xfId="0" applyFont="1" applyBorder="1" applyAlignment="1">
      <alignment horizontal="center" vertical="center" wrapText="1"/>
    </xf>
    <xf numFmtId="0" fontId="115" fillId="0" borderId="0" xfId="0" applyFont="1" applyAlignment="1">
      <alignment horizontal="center" wrapText="1"/>
    </xf>
    <xf numFmtId="0" fontId="115" fillId="0" borderId="2" xfId="0" applyFont="1" applyBorder="1" applyAlignment="1">
      <alignment horizontal="center" wrapText="1"/>
    </xf>
  </cellXfs>
  <cellStyles count="22">
    <cellStyle name="Normal" xfId="0" builtinId="0"/>
    <cellStyle name="Normal 2" xfId="5"/>
    <cellStyle name="Normal 2 2" xfId="6"/>
    <cellStyle name="Normal 2 3" xfId="7"/>
    <cellStyle name="Normal 2 3 2" xfId="8"/>
    <cellStyle name="Normal 2 4" xfId="9"/>
    <cellStyle name="Normal 3" xfId="10"/>
    <cellStyle name="Normal 3 2" xfId="11"/>
    <cellStyle name="Normal 4" xfId="1"/>
    <cellStyle name="Normal 4 2" xfId="2"/>
    <cellStyle name="Normal 4 2 2" xfId="20"/>
    <cellStyle name="Normal 4 2 3" xfId="13"/>
    <cellStyle name="Normal 4 3" xfId="14"/>
    <cellStyle name="Normal 4 4" xfId="19"/>
    <cellStyle name="Normal 4 5" xfId="12"/>
    <cellStyle name="Normal 5" xfId="3"/>
    <cellStyle name="Normal 5 2" xfId="16"/>
    <cellStyle name="Normal 5 3" xfId="21"/>
    <cellStyle name="Normal 5 4" xfId="15"/>
    <cellStyle name="Normal 6" xfId="4"/>
    <cellStyle name="Normal 7" xfId="17"/>
    <cellStyle name="Título 5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270840</xdr:colOff>
      <xdr:row>1</xdr:row>
      <xdr:rowOff>2900</xdr:rowOff>
    </xdr:from>
    <xdr:to>
      <xdr:col>1</xdr:col>
      <xdr:colOff>670891</xdr:colOff>
      <xdr:row>2</xdr:row>
      <xdr:rowOff>231914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840" y="69161"/>
          <a:ext cx="954986" cy="41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31</xdr:col>
      <xdr:colOff>83343</xdr:colOff>
      <xdr:row>0</xdr:row>
      <xdr:rowOff>59532</xdr:rowOff>
    </xdr:from>
    <xdr:to>
      <xdr:col>36</xdr:col>
      <xdr:colOff>278077</xdr:colOff>
      <xdr:row>2</xdr:row>
      <xdr:rowOff>315011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0718" y="59532"/>
          <a:ext cx="1654969" cy="517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47625</xdr:rowOff>
    </xdr:from>
    <xdr:to>
      <xdr:col>1</xdr:col>
      <xdr:colOff>638175</xdr:colOff>
      <xdr:row>2</xdr:row>
      <xdr:rowOff>161925</xdr:rowOff>
    </xdr:to>
    <xdr:pic>
      <xdr:nvPicPr>
        <xdr:cNvPr id="3131" name="Imagem 1">
          <a:extLst>
            <a:ext uri="{FF2B5EF4-FFF2-40B4-BE49-F238E27FC236}">
              <a16:creationId xmlns:a16="http://schemas.microsoft.com/office/drawing/2014/main" xmlns="" id="{00000000-0008-0000-04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5"/>
          <a:ext cx="11906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203200</xdr:colOff>
      <xdr:row>0</xdr:row>
      <xdr:rowOff>0</xdr:rowOff>
    </xdr:from>
    <xdr:to>
      <xdr:col>0</xdr:col>
      <xdr:colOff>908050</xdr:colOff>
      <xdr:row>2</xdr:row>
      <xdr:rowOff>188383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0"/>
          <a:ext cx="1476375" cy="7598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203200</xdr:colOff>
      <xdr:row>0</xdr:row>
      <xdr:rowOff>0</xdr:rowOff>
    </xdr:from>
    <xdr:to>
      <xdr:col>1</xdr:col>
      <xdr:colOff>438150</xdr:colOff>
      <xdr:row>2</xdr:row>
      <xdr:rowOff>188383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0"/>
          <a:ext cx="1225550" cy="5693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3"/>
  <sheetViews>
    <sheetView workbookViewId="0">
      <selection activeCell="O24" sqref="O24"/>
    </sheetView>
  </sheetViews>
  <sheetFormatPr defaultRowHeight="15"/>
  <cols>
    <col min="2" max="2" width="28.7109375" customWidth="1"/>
    <col min="3" max="3" width="10" customWidth="1"/>
    <col min="5" max="34" width="3.7109375" customWidth="1"/>
    <col min="35" max="37" width="3.7109375" hidden="1" customWidth="1"/>
    <col min="38" max="40" width="3.7109375" customWidth="1"/>
  </cols>
  <sheetData>
    <row r="1" spans="1:40">
      <c r="A1" s="847" t="s">
        <v>501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  <c r="Z1" s="396"/>
      <c r="AA1" s="396"/>
      <c r="AB1" s="396"/>
      <c r="AC1" s="396"/>
      <c r="AD1" s="396"/>
      <c r="AE1" s="396"/>
      <c r="AF1" s="396"/>
      <c r="AG1" s="396"/>
      <c r="AH1" s="396"/>
      <c r="AI1" s="396"/>
      <c r="AJ1" s="396"/>
      <c r="AK1" s="396"/>
      <c r="AL1" s="75"/>
      <c r="AM1" s="75"/>
      <c r="AN1" s="76"/>
    </row>
    <row r="2" spans="1:40">
      <c r="A2" s="397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  <c r="Z2" s="398"/>
      <c r="AA2" s="398"/>
      <c r="AB2" s="398"/>
      <c r="AC2" s="398"/>
      <c r="AD2" s="398"/>
      <c r="AE2" s="398"/>
      <c r="AF2" s="398"/>
      <c r="AG2" s="398"/>
      <c r="AH2" s="398"/>
      <c r="AI2" s="398"/>
      <c r="AJ2" s="398"/>
      <c r="AK2" s="398"/>
      <c r="AL2" s="77"/>
      <c r="AM2" s="77"/>
      <c r="AN2" s="78"/>
    </row>
    <row r="3" spans="1:40">
      <c r="A3" s="399"/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400"/>
      <c r="T3" s="400"/>
      <c r="U3" s="400"/>
      <c r="V3" s="400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79"/>
      <c r="AM3" s="79"/>
      <c r="AN3" s="80"/>
    </row>
    <row r="4" spans="1:40">
      <c r="A4" s="401" t="s">
        <v>0</v>
      </c>
      <c r="B4" s="404" t="s">
        <v>1</v>
      </c>
      <c r="C4" s="132" t="s">
        <v>2</v>
      </c>
      <c r="D4" s="403" t="s">
        <v>3</v>
      </c>
      <c r="E4" s="68">
        <v>1</v>
      </c>
      <c r="F4" s="68">
        <v>2</v>
      </c>
      <c r="G4" s="68">
        <v>3</v>
      </c>
      <c r="H4" s="68">
        <v>4</v>
      </c>
      <c r="I4" s="68">
        <v>5</v>
      </c>
      <c r="J4" s="68">
        <v>6</v>
      </c>
      <c r="K4" s="68">
        <v>7</v>
      </c>
      <c r="L4" s="68">
        <v>8</v>
      </c>
      <c r="M4" s="68">
        <v>9</v>
      </c>
      <c r="N4" s="68">
        <v>10</v>
      </c>
      <c r="O4" s="68">
        <v>11</v>
      </c>
      <c r="P4" s="68">
        <v>12</v>
      </c>
      <c r="Q4" s="68">
        <v>13</v>
      </c>
      <c r="R4" s="68">
        <v>14</v>
      </c>
      <c r="S4" s="68">
        <v>15</v>
      </c>
      <c r="T4" s="68">
        <v>16</v>
      </c>
      <c r="U4" s="68">
        <v>17</v>
      </c>
      <c r="V4" s="68">
        <v>18</v>
      </c>
      <c r="W4" s="68">
        <v>19</v>
      </c>
      <c r="X4" s="68">
        <v>20</v>
      </c>
      <c r="Y4" s="68">
        <v>21</v>
      </c>
      <c r="Z4" s="68">
        <v>22</v>
      </c>
      <c r="AA4" s="68">
        <v>23</v>
      </c>
      <c r="AB4" s="68">
        <v>24</v>
      </c>
      <c r="AC4" s="68">
        <v>25</v>
      </c>
      <c r="AD4" s="68">
        <v>26</v>
      </c>
      <c r="AE4" s="68">
        <v>27</v>
      </c>
      <c r="AF4" s="68">
        <v>28</v>
      </c>
      <c r="AG4" s="68">
        <v>29</v>
      </c>
      <c r="AH4" s="68">
        <v>30</v>
      </c>
      <c r="AI4" s="81">
        <v>29</v>
      </c>
      <c r="AJ4" s="81">
        <v>30</v>
      </c>
      <c r="AK4" s="81">
        <v>31</v>
      </c>
      <c r="AL4" s="418" t="s">
        <v>4</v>
      </c>
      <c r="AM4" s="419" t="s">
        <v>5</v>
      </c>
      <c r="AN4" s="420" t="s">
        <v>6</v>
      </c>
    </row>
    <row r="5" spans="1:40">
      <c r="A5" s="401"/>
      <c r="B5" s="404"/>
      <c r="C5" s="132" t="s">
        <v>7</v>
      </c>
      <c r="D5" s="403"/>
      <c r="E5" s="337" t="s">
        <v>8</v>
      </c>
      <c r="F5" s="337" t="s">
        <v>9</v>
      </c>
      <c r="G5" s="337" t="s">
        <v>10</v>
      </c>
      <c r="H5" s="337" t="s">
        <v>130</v>
      </c>
      <c r="I5" s="337" t="s">
        <v>11</v>
      </c>
      <c r="J5" s="337" t="s">
        <v>12</v>
      </c>
      <c r="K5" s="337" t="s">
        <v>13</v>
      </c>
      <c r="L5" s="337" t="s">
        <v>8</v>
      </c>
      <c r="M5" s="337" t="s">
        <v>9</v>
      </c>
      <c r="N5" s="337" t="s">
        <v>10</v>
      </c>
      <c r="O5" s="337" t="s">
        <v>130</v>
      </c>
      <c r="P5" s="337" t="s">
        <v>11</v>
      </c>
      <c r="Q5" s="337" t="s">
        <v>12</v>
      </c>
      <c r="R5" s="337" t="s">
        <v>13</v>
      </c>
      <c r="S5" s="337" t="s">
        <v>8</v>
      </c>
      <c r="T5" s="337" t="s">
        <v>9</v>
      </c>
      <c r="U5" s="337" t="s">
        <v>10</v>
      </c>
      <c r="V5" s="337" t="s">
        <v>130</v>
      </c>
      <c r="W5" s="337" t="s">
        <v>11</v>
      </c>
      <c r="X5" s="337" t="s">
        <v>12</v>
      </c>
      <c r="Y5" s="337" t="s">
        <v>13</v>
      </c>
      <c r="Z5" s="337" t="s">
        <v>8</v>
      </c>
      <c r="AA5" s="337" t="s">
        <v>9</v>
      </c>
      <c r="AB5" s="337" t="s">
        <v>10</v>
      </c>
      <c r="AC5" s="337" t="s">
        <v>130</v>
      </c>
      <c r="AD5" s="337" t="s">
        <v>11</v>
      </c>
      <c r="AE5" s="337" t="s">
        <v>12</v>
      </c>
      <c r="AF5" s="337" t="s">
        <v>13</v>
      </c>
      <c r="AG5" s="157" t="s">
        <v>8</v>
      </c>
      <c r="AH5" s="157" t="s">
        <v>9</v>
      </c>
      <c r="AI5" s="82" t="s">
        <v>8</v>
      </c>
      <c r="AJ5" s="82" t="s">
        <v>9</v>
      </c>
      <c r="AK5" s="82" t="s">
        <v>10</v>
      </c>
      <c r="AL5" s="418"/>
      <c r="AM5" s="419"/>
      <c r="AN5" s="420"/>
    </row>
    <row r="6" spans="1:40">
      <c r="A6" s="154">
        <v>129038</v>
      </c>
      <c r="B6" s="155" t="s">
        <v>128</v>
      </c>
      <c r="C6" s="71" t="s">
        <v>114</v>
      </c>
      <c r="D6" s="83" t="s">
        <v>115</v>
      </c>
      <c r="E6" s="156" t="s">
        <v>167</v>
      </c>
      <c r="F6" s="156" t="s">
        <v>167</v>
      </c>
      <c r="G6" s="391"/>
      <c r="H6" s="391"/>
      <c r="I6" s="391"/>
      <c r="J6" s="156"/>
      <c r="K6" s="156" t="s">
        <v>167</v>
      </c>
      <c r="L6" s="156" t="s">
        <v>167</v>
      </c>
      <c r="M6" s="156" t="s">
        <v>167</v>
      </c>
      <c r="N6" s="156"/>
      <c r="O6" s="391"/>
      <c r="P6" s="391"/>
      <c r="Q6" s="156"/>
      <c r="R6" s="156" t="s">
        <v>167</v>
      </c>
      <c r="S6" s="156" t="s">
        <v>167</v>
      </c>
      <c r="T6" s="156" t="s">
        <v>167</v>
      </c>
      <c r="U6" s="156"/>
      <c r="V6" s="394"/>
      <c r="W6" s="394"/>
      <c r="X6" s="394"/>
      <c r="Y6" s="391" t="s">
        <v>167</v>
      </c>
      <c r="Z6" s="156" t="s">
        <v>167</v>
      </c>
      <c r="AA6" s="156" t="s">
        <v>167</v>
      </c>
      <c r="AB6" s="156"/>
      <c r="AC6" s="391"/>
      <c r="AD6" s="394"/>
      <c r="AE6" s="312"/>
      <c r="AF6" s="156" t="s">
        <v>167</v>
      </c>
      <c r="AG6" s="156" t="s">
        <v>167</v>
      </c>
      <c r="AH6" s="156" t="s">
        <v>167</v>
      </c>
      <c r="AI6" s="74"/>
      <c r="AJ6" s="74"/>
      <c r="AK6" s="74"/>
      <c r="AL6" s="84">
        <v>96</v>
      </c>
      <c r="AM6" s="85">
        <v>96</v>
      </c>
      <c r="AN6" s="86">
        <v>0</v>
      </c>
    </row>
    <row r="7" spans="1:40">
      <c r="A7" s="401" t="s">
        <v>0</v>
      </c>
      <c r="B7" s="402" t="s">
        <v>1</v>
      </c>
      <c r="C7" s="134" t="s">
        <v>2</v>
      </c>
      <c r="D7" s="403" t="s">
        <v>3</v>
      </c>
      <c r="E7" s="68">
        <v>1</v>
      </c>
      <c r="F7" s="68">
        <v>2</v>
      </c>
      <c r="G7" s="68">
        <v>3</v>
      </c>
      <c r="H7" s="68">
        <v>4</v>
      </c>
      <c r="I7" s="68">
        <v>5</v>
      </c>
      <c r="J7" s="68">
        <v>6</v>
      </c>
      <c r="K7" s="68">
        <v>7</v>
      </c>
      <c r="L7" s="68">
        <v>8</v>
      </c>
      <c r="M7" s="68">
        <v>9</v>
      </c>
      <c r="N7" s="68">
        <v>10</v>
      </c>
      <c r="O7" s="68">
        <v>11</v>
      </c>
      <c r="P7" s="68">
        <v>12</v>
      </c>
      <c r="Q7" s="68">
        <v>13</v>
      </c>
      <c r="R7" s="68">
        <v>14</v>
      </c>
      <c r="S7" s="68">
        <v>15</v>
      </c>
      <c r="T7" s="68">
        <v>16</v>
      </c>
      <c r="U7" s="68">
        <v>17</v>
      </c>
      <c r="V7" s="68">
        <v>18</v>
      </c>
      <c r="W7" s="68">
        <v>19</v>
      </c>
      <c r="X7" s="68">
        <v>20</v>
      </c>
      <c r="Y7" s="68">
        <v>21</v>
      </c>
      <c r="Z7" s="68">
        <v>22</v>
      </c>
      <c r="AA7" s="68">
        <v>23</v>
      </c>
      <c r="AB7" s="68">
        <v>24</v>
      </c>
      <c r="AC7" s="68">
        <v>25</v>
      </c>
      <c r="AD7" s="68">
        <v>26</v>
      </c>
      <c r="AE7" s="68">
        <v>27</v>
      </c>
      <c r="AF7" s="68">
        <v>28</v>
      </c>
      <c r="AG7" s="68">
        <v>29</v>
      </c>
      <c r="AH7" s="68">
        <v>30</v>
      </c>
      <c r="AI7" s="81">
        <v>29</v>
      </c>
      <c r="AJ7" s="81">
        <v>30</v>
      </c>
      <c r="AK7" s="81">
        <v>31</v>
      </c>
      <c r="AL7" s="415"/>
      <c r="AM7" s="416"/>
      <c r="AN7" s="417"/>
    </row>
    <row r="8" spans="1:40">
      <c r="A8" s="401"/>
      <c r="B8" s="402"/>
      <c r="C8" s="69" t="s">
        <v>36</v>
      </c>
      <c r="D8" s="403"/>
      <c r="E8" s="337" t="s">
        <v>8</v>
      </c>
      <c r="F8" s="337" t="s">
        <v>9</v>
      </c>
      <c r="G8" s="337" t="s">
        <v>10</v>
      </c>
      <c r="H8" s="337" t="s">
        <v>130</v>
      </c>
      <c r="I8" s="337" t="s">
        <v>11</v>
      </c>
      <c r="J8" s="337" t="s">
        <v>12</v>
      </c>
      <c r="K8" s="337" t="s">
        <v>13</v>
      </c>
      <c r="L8" s="337" t="s">
        <v>8</v>
      </c>
      <c r="M8" s="337" t="s">
        <v>9</v>
      </c>
      <c r="N8" s="337" t="s">
        <v>10</v>
      </c>
      <c r="O8" s="337" t="s">
        <v>130</v>
      </c>
      <c r="P8" s="337" t="s">
        <v>11</v>
      </c>
      <c r="Q8" s="337" t="s">
        <v>12</v>
      </c>
      <c r="R8" s="337" t="s">
        <v>13</v>
      </c>
      <c r="S8" s="337" t="s">
        <v>8</v>
      </c>
      <c r="T8" s="337" t="s">
        <v>9</v>
      </c>
      <c r="U8" s="337" t="s">
        <v>10</v>
      </c>
      <c r="V8" s="337" t="s">
        <v>130</v>
      </c>
      <c r="W8" s="337" t="s">
        <v>11</v>
      </c>
      <c r="X8" s="337" t="s">
        <v>12</v>
      </c>
      <c r="Y8" s="337" t="s">
        <v>13</v>
      </c>
      <c r="Z8" s="337" t="s">
        <v>8</v>
      </c>
      <c r="AA8" s="337" t="s">
        <v>9</v>
      </c>
      <c r="AB8" s="337" t="s">
        <v>10</v>
      </c>
      <c r="AC8" s="337" t="s">
        <v>130</v>
      </c>
      <c r="AD8" s="337" t="s">
        <v>11</v>
      </c>
      <c r="AE8" s="337" t="s">
        <v>12</v>
      </c>
      <c r="AF8" s="337" t="s">
        <v>13</v>
      </c>
      <c r="AG8" s="157" t="s">
        <v>8</v>
      </c>
      <c r="AH8" s="157" t="s">
        <v>9</v>
      </c>
      <c r="AI8" s="82" t="s">
        <v>8</v>
      </c>
      <c r="AJ8" s="82" t="s">
        <v>9</v>
      </c>
      <c r="AK8" s="82" t="s">
        <v>10</v>
      </c>
      <c r="AL8" s="415"/>
      <c r="AM8" s="416"/>
      <c r="AN8" s="417"/>
    </row>
    <row r="9" spans="1:40">
      <c r="A9" s="395">
        <v>153397</v>
      </c>
      <c r="B9" s="70" t="s">
        <v>121</v>
      </c>
      <c r="C9" s="87" t="s">
        <v>116</v>
      </c>
      <c r="D9" s="83" t="s">
        <v>115</v>
      </c>
      <c r="E9" s="156" t="s">
        <v>167</v>
      </c>
      <c r="F9" s="156" t="s">
        <v>167</v>
      </c>
      <c r="G9" s="391"/>
      <c r="H9" s="391"/>
      <c r="I9" s="392"/>
      <c r="J9" s="156" t="s">
        <v>167</v>
      </c>
      <c r="K9" s="156" t="s">
        <v>167</v>
      </c>
      <c r="L9" s="156" t="s">
        <v>167</v>
      </c>
      <c r="M9" s="156" t="s">
        <v>167</v>
      </c>
      <c r="N9" s="156" t="s">
        <v>167</v>
      </c>
      <c r="O9" s="391"/>
      <c r="P9" s="392"/>
      <c r="Q9" s="156" t="s">
        <v>167</v>
      </c>
      <c r="R9" s="156" t="s">
        <v>167</v>
      </c>
      <c r="S9" s="156" t="s">
        <v>167</v>
      </c>
      <c r="T9" s="156" t="s">
        <v>167</v>
      </c>
      <c r="U9" s="156" t="s">
        <v>167</v>
      </c>
      <c r="V9" s="392"/>
      <c r="W9" s="392"/>
      <c r="X9" s="391" t="s">
        <v>167</v>
      </c>
      <c r="Y9" s="392"/>
      <c r="Z9" s="156" t="s">
        <v>167</v>
      </c>
      <c r="AA9" s="156" t="s">
        <v>167</v>
      </c>
      <c r="AB9" s="156" t="s">
        <v>167</v>
      </c>
      <c r="AC9" s="391"/>
      <c r="AD9" s="392"/>
      <c r="AE9" s="156" t="s">
        <v>167</v>
      </c>
      <c r="AF9" s="156" t="s">
        <v>167</v>
      </c>
      <c r="AG9" s="156" t="s">
        <v>167</v>
      </c>
      <c r="AH9" s="156" t="s">
        <v>167</v>
      </c>
      <c r="AI9" s="74"/>
      <c r="AJ9" s="74"/>
      <c r="AK9" s="74"/>
      <c r="AL9" s="84">
        <v>114</v>
      </c>
      <c r="AM9" s="85">
        <v>114</v>
      </c>
      <c r="AN9" s="86">
        <f>AM9-AL9</f>
        <v>0</v>
      </c>
    </row>
    <row r="10" spans="1:40">
      <c r="A10" s="401" t="s">
        <v>0</v>
      </c>
      <c r="B10" s="402" t="s">
        <v>1</v>
      </c>
      <c r="C10" s="134" t="s">
        <v>2</v>
      </c>
      <c r="D10" s="403" t="s">
        <v>3</v>
      </c>
      <c r="E10" s="68">
        <v>1</v>
      </c>
      <c r="F10" s="68">
        <v>2</v>
      </c>
      <c r="G10" s="68">
        <v>3</v>
      </c>
      <c r="H10" s="68">
        <v>4</v>
      </c>
      <c r="I10" s="68">
        <v>5</v>
      </c>
      <c r="J10" s="68">
        <v>6</v>
      </c>
      <c r="K10" s="68">
        <v>7</v>
      </c>
      <c r="L10" s="68">
        <v>8</v>
      </c>
      <c r="M10" s="68">
        <v>9</v>
      </c>
      <c r="N10" s="68">
        <v>10</v>
      </c>
      <c r="O10" s="68">
        <v>11</v>
      </c>
      <c r="P10" s="68">
        <v>12</v>
      </c>
      <c r="Q10" s="68">
        <v>13</v>
      </c>
      <c r="R10" s="68">
        <v>14</v>
      </c>
      <c r="S10" s="68">
        <v>15</v>
      </c>
      <c r="T10" s="68">
        <v>16</v>
      </c>
      <c r="U10" s="68">
        <v>17</v>
      </c>
      <c r="V10" s="68">
        <v>18</v>
      </c>
      <c r="W10" s="68">
        <v>19</v>
      </c>
      <c r="X10" s="68">
        <v>20</v>
      </c>
      <c r="Y10" s="68">
        <v>21</v>
      </c>
      <c r="Z10" s="68">
        <v>22</v>
      </c>
      <c r="AA10" s="68">
        <v>23</v>
      </c>
      <c r="AB10" s="68">
        <v>24</v>
      </c>
      <c r="AC10" s="68">
        <v>25</v>
      </c>
      <c r="AD10" s="68">
        <v>26</v>
      </c>
      <c r="AE10" s="68">
        <v>27</v>
      </c>
      <c r="AF10" s="68">
        <v>28</v>
      </c>
      <c r="AG10" s="68">
        <v>29</v>
      </c>
      <c r="AH10" s="68">
        <v>30</v>
      </c>
      <c r="AI10" s="81">
        <v>29</v>
      </c>
      <c r="AJ10" s="81">
        <v>30</v>
      </c>
      <c r="AK10" s="81">
        <v>31</v>
      </c>
      <c r="AL10" s="415"/>
      <c r="AM10" s="416"/>
      <c r="AN10" s="417"/>
    </row>
    <row r="11" spans="1:40">
      <c r="A11" s="401"/>
      <c r="B11" s="402"/>
      <c r="C11" s="69" t="s">
        <v>36</v>
      </c>
      <c r="D11" s="403"/>
      <c r="E11" s="337" t="s">
        <v>8</v>
      </c>
      <c r="F11" s="337" t="s">
        <v>9</v>
      </c>
      <c r="G11" s="337" t="s">
        <v>10</v>
      </c>
      <c r="H11" s="337" t="s">
        <v>130</v>
      </c>
      <c r="I11" s="337" t="s">
        <v>11</v>
      </c>
      <c r="J11" s="337" t="s">
        <v>12</v>
      </c>
      <c r="K11" s="337" t="s">
        <v>13</v>
      </c>
      <c r="L11" s="337" t="s">
        <v>8</v>
      </c>
      <c r="M11" s="337" t="s">
        <v>9</v>
      </c>
      <c r="N11" s="337" t="s">
        <v>10</v>
      </c>
      <c r="O11" s="337" t="s">
        <v>130</v>
      </c>
      <c r="P11" s="337" t="s">
        <v>11</v>
      </c>
      <c r="Q11" s="337" t="s">
        <v>12</v>
      </c>
      <c r="R11" s="337" t="s">
        <v>13</v>
      </c>
      <c r="S11" s="337" t="s">
        <v>8</v>
      </c>
      <c r="T11" s="337" t="s">
        <v>9</v>
      </c>
      <c r="U11" s="337" t="s">
        <v>10</v>
      </c>
      <c r="V11" s="337" t="s">
        <v>130</v>
      </c>
      <c r="W11" s="337" t="s">
        <v>11</v>
      </c>
      <c r="X11" s="337" t="s">
        <v>12</v>
      </c>
      <c r="Y11" s="337" t="s">
        <v>13</v>
      </c>
      <c r="Z11" s="337" t="s">
        <v>8</v>
      </c>
      <c r="AA11" s="337" t="s">
        <v>9</v>
      </c>
      <c r="AB11" s="337" t="s">
        <v>10</v>
      </c>
      <c r="AC11" s="337" t="s">
        <v>130</v>
      </c>
      <c r="AD11" s="337" t="s">
        <v>11</v>
      </c>
      <c r="AE11" s="337" t="s">
        <v>12</v>
      </c>
      <c r="AF11" s="337" t="s">
        <v>13</v>
      </c>
      <c r="AG11" s="157" t="s">
        <v>8</v>
      </c>
      <c r="AH11" s="157" t="s">
        <v>9</v>
      </c>
      <c r="AI11" s="82" t="s">
        <v>8</v>
      </c>
      <c r="AJ11" s="82" t="s">
        <v>9</v>
      </c>
      <c r="AK11" s="82" t="s">
        <v>10</v>
      </c>
      <c r="AL11" s="415"/>
      <c r="AM11" s="416"/>
      <c r="AN11" s="417"/>
    </row>
    <row r="12" spans="1:40">
      <c r="A12" s="73">
        <v>151602</v>
      </c>
      <c r="B12" s="70" t="s">
        <v>117</v>
      </c>
      <c r="C12" s="87" t="s">
        <v>118</v>
      </c>
      <c r="D12" s="83" t="s">
        <v>115</v>
      </c>
      <c r="E12" s="156" t="s">
        <v>167</v>
      </c>
      <c r="F12" s="156" t="s">
        <v>167</v>
      </c>
      <c r="G12" s="391"/>
      <c r="H12" s="391"/>
      <c r="I12" s="392"/>
      <c r="J12" s="156" t="s">
        <v>167</v>
      </c>
      <c r="K12" s="156" t="s">
        <v>167</v>
      </c>
      <c r="L12" s="156" t="s">
        <v>167</v>
      </c>
      <c r="M12" s="156" t="s">
        <v>167</v>
      </c>
      <c r="N12" s="156" t="s">
        <v>167</v>
      </c>
      <c r="O12" s="391"/>
      <c r="P12" s="393"/>
      <c r="Q12" s="156" t="s">
        <v>167</v>
      </c>
      <c r="R12" s="156" t="s">
        <v>167</v>
      </c>
      <c r="S12" s="156" t="s">
        <v>167</v>
      </c>
      <c r="T12" s="156" t="s">
        <v>167</v>
      </c>
      <c r="U12" s="156" t="s">
        <v>167</v>
      </c>
      <c r="V12" s="393"/>
      <c r="W12" s="393"/>
      <c r="X12" s="393"/>
      <c r="Y12" s="393"/>
      <c r="Z12" s="156" t="s">
        <v>167</v>
      </c>
      <c r="AA12" s="156" t="s">
        <v>167</v>
      </c>
      <c r="AB12" s="156" t="s">
        <v>167</v>
      </c>
      <c r="AC12" s="391"/>
      <c r="AD12" s="393"/>
      <c r="AE12" s="156" t="s">
        <v>167</v>
      </c>
      <c r="AF12" s="156" t="s">
        <v>167</v>
      </c>
      <c r="AG12" s="156" t="s">
        <v>167</v>
      </c>
      <c r="AH12" s="156" t="s">
        <v>167</v>
      </c>
      <c r="AI12" s="74"/>
      <c r="AJ12" s="74"/>
      <c r="AK12" s="74"/>
      <c r="AL12" s="84">
        <v>114</v>
      </c>
      <c r="AM12" s="85">
        <v>114</v>
      </c>
      <c r="AN12" s="86">
        <f>AM12-AL12</f>
        <v>0</v>
      </c>
    </row>
    <row r="13" spans="1:40">
      <c r="A13" s="131"/>
      <c r="B13" s="88"/>
      <c r="C13" s="88"/>
      <c r="D13" s="89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133"/>
      <c r="AM13" s="129"/>
      <c r="AN13" s="130"/>
    </row>
    <row r="15" spans="1:40">
      <c r="AK15" s="414"/>
      <c r="AL15" s="414"/>
    </row>
    <row r="16" spans="1:40">
      <c r="AK16" s="414"/>
      <c r="AL16" s="414"/>
    </row>
    <row r="17" spans="2:38" ht="15.75" thickBot="1"/>
    <row r="18" spans="2:38">
      <c r="B18" s="407" t="s">
        <v>42</v>
      </c>
      <c r="C18" s="408"/>
      <c r="D18" s="408"/>
      <c r="E18" s="408"/>
      <c r="F18" s="408"/>
      <c r="G18" s="408"/>
      <c r="H18" s="408"/>
      <c r="I18" s="409"/>
      <c r="J18" s="4"/>
      <c r="K18" s="410"/>
      <c r="L18" s="410"/>
      <c r="M18" s="410"/>
      <c r="N18" s="410"/>
      <c r="O18" s="410"/>
      <c r="P18" s="4"/>
      <c r="Q18" s="4"/>
      <c r="R18" s="4"/>
      <c r="S18" s="3"/>
      <c r="T18" s="3"/>
      <c r="U18" s="3"/>
      <c r="V18" s="4"/>
      <c r="W18" s="4"/>
      <c r="X18" s="4"/>
      <c r="Y18" s="4"/>
      <c r="Z18" s="4"/>
    </row>
    <row r="19" spans="2:38">
      <c r="B19" s="90" t="s">
        <v>119</v>
      </c>
      <c r="C19" s="411" t="s">
        <v>120</v>
      </c>
      <c r="D19" s="412"/>
      <c r="E19" s="412"/>
      <c r="F19" s="412"/>
      <c r="G19" s="412"/>
      <c r="H19" s="412"/>
      <c r="I19" s="413"/>
      <c r="J19" s="5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2:38">
      <c r="B20" s="90" t="s">
        <v>129</v>
      </c>
      <c r="C20" s="411" t="s">
        <v>120</v>
      </c>
      <c r="D20" s="412"/>
      <c r="E20" s="412"/>
      <c r="F20" s="412"/>
      <c r="G20" s="412"/>
      <c r="H20" s="412"/>
      <c r="I20" s="413"/>
      <c r="J20" s="7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406"/>
      <c r="AB20" s="406"/>
      <c r="AC20" s="406"/>
      <c r="AD20" s="406"/>
      <c r="AE20" s="406"/>
      <c r="AF20" s="406"/>
      <c r="AG20" s="406"/>
      <c r="AH20" s="406"/>
      <c r="AI20" s="406"/>
      <c r="AJ20" s="406"/>
      <c r="AK20" s="406"/>
      <c r="AL20" s="406"/>
    </row>
    <row r="21" spans="2:38">
      <c r="B21" s="91"/>
      <c r="C21" s="6"/>
      <c r="D21" s="7"/>
      <c r="E21" s="9"/>
      <c r="F21" s="9"/>
      <c r="G21" s="9"/>
      <c r="H21" s="9"/>
      <c r="I21" s="7"/>
      <c r="J21" s="7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405"/>
      <c r="AB21" s="405"/>
      <c r="AC21" s="405"/>
      <c r="AD21" s="405"/>
      <c r="AE21" s="405"/>
      <c r="AF21" s="405"/>
      <c r="AG21" s="405"/>
      <c r="AH21" s="405"/>
      <c r="AI21" s="405"/>
      <c r="AJ21" s="405"/>
      <c r="AK21" s="405"/>
      <c r="AL21" s="405"/>
    </row>
    <row r="22" spans="2:38">
      <c r="B22" s="92"/>
      <c r="C22" s="9"/>
      <c r="D22" s="9"/>
      <c r="E22" s="9"/>
      <c r="F22" s="9"/>
      <c r="G22" s="9"/>
      <c r="H22" s="9"/>
      <c r="I22" s="9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406"/>
      <c r="AB22" s="406"/>
      <c r="AC22" s="406"/>
      <c r="AD22" s="406"/>
      <c r="AE22" s="406"/>
      <c r="AF22" s="406"/>
      <c r="AG22" s="406"/>
      <c r="AH22" s="406"/>
      <c r="AI22" s="406"/>
      <c r="AJ22" s="406"/>
      <c r="AK22" s="406"/>
      <c r="AL22" s="406"/>
    </row>
    <row r="23" spans="2:38">
      <c r="B23" s="92"/>
      <c r="C23" s="9"/>
      <c r="D23" s="9"/>
      <c r="E23" s="9"/>
      <c r="F23" s="9"/>
      <c r="G23" s="9"/>
      <c r="H23" s="9"/>
      <c r="I23" s="9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406"/>
      <c r="AB23" s="406"/>
      <c r="AC23" s="406"/>
      <c r="AD23" s="406"/>
      <c r="AE23" s="406"/>
      <c r="AF23" s="406"/>
      <c r="AG23" s="406"/>
      <c r="AH23" s="406"/>
      <c r="AI23" s="406"/>
      <c r="AJ23" s="406"/>
      <c r="AK23" s="406"/>
      <c r="AL23" s="406"/>
    </row>
  </sheetData>
  <mergeCells count="29">
    <mergeCell ref="AM10:AM11"/>
    <mergeCell ref="AN10:AN11"/>
    <mergeCell ref="AK15:AL15"/>
    <mergeCell ref="AL4:AL5"/>
    <mergeCell ref="AM4:AM5"/>
    <mergeCell ref="AN4:AN5"/>
    <mergeCell ref="AL7:AL8"/>
    <mergeCell ref="AM7:AM8"/>
    <mergeCell ref="AN7:AN8"/>
    <mergeCell ref="AA21:AL21"/>
    <mergeCell ref="AA22:AL22"/>
    <mergeCell ref="AA23:AL23"/>
    <mergeCell ref="A10:A11"/>
    <mergeCell ref="B10:B11"/>
    <mergeCell ref="D10:D11"/>
    <mergeCell ref="B18:I18"/>
    <mergeCell ref="K18:O18"/>
    <mergeCell ref="C19:I19"/>
    <mergeCell ref="AK16:AL16"/>
    <mergeCell ref="C20:I20"/>
    <mergeCell ref="AA20:AL20"/>
    <mergeCell ref="AL10:AL11"/>
    <mergeCell ref="A1:AK3"/>
    <mergeCell ref="A7:A8"/>
    <mergeCell ref="B7:B8"/>
    <mergeCell ref="D7:D8"/>
    <mergeCell ref="A4:A5"/>
    <mergeCell ref="B4:B5"/>
    <mergeCell ref="D4:D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79"/>
  <sheetViews>
    <sheetView zoomScale="90" zoomScaleNormal="90" workbookViewId="0">
      <selection sqref="A1:AK3"/>
    </sheetView>
  </sheetViews>
  <sheetFormatPr defaultColWidth="11.5703125" defaultRowHeight="15"/>
  <cols>
    <col min="1" max="1" width="8.28515625" style="302" customWidth="1"/>
    <col min="2" max="2" width="21.28515625" customWidth="1"/>
    <col min="3" max="3" width="9.85546875" style="302" customWidth="1"/>
    <col min="4" max="4" width="8" customWidth="1"/>
    <col min="5" max="5" width="5.42578125" style="233" customWidth="1"/>
    <col min="6" max="6" width="3.28515625" customWidth="1"/>
    <col min="7" max="7" width="3.7109375" customWidth="1"/>
    <col min="8" max="8" width="4" customWidth="1"/>
    <col min="9" max="9" width="5" customWidth="1"/>
    <col min="10" max="10" width="3.5703125" customWidth="1"/>
    <col min="11" max="11" width="3.28515625" customWidth="1"/>
    <col min="12" max="12" width="5.7109375" style="234" customWidth="1"/>
    <col min="13" max="13" width="4.7109375" customWidth="1"/>
    <col min="14" max="17" width="3.28515625" customWidth="1"/>
    <col min="18" max="18" width="5.42578125" customWidth="1"/>
    <col min="19" max="19" width="3.28515625" customWidth="1"/>
    <col min="20" max="20" width="3.28515625" style="234" customWidth="1"/>
    <col min="21" max="25" width="3.28515625" customWidth="1"/>
    <col min="26" max="26" width="5.42578125" customWidth="1"/>
    <col min="27" max="33" width="3.28515625" customWidth="1"/>
    <col min="34" max="34" width="4.5703125" customWidth="1"/>
    <col min="35" max="35" width="5.5703125" style="235" customWidth="1"/>
    <col min="36" max="36" width="5.42578125" style="235" customWidth="1"/>
    <col min="37" max="37" width="5.140625" style="235" customWidth="1"/>
    <col min="38" max="213" width="9.140625" customWidth="1"/>
    <col min="237" max="237" width="8.28515625" customWidth="1"/>
    <col min="238" max="238" width="21.28515625" customWidth="1"/>
    <col min="239" max="239" width="9.85546875" customWidth="1"/>
    <col min="240" max="240" width="6.140625" customWidth="1"/>
    <col min="241" max="270" width="3.28515625" customWidth="1"/>
    <col min="271" max="271" width="0" hidden="1" customWidth="1"/>
    <col min="272" max="273" width="3.28515625" customWidth="1"/>
    <col min="274" max="274" width="5.140625" customWidth="1"/>
    <col min="275" max="275" width="3.28515625" customWidth="1"/>
    <col min="276" max="276" width="3.140625" customWidth="1"/>
    <col min="277" max="277" width="14.7109375" customWidth="1"/>
    <col min="278" max="278" width="12.28515625" customWidth="1"/>
    <col min="279" max="279" width="4" customWidth="1"/>
    <col min="280" max="280" width="14.7109375" customWidth="1"/>
    <col min="281" max="281" width="12.7109375" customWidth="1"/>
    <col min="282" max="469" width="9.140625" customWidth="1"/>
    <col min="493" max="493" width="8.28515625" customWidth="1"/>
    <col min="494" max="494" width="21.28515625" customWidth="1"/>
    <col min="495" max="495" width="9.85546875" customWidth="1"/>
    <col min="496" max="496" width="6.140625" customWidth="1"/>
    <col min="497" max="526" width="3.28515625" customWidth="1"/>
    <col min="527" max="527" width="0" hidden="1" customWidth="1"/>
    <col min="528" max="529" width="3.28515625" customWidth="1"/>
    <col min="530" max="530" width="5.140625" customWidth="1"/>
    <col min="531" max="531" width="3.28515625" customWidth="1"/>
    <col min="532" max="532" width="3.140625" customWidth="1"/>
    <col min="533" max="533" width="14.7109375" customWidth="1"/>
    <col min="534" max="534" width="12.28515625" customWidth="1"/>
    <col min="535" max="535" width="4" customWidth="1"/>
    <col min="536" max="536" width="14.7109375" customWidth="1"/>
    <col min="537" max="537" width="12.7109375" customWidth="1"/>
    <col min="538" max="725" width="9.140625" customWidth="1"/>
    <col min="749" max="749" width="8.28515625" customWidth="1"/>
    <col min="750" max="750" width="21.28515625" customWidth="1"/>
    <col min="751" max="751" width="9.85546875" customWidth="1"/>
    <col min="752" max="752" width="6.140625" customWidth="1"/>
    <col min="753" max="782" width="3.28515625" customWidth="1"/>
    <col min="783" max="783" width="0" hidden="1" customWidth="1"/>
    <col min="784" max="785" width="3.28515625" customWidth="1"/>
    <col min="786" max="786" width="5.140625" customWidth="1"/>
    <col min="787" max="787" width="3.28515625" customWidth="1"/>
    <col min="788" max="788" width="3.140625" customWidth="1"/>
    <col min="789" max="789" width="14.7109375" customWidth="1"/>
    <col min="790" max="790" width="12.28515625" customWidth="1"/>
    <col min="791" max="791" width="4" customWidth="1"/>
    <col min="792" max="792" width="14.7109375" customWidth="1"/>
    <col min="793" max="793" width="12.7109375" customWidth="1"/>
    <col min="794" max="981" width="9.140625" customWidth="1"/>
    <col min="1005" max="1005" width="8.28515625" customWidth="1"/>
    <col min="1006" max="1006" width="21.28515625" customWidth="1"/>
    <col min="1007" max="1007" width="9.85546875" customWidth="1"/>
    <col min="1008" max="1008" width="6.140625" customWidth="1"/>
    <col min="1009" max="1038" width="3.28515625" customWidth="1"/>
    <col min="1039" max="1039" width="0" hidden="1" customWidth="1"/>
    <col min="1040" max="1041" width="3.28515625" customWidth="1"/>
    <col min="1042" max="1042" width="5.140625" customWidth="1"/>
    <col min="1043" max="1043" width="3.28515625" customWidth="1"/>
    <col min="1044" max="1044" width="3.140625" customWidth="1"/>
    <col min="1045" max="1045" width="14.7109375" customWidth="1"/>
    <col min="1046" max="1046" width="12.28515625" customWidth="1"/>
    <col min="1047" max="1047" width="4" customWidth="1"/>
    <col min="1048" max="1048" width="14.7109375" customWidth="1"/>
    <col min="1049" max="1049" width="12.7109375" customWidth="1"/>
    <col min="1050" max="1237" width="9.140625" customWidth="1"/>
    <col min="1261" max="1261" width="8.28515625" customWidth="1"/>
    <col min="1262" max="1262" width="21.28515625" customWidth="1"/>
    <col min="1263" max="1263" width="9.85546875" customWidth="1"/>
    <col min="1264" max="1264" width="6.140625" customWidth="1"/>
    <col min="1265" max="1294" width="3.28515625" customWidth="1"/>
    <col min="1295" max="1295" width="0" hidden="1" customWidth="1"/>
    <col min="1296" max="1297" width="3.28515625" customWidth="1"/>
    <col min="1298" max="1298" width="5.140625" customWidth="1"/>
    <col min="1299" max="1299" width="3.28515625" customWidth="1"/>
    <col min="1300" max="1300" width="3.140625" customWidth="1"/>
    <col min="1301" max="1301" width="14.7109375" customWidth="1"/>
    <col min="1302" max="1302" width="12.28515625" customWidth="1"/>
    <col min="1303" max="1303" width="4" customWidth="1"/>
    <col min="1304" max="1304" width="14.7109375" customWidth="1"/>
    <col min="1305" max="1305" width="12.7109375" customWidth="1"/>
    <col min="1306" max="1493" width="9.140625" customWidth="1"/>
    <col min="1517" max="1517" width="8.28515625" customWidth="1"/>
    <col min="1518" max="1518" width="21.28515625" customWidth="1"/>
    <col min="1519" max="1519" width="9.85546875" customWidth="1"/>
    <col min="1520" max="1520" width="6.140625" customWidth="1"/>
    <col min="1521" max="1550" width="3.28515625" customWidth="1"/>
    <col min="1551" max="1551" width="0" hidden="1" customWidth="1"/>
    <col min="1552" max="1553" width="3.28515625" customWidth="1"/>
    <col min="1554" max="1554" width="5.140625" customWidth="1"/>
    <col min="1555" max="1555" width="3.28515625" customWidth="1"/>
    <col min="1556" max="1556" width="3.140625" customWidth="1"/>
    <col min="1557" max="1557" width="14.7109375" customWidth="1"/>
    <col min="1558" max="1558" width="12.28515625" customWidth="1"/>
    <col min="1559" max="1559" width="4" customWidth="1"/>
    <col min="1560" max="1560" width="14.7109375" customWidth="1"/>
    <col min="1561" max="1561" width="12.7109375" customWidth="1"/>
    <col min="1562" max="1749" width="9.140625" customWidth="1"/>
    <col min="1773" max="1773" width="8.28515625" customWidth="1"/>
    <col min="1774" max="1774" width="21.28515625" customWidth="1"/>
    <col min="1775" max="1775" width="9.85546875" customWidth="1"/>
    <col min="1776" max="1776" width="6.140625" customWidth="1"/>
    <col min="1777" max="1806" width="3.28515625" customWidth="1"/>
    <col min="1807" max="1807" width="0" hidden="1" customWidth="1"/>
    <col min="1808" max="1809" width="3.28515625" customWidth="1"/>
    <col min="1810" max="1810" width="5.140625" customWidth="1"/>
    <col min="1811" max="1811" width="3.28515625" customWidth="1"/>
    <col min="1812" max="1812" width="3.140625" customWidth="1"/>
    <col min="1813" max="1813" width="14.7109375" customWidth="1"/>
    <col min="1814" max="1814" width="12.28515625" customWidth="1"/>
    <col min="1815" max="1815" width="4" customWidth="1"/>
    <col min="1816" max="1816" width="14.7109375" customWidth="1"/>
    <col min="1817" max="1817" width="12.7109375" customWidth="1"/>
    <col min="1818" max="2005" width="9.140625" customWidth="1"/>
    <col min="2029" max="2029" width="8.28515625" customWidth="1"/>
    <col min="2030" max="2030" width="21.28515625" customWidth="1"/>
    <col min="2031" max="2031" width="9.85546875" customWidth="1"/>
    <col min="2032" max="2032" width="6.140625" customWidth="1"/>
    <col min="2033" max="2062" width="3.28515625" customWidth="1"/>
    <col min="2063" max="2063" width="0" hidden="1" customWidth="1"/>
    <col min="2064" max="2065" width="3.28515625" customWidth="1"/>
    <col min="2066" max="2066" width="5.140625" customWidth="1"/>
    <col min="2067" max="2067" width="3.28515625" customWidth="1"/>
    <col min="2068" max="2068" width="3.140625" customWidth="1"/>
    <col min="2069" max="2069" width="14.7109375" customWidth="1"/>
    <col min="2070" max="2070" width="12.28515625" customWidth="1"/>
    <col min="2071" max="2071" width="4" customWidth="1"/>
    <col min="2072" max="2072" width="14.7109375" customWidth="1"/>
    <col min="2073" max="2073" width="12.7109375" customWidth="1"/>
    <col min="2074" max="2261" width="9.140625" customWidth="1"/>
    <col min="2285" max="2285" width="8.28515625" customWidth="1"/>
    <col min="2286" max="2286" width="21.28515625" customWidth="1"/>
    <col min="2287" max="2287" width="9.85546875" customWidth="1"/>
    <col min="2288" max="2288" width="6.140625" customWidth="1"/>
    <col min="2289" max="2318" width="3.28515625" customWidth="1"/>
    <col min="2319" max="2319" width="0" hidden="1" customWidth="1"/>
    <col min="2320" max="2321" width="3.28515625" customWidth="1"/>
    <col min="2322" max="2322" width="5.140625" customWidth="1"/>
    <col min="2323" max="2323" width="3.28515625" customWidth="1"/>
    <col min="2324" max="2324" width="3.140625" customWidth="1"/>
    <col min="2325" max="2325" width="14.7109375" customWidth="1"/>
    <col min="2326" max="2326" width="12.28515625" customWidth="1"/>
    <col min="2327" max="2327" width="4" customWidth="1"/>
    <col min="2328" max="2328" width="14.7109375" customWidth="1"/>
    <col min="2329" max="2329" width="12.7109375" customWidth="1"/>
    <col min="2330" max="2517" width="9.140625" customWidth="1"/>
    <col min="2541" max="2541" width="8.28515625" customWidth="1"/>
    <col min="2542" max="2542" width="21.28515625" customWidth="1"/>
    <col min="2543" max="2543" width="9.85546875" customWidth="1"/>
    <col min="2544" max="2544" width="6.140625" customWidth="1"/>
    <col min="2545" max="2574" width="3.28515625" customWidth="1"/>
    <col min="2575" max="2575" width="0" hidden="1" customWidth="1"/>
    <col min="2576" max="2577" width="3.28515625" customWidth="1"/>
    <col min="2578" max="2578" width="5.140625" customWidth="1"/>
    <col min="2579" max="2579" width="3.28515625" customWidth="1"/>
    <col min="2580" max="2580" width="3.140625" customWidth="1"/>
    <col min="2581" max="2581" width="14.7109375" customWidth="1"/>
    <col min="2582" max="2582" width="12.28515625" customWidth="1"/>
    <col min="2583" max="2583" width="4" customWidth="1"/>
    <col min="2584" max="2584" width="14.7109375" customWidth="1"/>
    <col min="2585" max="2585" width="12.7109375" customWidth="1"/>
    <col min="2586" max="2773" width="9.140625" customWidth="1"/>
    <col min="2797" max="2797" width="8.28515625" customWidth="1"/>
    <col min="2798" max="2798" width="21.28515625" customWidth="1"/>
    <col min="2799" max="2799" width="9.85546875" customWidth="1"/>
    <col min="2800" max="2800" width="6.140625" customWidth="1"/>
    <col min="2801" max="2830" width="3.28515625" customWidth="1"/>
    <col min="2831" max="2831" width="0" hidden="1" customWidth="1"/>
    <col min="2832" max="2833" width="3.28515625" customWidth="1"/>
    <col min="2834" max="2834" width="5.140625" customWidth="1"/>
    <col min="2835" max="2835" width="3.28515625" customWidth="1"/>
    <col min="2836" max="2836" width="3.140625" customWidth="1"/>
    <col min="2837" max="2837" width="14.7109375" customWidth="1"/>
    <col min="2838" max="2838" width="12.28515625" customWidth="1"/>
    <col min="2839" max="2839" width="4" customWidth="1"/>
    <col min="2840" max="2840" width="14.7109375" customWidth="1"/>
    <col min="2841" max="2841" width="12.7109375" customWidth="1"/>
    <col min="2842" max="3029" width="9.140625" customWidth="1"/>
    <col min="3053" max="3053" width="8.28515625" customWidth="1"/>
    <col min="3054" max="3054" width="21.28515625" customWidth="1"/>
    <col min="3055" max="3055" width="9.85546875" customWidth="1"/>
    <col min="3056" max="3056" width="6.140625" customWidth="1"/>
    <col min="3057" max="3086" width="3.28515625" customWidth="1"/>
    <col min="3087" max="3087" width="0" hidden="1" customWidth="1"/>
    <col min="3088" max="3089" width="3.28515625" customWidth="1"/>
    <col min="3090" max="3090" width="5.140625" customWidth="1"/>
    <col min="3091" max="3091" width="3.28515625" customWidth="1"/>
    <col min="3092" max="3092" width="3.140625" customWidth="1"/>
    <col min="3093" max="3093" width="14.7109375" customWidth="1"/>
    <col min="3094" max="3094" width="12.28515625" customWidth="1"/>
    <col min="3095" max="3095" width="4" customWidth="1"/>
    <col min="3096" max="3096" width="14.7109375" customWidth="1"/>
    <col min="3097" max="3097" width="12.7109375" customWidth="1"/>
    <col min="3098" max="3285" width="9.140625" customWidth="1"/>
    <col min="3309" max="3309" width="8.28515625" customWidth="1"/>
    <col min="3310" max="3310" width="21.28515625" customWidth="1"/>
    <col min="3311" max="3311" width="9.85546875" customWidth="1"/>
    <col min="3312" max="3312" width="6.140625" customWidth="1"/>
    <col min="3313" max="3342" width="3.28515625" customWidth="1"/>
    <col min="3343" max="3343" width="0" hidden="1" customWidth="1"/>
    <col min="3344" max="3345" width="3.28515625" customWidth="1"/>
    <col min="3346" max="3346" width="5.140625" customWidth="1"/>
    <col min="3347" max="3347" width="3.28515625" customWidth="1"/>
    <col min="3348" max="3348" width="3.140625" customWidth="1"/>
    <col min="3349" max="3349" width="14.7109375" customWidth="1"/>
    <col min="3350" max="3350" width="12.28515625" customWidth="1"/>
    <col min="3351" max="3351" width="4" customWidth="1"/>
    <col min="3352" max="3352" width="14.7109375" customWidth="1"/>
    <col min="3353" max="3353" width="12.7109375" customWidth="1"/>
    <col min="3354" max="3541" width="9.140625" customWidth="1"/>
    <col min="3565" max="3565" width="8.28515625" customWidth="1"/>
    <col min="3566" max="3566" width="21.28515625" customWidth="1"/>
    <col min="3567" max="3567" width="9.85546875" customWidth="1"/>
    <col min="3568" max="3568" width="6.140625" customWidth="1"/>
    <col min="3569" max="3598" width="3.28515625" customWidth="1"/>
    <col min="3599" max="3599" width="0" hidden="1" customWidth="1"/>
    <col min="3600" max="3601" width="3.28515625" customWidth="1"/>
    <col min="3602" max="3602" width="5.140625" customWidth="1"/>
    <col min="3603" max="3603" width="3.28515625" customWidth="1"/>
    <col min="3604" max="3604" width="3.140625" customWidth="1"/>
    <col min="3605" max="3605" width="14.7109375" customWidth="1"/>
    <col min="3606" max="3606" width="12.28515625" customWidth="1"/>
    <col min="3607" max="3607" width="4" customWidth="1"/>
    <col min="3608" max="3608" width="14.7109375" customWidth="1"/>
    <col min="3609" max="3609" width="12.7109375" customWidth="1"/>
    <col min="3610" max="3797" width="9.140625" customWidth="1"/>
    <col min="3821" max="3821" width="8.28515625" customWidth="1"/>
    <col min="3822" max="3822" width="21.28515625" customWidth="1"/>
    <col min="3823" max="3823" width="9.85546875" customWidth="1"/>
    <col min="3824" max="3824" width="6.140625" customWidth="1"/>
    <col min="3825" max="3854" width="3.28515625" customWidth="1"/>
    <col min="3855" max="3855" width="0" hidden="1" customWidth="1"/>
    <col min="3856" max="3857" width="3.28515625" customWidth="1"/>
    <col min="3858" max="3858" width="5.140625" customWidth="1"/>
    <col min="3859" max="3859" width="3.28515625" customWidth="1"/>
    <col min="3860" max="3860" width="3.140625" customWidth="1"/>
    <col min="3861" max="3861" width="14.7109375" customWidth="1"/>
    <col min="3862" max="3862" width="12.28515625" customWidth="1"/>
    <col min="3863" max="3863" width="4" customWidth="1"/>
    <col min="3864" max="3864" width="14.7109375" customWidth="1"/>
    <col min="3865" max="3865" width="12.7109375" customWidth="1"/>
    <col min="3866" max="4053" width="9.140625" customWidth="1"/>
    <col min="4077" max="4077" width="8.28515625" customWidth="1"/>
    <col min="4078" max="4078" width="21.28515625" customWidth="1"/>
    <col min="4079" max="4079" width="9.85546875" customWidth="1"/>
    <col min="4080" max="4080" width="6.140625" customWidth="1"/>
    <col min="4081" max="4110" width="3.28515625" customWidth="1"/>
    <col min="4111" max="4111" width="0" hidden="1" customWidth="1"/>
    <col min="4112" max="4113" width="3.28515625" customWidth="1"/>
    <col min="4114" max="4114" width="5.140625" customWidth="1"/>
    <col min="4115" max="4115" width="3.28515625" customWidth="1"/>
    <col min="4116" max="4116" width="3.140625" customWidth="1"/>
    <col min="4117" max="4117" width="14.7109375" customWidth="1"/>
    <col min="4118" max="4118" width="12.28515625" customWidth="1"/>
    <col min="4119" max="4119" width="4" customWidth="1"/>
    <col min="4120" max="4120" width="14.7109375" customWidth="1"/>
    <col min="4121" max="4121" width="12.7109375" customWidth="1"/>
    <col min="4122" max="4309" width="9.140625" customWidth="1"/>
    <col min="4333" max="4333" width="8.28515625" customWidth="1"/>
    <col min="4334" max="4334" width="21.28515625" customWidth="1"/>
    <col min="4335" max="4335" width="9.85546875" customWidth="1"/>
    <col min="4336" max="4336" width="6.140625" customWidth="1"/>
    <col min="4337" max="4366" width="3.28515625" customWidth="1"/>
    <col min="4367" max="4367" width="0" hidden="1" customWidth="1"/>
    <col min="4368" max="4369" width="3.28515625" customWidth="1"/>
    <col min="4370" max="4370" width="5.140625" customWidth="1"/>
    <col min="4371" max="4371" width="3.28515625" customWidth="1"/>
    <col min="4372" max="4372" width="3.140625" customWidth="1"/>
    <col min="4373" max="4373" width="14.7109375" customWidth="1"/>
    <col min="4374" max="4374" width="12.28515625" customWidth="1"/>
    <col min="4375" max="4375" width="4" customWidth="1"/>
    <col min="4376" max="4376" width="14.7109375" customWidth="1"/>
    <col min="4377" max="4377" width="12.7109375" customWidth="1"/>
    <col min="4378" max="4565" width="9.140625" customWidth="1"/>
    <col min="4589" max="4589" width="8.28515625" customWidth="1"/>
    <col min="4590" max="4590" width="21.28515625" customWidth="1"/>
    <col min="4591" max="4591" width="9.85546875" customWidth="1"/>
    <col min="4592" max="4592" width="6.140625" customWidth="1"/>
    <col min="4593" max="4622" width="3.28515625" customWidth="1"/>
    <col min="4623" max="4623" width="0" hidden="1" customWidth="1"/>
    <col min="4624" max="4625" width="3.28515625" customWidth="1"/>
    <col min="4626" max="4626" width="5.140625" customWidth="1"/>
    <col min="4627" max="4627" width="3.28515625" customWidth="1"/>
    <col min="4628" max="4628" width="3.140625" customWidth="1"/>
    <col min="4629" max="4629" width="14.7109375" customWidth="1"/>
    <col min="4630" max="4630" width="12.28515625" customWidth="1"/>
    <col min="4631" max="4631" width="4" customWidth="1"/>
    <col min="4632" max="4632" width="14.7109375" customWidth="1"/>
    <col min="4633" max="4633" width="12.7109375" customWidth="1"/>
    <col min="4634" max="4821" width="9.140625" customWidth="1"/>
    <col min="4845" max="4845" width="8.28515625" customWidth="1"/>
    <col min="4846" max="4846" width="21.28515625" customWidth="1"/>
    <col min="4847" max="4847" width="9.85546875" customWidth="1"/>
    <col min="4848" max="4848" width="6.140625" customWidth="1"/>
    <col min="4849" max="4878" width="3.28515625" customWidth="1"/>
    <col min="4879" max="4879" width="0" hidden="1" customWidth="1"/>
    <col min="4880" max="4881" width="3.28515625" customWidth="1"/>
    <col min="4882" max="4882" width="5.140625" customWidth="1"/>
    <col min="4883" max="4883" width="3.28515625" customWidth="1"/>
    <col min="4884" max="4884" width="3.140625" customWidth="1"/>
    <col min="4885" max="4885" width="14.7109375" customWidth="1"/>
    <col min="4886" max="4886" width="12.28515625" customWidth="1"/>
    <col min="4887" max="4887" width="4" customWidth="1"/>
    <col min="4888" max="4888" width="14.7109375" customWidth="1"/>
    <col min="4889" max="4889" width="12.7109375" customWidth="1"/>
    <col min="4890" max="5077" width="9.140625" customWidth="1"/>
    <col min="5101" max="5101" width="8.28515625" customWidth="1"/>
    <col min="5102" max="5102" width="21.28515625" customWidth="1"/>
    <col min="5103" max="5103" width="9.85546875" customWidth="1"/>
    <col min="5104" max="5104" width="6.140625" customWidth="1"/>
    <col min="5105" max="5134" width="3.28515625" customWidth="1"/>
    <col min="5135" max="5135" width="0" hidden="1" customWidth="1"/>
    <col min="5136" max="5137" width="3.28515625" customWidth="1"/>
    <col min="5138" max="5138" width="5.140625" customWidth="1"/>
    <col min="5139" max="5139" width="3.28515625" customWidth="1"/>
    <col min="5140" max="5140" width="3.140625" customWidth="1"/>
    <col min="5141" max="5141" width="14.7109375" customWidth="1"/>
    <col min="5142" max="5142" width="12.28515625" customWidth="1"/>
    <col min="5143" max="5143" width="4" customWidth="1"/>
    <col min="5144" max="5144" width="14.7109375" customWidth="1"/>
    <col min="5145" max="5145" width="12.7109375" customWidth="1"/>
    <col min="5146" max="5333" width="9.140625" customWidth="1"/>
    <col min="5357" max="5357" width="8.28515625" customWidth="1"/>
    <col min="5358" max="5358" width="21.28515625" customWidth="1"/>
    <col min="5359" max="5359" width="9.85546875" customWidth="1"/>
    <col min="5360" max="5360" width="6.140625" customWidth="1"/>
    <col min="5361" max="5390" width="3.28515625" customWidth="1"/>
    <col min="5391" max="5391" width="0" hidden="1" customWidth="1"/>
    <col min="5392" max="5393" width="3.28515625" customWidth="1"/>
    <col min="5394" max="5394" width="5.140625" customWidth="1"/>
    <col min="5395" max="5395" width="3.28515625" customWidth="1"/>
    <col min="5396" max="5396" width="3.140625" customWidth="1"/>
    <col min="5397" max="5397" width="14.7109375" customWidth="1"/>
    <col min="5398" max="5398" width="12.28515625" customWidth="1"/>
    <col min="5399" max="5399" width="4" customWidth="1"/>
    <col min="5400" max="5400" width="14.7109375" customWidth="1"/>
    <col min="5401" max="5401" width="12.7109375" customWidth="1"/>
    <col min="5402" max="5589" width="9.140625" customWidth="1"/>
    <col min="5613" max="5613" width="8.28515625" customWidth="1"/>
    <col min="5614" max="5614" width="21.28515625" customWidth="1"/>
    <col min="5615" max="5615" width="9.85546875" customWidth="1"/>
    <col min="5616" max="5616" width="6.140625" customWidth="1"/>
    <col min="5617" max="5646" width="3.28515625" customWidth="1"/>
    <col min="5647" max="5647" width="0" hidden="1" customWidth="1"/>
    <col min="5648" max="5649" width="3.28515625" customWidth="1"/>
    <col min="5650" max="5650" width="5.140625" customWidth="1"/>
    <col min="5651" max="5651" width="3.28515625" customWidth="1"/>
    <col min="5652" max="5652" width="3.140625" customWidth="1"/>
    <col min="5653" max="5653" width="14.7109375" customWidth="1"/>
    <col min="5654" max="5654" width="12.28515625" customWidth="1"/>
    <col min="5655" max="5655" width="4" customWidth="1"/>
    <col min="5656" max="5656" width="14.7109375" customWidth="1"/>
    <col min="5657" max="5657" width="12.7109375" customWidth="1"/>
    <col min="5658" max="5845" width="9.140625" customWidth="1"/>
    <col min="5869" max="5869" width="8.28515625" customWidth="1"/>
    <col min="5870" max="5870" width="21.28515625" customWidth="1"/>
    <col min="5871" max="5871" width="9.85546875" customWidth="1"/>
    <col min="5872" max="5872" width="6.140625" customWidth="1"/>
    <col min="5873" max="5902" width="3.28515625" customWidth="1"/>
    <col min="5903" max="5903" width="0" hidden="1" customWidth="1"/>
    <col min="5904" max="5905" width="3.28515625" customWidth="1"/>
    <col min="5906" max="5906" width="5.140625" customWidth="1"/>
    <col min="5907" max="5907" width="3.28515625" customWidth="1"/>
    <col min="5908" max="5908" width="3.140625" customWidth="1"/>
    <col min="5909" max="5909" width="14.7109375" customWidth="1"/>
    <col min="5910" max="5910" width="12.28515625" customWidth="1"/>
    <col min="5911" max="5911" width="4" customWidth="1"/>
    <col min="5912" max="5912" width="14.7109375" customWidth="1"/>
    <col min="5913" max="5913" width="12.7109375" customWidth="1"/>
    <col min="5914" max="6101" width="9.140625" customWidth="1"/>
    <col min="6125" max="6125" width="8.28515625" customWidth="1"/>
    <col min="6126" max="6126" width="21.28515625" customWidth="1"/>
    <col min="6127" max="6127" width="9.85546875" customWidth="1"/>
    <col min="6128" max="6128" width="6.140625" customWidth="1"/>
    <col min="6129" max="6158" width="3.28515625" customWidth="1"/>
    <col min="6159" max="6159" width="0" hidden="1" customWidth="1"/>
    <col min="6160" max="6161" width="3.28515625" customWidth="1"/>
    <col min="6162" max="6162" width="5.140625" customWidth="1"/>
    <col min="6163" max="6163" width="3.28515625" customWidth="1"/>
    <col min="6164" max="6164" width="3.140625" customWidth="1"/>
    <col min="6165" max="6165" width="14.7109375" customWidth="1"/>
    <col min="6166" max="6166" width="12.28515625" customWidth="1"/>
    <col min="6167" max="6167" width="4" customWidth="1"/>
    <col min="6168" max="6168" width="14.7109375" customWidth="1"/>
    <col min="6169" max="6169" width="12.7109375" customWidth="1"/>
    <col min="6170" max="6357" width="9.140625" customWidth="1"/>
    <col min="6381" max="6381" width="8.28515625" customWidth="1"/>
    <col min="6382" max="6382" width="21.28515625" customWidth="1"/>
    <col min="6383" max="6383" width="9.85546875" customWidth="1"/>
    <col min="6384" max="6384" width="6.140625" customWidth="1"/>
    <col min="6385" max="6414" width="3.28515625" customWidth="1"/>
    <col min="6415" max="6415" width="0" hidden="1" customWidth="1"/>
    <col min="6416" max="6417" width="3.28515625" customWidth="1"/>
    <col min="6418" max="6418" width="5.140625" customWidth="1"/>
    <col min="6419" max="6419" width="3.28515625" customWidth="1"/>
    <col min="6420" max="6420" width="3.140625" customWidth="1"/>
    <col min="6421" max="6421" width="14.7109375" customWidth="1"/>
    <col min="6422" max="6422" width="12.28515625" customWidth="1"/>
    <col min="6423" max="6423" width="4" customWidth="1"/>
    <col min="6424" max="6424" width="14.7109375" customWidth="1"/>
    <col min="6425" max="6425" width="12.7109375" customWidth="1"/>
    <col min="6426" max="6613" width="9.140625" customWidth="1"/>
    <col min="6637" max="6637" width="8.28515625" customWidth="1"/>
    <col min="6638" max="6638" width="21.28515625" customWidth="1"/>
    <col min="6639" max="6639" width="9.85546875" customWidth="1"/>
    <col min="6640" max="6640" width="6.140625" customWidth="1"/>
    <col min="6641" max="6670" width="3.28515625" customWidth="1"/>
    <col min="6671" max="6671" width="0" hidden="1" customWidth="1"/>
    <col min="6672" max="6673" width="3.28515625" customWidth="1"/>
    <col min="6674" max="6674" width="5.140625" customWidth="1"/>
    <col min="6675" max="6675" width="3.28515625" customWidth="1"/>
    <col min="6676" max="6676" width="3.140625" customWidth="1"/>
    <col min="6677" max="6677" width="14.7109375" customWidth="1"/>
    <col min="6678" max="6678" width="12.28515625" customWidth="1"/>
    <col min="6679" max="6679" width="4" customWidth="1"/>
    <col min="6680" max="6680" width="14.7109375" customWidth="1"/>
    <col min="6681" max="6681" width="12.7109375" customWidth="1"/>
    <col min="6682" max="6869" width="9.140625" customWidth="1"/>
    <col min="6893" max="6893" width="8.28515625" customWidth="1"/>
    <col min="6894" max="6894" width="21.28515625" customWidth="1"/>
    <col min="6895" max="6895" width="9.85546875" customWidth="1"/>
    <col min="6896" max="6896" width="6.140625" customWidth="1"/>
    <col min="6897" max="6926" width="3.28515625" customWidth="1"/>
    <col min="6927" max="6927" width="0" hidden="1" customWidth="1"/>
    <col min="6928" max="6929" width="3.28515625" customWidth="1"/>
    <col min="6930" max="6930" width="5.140625" customWidth="1"/>
    <col min="6931" max="6931" width="3.28515625" customWidth="1"/>
    <col min="6932" max="6932" width="3.140625" customWidth="1"/>
    <col min="6933" max="6933" width="14.7109375" customWidth="1"/>
    <col min="6934" max="6934" width="12.28515625" customWidth="1"/>
    <col min="6935" max="6935" width="4" customWidth="1"/>
    <col min="6936" max="6936" width="14.7109375" customWidth="1"/>
    <col min="6937" max="6937" width="12.7109375" customWidth="1"/>
    <col min="6938" max="7125" width="9.140625" customWidth="1"/>
    <col min="7149" max="7149" width="8.28515625" customWidth="1"/>
    <col min="7150" max="7150" width="21.28515625" customWidth="1"/>
    <col min="7151" max="7151" width="9.85546875" customWidth="1"/>
    <col min="7152" max="7152" width="6.140625" customWidth="1"/>
    <col min="7153" max="7182" width="3.28515625" customWidth="1"/>
    <col min="7183" max="7183" width="0" hidden="1" customWidth="1"/>
    <col min="7184" max="7185" width="3.28515625" customWidth="1"/>
    <col min="7186" max="7186" width="5.140625" customWidth="1"/>
    <col min="7187" max="7187" width="3.28515625" customWidth="1"/>
    <col min="7188" max="7188" width="3.140625" customWidth="1"/>
    <col min="7189" max="7189" width="14.7109375" customWidth="1"/>
    <col min="7190" max="7190" width="12.28515625" customWidth="1"/>
    <col min="7191" max="7191" width="4" customWidth="1"/>
    <col min="7192" max="7192" width="14.7109375" customWidth="1"/>
    <col min="7193" max="7193" width="12.7109375" customWidth="1"/>
    <col min="7194" max="7381" width="9.140625" customWidth="1"/>
    <col min="7405" max="7405" width="8.28515625" customWidth="1"/>
    <col min="7406" max="7406" width="21.28515625" customWidth="1"/>
    <col min="7407" max="7407" width="9.85546875" customWidth="1"/>
    <col min="7408" max="7408" width="6.140625" customWidth="1"/>
    <col min="7409" max="7438" width="3.28515625" customWidth="1"/>
    <col min="7439" max="7439" width="0" hidden="1" customWidth="1"/>
    <col min="7440" max="7441" width="3.28515625" customWidth="1"/>
    <col min="7442" max="7442" width="5.140625" customWidth="1"/>
    <col min="7443" max="7443" width="3.28515625" customWidth="1"/>
    <col min="7444" max="7444" width="3.140625" customWidth="1"/>
    <col min="7445" max="7445" width="14.7109375" customWidth="1"/>
    <col min="7446" max="7446" width="12.28515625" customWidth="1"/>
    <col min="7447" max="7447" width="4" customWidth="1"/>
    <col min="7448" max="7448" width="14.7109375" customWidth="1"/>
    <col min="7449" max="7449" width="12.7109375" customWidth="1"/>
    <col min="7450" max="7637" width="9.140625" customWidth="1"/>
    <col min="7661" max="7661" width="8.28515625" customWidth="1"/>
    <col min="7662" max="7662" width="21.28515625" customWidth="1"/>
    <col min="7663" max="7663" width="9.85546875" customWidth="1"/>
    <col min="7664" max="7664" width="6.140625" customWidth="1"/>
    <col min="7665" max="7694" width="3.28515625" customWidth="1"/>
    <col min="7695" max="7695" width="0" hidden="1" customWidth="1"/>
    <col min="7696" max="7697" width="3.28515625" customWidth="1"/>
    <col min="7698" max="7698" width="5.140625" customWidth="1"/>
    <col min="7699" max="7699" width="3.28515625" customWidth="1"/>
    <col min="7700" max="7700" width="3.140625" customWidth="1"/>
    <col min="7701" max="7701" width="14.7109375" customWidth="1"/>
    <col min="7702" max="7702" width="12.28515625" customWidth="1"/>
    <col min="7703" max="7703" width="4" customWidth="1"/>
    <col min="7704" max="7704" width="14.7109375" customWidth="1"/>
    <col min="7705" max="7705" width="12.7109375" customWidth="1"/>
    <col min="7706" max="7893" width="9.140625" customWidth="1"/>
    <col min="7917" max="7917" width="8.28515625" customWidth="1"/>
    <col min="7918" max="7918" width="21.28515625" customWidth="1"/>
    <col min="7919" max="7919" width="9.85546875" customWidth="1"/>
    <col min="7920" max="7920" width="6.140625" customWidth="1"/>
    <col min="7921" max="7950" width="3.28515625" customWidth="1"/>
    <col min="7951" max="7951" width="0" hidden="1" customWidth="1"/>
    <col min="7952" max="7953" width="3.28515625" customWidth="1"/>
    <col min="7954" max="7954" width="5.140625" customWidth="1"/>
    <col min="7955" max="7955" width="3.28515625" customWidth="1"/>
    <col min="7956" max="7956" width="3.140625" customWidth="1"/>
    <col min="7957" max="7957" width="14.7109375" customWidth="1"/>
    <col min="7958" max="7958" width="12.28515625" customWidth="1"/>
    <col min="7959" max="7959" width="4" customWidth="1"/>
    <col min="7960" max="7960" width="14.7109375" customWidth="1"/>
    <col min="7961" max="7961" width="12.7109375" customWidth="1"/>
    <col min="7962" max="8149" width="9.140625" customWidth="1"/>
    <col min="8173" max="8173" width="8.28515625" customWidth="1"/>
    <col min="8174" max="8174" width="21.28515625" customWidth="1"/>
    <col min="8175" max="8175" width="9.85546875" customWidth="1"/>
    <col min="8176" max="8176" width="6.140625" customWidth="1"/>
    <col min="8177" max="8206" width="3.28515625" customWidth="1"/>
    <col min="8207" max="8207" width="0" hidden="1" customWidth="1"/>
    <col min="8208" max="8209" width="3.28515625" customWidth="1"/>
    <col min="8210" max="8210" width="5.140625" customWidth="1"/>
    <col min="8211" max="8211" width="3.28515625" customWidth="1"/>
    <col min="8212" max="8212" width="3.140625" customWidth="1"/>
    <col min="8213" max="8213" width="14.7109375" customWidth="1"/>
    <col min="8214" max="8214" width="12.28515625" customWidth="1"/>
    <col min="8215" max="8215" width="4" customWidth="1"/>
    <col min="8216" max="8216" width="14.7109375" customWidth="1"/>
    <col min="8217" max="8217" width="12.7109375" customWidth="1"/>
    <col min="8218" max="8405" width="9.140625" customWidth="1"/>
    <col min="8429" max="8429" width="8.28515625" customWidth="1"/>
    <col min="8430" max="8430" width="21.28515625" customWidth="1"/>
    <col min="8431" max="8431" width="9.85546875" customWidth="1"/>
    <col min="8432" max="8432" width="6.140625" customWidth="1"/>
    <col min="8433" max="8462" width="3.28515625" customWidth="1"/>
    <col min="8463" max="8463" width="0" hidden="1" customWidth="1"/>
    <col min="8464" max="8465" width="3.28515625" customWidth="1"/>
    <col min="8466" max="8466" width="5.140625" customWidth="1"/>
    <col min="8467" max="8467" width="3.28515625" customWidth="1"/>
    <col min="8468" max="8468" width="3.140625" customWidth="1"/>
    <col min="8469" max="8469" width="14.7109375" customWidth="1"/>
    <col min="8470" max="8470" width="12.28515625" customWidth="1"/>
    <col min="8471" max="8471" width="4" customWidth="1"/>
    <col min="8472" max="8472" width="14.7109375" customWidth="1"/>
    <col min="8473" max="8473" width="12.7109375" customWidth="1"/>
    <col min="8474" max="8661" width="9.140625" customWidth="1"/>
    <col min="8685" max="8685" width="8.28515625" customWidth="1"/>
    <col min="8686" max="8686" width="21.28515625" customWidth="1"/>
    <col min="8687" max="8687" width="9.85546875" customWidth="1"/>
    <col min="8688" max="8688" width="6.140625" customWidth="1"/>
    <col min="8689" max="8718" width="3.28515625" customWidth="1"/>
    <col min="8719" max="8719" width="0" hidden="1" customWidth="1"/>
    <col min="8720" max="8721" width="3.28515625" customWidth="1"/>
    <col min="8722" max="8722" width="5.140625" customWidth="1"/>
    <col min="8723" max="8723" width="3.28515625" customWidth="1"/>
    <col min="8724" max="8724" width="3.140625" customWidth="1"/>
    <col min="8725" max="8725" width="14.7109375" customWidth="1"/>
    <col min="8726" max="8726" width="12.28515625" customWidth="1"/>
    <col min="8727" max="8727" width="4" customWidth="1"/>
    <col min="8728" max="8728" width="14.7109375" customWidth="1"/>
    <col min="8729" max="8729" width="12.7109375" customWidth="1"/>
    <col min="8730" max="8917" width="9.140625" customWidth="1"/>
    <col min="8941" max="8941" width="8.28515625" customWidth="1"/>
    <col min="8942" max="8942" width="21.28515625" customWidth="1"/>
    <col min="8943" max="8943" width="9.85546875" customWidth="1"/>
    <col min="8944" max="8944" width="6.140625" customWidth="1"/>
    <col min="8945" max="8974" width="3.28515625" customWidth="1"/>
    <col min="8975" max="8975" width="0" hidden="1" customWidth="1"/>
    <col min="8976" max="8977" width="3.28515625" customWidth="1"/>
    <col min="8978" max="8978" width="5.140625" customWidth="1"/>
    <col min="8979" max="8979" width="3.28515625" customWidth="1"/>
    <col min="8980" max="8980" width="3.140625" customWidth="1"/>
    <col min="8981" max="8981" width="14.7109375" customWidth="1"/>
    <col min="8982" max="8982" width="12.28515625" customWidth="1"/>
    <col min="8983" max="8983" width="4" customWidth="1"/>
    <col min="8984" max="8984" width="14.7109375" customWidth="1"/>
    <col min="8985" max="8985" width="12.7109375" customWidth="1"/>
    <col min="8986" max="9173" width="9.140625" customWidth="1"/>
    <col min="9197" max="9197" width="8.28515625" customWidth="1"/>
    <col min="9198" max="9198" width="21.28515625" customWidth="1"/>
    <col min="9199" max="9199" width="9.85546875" customWidth="1"/>
    <col min="9200" max="9200" width="6.140625" customWidth="1"/>
    <col min="9201" max="9230" width="3.28515625" customWidth="1"/>
    <col min="9231" max="9231" width="0" hidden="1" customWidth="1"/>
    <col min="9232" max="9233" width="3.28515625" customWidth="1"/>
    <col min="9234" max="9234" width="5.140625" customWidth="1"/>
    <col min="9235" max="9235" width="3.28515625" customWidth="1"/>
    <col min="9236" max="9236" width="3.140625" customWidth="1"/>
    <col min="9237" max="9237" width="14.7109375" customWidth="1"/>
    <col min="9238" max="9238" width="12.28515625" customWidth="1"/>
    <col min="9239" max="9239" width="4" customWidth="1"/>
    <col min="9240" max="9240" width="14.7109375" customWidth="1"/>
    <col min="9241" max="9241" width="12.7109375" customWidth="1"/>
    <col min="9242" max="9429" width="9.140625" customWidth="1"/>
    <col min="9453" max="9453" width="8.28515625" customWidth="1"/>
    <col min="9454" max="9454" width="21.28515625" customWidth="1"/>
    <col min="9455" max="9455" width="9.85546875" customWidth="1"/>
    <col min="9456" max="9456" width="6.140625" customWidth="1"/>
    <col min="9457" max="9486" width="3.28515625" customWidth="1"/>
    <col min="9487" max="9487" width="0" hidden="1" customWidth="1"/>
    <col min="9488" max="9489" width="3.28515625" customWidth="1"/>
    <col min="9490" max="9490" width="5.140625" customWidth="1"/>
    <col min="9491" max="9491" width="3.28515625" customWidth="1"/>
    <col min="9492" max="9492" width="3.140625" customWidth="1"/>
    <col min="9493" max="9493" width="14.7109375" customWidth="1"/>
    <col min="9494" max="9494" width="12.28515625" customWidth="1"/>
    <col min="9495" max="9495" width="4" customWidth="1"/>
    <col min="9496" max="9496" width="14.7109375" customWidth="1"/>
    <col min="9497" max="9497" width="12.7109375" customWidth="1"/>
    <col min="9498" max="9685" width="9.140625" customWidth="1"/>
    <col min="9709" max="9709" width="8.28515625" customWidth="1"/>
    <col min="9710" max="9710" width="21.28515625" customWidth="1"/>
    <col min="9711" max="9711" width="9.85546875" customWidth="1"/>
    <col min="9712" max="9712" width="6.140625" customWidth="1"/>
    <col min="9713" max="9742" width="3.28515625" customWidth="1"/>
    <col min="9743" max="9743" width="0" hidden="1" customWidth="1"/>
    <col min="9744" max="9745" width="3.28515625" customWidth="1"/>
    <col min="9746" max="9746" width="5.140625" customWidth="1"/>
    <col min="9747" max="9747" width="3.28515625" customWidth="1"/>
    <col min="9748" max="9748" width="3.140625" customWidth="1"/>
    <col min="9749" max="9749" width="14.7109375" customWidth="1"/>
    <col min="9750" max="9750" width="12.28515625" customWidth="1"/>
    <col min="9751" max="9751" width="4" customWidth="1"/>
    <col min="9752" max="9752" width="14.7109375" customWidth="1"/>
    <col min="9753" max="9753" width="12.7109375" customWidth="1"/>
    <col min="9754" max="9941" width="9.140625" customWidth="1"/>
    <col min="9965" max="9965" width="8.28515625" customWidth="1"/>
    <col min="9966" max="9966" width="21.28515625" customWidth="1"/>
    <col min="9967" max="9967" width="9.85546875" customWidth="1"/>
    <col min="9968" max="9968" width="6.140625" customWidth="1"/>
    <col min="9969" max="9998" width="3.28515625" customWidth="1"/>
    <col min="9999" max="9999" width="0" hidden="1" customWidth="1"/>
    <col min="10000" max="10001" width="3.28515625" customWidth="1"/>
    <col min="10002" max="10002" width="5.140625" customWidth="1"/>
    <col min="10003" max="10003" width="3.28515625" customWidth="1"/>
    <col min="10004" max="10004" width="3.140625" customWidth="1"/>
    <col min="10005" max="10005" width="14.7109375" customWidth="1"/>
    <col min="10006" max="10006" width="12.28515625" customWidth="1"/>
    <col min="10007" max="10007" width="4" customWidth="1"/>
    <col min="10008" max="10008" width="14.7109375" customWidth="1"/>
    <col min="10009" max="10009" width="12.7109375" customWidth="1"/>
    <col min="10010" max="10197" width="9.140625" customWidth="1"/>
    <col min="10221" max="10221" width="8.28515625" customWidth="1"/>
    <col min="10222" max="10222" width="21.28515625" customWidth="1"/>
    <col min="10223" max="10223" width="9.85546875" customWidth="1"/>
    <col min="10224" max="10224" width="6.140625" customWidth="1"/>
    <col min="10225" max="10254" width="3.28515625" customWidth="1"/>
    <col min="10255" max="10255" width="0" hidden="1" customWidth="1"/>
    <col min="10256" max="10257" width="3.28515625" customWidth="1"/>
    <col min="10258" max="10258" width="5.140625" customWidth="1"/>
    <col min="10259" max="10259" width="3.28515625" customWidth="1"/>
    <col min="10260" max="10260" width="3.140625" customWidth="1"/>
    <col min="10261" max="10261" width="14.7109375" customWidth="1"/>
    <col min="10262" max="10262" width="12.28515625" customWidth="1"/>
    <col min="10263" max="10263" width="4" customWidth="1"/>
    <col min="10264" max="10264" width="14.7109375" customWidth="1"/>
    <col min="10265" max="10265" width="12.7109375" customWidth="1"/>
    <col min="10266" max="10453" width="9.140625" customWidth="1"/>
    <col min="10477" max="10477" width="8.28515625" customWidth="1"/>
    <col min="10478" max="10478" width="21.28515625" customWidth="1"/>
    <col min="10479" max="10479" width="9.85546875" customWidth="1"/>
    <col min="10480" max="10480" width="6.140625" customWidth="1"/>
    <col min="10481" max="10510" width="3.28515625" customWidth="1"/>
    <col min="10511" max="10511" width="0" hidden="1" customWidth="1"/>
    <col min="10512" max="10513" width="3.28515625" customWidth="1"/>
    <col min="10514" max="10514" width="5.140625" customWidth="1"/>
    <col min="10515" max="10515" width="3.28515625" customWidth="1"/>
    <col min="10516" max="10516" width="3.140625" customWidth="1"/>
    <col min="10517" max="10517" width="14.7109375" customWidth="1"/>
    <col min="10518" max="10518" width="12.28515625" customWidth="1"/>
    <col min="10519" max="10519" width="4" customWidth="1"/>
    <col min="10520" max="10520" width="14.7109375" customWidth="1"/>
    <col min="10521" max="10521" width="12.7109375" customWidth="1"/>
    <col min="10522" max="10709" width="9.140625" customWidth="1"/>
    <col min="10733" max="10733" width="8.28515625" customWidth="1"/>
    <col min="10734" max="10734" width="21.28515625" customWidth="1"/>
    <col min="10735" max="10735" width="9.85546875" customWidth="1"/>
    <col min="10736" max="10736" width="6.140625" customWidth="1"/>
    <col min="10737" max="10766" width="3.28515625" customWidth="1"/>
    <col min="10767" max="10767" width="0" hidden="1" customWidth="1"/>
    <col min="10768" max="10769" width="3.28515625" customWidth="1"/>
    <col min="10770" max="10770" width="5.140625" customWidth="1"/>
    <col min="10771" max="10771" width="3.28515625" customWidth="1"/>
    <col min="10772" max="10772" width="3.140625" customWidth="1"/>
    <col min="10773" max="10773" width="14.7109375" customWidth="1"/>
    <col min="10774" max="10774" width="12.28515625" customWidth="1"/>
    <col min="10775" max="10775" width="4" customWidth="1"/>
    <col min="10776" max="10776" width="14.7109375" customWidth="1"/>
    <col min="10777" max="10777" width="12.7109375" customWidth="1"/>
    <col min="10778" max="10965" width="9.140625" customWidth="1"/>
    <col min="10989" max="10989" width="8.28515625" customWidth="1"/>
    <col min="10990" max="10990" width="21.28515625" customWidth="1"/>
    <col min="10991" max="10991" width="9.85546875" customWidth="1"/>
    <col min="10992" max="10992" width="6.140625" customWidth="1"/>
    <col min="10993" max="11022" width="3.28515625" customWidth="1"/>
    <col min="11023" max="11023" width="0" hidden="1" customWidth="1"/>
    <col min="11024" max="11025" width="3.28515625" customWidth="1"/>
    <col min="11026" max="11026" width="5.140625" customWidth="1"/>
    <col min="11027" max="11027" width="3.28515625" customWidth="1"/>
    <col min="11028" max="11028" width="3.140625" customWidth="1"/>
    <col min="11029" max="11029" width="14.7109375" customWidth="1"/>
    <col min="11030" max="11030" width="12.28515625" customWidth="1"/>
    <col min="11031" max="11031" width="4" customWidth="1"/>
    <col min="11032" max="11032" width="14.7109375" customWidth="1"/>
    <col min="11033" max="11033" width="12.7109375" customWidth="1"/>
    <col min="11034" max="11221" width="9.140625" customWidth="1"/>
    <col min="11245" max="11245" width="8.28515625" customWidth="1"/>
    <col min="11246" max="11246" width="21.28515625" customWidth="1"/>
    <col min="11247" max="11247" width="9.85546875" customWidth="1"/>
    <col min="11248" max="11248" width="6.140625" customWidth="1"/>
    <col min="11249" max="11278" width="3.28515625" customWidth="1"/>
    <col min="11279" max="11279" width="0" hidden="1" customWidth="1"/>
    <col min="11280" max="11281" width="3.28515625" customWidth="1"/>
    <col min="11282" max="11282" width="5.140625" customWidth="1"/>
    <col min="11283" max="11283" width="3.28515625" customWidth="1"/>
    <col min="11284" max="11284" width="3.140625" customWidth="1"/>
    <col min="11285" max="11285" width="14.7109375" customWidth="1"/>
    <col min="11286" max="11286" width="12.28515625" customWidth="1"/>
    <col min="11287" max="11287" width="4" customWidth="1"/>
    <col min="11288" max="11288" width="14.7109375" customWidth="1"/>
    <col min="11289" max="11289" width="12.7109375" customWidth="1"/>
    <col min="11290" max="11477" width="9.140625" customWidth="1"/>
    <col min="11501" max="11501" width="8.28515625" customWidth="1"/>
    <col min="11502" max="11502" width="21.28515625" customWidth="1"/>
    <col min="11503" max="11503" width="9.85546875" customWidth="1"/>
    <col min="11504" max="11504" width="6.140625" customWidth="1"/>
    <col min="11505" max="11534" width="3.28515625" customWidth="1"/>
    <col min="11535" max="11535" width="0" hidden="1" customWidth="1"/>
    <col min="11536" max="11537" width="3.28515625" customWidth="1"/>
    <col min="11538" max="11538" width="5.140625" customWidth="1"/>
    <col min="11539" max="11539" width="3.28515625" customWidth="1"/>
    <col min="11540" max="11540" width="3.140625" customWidth="1"/>
    <col min="11541" max="11541" width="14.7109375" customWidth="1"/>
    <col min="11542" max="11542" width="12.28515625" customWidth="1"/>
    <col min="11543" max="11543" width="4" customWidth="1"/>
    <col min="11544" max="11544" width="14.7109375" customWidth="1"/>
    <col min="11545" max="11545" width="12.7109375" customWidth="1"/>
    <col min="11546" max="11733" width="9.140625" customWidth="1"/>
    <col min="11757" max="11757" width="8.28515625" customWidth="1"/>
    <col min="11758" max="11758" width="21.28515625" customWidth="1"/>
    <col min="11759" max="11759" width="9.85546875" customWidth="1"/>
    <col min="11760" max="11760" width="6.140625" customWidth="1"/>
    <col min="11761" max="11790" width="3.28515625" customWidth="1"/>
    <col min="11791" max="11791" width="0" hidden="1" customWidth="1"/>
    <col min="11792" max="11793" width="3.28515625" customWidth="1"/>
    <col min="11794" max="11794" width="5.140625" customWidth="1"/>
    <col min="11795" max="11795" width="3.28515625" customWidth="1"/>
    <col min="11796" max="11796" width="3.140625" customWidth="1"/>
    <col min="11797" max="11797" width="14.7109375" customWidth="1"/>
    <col min="11798" max="11798" width="12.28515625" customWidth="1"/>
    <col min="11799" max="11799" width="4" customWidth="1"/>
    <col min="11800" max="11800" width="14.7109375" customWidth="1"/>
    <col min="11801" max="11801" width="12.7109375" customWidth="1"/>
    <col min="11802" max="11989" width="9.140625" customWidth="1"/>
    <col min="12013" max="12013" width="8.28515625" customWidth="1"/>
    <col min="12014" max="12014" width="21.28515625" customWidth="1"/>
    <col min="12015" max="12015" width="9.85546875" customWidth="1"/>
    <col min="12016" max="12016" width="6.140625" customWidth="1"/>
    <col min="12017" max="12046" width="3.28515625" customWidth="1"/>
    <col min="12047" max="12047" width="0" hidden="1" customWidth="1"/>
    <col min="12048" max="12049" width="3.28515625" customWidth="1"/>
    <col min="12050" max="12050" width="5.140625" customWidth="1"/>
    <col min="12051" max="12051" width="3.28515625" customWidth="1"/>
    <col min="12052" max="12052" width="3.140625" customWidth="1"/>
    <col min="12053" max="12053" width="14.7109375" customWidth="1"/>
    <col min="12054" max="12054" width="12.28515625" customWidth="1"/>
    <col min="12055" max="12055" width="4" customWidth="1"/>
    <col min="12056" max="12056" width="14.7109375" customWidth="1"/>
    <col min="12057" max="12057" width="12.7109375" customWidth="1"/>
    <col min="12058" max="12245" width="9.140625" customWidth="1"/>
    <col min="12269" max="12269" width="8.28515625" customWidth="1"/>
    <col min="12270" max="12270" width="21.28515625" customWidth="1"/>
    <col min="12271" max="12271" width="9.85546875" customWidth="1"/>
    <col min="12272" max="12272" width="6.140625" customWidth="1"/>
    <col min="12273" max="12302" width="3.28515625" customWidth="1"/>
    <col min="12303" max="12303" width="0" hidden="1" customWidth="1"/>
    <col min="12304" max="12305" width="3.28515625" customWidth="1"/>
    <col min="12306" max="12306" width="5.140625" customWidth="1"/>
    <col min="12307" max="12307" width="3.28515625" customWidth="1"/>
    <col min="12308" max="12308" width="3.140625" customWidth="1"/>
    <col min="12309" max="12309" width="14.7109375" customWidth="1"/>
    <col min="12310" max="12310" width="12.28515625" customWidth="1"/>
    <col min="12311" max="12311" width="4" customWidth="1"/>
    <col min="12312" max="12312" width="14.7109375" customWidth="1"/>
    <col min="12313" max="12313" width="12.7109375" customWidth="1"/>
    <col min="12314" max="12501" width="9.140625" customWidth="1"/>
    <col min="12525" max="12525" width="8.28515625" customWidth="1"/>
    <col min="12526" max="12526" width="21.28515625" customWidth="1"/>
    <col min="12527" max="12527" width="9.85546875" customWidth="1"/>
    <col min="12528" max="12528" width="6.140625" customWidth="1"/>
    <col min="12529" max="12558" width="3.28515625" customWidth="1"/>
    <col min="12559" max="12559" width="0" hidden="1" customWidth="1"/>
    <col min="12560" max="12561" width="3.28515625" customWidth="1"/>
    <col min="12562" max="12562" width="5.140625" customWidth="1"/>
    <col min="12563" max="12563" width="3.28515625" customWidth="1"/>
    <col min="12564" max="12564" width="3.140625" customWidth="1"/>
    <col min="12565" max="12565" width="14.7109375" customWidth="1"/>
    <col min="12566" max="12566" width="12.28515625" customWidth="1"/>
    <col min="12567" max="12567" width="4" customWidth="1"/>
    <col min="12568" max="12568" width="14.7109375" customWidth="1"/>
    <col min="12569" max="12569" width="12.7109375" customWidth="1"/>
    <col min="12570" max="12757" width="9.140625" customWidth="1"/>
    <col min="12781" max="12781" width="8.28515625" customWidth="1"/>
    <col min="12782" max="12782" width="21.28515625" customWidth="1"/>
    <col min="12783" max="12783" width="9.85546875" customWidth="1"/>
    <col min="12784" max="12784" width="6.140625" customWidth="1"/>
    <col min="12785" max="12814" width="3.28515625" customWidth="1"/>
    <col min="12815" max="12815" width="0" hidden="1" customWidth="1"/>
    <col min="12816" max="12817" width="3.28515625" customWidth="1"/>
    <col min="12818" max="12818" width="5.140625" customWidth="1"/>
    <col min="12819" max="12819" width="3.28515625" customWidth="1"/>
    <col min="12820" max="12820" width="3.140625" customWidth="1"/>
    <col min="12821" max="12821" width="14.7109375" customWidth="1"/>
    <col min="12822" max="12822" width="12.28515625" customWidth="1"/>
    <col min="12823" max="12823" width="4" customWidth="1"/>
    <col min="12824" max="12824" width="14.7109375" customWidth="1"/>
    <col min="12825" max="12825" width="12.7109375" customWidth="1"/>
    <col min="12826" max="13013" width="9.140625" customWidth="1"/>
    <col min="13037" max="13037" width="8.28515625" customWidth="1"/>
    <col min="13038" max="13038" width="21.28515625" customWidth="1"/>
    <col min="13039" max="13039" width="9.85546875" customWidth="1"/>
    <col min="13040" max="13040" width="6.140625" customWidth="1"/>
    <col min="13041" max="13070" width="3.28515625" customWidth="1"/>
    <col min="13071" max="13071" width="0" hidden="1" customWidth="1"/>
    <col min="13072" max="13073" width="3.28515625" customWidth="1"/>
    <col min="13074" max="13074" width="5.140625" customWidth="1"/>
    <col min="13075" max="13075" width="3.28515625" customWidth="1"/>
    <col min="13076" max="13076" width="3.140625" customWidth="1"/>
    <col min="13077" max="13077" width="14.7109375" customWidth="1"/>
    <col min="13078" max="13078" width="12.28515625" customWidth="1"/>
    <col min="13079" max="13079" width="4" customWidth="1"/>
    <col min="13080" max="13080" width="14.7109375" customWidth="1"/>
    <col min="13081" max="13081" width="12.7109375" customWidth="1"/>
    <col min="13082" max="13269" width="9.140625" customWidth="1"/>
    <col min="13293" max="13293" width="8.28515625" customWidth="1"/>
    <col min="13294" max="13294" width="21.28515625" customWidth="1"/>
    <col min="13295" max="13295" width="9.85546875" customWidth="1"/>
    <col min="13296" max="13296" width="6.140625" customWidth="1"/>
    <col min="13297" max="13326" width="3.28515625" customWidth="1"/>
    <col min="13327" max="13327" width="0" hidden="1" customWidth="1"/>
    <col min="13328" max="13329" width="3.28515625" customWidth="1"/>
    <col min="13330" max="13330" width="5.140625" customWidth="1"/>
    <col min="13331" max="13331" width="3.28515625" customWidth="1"/>
    <col min="13332" max="13332" width="3.140625" customWidth="1"/>
    <col min="13333" max="13333" width="14.7109375" customWidth="1"/>
    <col min="13334" max="13334" width="12.28515625" customWidth="1"/>
    <col min="13335" max="13335" width="4" customWidth="1"/>
    <col min="13336" max="13336" width="14.7109375" customWidth="1"/>
    <col min="13337" max="13337" width="12.7109375" customWidth="1"/>
    <col min="13338" max="13525" width="9.140625" customWidth="1"/>
    <col min="13549" max="13549" width="8.28515625" customWidth="1"/>
    <col min="13550" max="13550" width="21.28515625" customWidth="1"/>
    <col min="13551" max="13551" width="9.85546875" customWidth="1"/>
    <col min="13552" max="13552" width="6.140625" customWidth="1"/>
    <col min="13553" max="13582" width="3.28515625" customWidth="1"/>
    <col min="13583" max="13583" width="0" hidden="1" customWidth="1"/>
    <col min="13584" max="13585" width="3.28515625" customWidth="1"/>
    <col min="13586" max="13586" width="5.140625" customWidth="1"/>
    <col min="13587" max="13587" width="3.28515625" customWidth="1"/>
    <col min="13588" max="13588" width="3.140625" customWidth="1"/>
    <col min="13589" max="13589" width="14.7109375" customWidth="1"/>
    <col min="13590" max="13590" width="12.28515625" customWidth="1"/>
    <col min="13591" max="13591" width="4" customWidth="1"/>
    <col min="13592" max="13592" width="14.7109375" customWidth="1"/>
    <col min="13593" max="13593" width="12.7109375" customWidth="1"/>
    <col min="13594" max="13781" width="9.140625" customWidth="1"/>
    <col min="13805" max="13805" width="8.28515625" customWidth="1"/>
    <col min="13806" max="13806" width="21.28515625" customWidth="1"/>
    <col min="13807" max="13807" width="9.85546875" customWidth="1"/>
    <col min="13808" max="13808" width="6.140625" customWidth="1"/>
    <col min="13809" max="13838" width="3.28515625" customWidth="1"/>
    <col min="13839" max="13839" width="0" hidden="1" customWidth="1"/>
    <col min="13840" max="13841" width="3.28515625" customWidth="1"/>
    <col min="13842" max="13842" width="5.140625" customWidth="1"/>
    <col min="13843" max="13843" width="3.28515625" customWidth="1"/>
    <col min="13844" max="13844" width="3.140625" customWidth="1"/>
    <col min="13845" max="13845" width="14.7109375" customWidth="1"/>
    <col min="13846" max="13846" width="12.28515625" customWidth="1"/>
    <col min="13847" max="13847" width="4" customWidth="1"/>
    <col min="13848" max="13848" width="14.7109375" customWidth="1"/>
    <col min="13849" max="13849" width="12.7109375" customWidth="1"/>
    <col min="13850" max="14037" width="9.140625" customWidth="1"/>
    <col min="14061" max="14061" width="8.28515625" customWidth="1"/>
    <col min="14062" max="14062" width="21.28515625" customWidth="1"/>
    <col min="14063" max="14063" width="9.85546875" customWidth="1"/>
    <col min="14064" max="14064" width="6.140625" customWidth="1"/>
    <col min="14065" max="14094" width="3.28515625" customWidth="1"/>
    <col min="14095" max="14095" width="0" hidden="1" customWidth="1"/>
    <col min="14096" max="14097" width="3.28515625" customWidth="1"/>
    <col min="14098" max="14098" width="5.140625" customWidth="1"/>
    <col min="14099" max="14099" width="3.28515625" customWidth="1"/>
    <col min="14100" max="14100" width="3.140625" customWidth="1"/>
    <col min="14101" max="14101" width="14.7109375" customWidth="1"/>
    <col min="14102" max="14102" width="12.28515625" customWidth="1"/>
    <col min="14103" max="14103" width="4" customWidth="1"/>
    <col min="14104" max="14104" width="14.7109375" customWidth="1"/>
    <col min="14105" max="14105" width="12.7109375" customWidth="1"/>
    <col min="14106" max="14293" width="9.140625" customWidth="1"/>
    <col min="14317" max="14317" width="8.28515625" customWidth="1"/>
    <col min="14318" max="14318" width="21.28515625" customWidth="1"/>
    <col min="14319" max="14319" width="9.85546875" customWidth="1"/>
    <col min="14320" max="14320" width="6.140625" customWidth="1"/>
    <col min="14321" max="14350" width="3.28515625" customWidth="1"/>
    <col min="14351" max="14351" width="0" hidden="1" customWidth="1"/>
    <col min="14352" max="14353" width="3.28515625" customWidth="1"/>
    <col min="14354" max="14354" width="5.140625" customWidth="1"/>
    <col min="14355" max="14355" width="3.28515625" customWidth="1"/>
    <col min="14356" max="14356" width="3.140625" customWidth="1"/>
    <col min="14357" max="14357" width="14.7109375" customWidth="1"/>
    <col min="14358" max="14358" width="12.28515625" customWidth="1"/>
    <col min="14359" max="14359" width="4" customWidth="1"/>
    <col min="14360" max="14360" width="14.7109375" customWidth="1"/>
    <col min="14361" max="14361" width="12.7109375" customWidth="1"/>
    <col min="14362" max="14549" width="9.140625" customWidth="1"/>
    <col min="14573" max="14573" width="8.28515625" customWidth="1"/>
    <col min="14574" max="14574" width="21.28515625" customWidth="1"/>
    <col min="14575" max="14575" width="9.85546875" customWidth="1"/>
    <col min="14576" max="14576" width="6.140625" customWidth="1"/>
    <col min="14577" max="14606" width="3.28515625" customWidth="1"/>
    <col min="14607" max="14607" width="0" hidden="1" customWidth="1"/>
    <col min="14608" max="14609" width="3.28515625" customWidth="1"/>
    <col min="14610" max="14610" width="5.140625" customWidth="1"/>
    <col min="14611" max="14611" width="3.28515625" customWidth="1"/>
    <col min="14612" max="14612" width="3.140625" customWidth="1"/>
    <col min="14613" max="14613" width="14.7109375" customWidth="1"/>
    <col min="14614" max="14614" width="12.28515625" customWidth="1"/>
    <col min="14615" max="14615" width="4" customWidth="1"/>
    <col min="14616" max="14616" width="14.7109375" customWidth="1"/>
    <col min="14617" max="14617" width="12.7109375" customWidth="1"/>
    <col min="14618" max="14805" width="9.140625" customWidth="1"/>
    <col min="14829" max="14829" width="8.28515625" customWidth="1"/>
    <col min="14830" max="14830" width="21.28515625" customWidth="1"/>
    <col min="14831" max="14831" width="9.85546875" customWidth="1"/>
    <col min="14832" max="14832" width="6.140625" customWidth="1"/>
    <col min="14833" max="14862" width="3.28515625" customWidth="1"/>
    <col min="14863" max="14863" width="0" hidden="1" customWidth="1"/>
    <col min="14864" max="14865" width="3.28515625" customWidth="1"/>
    <col min="14866" max="14866" width="5.140625" customWidth="1"/>
    <col min="14867" max="14867" width="3.28515625" customWidth="1"/>
    <col min="14868" max="14868" width="3.140625" customWidth="1"/>
    <col min="14869" max="14869" width="14.7109375" customWidth="1"/>
    <col min="14870" max="14870" width="12.28515625" customWidth="1"/>
    <col min="14871" max="14871" width="4" customWidth="1"/>
    <col min="14872" max="14872" width="14.7109375" customWidth="1"/>
    <col min="14873" max="14873" width="12.7109375" customWidth="1"/>
    <col min="14874" max="15061" width="9.140625" customWidth="1"/>
    <col min="15085" max="15085" width="8.28515625" customWidth="1"/>
    <col min="15086" max="15086" width="21.28515625" customWidth="1"/>
    <col min="15087" max="15087" width="9.85546875" customWidth="1"/>
    <col min="15088" max="15088" width="6.140625" customWidth="1"/>
    <col min="15089" max="15118" width="3.28515625" customWidth="1"/>
    <col min="15119" max="15119" width="0" hidden="1" customWidth="1"/>
    <col min="15120" max="15121" width="3.28515625" customWidth="1"/>
    <col min="15122" max="15122" width="5.140625" customWidth="1"/>
    <col min="15123" max="15123" width="3.28515625" customWidth="1"/>
    <col min="15124" max="15124" width="3.140625" customWidth="1"/>
    <col min="15125" max="15125" width="14.7109375" customWidth="1"/>
    <col min="15126" max="15126" width="12.28515625" customWidth="1"/>
    <col min="15127" max="15127" width="4" customWidth="1"/>
    <col min="15128" max="15128" width="14.7109375" customWidth="1"/>
    <col min="15129" max="15129" width="12.7109375" customWidth="1"/>
    <col min="15130" max="15317" width="9.140625" customWidth="1"/>
    <col min="15341" max="15341" width="8.28515625" customWidth="1"/>
    <col min="15342" max="15342" width="21.28515625" customWidth="1"/>
    <col min="15343" max="15343" width="9.85546875" customWidth="1"/>
    <col min="15344" max="15344" width="6.140625" customWidth="1"/>
    <col min="15345" max="15374" width="3.28515625" customWidth="1"/>
    <col min="15375" max="15375" width="0" hidden="1" customWidth="1"/>
    <col min="15376" max="15377" width="3.28515625" customWidth="1"/>
    <col min="15378" max="15378" width="5.140625" customWidth="1"/>
    <col min="15379" max="15379" width="3.28515625" customWidth="1"/>
    <col min="15380" max="15380" width="3.140625" customWidth="1"/>
    <col min="15381" max="15381" width="14.7109375" customWidth="1"/>
    <col min="15382" max="15382" width="12.28515625" customWidth="1"/>
    <col min="15383" max="15383" width="4" customWidth="1"/>
    <col min="15384" max="15384" width="14.7109375" customWidth="1"/>
    <col min="15385" max="15385" width="12.7109375" customWidth="1"/>
    <col min="15386" max="15573" width="9.140625" customWidth="1"/>
    <col min="15597" max="15597" width="8.28515625" customWidth="1"/>
    <col min="15598" max="15598" width="21.28515625" customWidth="1"/>
    <col min="15599" max="15599" width="9.85546875" customWidth="1"/>
    <col min="15600" max="15600" width="6.140625" customWidth="1"/>
    <col min="15601" max="15630" width="3.28515625" customWidth="1"/>
    <col min="15631" max="15631" width="0" hidden="1" customWidth="1"/>
    <col min="15632" max="15633" width="3.28515625" customWidth="1"/>
    <col min="15634" max="15634" width="5.140625" customWidth="1"/>
    <col min="15635" max="15635" width="3.28515625" customWidth="1"/>
    <col min="15636" max="15636" width="3.140625" customWidth="1"/>
    <col min="15637" max="15637" width="14.7109375" customWidth="1"/>
    <col min="15638" max="15638" width="12.28515625" customWidth="1"/>
    <col min="15639" max="15639" width="4" customWidth="1"/>
    <col min="15640" max="15640" width="14.7109375" customWidth="1"/>
    <col min="15641" max="15641" width="12.7109375" customWidth="1"/>
    <col min="15642" max="15829" width="9.140625" customWidth="1"/>
    <col min="15853" max="15853" width="8.28515625" customWidth="1"/>
    <col min="15854" max="15854" width="21.28515625" customWidth="1"/>
    <col min="15855" max="15855" width="9.85546875" customWidth="1"/>
    <col min="15856" max="15856" width="6.140625" customWidth="1"/>
    <col min="15857" max="15886" width="3.28515625" customWidth="1"/>
    <col min="15887" max="15887" width="0" hidden="1" customWidth="1"/>
    <col min="15888" max="15889" width="3.28515625" customWidth="1"/>
    <col min="15890" max="15890" width="5.140625" customWidth="1"/>
    <col min="15891" max="15891" width="3.28515625" customWidth="1"/>
    <col min="15892" max="15892" width="3.140625" customWidth="1"/>
    <col min="15893" max="15893" width="14.7109375" customWidth="1"/>
    <col min="15894" max="15894" width="12.28515625" customWidth="1"/>
    <col min="15895" max="15895" width="4" customWidth="1"/>
    <col min="15896" max="15896" width="14.7109375" customWidth="1"/>
    <col min="15897" max="15897" width="12.7109375" customWidth="1"/>
    <col min="15898" max="16085" width="9.140625" customWidth="1"/>
    <col min="16109" max="16109" width="8.28515625" customWidth="1"/>
    <col min="16110" max="16110" width="21.28515625" customWidth="1"/>
    <col min="16111" max="16111" width="9.85546875" customWidth="1"/>
    <col min="16112" max="16112" width="6.140625" customWidth="1"/>
    <col min="16113" max="16142" width="3.28515625" customWidth="1"/>
    <col min="16143" max="16143" width="0" hidden="1" customWidth="1"/>
    <col min="16144" max="16145" width="3.28515625" customWidth="1"/>
    <col min="16146" max="16146" width="5.140625" customWidth="1"/>
    <col min="16147" max="16147" width="3.28515625" customWidth="1"/>
    <col min="16148" max="16148" width="3.140625" customWidth="1"/>
    <col min="16149" max="16149" width="14.7109375" customWidth="1"/>
    <col min="16150" max="16150" width="12.28515625" customWidth="1"/>
    <col min="16151" max="16151" width="4" customWidth="1"/>
    <col min="16152" max="16152" width="14.7109375" customWidth="1"/>
    <col min="16153" max="16153" width="12.7109375" customWidth="1"/>
    <col min="16154" max="16341" width="9.140625" customWidth="1"/>
  </cols>
  <sheetData>
    <row r="1" spans="1:37" ht="5.25" customHeight="1">
      <c r="A1" s="838" t="s">
        <v>500</v>
      </c>
      <c r="B1" s="839"/>
      <c r="C1" s="839"/>
      <c r="D1" s="839"/>
      <c r="E1" s="839"/>
      <c r="F1" s="839"/>
      <c r="G1" s="839"/>
      <c r="H1" s="839"/>
      <c r="I1" s="839"/>
      <c r="J1" s="839"/>
      <c r="K1" s="839"/>
      <c r="L1" s="839"/>
      <c r="M1" s="839"/>
      <c r="N1" s="839"/>
      <c r="O1" s="839"/>
      <c r="P1" s="839"/>
      <c r="Q1" s="839"/>
      <c r="R1" s="839"/>
      <c r="S1" s="839"/>
      <c r="T1" s="839"/>
      <c r="U1" s="839"/>
      <c r="V1" s="839"/>
      <c r="W1" s="839"/>
      <c r="X1" s="839"/>
      <c r="Y1" s="839"/>
      <c r="Z1" s="839"/>
      <c r="AA1" s="839"/>
      <c r="AB1" s="839"/>
      <c r="AC1" s="839"/>
      <c r="AD1" s="839"/>
      <c r="AE1" s="839"/>
      <c r="AF1" s="839"/>
      <c r="AG1" s="839"/>
      <c r="AH1" s="839"/>
      <c r="AI1" s="839"/>
      <c r="AJ1" s="839"/>
      <c r="AK1" s="840"/>
    </row>
    <row r="2" spans="1:37" ht="15" customHeight="1">
      <c r="A2" s="841"/>
      <c r="B2" s="842"/>
      <c r="C2" s="842"/>
      <c r="D2" s="842"/>
      <c r="E2" s="842"/>
      <c r="F2" s="842"/>
      <c r="G2" s="842"/>
      <c r="H2" s="842"/>
      <c r="I2" s="842"/>
      <c r="J2" s="842"/>
      <c r="K2" s="842"/>
      <c r="L2" s="842"/>
      <c r="M2" s="842"/>
      <c r="N2" s="842"/>
      <c r="O2" s="842"/>
      <c r="P2" s="842"/>
      <c r="Q2" s="842"/>
      <c r="R2" s="842"/>
      <c r="S2" s="842"/>
      <c r="T2" s="842"/>
      <c r="U2" s="842"/>
      <c r="V2" s="842"/>
      <c r="W2" s="842"/>
      <c r="X2" s="842"/>
      <c r="Y2" s="842"/>
      <c r="Z2" s="842"/>
      <c r="AA2" s="842"/>
      <c r="AB2" s="842"/>
      <c r="AC2" s="842"/>
      <c r="AD2" s="842"/>
      <c r="AE2" s="842"/>
      <c r="AF2" s="842"/>
      <c r="AG2" s="842"/>
      <c r="AH2" s="842"/>
      <c r="AI2" s="842"/>
      <c r="AJ2" s="842"/>
      <c r="AK2" s="843"/>
    </row>
    <row r="3" spans="1:37" ht="44.25" customHeight="1">
      <c r="A3" s="844"/>
      <c r="B3" s="845"/>
      <c r="C3" s="845"/>
      <c r="D3" s="845"/>
      <c r="E3" s="845"/>
      <c r="F3" s="845"/>
      <c r="G3" s="845"/>
      <c r="H3" s="845"/>
      <c r="I3" s="845"/>
      <c r="J3" s="845"/>
      <c r="K3" s="845"/>
      <c r="L3" s="845"/>
      <c r="M3" s="845"/>
      <c r="N3" s="845"/>
      <c r="O3" s="845"/>
      <c r="P3" s="845"/>
      <c r="Q3" s="845"/>
      <c r="R3" s="845"/>
      <c r="S3" s="845"/>
      <c r="T3" s="845"/>
      <c r="U3" s="845"/>
      <c r="V3" s="845"/>
      <c r="W3" s="845"/>
      <c r="X3" s="845"/>
      <c r="Y3" s="845"/>
      <c r="Z3" s="845"/>
      <c r="AA3" s="845"/>
      <c r="AB3" s="845"/>
      <c r="AC3" s="845"/>
      <c r="AD3" s="845"/>
      <c r="AE3" s="845"/>
      <c r="AF3" s="845"/>
      <c r="AG3" s="845"/>
      <c r="AH3" s="845"/>
      <c r="AI3" s="845"/>
      <c r="AJ3" s="845"/>
      <c r="AK3" s="846"/>
    </row>
    <row r="4" spans="1:37" ht="15" customHeight="1">
      <c r="A4" s="421" t="s">
        <v>141</v>
      </c>
      <c r="B4" s="423" t="s">
        <v>1</v>
      </c>
      <c r="C4" s="306" t="s">
        <v>2</v>
      </c>
      <c r="D4" s="424" t="s">
        <v>3</v>
      </c>
      <c r="E4" s="310">
        <v>1</v>
      </c>
      <c r="F4" s="310">
        <v>2</v>
      </c>
      <c r="G4" s="310">
        <v>3</v>
      </c>
      <c r="H4" s="310">
        <v>4</v>
      </c>
      <c r="I4" s="310">
        <v>5</v>
      </c>
      <c r="J4" s="310">
        <v>6</v>
      </c>
      <c r="K4" s="310">
        <v>7</v>
      </c>
      <c r="L4" s="310">
        <v>8</v>
      </c>
      <c r="M4" s="310">
        <v>9</v>
      </c>
      <c r="N4" s="310">
        <v>10</v>
      </c>
      <c r="O4" s="310">
        <v>11</v>
      </c>
      <c r="P4" s="310">
        <v>12</v>
      </c>
      <c r="Q4" s="310">
        <v>13</v>
      </c>
      <c r="R4" s="310">
        <v>14</v>
      </c>
      <c r="S4" s="310">
        <v>15</v>
      </c>
      <c r="T4" s="310">
        <v>16</v>
      </c>
      <c r="U4" s="310">
        <v>17</v>
      </c>
      <c r="V4" s="310">
        <v>18</v>
      </c>
      <c r="W4" s="310">
        <v>19</v>
      </c>
      <c r="X4" s="310">
        <v>20</v>
      </c>
      <c r="Y4" s="310">
        <v>21</v>
      </c>
      <c r="Z4" s="310">
        <v>22</v>
      </c>
      <c r="AA4" s="310">
        <v>23</v>
      </c>
      <c r="AB4" s="310">
        <v>24</v>
      </c>
      <c r="AC4" s="310">
        <v>25</v>
      </c>
      <c r="AD4" s="310">
        <v>26</v>
      </c>
      <c r="AE4" s="310">
        <v>27</v>
      </c>
      <c r="AF4" s="310">
        <v>28</v>
      </c>
      <c r="AG4" s="310">
        <v>29</v>
      </c>
      <c r="AH4" s="310">
        <v>30</v>
      </c>
      <c r="AI4" s="430" t="s">
        <v>4</v>
      </c>
      <c r="AJ4" s="429" t="s">
        <v>5</v>
      </c>
      <c r="AK4" s="425" t="s">
        <v>6</v>
      </c>
    </row>
    <row r="5" spans="1:37" ht="15" customHeight="1">
      <c r="A5" s="422"/>
      <c r="B5" s="424"/>
      <c r="C5" s="307" t="s">
        <v>142</v>
      </c>
      <c r="D5" s="424"/>
      <c r="E5" s="337" t="s">
        <v>8</v>
      </c>
      <c r="F5" s="337" t="s">
        <v>9</v>
      </c>
      <c r="G5" s="337" t="s">
        <v>10</v>
      </c>
      <c r="H5" s="337" t="s">
        <v>130</v>
      </c>
      <c r="I5" s="337" t="s">
        <v>11</v>
      </c>
      <c r="J5" s="337" t="s">
        <v>12</v>
      </c>
      <c r="K5" s="337" t="s">
        <v>13</v>
      </c>
      <c r="L5" s="337" t="s">
        <v>8</v>
      </c>
      <c r="M5" s="337" t="s">
        <v>9</v>
      </c>
      <c r="N5" s="337" t="s">
        <v>10</v>
      </c>
      <c r="O5" s="337" t="s">
        <v>130</v>
      </c>
      <c r="P5" s="337" t="s">
        <v>11</v>
      </c>
      <c r="Q5" s="337" t="s">
        <v>12</v>
      </c>
      <c r="R5" s="337" t="s">
        <v>13</v>
      </c>
      <c r="S5" s="337" t="s">
        <v>8</v>
      </c>
      <c r="T5" s="337" t="s">
        <v>9</v>
      </c>
      <c r="U5" s="337" t="s">
        <v>10</v>
      </c>
      <c r="V5" s="337" t="s">
        <v>130</v>
      </c>
      <c r="W5" s="337" t="s">
        <v>11</v>
      </c>
      <c r="X5" s="337" t="s">
        <v>12</v>
      </c>
      <c r="Y5" s="337" t="s">
        <v>13</v>
      </c>
      <c r="Z5" s="337" t="s">
        <v>8</v>
      </c>
      <c r="AA5" s="337" t="s">
        <v>9</v>
      </c>
      <c r="AB5" s="337" t="s">
        <v>10</v>
      </c>
      <c r="AC5" s="337" t="s">
        <v>130</v>
      </c>
      <c r="AD5" s="337" t="s">
        <v>11</v>
      </c>
      <c r="AE5" s="337" t="s">
        <v>12</v>
      </c>
      <c r="AF5" s="337" t="s">
        <v>13</v>
      </c>
      <c r="AG5" s="157" t="s">
        <v>8</v>
      </c>
      <c r="AH5" s="157" t="s">
        <v>9</v>
      </c>
      <c r="AI5" s="430"/>
      <c r="AJ5" s="429"/>
      <c r="AK5" s="425"/>
    </row>
    <row r="6" spans="1:37" ht="16.5" customHeight="1">
      <c r="A6" s="166">
        <v>151602</v>
      </c>
      <c r="B6" s="167" t="s">
        <v>77</v>
      </c>
      <c r="C6" s="168" t="s">
        <v>143</v>
      </c>
      <c r="D6" s="169" t="s">
        <v>33</v>
      </c>
      <c r="E6" s="248" t="s">
        <v>167</v>
      </c>
      <c r="F6" s="248" t="s">
        <v>167</v>
      </c>
      <c r="G6" s="349"/>
      <c r="H6" s="349"/>
      <c r="I6" s="349"/>
      <c r="J6" s="248" t="s">
        <v>167</v>
      </c>
      <c r="K6" s="248" t="s">
        <v>167</v>
      </c>
      <c r="L6" s="248" t="s">
        <v>167</v>
      </c>
      <c r="M6" s="248" t="s">
        <v>167</v>
      </c>
      <c r="N6" s="248" t="s">
        <v>167</v>
      </c>
      <c r="O6" s="349"/>
      <c r="P6" s="349"/>
      <c r="Q6" s="248" t="s">
        <v>167</v>
      </c>
      <c r="R6" s="248" t="s">
        <v>167</v>
      </c>
      <c r="S6" s="248" t="s">
        <v>167</v>
      </c>
      <c r="T6" s="248" t="s">
        <v>167</v>
      </c>
      <c r="U6" s="248" t="s">
        <v>167</v>
      </c>
      <c r="V6" s="349"/>
      <c r="W6" s="349"/>
      <c r="X6" s="349"/>
      <c r="Y6" s="351"/>
      <c r="Z6" s="248" t="s">
        <v>167</v>
      </c>
      <c r="AA6" s="248" t="s">
        <v>167</v>
      </c>
      <c r="AB6" s="248" t="s">
        <v>167</v>
      </c>
      <c r="AC6" s="349"/>
      <c r="AD6" s="349"/>
      <c r="AE6" s="248" t="s">
        <v>167</v>
      </c>
      <c r="AF6" s="248" t="s">
        <v>167</v>
      </c>
      <c r="AG6" s="248" t="s">
        <v>167</v>
      </c>
      <c r="AH6" s="248" t="s">
        <v>167</v>
      </c>
      <c r="AI6" s="236">
        <v>60</v>
      </c>
      <c r="AJ6" s="237">
        <f>COUNTIF(C6:AI6,"T")*6+COUNTIF(C6:AI6,"P")*12+COUNTIF(C6:AI6,"M")*6+COUNTIF(C6:AI6,"I")*6+COUNTIF(C6:AI6,"N")*12+COUNTIF(C6:AI6,"FL")*6+COUNTIF(C6:AI6,"MT")*12+COUNTIF(C6:AI6,"MN")*18+COUNTIF(C6:AI6,"PI")*17+COUNTIF(C6:AI6,"C")*6+COUNTIF(C6:AI6,"NB")*6+COUNTIF(C6:AI6,"AF")*6</f>
        <v>114</v>
      </c>
      <c r="AK6" s="345">
        <f>SUM(AJ6-114)</f>
        <v>0</v>
      </c>
    </row>
    <row r="7" spans="1:37" ht="16.5" customHeight="1">
      <c r="A7" s="421" t="s">
        <v>141</v>
      </c>
      <c r="B7" s="423" t="s">
        <v>1</v>
      </c>
      <c r="C7" s="306" t="s">
        <v>2</v>
      </c>
      <c r="D7" s="424" t="s">
        <v>3</v>
      </c>
      <c r="E7" s="310">
        <v>1</v>
      </c>
      <c r="F7" s="310">
        <v>2</v>
      </c>
      <c r="G7" s="326">
        <v>3</v>
      </c>
      <c r="H7" s="326">
        <v>4</v>
      </c>
      <c r="I7" s="310">
        <v>5</v>
      </c>
      <c r="J7" s="310">
        <v>6</v>
      </c>
      <c r="K7" s="310">
        <v>7</v>
      </c>
      <c r="L7" s="310">
        <v>8</v>
      </c>
      <c r="M7" s="310">
        <v>9</v>
      </c>
      <c r="N7" s="310">
        <v>10</v>
      </c>
      <c r="O7" s="310">
        <v>11</v>
      </c>
      <c r="P7" s="310">
        <v>12</v>
      </c>
      <c r="Q7" s="310">
        <v>13</v>
      </c>
      <c r="R7" s="310">
        <v>14</v>
      </c>
      <c r="S7" s="310">
        <v>15</v>
      </c>
      <c r="T7" s="310">
        <v>16</v>
      </c>
      <c r="U7" s="310">
        <v>17</v>
      </c>
      <c r="V7" s="310">
        <v>18</v>
      </c>
      <c r="W7" s="310">
        <v>19</v>
      </c>
      <c r="X7" s="310">
        <v>20</v>
      </c>
      <c r="Y7" s="310">
        <v>21</v>
      </c>
      <c r="Z7" s="310">
        <v>22</v>
      </c>
      <c r="AA7" s="310">
        <v>23</v>
      </c>
      <c r="AB7" s="310">
        <v>24</v>
      </c>
      <c r="AC7" s="310">
        <v>25</v>
      </c>
      <c r="AD7" s="310">
        <v>26</v>
      </c>
      <c r="AE7" s="310">
        <v>27</v>
      </c>
      <c r="AF7" s="310">
        <v>28</v>
      </c>
      <c r="AG7" s="310">
        <v>29</v>
      </c>
      <c r="AH7" s="310">
        <v>30</v>
      </c>
      <c r="AI7" s="430" t="s">
        <v>4</v>
      </c>
      <c r="AJ7" s="429" t="s">
        <v>5</v>
      </c>
      <c r="AK7" s="425" t="s">
        <v>6</v>
      </c>
    </row>
    <row r="8" spans="1:37" ht="16.5" customHeight="1">
      <c r="A8" s="422"/>
      <c r="B8" s="424"/>
      <c r="C8" s="307" t="s">
        <v>142</v>
      </c>
      <c r="D8" s="424"/>
      <c r="E8" s="337" t="s">
        <v>8</v>
      </c>
      <c r="F8" s="337" t="s">
        <v>9</v>
      </c>
      <c r="G8" s="337" t="s">
        <v>10</v>
      </c>
      <c r="H8" s="337" t="s">
        <v>130</v>
      </c>
      <c r="I8" s="337" t="s">
        <v>11</v>
      </c>
      <c r="J8" s="337" t="s">
        <v>12</v>
      </c>
      <c r="K8" s="337" t="s">
        <v>13</v>
      </c>
      <c r="L8" s="337" t="s">
        <v>8</v>
      </c>
      <c r="M8" s="337" t="s">
        <v>9</v>
      </c>
      <c r="N8" s="337" t="s">
        <v>10</v>
      </c>
      <c r="O8" s="337" t="s">
        <v>130</v>
      </c>
      <c r="P8" s="337" t="s">
        <v>11</v>
      </c>
      <c r="Q8" s="337" t="s">
        <v>12</v>
      </c>
      <c r="R8" s="337" t="s">
        <v>13</v>
      </c>
      <c r="S8" s="337" t="s">
        <v>8</v>
      </c>
      <c r="T8" s="337" t="s">
        <v>9</v>
      </c>
      <c r="U8" s="337" t="s">
        <v>10</v>
      </c>
      <c r="V8" s="337" t="s">
        <v>130</v>
      </c>
      <c r="W8" s="337" t="s">
        <v>11</v>
      </c>
      <c r="X8" s="337" t="s">
        <v>12</v>
      </c>
      <c r="Y8" s="337" t="s">
        <v>13</v>
      </c>
      <c r="Z8" s="337" t="s">
        <v>8</v>
      </c>
      <c r="AA8" s="337" t="s">
        <v>9</v>
      </c>
      <c r="AB8" s="337" t="s">
        <v>10</v>
      </c>
      <c r="AC8" s="337" t="s">
        <v>130</v>
      </c>
      <c r="AD8" s="337" t="s">
        <v>11</v>
      </c>
      <c r="AE8" s="337" t="s">
        <v>12</v>
      </c>
      <c r="AF8" s="337" t="s">
        <v>13</v>
      </c>
      <c r="AG8" s="157" t="s">
        <v>8</v>
      </c>
      <c r="AH8" s="157" t="s">
        <v>9</v>
      </c>
      <c r="AI8" s="430"/>
      <c r="AJ8" s="429"/>
      <c r="AK8" s="425"/>
    </row>
    <row r="9" spans="1:37" ht="16.5" customHeight="1">
      <c r="A9" s="162" t="s">
        <v>131</v>
      </c>
      <c r="B9" s="159" t="s">
        <v>111</v>
      </c>
      <c r="C9" s="160" t="s">
        <v>132</v>
      </c>
      <c r="D9" s="161" t="s">
        <v>78</v>
      </c>
      <c r="E9" s="248" t="s">
        <v>19</v>
      </c>
      <c r="F9" s="248" t="s">
        <v>19</v>
      </c>
      <c r="G9" s="349"/>
      <c r="H9" s="349" t="s">
        <v>19</v>
      </c>
      <c r="I9" s="362"/>
      <c r="J9" s="248" t="s">
        <v>19</v>
      </c>
      <c r="K9" s="248" t="s">
        <v>19</v>
      </c>
      <c r="L9" s="248" t="s">
        <v>19</v>
      </c>
      <c r="M9" s="248" t="s">
        <v>19</v>
      </c>
      <c r="N9" s="248" t="s">
        <v>19</v>
      </c>
      <c r="O9" s="349" t="s">
        <v>14</v>
      </c>
      <c r="P9" s="348" t="s">
        <v>14</v>
      </c>
      <c r="Q9" s="248" t="s">
        <v>19</v>
      </c>
      <c r="R9" s="248" t="s">
        <v>19</v>
      </c>
      <c r="S9" s="248" t="s">
        <v>19</v>
      </c>
      <c r="T9" s="248" t="s">
        <v>177</v>
      </c>
      <c r="U9" s="248" t="s">
        <v>19</v>
      </c>
      <c r="V9" s="349"/>
      <c r="W9" s="348"/>
      <c r="X9" s="348"/>
      <c r="Y9" s="350"/>
      <c r="Z9" s="248" t="s">
        <v>19</v>
      </c>
      <c r="AA9" s="248" t="s">
        <v>177</v>
      </c>
      <c r="AB9" s="248" t="s">
        <v>19</v>
      </c>
      <c r="AC9" s="363" t="s">
        <v>20</v>
      </c>
      <c r="AD9" s="348"/>
      <c r="AE9" s="248" t="s">
        <v>19</v>
      </c>
      <c r="AF9" s="248" t="s">
        <v>19</v>
      </c>
      <c r="AG9" s="248" t="s">
        <v>19</v>
      </c>
      <c r="AH9" s="248" t="s">
        <v>178</v>
      </c>
      <c r="AI9" s="236">
        <v>132</v>
      </c>
      <c r="AJ9" s="237">
        <f>COUNTIF(C9:AI9,"T")*6+COUNTIF(C9:AI9,"P")*12+COUNTIF(C9:AI9,"M")*6+COUNTIF(C9:AI9,"M4")*9+COUNTIF(C9:AI9,"N")*12+COUNTIF(C9:AI9,"TI")*11+COUNTIF(C9:AI9,"MT")*12+COUNTIF(C9:AI9,"MN")*18+COUNTIF(C9:AI9,"PI")*17+COUNTIF(C9:AI9,"NA")*6+COUNTIF(C9:AI9,"NB")*6+COUNTIF(C9:AI9,"AF")*0</f>
        <v>144</v>
      </c>
      <c r="AK9" s="345">
        <f>SUM(AJ9-114)</f>
        <v>30</v>
      </c>
    </row>
    <row r="10" spans="1:37" ht="16.5" customHeight="1">
      <c r="A10" s="162" t="s">
        <v>133</v>
      </c>
      <c r="B10" s="159" t="s">
        <v>34</v>
      </c>
      <c r="C10" s="160" t="s">
        <v>132</v>
      </c>
      <c r="D10" s="161" t="s">
        <v>78</v>
      </c>
      <c r="E10" s="248" t="s">
        <v>19</v>
      </c>
      <c r="F10" s="248" t="s">
        <v>19</v>
      </c>
      <c r="G10" s="349"/>
      <c r="H10" s="349"/>
      <c r="I10" s="348"/>
      <c r="J10" s="248" t="s">
        <v>19</v>
      </c>
      <c r="K10" s="248" t="s">
        <v>19</v>
      </c>
      <c r="L10" s="248" t="s">
        <v>19</v>
      </c>
      <c r="M10" s="248" t="s">
        <v>19</v>
      </c>
      <c r="N10" s="248" t="s">
        <v>19</v>
      </c>
      <c r="O10" s="349"/>
      <c r="P10" s="348"/>
      <c r="Q10" s="248" t="s">
        <v>19</v>
      </c>
      <c r="R10" s="248" t="s">
        <v>19</v>
      </c>
      <c r="S10" s="248" t="s">
        <v>19</v>
      </c>
      <c r="T10" s="248" t="s">
        <v>19</v>
      </c>
      <c r="U10" s="248" t="s">
        <v>19</v>
      </c>
      <c r="V10" s="349"/>
      <c r="W10" s="348"/>
      <c r="X10" s="348"/>
      <c r="Y10" s="348"/>
      <c r="Z10" s="248" t="s">
        <v>19</v>
      </c>
      <c r="AA10" s="248" t="s">
        <v>19</v>
      </c>
      <c r="AB10" s="248" t="s">
        <v>19</v>
      </c>
      <c r="AC10" s="349"/>
      <c r="AD10" s="348"/>
      <c r="AE10" s="248" t="s">
        <v>19</v>
      </c>
      <c r="AF10" s="248" t="s">
        <v>19</v>
      </c>
      <c r="AG10" s="248" t="s">
        <v>19</v>
      </c>
      <c r="AH10" s="248" t="s">
        <v>19</v>
      </c>
      <c r="AI10" s="236">
        <v>132</v>
      </c>
      <c r="AJ10" s="237">
        <f>COUNTIF(C10:AI10,"T")*6+COUNTIF(C10:AI10,"P")*12+COUNTIF(C10:AI10,"M")*6+COUNTIF(C10:AI10,"I")*6+COUNTIF(C10:AI10,"N")*12+COUNTIF(C10:AI10,"FL")*6+COUNTIF(C10:AI10,"MT")*12+COUNTIF(C10:AI10,"MN")*18+COUNTIF(C10:AI10,"PI")*17+COUNTIF(C10:AI10,"NA")*6+COUNTIF(C10:AI10,"NB")*6+COUNTIF(C10:AI10,"AF")*6</f>
        <v>114</v>
      </c>
      <c r="AK10" s="345">
        <f>SUM(AJ10-114)</f>
        <v>0</v>
      </c>
    </row>
    <row r="11" spans="1:37" ht="16.5" customHeight="1">
      <c r="A11" s="162" t="s">
        <v>134</v>
      </c>
      <c r="B11" s="159" t="s">
        <v>35</v>
      </c>
      <c r="C11" s="160" t="s">
        <v>132</v>
      </c>
      <c r="D11" s="161" t="s">
        <v>78</v>
      </c>
      <c r="E11" s="248" t="s">
        <v>19</v>
      </c>
      <c r="F11" s="248" t="s">
        <v>19</v>
      </c>
      <c r="G11" s="349"/>
      <c r="H11" s="349"/>
      <c r="I11" s="348"/>
      <c r="J11" s="248" t="s">
        <v>19</v>
      </c>
      <c r="K11" s="248" t="s">
        <v>19</v>
      </c>
      <c r="L11" s="248" t="s">
        <v>19</v>
      </c>
      <c r="M11" s="248" t="s">
        <v>19</v>
      </c>
      <c r="N11" s="248" t="s">
        <v>19</v>
      </c>
      <c r="O11" s="349"/>
      <c r="P11" s="348"/>
      <c r="Q11" s="248" t="s">
        <v>19</v>
      </c>
      <c r="R11" s="248" t="s">
        <v>19</v>
      </c>
      <c r="S11" s="248" t="s">
        <v>19</v>
      </c>
      <c r="T11" s="248" t="s">
        <v>19</v>
      </c>
      <c r="U11" s="248" t="s">
        <v>19</v>
      </c>
      <c r="V11" s="349"/>
      <c r="W11" s="348"/>
      <c r="X11" s="348"/>
      <c r="Y11" s="348"/>
      <c r="Z11" s="248" t="s">
        <v>19</v>
      </c>
      <c r="AA11" s="248" t="s">
        <v>19</v>
      </c>
      <c r="AB11" s="248" t="s">
        <v>19</v>
      </c>
      <c r="AC11" s="349"/>
      <c r="AD11" s="348"/>
      <c r="AE11" s="248" t="s">
        <v>19</v>
      </c>
      <c r="AF11" s="248" t="s">
        <v>19</v>
      </c>
      <c r="AG11" s="248" t="s">
        <v>19</v>
      </c>
      <c r="AH11" s="248" t="s">
        <v>19</v>
      </c>
      <c r="AI11" s="236">
        <v>132</v>
      </c>
      <c r="AJ11" s="237">
        <f>COUNTIF(C11:AI11,"T")*6+COUNTIF(C11:AI11,"P")*12+COUNTIF(C11:AI11,"M")*6+COUNTIF(C11:AI11,"I")*6+COUNTIF(C11:AI11,"N")*12+COUNTIF(C11:AI11,"TI")*11+COUNTIF(C11:AI11,"MT")*12+COUNTIF(C11:AI11,"MN")*18+COUNTIF(C11:AI11,"PI")*17+COUNTIF(C11:AI11,"NA")*6+COUNTIF(C11:AI11,"NB")*6+COUNTIF(C11:AI11,"AF")*0</f>
        <v>114</v>
      </c>
      <c r="AK11" s="345">
        <f>SUM(AJ11-114)</f>
        <v>0</v>
      </c>
    </row>
    <row r="12" spans="1:37" ht="16.5" customHeight="1">
      <c r="A12" s="422" t="s">
        <v>141</v>
      </c>
      <c r="B12" s="424" t="s">
        <v>1</v>
      </c>
      <c r="C12" s="307"/>
      <c r="D12" s="424" t="s">
        <v>3</v>
      </c>
      <c r="E12" s="326">
        <v>1</v>
      </c>
      <c r="F12" s="326">
        <v>2</v>
      </c>
      <c r="G12" s="326">
        <v>3</v>
      </c>
      <c r="H12" s="326">
        <v>4</v>
      </c>
      <c r="I12" s="326">
        <v>5</v>
      </c>
      <c r="J12" s="326">
        <v>6</v>
      </c>
      <c r="K12" s="326">
        <v>7</v>
      </c>
      <c r="L12" s="326">
        <v>8</v>
      </c>
      <c r="M12" s="326">
        <v>9</v>
      </c>
      <c r="N12" s="326">
        <v>10</v>
      </c>
      <c r="O12" s="326">
        <v>11</v>
      </c>
      <c r="P12" s="326">
        <v>12</v>
      </c>
      <c r="Q12" s="326">
        <v>13</v>
      </c>
      <c r="R12" s="326">
        <v>14</v>
      </c>
      <c r="S12" s="326">
        <v>15</v>
      </c>
      <c r="T12" s="326">
        <v>16</v>
      </c>
      <c r="U12" s="326">
        <v>17</v>
      </c>
      <c r="V12" s="326">
        <v>18</v>
      </c>
      <c r="W12" s="326">
        <v>19</v>
      </c>
      <c r="X12" s="326">
        <v>20</v>
      </c>
      <c r="Y12" s="326">
        <v>21</v>
      </c>
      <c r="Z12" s="326">
        <v>22</v>
      </c>
      <c r="AA12" s="326">
        <v>23</v>
      </c>
      <c r="AB12" s="326">
        <v>24</v>
      </c>
      <c r="AC12" s="326">
        <v>25</v>
      </c>
      <c r="AD12" s="326">
        <v>26</v>
      </c>
      <c r="AE12" s="326">
        <v>27</v>
      </c>
      <c r="AF12" s="326">
        <v>28</v>
      </c>
      <c r="AG12" s="326">
        <v>29</v>
      </c>
      <c r="AH12" s="326">
        <v>30</v>
      </c>
      <c r="AI12" s="304"/>
      <c r="AJ12" s="305"/>
      <c r="AK12" s="240"/>
    </row>
    <row r="13" spans="1:37" ht="16.5" customHeight="1">
      <c r="A13" s="422"/>
      <c r="B13" s="424"/>
      <c r="C13" s="307"/>
      <c r="D13" s="424"/>
      <c r="E13" s="337" t="s">
        <v>8</v>
      </c>
      <c r="F13" s="337" t="s">
        <v>9</v>
      </c>
      <c r="G13" s="337" t="s">
        <v>10</v>
      </c>
      <c r="H13" s="337" t="s">
        <v>130</v>
      </c>
      <c r="I13" s="337" t="s">
        <v>11</v>
      </c>
      <c r="J13" s="337" t="s">
        <v>12</v>
      </c>
      <c r="K13" s="337" t="s">
        <v>13</v>
      </c>
      <c r="L13" s="337" t="s">
        <v>8</v>
      </c>
      <c r="M13" s="337" t="s">
        <v>9</v>
      </c>
      <c r="N13" s="337" t="s">
        <v>10</v>
      </c>
      <c r="O13" s="337" t="s">
        <v>130</v>
      </c>
      <c r="P13" s="337" t="s">
        <v>11</v>
      </c>
      <c r="Q13" s="337" t="s">
        <v>12</v>
      </c>
      <c r="R13" s="337" t="s">
        <v>13</v>
      </c>
      <c r="S13" s="337" t="s">
        <v>8</v>
      </c>
      <c r="T13" s="337" t="s">
        <v>9</v>
      </c>
      <c r="U13" s="337" t="s">
        <v>10</v>
      </c>
      <c r="V13" s="337" t="s">
        <v>130</v>
      </c>
      <c r="W13" s="337" t="s">
        <v>11</v>
      </c>
      <c r="X13" s="337" t="s">
        <v>12</v>
      </c>
      <c r="Y13" s="337" t="s">
        <v>13</v>
      </c>
      <c r="Z13" s="337" t="s">
        <v>8</v>
      </c>
      <c r="AA13" s="337" t="s">
        <v>9</v>
      </c>
      <c r="AB13" s="337" t="s">
        <v>10</v>
      </c>
      <c r="AC13" s="337" t="s">
        <v>130</v>
      </c>
      <c r="AD13" s="337" t="s">
        <v>11</v>
      </c>
      <c r="AE13" s="337" t="s">
        <v>12</v>
      </c>
      <c r="AF13" s="337" t="s">
        <v>13</v>
      </c>
      <c r="AG13" s="157" t="s">
        <v>8</v>
      </c>
      <c r="AH13" s="157" t="s">
        <v>9</v>
      </c>
      <c r="AI13" s="236"/>
      <c r="AJ13" s="238"/>
      <c r="AK13" s="240"/>
    </row>
    <row r="14" spans="1:37" ht="16.5" customHeight="1">
      <c r="A14" s="72" t="s">
        <v>135</v>
      </c>
      <c r="B14" s="70" t="s">
        <v>124</v>
      </c>
      <c r="C14" s="339" t="s">
        <v>36</v>
      </c>
      <c r="D14" s="161" t="s">
        <v>78</v>
      </c>
      <c r="E14" s="248" t="s">
        <v>19</v>
      </c>
      <c r="F14" s="248" t="s">
        <v>174</v>
      </c>
      <c r="G14" s="363" t="s">
        <v>21</v>
      </c>
      <c r="H14" s="363"/>
      <c r="I14" s="358" t="s">
        <v>21</v>
      </c>
      <c r="J14" s="248" t="s">
        <v>194</v>
      </c>
      <c r="K14" s="248" t="s">
        <v>19</v>
      </c>
      <c r="L14" s="248" t="s">
        <v>194</v>
      </c>
      <c r="M14" s="248" t="s">
        <v>17</v>
      </c>
      <c r="N14" s="248" t="s">
        <v>178</v>
      </c>
      <c r="O14" s="349"/>
      <c r="P14" s="358" t="s">
        <v>21</v>
      </c>
      <c r="Q14" s="248" t="s">
        <v>178</v>
      </c>
      <c r="R14" s="248" t="s">
        <v>19</v>
      </c>
      <c r="S14" s="248" t="s">
        <v>178</v>
      </c>
      <c r="T14" s="248" t="s">
        <v>19</v>
      </c>
      <c r="U14" s="248" t="s">
        <v>178</v>
      </c>
      <c r="V14" s="349" t="s">
        <v>14</v>
      </c>
      <c r="W14" s="348" t="s">
        <v>14</v>
      </c>
      <c r="X14" s="348" t="s">
        <v>14</v>
      </c>
      <c r="Y14" s="350" t="s">
        <v>14</v>
      </c>
      <c r="Z14" s="437" t="s">
        <v>169</v>
      </c>
      <c r="AA14" s="438"/>
      <c r="AB14" s="438"/>
      <c r="AC14" s="438"/>
      <c r="AD14" s="438"/>
      <c r="AE14" s="438"/>
      <c r="AF14" s="438"/>
      <c r="AG14" s="438"/>
      <c r="AH14" s="439"/>
      <c r="AI14" s="236">
        <v>72</v>
      </c>
      <c r="AJ14" s="237">
        <f>COUNTIF(C14:AI14,"T")*6+COUNTIF(C14:AI14,"P")*12+COUNTIF(C14:AI14,"M")*6+COUNTIF(C14:AI14,"I")*6+COUNTIF(C14:AI14,"N")*12+COUNTIF(C14:AI14,"TI")*11+COUNTIF(C14:AI14,"MT")*12+COUNTIF(C14:AI14,"AT")*6+COUNTIF(C14:AI14,"PI")*17+COUNTIF(C14:AI14,"NA")*6+COUNTIF(C14:AI14,"NB")*6+COUNTIF(C14:AI14,"AF")*0</f>
        <v>150</v>
      </c>
      <c r="AK14" s="345">
        <f>SUM(AJ14-72)</f>
        <v>78</v>
      </c>
    </row>
    <row r="15" spans="1:37" ht="16.5" customHeight="1">
      <c r="A15" s="72">
        <v>154237</v>
      </c>
      <c r="B15" s="70" t="s">
        <v>37</v>
      </c>
      <c r="C15" s="163" t="s">
        <v>36</v>
      </c>
      <c r="D15" s="161" t="s">
        <v>78</v>
      </c>
      <c r="E15" s="248" t="s">
        <v>174</v>
      </c>
      <c r="F15" s="248" t="s">
        <v>19</v>
      </c>
      <c r="G15" s="363" t="s">
        <v>21</v>
      </c>
      <c r="H15" s="363"/>
      <c r="I15" s="358" t="s">
        <v>21</v>
      </c>
      <c r="J15" s="248" t="s">
        <v>19</v>
      </c>
      <c r="K15" s="248" t="s">
        <v>174</v>
      </c>
      <c r="L15" s="248" t="s">
        <v>19</v>
      </c>
      <c r="M15" s="248" t="s">
        <v>174</v>
      </c>
      <c r="N15" s="248" t="s">
        <v>14</v>
      </c>
      <c r="O15" s="349" t="s">
        <v>14</v>
      </c>
      <c r="P15" s="348" t="s">
        <v>14</v>
      </c>
      <c r="Q15" s="426" t="s">
        <v>173</v>
      </c>
      <c r="R15" s="427"/>
      <c r="S15" s="427"/>
      <c r="T15" s="427"/>
      <c r="U15" s="428"/>
      <c r="V15" s="349" t="s">
        <v>14</v>
      </c>
      <c r="W15" s="348" t="s">
        <v>14</v>
      </c>
      <c r="X15" s="348" t="s">
        <v>21</v>
      </c>
      <c r="Y15" s="348"/>
      <c r="Z15" s="248" t="s">
        <v>178</v>
      </c>
      <c r="AA15" s="248" t="s">
        <v>19</v>
      </c>
      <c r="AB15" s="248" t="s">
        <v>178</v>
      </c>
      <c r="AC15" s="349" t="s">
        <v>21</v>
      </c>
      <c r="AD15" s="348"/>
      <c r="AE15" s="248" t="s">
        <v>178</v>
      </c>
      <c r="AF15" s="248" t="s">
        <v>19</v>
      </c>
      <c r="AG15" s="248" t="s">
        <v>19</v>
      </c>
      <c r="AH15" s="248" t="s">
        <v>19</v>
      </c>
      <c r="AI15" s="236">
        <v>132</v>
      </c>
      <c r="AJ15" s="237">
        <f>COUNTIF(C15:AI15,"T")*6+COUNTIF(C15:AI15,"P")*12+COUNTIF(C15:AI15,"M")*6+COUNTIF(C15:AI15,"I")*6+COUNTIF(C15:AI15,"N")*12+COUNTIF(C15:AI15,"TI")*11+COUNTIF(C15:AI15,"MT")*12+COUNTIF(C15:AI15,"MN")*18+COUNTIF(C15:AI15,"PI")*17+COUNTIF(C15:AI15,"NA")*6+COUNTIF(C15:AI15,"NB")*6+COUNTIF(C15:AI15,"AF")*0</f>
        <v>162</v>
      </c>
      <c r="AK15" s="345">
        <f>SUM(AJ15-84)</f>
        <v>78</v>
      </c>
    </row>
    <row r="16" spans="1:37" ht="16.5" customHeight="1">
      <c r="A16" s="422" t="s">
        <v>141</v>
      </c>
      <c r="B16" s="424" t="s">
        <v>1</v>
      </c>
      <c r="C16" s="307"/>
      <c r="D16" s="424" t="s">
        <v>3</v>
      </c>
      <c r="E16" s="82">
        <v>1</v>
      </c>
      <c r="F16" s="82">
        <v>2</v>
      </c>
      <c r="G16" s="82">
        <v>3</v>
      </c>
      <c r="H16" s="82">
        <v>4</v>
      </c>
      <c r="I16" s="82">
        <v>5</v>
      </c>
      <c r="J16" s="82">
        <v>6</v>
      </c>
      <c r="K16" s="82">
        <v>7</v>
      </c>
      <c r="L16" s="82">
        <v>8</v>
      </c>
      <c r="M16" s="82">
        <v>9</v>
      </c>
      <c r="N16" s="82">
        <v>10</v>
      </c>
      <c r="O16" s="82">
        <v>11</v>
      </c>
      <c r="P16" s="82">
        <v>12</v>
      </c>
      <c r="Q16" s="82">
        <v>13</v>
      </c>
      <c r="R16" s="82">
        <v>14</v>
      </c>
      <c r="S16" s="82">
        <v>15</v>
      </c>
      <c r="T16" s="82">
        <v>16</v>
      </c>
      <c r="U16" s="82">
        <v>17</v>
      </c>
      <c r="V16" s="82">
        <v>18</v>
      </c>
      <c r="W16" s="82">
        <v>19</v>
      </c>
      <c r="X16" s="82">
        <v>20</v>
      </c>
      <c r="Y16" s="82">
        <v>21</v>
      </c>
      <c r="Z16" s="82">
        <v>22</v>
      </c>
      <c r="AA16" s="82">
        <v>23</v>
      </c>
      <c r="AB16" s="82">
        <v>24</v>
      </c>
      <c r="AC16" s="82">
        <v>25</v>
      </c>
      <c r="AD16" s="82">
        <v>26</v>
      </c>
      <c r="AE16" s="82">
        <v>27</v>
      </c>
      <c r="AF16" s="82">
        <v>28</v>
      </c>
      <c r="AG16" s="82">
        <v>29</v>
      </c>
      <c r="AH16" s="82">
        <v>30</v>
      </c>
      <c r="AI16" s="304"/>
      <c r="AJ16" s="305"/>
      <c r="AK16" s="240"/>
    </row>
    <row r="17" spans="1:37" ht="16.5" customHeight="1">
      <c r="A17" s="422"/>
      <c r="B17" s="424"/>
      <c r="C17" s="307"/>
      <c r="D17" s="424"/>
      <c r="E17" s="337" t="s">
        <v>8</v>
      </c>
      <c r="F17" s="337" t="s">
        <v>9</v>
      </c>
      <c r="G17" s="337" t="s">
        <v>10</v>
      </c>
      <c r="H17" s="337" t="s">
        <v>130</v>
      </c>
      <c r="I17" s="337" t="s">
        <v>11</v>
      </c>
      <c r="J17" s="337" t="s">
        <v>12</v>
      </c>
      <c r="K17" s="337" t="s">
        <v>13</v>
      </c>
      <c r="L17" s="337" t="s">
        <v>8</v>
      </c>
      <c r="M17" s="337" t="s">
        <v>9</v>
      </c>
      <c r="N17" s="337" t="s">
        <v>10</v>
      </c>
      <c r="O17" s="337" t="s">
        <v>130</v>
      </c>
      <c r="P17" s="337" t="s">
        <v>11</v>
      </c>
      <c r="Q17" s="337" t="s">
        <v>12</v>
      </c>
      <c r="R17" s="337" t="s">
        <v>13</v>
      </c>
      <c r="S17" s="337" t="s">
        <v>8</v>
      </c>
      <c r="T17" s="337" t="s">
        <v>9</v>
      </c>
      <c r="U17" s="337" t="s">
        <v>10</v>
      </c>
      <c r="V17" s="337" t="s">
        <v>130</v>
      </c>
      <c r="W17" s="337" t="s">
        <v>11</v>
      </c>
      <c r="X17" s="337" t="s">
        <v>12</v>
      </c>
      <c r="Y17" s="337" t="s">
        <v>13</v>
      </c>
      <c r="Z17" s="337" t="s">
        <v>8</v>
      </c>
      <c r="AA17" s="337" t="s">
        <v>9</v>
      </c>
      <c r="AB17" s="337" t="s">
        <v>10</v>
      </c>
      <c r="AC17" s="337" t="s">
        <v>130</v>
      </c>
      <c r="AD17" s="337" t="s">
        <v>11</v>
      </c>
      <c r="AE17" s="337" t="s">
        <v>12</v>
      </c>
      <c r="AF17" s="337" t="s">
        <v>13</v>
      </c>
      <c r="AG17" s="157" t="s">
        <v>8</v>
      </c>
      <c r="AH17" s="157" t="s">
        <v>9</v>
      </c>
      <c r="AI17" s="236"/>
      <c r="AJ17" s="238"/>
      <c r="AK17" s="240"/>
    </row>
    <row r="18" spans="1:37" ht="16.5" customHeight="1">
      <c r="A18" s="164">
        <v>103209</v>
      </c>
      <c r="B18" s="158" t="s">
        <v>38</v>
      </c>
      <c r="C18" s="163" t="s">
        <v>36</v>
      </c>
      <c r="D18" s="119" t="s">
        <v>80</v>
      </c>
      <c r="E18" s="248" t="s">
        <v>20</v>
      </c>
      <c r="F18" s="248" t="s">
        <v>20</v>
      </c>
      <c r="G18" s="348"/>
      <c r="H18" s="358" t="s">
        <v>21</v>
      </c>
      <c r="I18" s="348"/>
      <c r="J18" s="248" t="s">
        <v>20</v>
      </c>
      <c r="K18" s="248" t="s">
        <v>21</v>
      </c>
      <c r="L18" s="248" t="s">
        <v>20</v>
      </c>
      <c r="M18" s="248" t="s">
        <v>21</v>
      </c>
      <c r="N18" s="248" t="s">
        <v>177</v>
      </c>
      <c r="O18" s="348"/>
      <c r="P18" s="358" t="s">
        <v>21</v>
      </c>
      <c r="Q18" s="248" t="s">
        <v>177</v>
      </c>
      <c r="R18" s="248" t="s">
        <v>177</v>
      </c>
      <c r="S18" s="248" t="s">
        <v>20</v>
      </c>
      <c r="T18" s="248" t="s">
        <v>21</v>
      </c>
      <c r="U18" s="248" t="s">
        <v>20</v>
      </c>
      <c r="V18" s="348"/>
      <c r="W18" s="348" t="s">
        <v>21</v>
      </c>
      <c r="X18" s="348" t="s">
        <v>21</v>
      </c>
      <c r="Y18" s="348" t="s">
        <v>21</v>
      </c>
      <c r="Z18" s="248" t="s">
        <v>20</v>
      </c>
      <c r="AA18" s="248" t="s">
        <v>21</v>
      </c>
      <c r="AB18" s="248" t="s">
        <v>20</v>
      </c>
      <c r="AC18" s="348"/>
      <c r="AD18" s="348" t="s">
        <v>21</v>
      </c>
      <c r="AE18" s="248" t="s">
        <v>20</v>
      </c>
      <c r="AF18" s="248" t="s">
        <v>21</v>
      </c>
      <c r="AG18" s="248" t="s">
        <v>20</v>
      </c>
      <c r="AH18" s="248" t="s">
        <v>177</v>
      </c>
      <c r="AI18" s="236">
        <v>132</v>
      </c>
      <c r="AJ18" s="237">
        <f>COUNTIF(C18:AI18,"T")*6+COUNTIF(C18:AI18,"P")*12+COUNTIF(C18:AI18,"M")*6+COUNTIF(C18:AI18,"I")*6+COUNTIF(C18:AI18,"N")*12+COUNTIF(C18:AI18,"TI")*11+COUNTIF(C18:AI18,"MT")*12+COUNTIF(C18:AI18,"MN")*18+COUNTIF(C18:AI18,"PI")*17+COUNTIF(C18:AI18,"NA")*6+COUNTIF(C18:AI18,"NB")*6+COUNTIF(C18:AI18,"AF")*0</f>
        <v>240</v>
      </c>
      <c r="AK18" s="345">
        <f>SUM(AJ18-114)</f>
        <v>126</v>
      </c>
    </row>
    <row r="19" spans="1:37" ht="16.5" customHeight="1">
      <c r="A19" s="442" t="s">
        <v>141</v>
      </c>
      <c r="B19" s="443" t="s">
        <v>1</v>
      </c>
      <c r="C19" s="443" t="s">
        <v>2</v>
      </c>
      <c r="D19" s="424" t="s">
        <v>3</v>
      </c>
      <c r="E19" s="326">
        <v>1</v>
      </c>
      <c r="F19" s="326">
        <v>2</v>
      </c>
      <c r="G19" s="326">
        <v>3</v>
      </c>
      <c r="H19" s="326">
        <v>4</v>
      </c>
      <c r="I19" s="326">
        <v>5</v>
      </c>
      <c r="J19" s="326">
        <v>6</v>
      </c>
      <c r="K19" s="326">
        <v>7</v>
      </c>
      <c r="L19" s="326">
        <v>8</v>
      </c>
      <c r="M19" s="326">
        <v>9</v>
      </c>
      <c r="N19" s="326">
        <v>10</v>
      </c>
      <c r="O19" s="326">
        <v>11</v>
      </c>
      <c r="P19" s="326">
        <v>12</v>
      </c>
      <c r="Q19" s="326">
        <v>13</v>
      </c>
      <c r="R19" s="326">
        <v>14</v>
      </c>
      <c r="S19" s="326">
        <v>15</v>
      </c>
      <c r="T19" s="326">
        <v>16</v>
      </c>
      <c r="U19" s="326">
        <v>17</v>
      </c>
      <c r="V19" s="326">
        <v>18</v>
      </c>
      <c r="W19" s="326">
        <v>19</v>
      </c>
      <c r="X19" s="326">
        <v>20</v>
      </c>
      <c r="Y19" s="326">
        <v>21</v>
      </c>
      <c r="Z19" s="326">
        <v>22</v>
      </c>
      <c r="AA19" s="326">
        <v>23</v>
      </c>
      <c r="AB19" s="326">
        <v>24</v>
      </c>
      <c r="AC19" s="326">
        <v>25</v>
      </c>
      <c r="AD19" s="326">
        <v>26</v>
      </c>
      <c r="AE19" s="326">
        <v>27</v>
      </c>
      <c r="AF19" s="326">
        <v>28</v>
      </c>
      <c r="AG19" s="326">
        <v>29</v>
      </c>
      <c r="AH19" s="326">
        <v>30</v>
      </c>
      <c r="AI19" s="304"/>
      <c r="AJ19" s="305"/>
      <c r="AK19" s="240"/>
    </row>
    <row r="20" spans="1:37" ht="16.5" customHeight="1">
      <c r="A20" s="421"/>
      <c r="B20" s="423"/>
      <c r="C20" s="423"/>
      <c r="D20" s="424"/>
      <c r="E20" s="337" t="s">
        <v>8</v>
      </c>
      <c r="F20" s="337" t="s">
        <v>9</v>
      </c>
      <c r="G20" s="337" t="s">
        <v>10</v>
      </c>
      <c r="H20" s="337" t="s">
        <v>130</v>
      </c>
      <c r="I20" s="337" t="s">
        <v>11</v>
      </c>
      <c r="J20" s="337" t="s">
        <v>12</v>
      </c>
      <c r="K20" s="337" t="s">
        <v>13</v>
      </c>
      <c r="L20" s="337" t="s">
        <v>8</v>
      </c>
      <c r="M20" s="337" t="s">
        <v>9</v>
      </c>
      <c r="N20" s="337" t="s">
        <v>10</v>
      </c>
      <c r="O20" s="337" t="s">
        <v>130</v>
      </c>
      <c r="P20" s="337" t="s">
        <v>11</v>
      </c>
      <c r="Q20" s="337" t="s">
        <v>12</v>
      </c>
      <c r="R20" s="337" t="s">
        <v>13</v>
      </c>
      <c r="S20" s="337" t="s">
        <v>8</v>
      </c>
      <c r="T20" s="337" t="s">
        <v>9</v>
      </c>
      <c r="U20" s="337" t="s">
        <v>10</v>
      </c>
      <c r="V20" s="337" t="s">
        <v>130</v>
      </c>
      <c r="W20" s="337" t="s">
        <v>11</v>
      </c>
      <c r="X20" s="337" t="s">
        <v>12</v>
      </c>
      <c r="Y20" s="337" t="s">
        <v>13</v>
      </c>
      <c r="Z20" s="337" t="s">
        <v>8</v>
      </c>
      <c r="AA20" s="337" t="s">
        <v>9</v>
      </c>
      <c r="AB20" s="337" t="s">
        <v>10</v>
      </c>
      <c r="AC20" s="337" t="s">
        <v>130</v>
      </c>
      <c r="AD20" s="337" t="s">
        <v>11</v>
      </c>
      <c r="AE20" s="337" t="s">
        <v>12</v>
      </c>
      <c r="AF20" s="337" t="s">
        <v>13</v>
      </c>
      <c r="AG20" s="157" t="s">
        <v>8</v>
      </c>
      <c r="AH20" s="157" t="s">
        <v>9</v>
      </c>
      <c r="AI20" s="236"/>
      <c r="AJ20" s="238"/>
      <c r="AK20" s="240"/>
    </row>
    <row r="21" spans="1:37" ht="16.5" customHeight="1">
      <c r="A21" s="162" t="s">
        <v>137</v>
      </c>
      <c r="B21" s="159" t="s">
        <v>125</v>
      </c>
      <c r="C21" s="340" t="s">
        <v>36</v>
      </c>
      <c r="D21" s="161" t="s">
        <v>136</v>
      </c>
      <c r="E21" s="248" t="s">
        <v>162</v>
      </c>
      <c r="F21" s="360" t="s">
        <v>162</v>
      </c>
      <c r="G21" s="348"/>
      <c r="H21" s="348" t="s">
        <v>20</v>
      </c>
      <c r="I21" s="358" t="s">
        <v>162</v>
      </c>
      <c r="J21" s="248" t="s">
        <v>162</v>
      </c>
      <c r="K21" s="248" t="s">
        <v>162</v>
      </c>
      <c r="L21" s="359" t="s">
        <v>162</v>
      </c>
      <c r="M21" s="248" t="s">
        <v>14</v>
      </c>
      <c r="N21" s="248" t="s">
        <v>162</v>
      </c>
      <c r="O21" s="358" t="s">
        <v>202</v>
      </c>
      <c r="P21" s="358"/>
      <c r="Q21" s="248" t="s">
        <v>162</v>
      </c>
      <c r="R21" s="360" t="s">
        <v>162</v>
      </c>
      <c r="S21" s="248"/>
      <c r="T21" s="361" t="s">
        <v>14</v>
      </c>
      <c r="U21" s="360" t="s">
        <v>162</v>
      </c>
      <c r="V21" s="358" t="s">
        <v>20</v>
      </c>
      <c r="W21" s="348" t="s">
        <v>162</v>
      </c>
      <c r="X21" s="358" t="s">
        <v>162</v>
      </c>
      <c r="Y21" s="358" t="s">
        <v>19</v>
      </c>
      <c r="Z21" s="248" t="s">
        <v>162</v>
      </c>
      <c r="AA21" s="248" t="s">
        <v>14</v>
      </c>
      <c r="AB21" s="248" t="s">
        <v>14</v>
      </c>
      <c r="AC21" s="348" t="s">
        <v>108</v>
      </c>
      <c r="AD21" s="348" t="s">
        <v>14</v>
      </c>
      <c r="AE21" s="248" t="s">
        <v>14</v>
      </c>
      <c r="AF21" s="248" t="s">
        <v>162</v>
      </c>
      <c r="AG21" s="248"/>
      <c r="AH21" s="248" t="s">
        <v>14</v>
      </c>
      <c r="AI21" s="236">
        <v>114</v>
      </c>
      <c r="AJ21" s="344">
        <f>COUNTIF(C21:AI21,"T")*6+COUNTIF(C21:AI21,"P")*12+COUNTIF(C21:AI21,"M")*6+COUNTIF(C21:AI21,"I")*6+COUNTIF(C21:AI21,"SN")*12+COUNTIF(C21:AI21,"MSN")*18+COUNTIF(C21:AI21,"MT")*12+COUNTIF(C21:AI21,"BH")*12+COUNTIF(C21:AI21,"TI")*12+COUNTIF(C21:AI21,"NA")*6+COUNTIF(C21:AI21,"TSN")*18+COUNTIF(C21:AI21,"AF")*0</f>
        <v>210</v>
      </c>
      <c r="AK21" s="345">
        <f>SUM(AJ21-114)</f>
        <v>96</v>
      </c>
    </row>
    <row r="22" spans="1:37" ht="16.5" customHeight="1">
      <c r="A22" s="162" t="s">
        <v>138</v>
      </c>
      <c r="B22" s="159" t="s">
        <v>126</v>
      </c>
      <c r="C22" s="340" t="s">
        <v>36</v>
      </c>
      <c r="D22" s="161" t="s">
        <v>136</v>
      </c>
      <c r="E22" s="248"/>
      <c r="F22" s="248" t="s">
        <v>162</v>
      </c>
      <c r="G22" s="348" t="s">
        <v>162</v>
      </c>
      <c r="H22" s="358" t="s">
        <v>162</v>
      </c>
      <c r="I22" s="348" t="s">
        <v>162</v>
      </c>
      <c r="J22" s="437" t="s">
        <v>169</v>
      </c>
      <c r="K22" s="438"/>
      <c r="L22" s="438"/>
      <c r="M22" s="438"/>
      <c r="N22" s="439"/>
      <c r="O22" s="348" t="s">
        <v>162</v>
      </c>
      <c r="P22" s="348"/>
      <c r="Q22" s="359" t="s">
        <v>162</v>
      </c>
      <c r="R22" s="248" t="s">
        <v>14</v>
      </c>
      <c r="S22" s="248" t="s">
        <v>19</v>
      </c>
      <c r="T22" s="248" t="s">
        <v>162</v>
      </c>
      <c r="U22" s="248" t="s">
        <v>162</v>
      </c>
      <c r="V22" s="348"/>
      <c r="W22" s="348" t="s">
        <v>21</v>
      </c>
      <c r="X22" s="348"/>
      <c r="Y22" s="348"/>
      <c r="Z22" s="360" t="s">
        <v>162</v>
      </c>
      <c r="AA22" s="248" t="s">
        <v>162</v>
      </c>
      <c r="AB22" s="248" t="s">
        <v>162</v>
      </c>
      <c r="AC22" s="362" t="s">
        <v>162</v>
      </c>
      <c r="AD22" s="348" t="s">
        <v>162</v>
      </c>
      <c r="AE22" s="359" t="s">
        <v>19</v>
      </c>
      <c r="AF22" s="359" t="s">
        <v>19</v>
      </c>
      <c r="AG22" s="248" t="s">
        <v>162</v>
      </c>
      <c r="AH22" s="248"/>
      <c r="AI22" s="236">
        <v>114</v>
      </c>
      <c r="AJ22" s="344">
        <f>COUNTIF(C22:AI22,"T")*6+COUNTIF(C22:AI22,"P")*12+COUNTIF(C22:AI22,"M")*6+COUNTIF(C22:AI22,"I")*6+COUNTIF(C22:AI22,"SN")*12+COUNTIF(C22:AI22,"MSN")*18+COUNTIF(C22:AI22,"MT")*12+COUNTIF(C22:AI22,"MN")*18+COUNTIF(C22:AI22,"PI")*17+COUNTIF(C22:AI22,"NA")*6+COUNTIF(C22:AI22,"TSN")*18+COUNTIF(C22:AI22,"AF")*0</f>
        <v>198</v>
      </c>
      <c r="AK22" s="345">
        <f>SUM(AJ22-84)</f>
        <v>114</v>
      </c>
    </row>
    <row r="23" spans="1:37" ht="16.5" customHeight="1">
      <c r="A23" s="162" t="s">
        <v>139</v>
      </c>
      <c r="B23" s="159" t="s">
        <v>39</v>
      </c>
      <c r="C23" s="340" t="s">
        <v>36</v>
      </c>
      <c r="D23" s="161" t="s">
        <v>136</v>
      </c>
      <c r="E23" s="248" t="s">
        <v>54</v>
      </c>
      <c r="F23" s="248"/>
      <c r="G23" s="348" t="s">
        <v>108</v>
      </c>
      <c r="H23" s="358" t="s">
        <v>14</v>
      </c>
      <c r="I23" s="348" t="s">
        <v>14</v>
      </c>
      <c r="J23" s="248" t="s">
        <v>162</v>
      </c>
      <c r="K23" s="248"/>
      <c r="L23" s="359" t="s">
        <v>162</v>
      </c>
      <c r="M23" s="248" t="s">
        <v>162</v>
      </c>
      <c r="N23" s="248"/>
      <c r="O23" s="348"/>
      <c r="P23" s="348" t="s">
        <v>162</v>
      </c>
      <c r="Q23" s="248"/>
      <c r="R23" s="360" t="s">
        <v>162</v>
      </c>
      <c r="S23" s="248" t="s">
        <v>162</v>
      </c>
      <c r="T23" s="248"/>
      <c r="U23" s="248"/>
      <c r="V23" s="348" t="s">
        <v>162</v>
      </c>
      <c r="W23" s="362" t="s">
        <v>162</v>
      </c>
      <c r="X23" s="348"/>
      <c r="Y23" s="348" t="s">
        <v>162</v>
      </c>
      <c r="Z23" s="248"/>
      <c r="AA23" s="248" t="s">
        <v>20</v>
      </c>
      <c r="AB23" s="248" t="s">
        <v>184</v>
      </c>
      <c r="AC23" s="362" t="s">
        <v>162</v>
      </c>
      <c r="AD23" s="348"/>
      <c r="AE23" s="248" t="s">
        <v>162</v>
      </c>
      <c r="AF23" s="359" t="s">
        <v>162</v>
      </c>
      <c r="AG23" s="248"/>
      <c r="AH23" s="248" t="s">
        <v>162</v>
      </c>
      <c r="AI23" s="236">
        <v>114</v>
      </c>
      <c r="AJ23" s="344">
        <f>COUNTIF(C23:AI23,"T")*6+COUNTIF(C23:AI23,"P")*12+COUNTIF(C23:AI23,"M")*6+COUNTIF(C23:AI23,"I")*6+COUNTIF(C23:AI23,"SN")*12+COUNTIF(C23:AI23,"MSN")*18+COUNTIF(C23:AI23,"MT")*12+COUNTIF(C23:AI23,"MN")*18+COUNTIF(C23:AI23,"BH")*12+COUNTIF(C23:AI23,"I")*6+COUNTIF(C23:AI23,"TSN")*18+COUNTIF(C23:AI23,"AF")*0</f>
        <v>204</v>
      </c>
      <c r="AK23" s="345">
        <f>SUM(AJ23-114)</f>
        <v>90</v>
      </c>
    </row>
    <row r="24" spans="1:37" s="343" customFormat="1" ht="16.5" customHeight="1">
      <c r="A24" s="341" t="s">
        <v>140</v>
      </c>
      <c r="B24" s="342" t="s">
        <v>40</v>
      </c>
      <c r="C24" s="340" t="s">
        <v>36</v>
      </c>
      <c r="D24" s="161" t="s">
        <v>136</v>
      </c>
      <c r="E24" s="248"/>
      <c r="F24" s="248"/>
      <c r="G24" s="348" t="s">
        <v>162</v>
      </c>
      <c r="H24" s="348" t="s">
        <v>204</v>
      </c>
      <c r="I24" s="348"/>
      <c r="J24" s="248"/>
      <c r="K24" s="359" t="s">
        <v>162</v>
      </c>
      <c r="L24" s="248"/>
      <c r="M24" s="248" t="s">
        <v>204</v>
      </c>
      <c r="N24" s="359" t="s">
        <v>162</v>
      </c>
      <c r="O24" s="348" t="s">
        <v>19</v>
      </c>
      <c r="P24" s="348" t="s">
        <v>162</v>
      </c>
      <c r="Q24" s="248"/>
      <c r="R24" s="248" t="s">
        <v>20</v>
      </c>
      <c r="S24" s="248" t="s">
        <v>162</v>
      </c>
      <c r="T24" s="359" t="s">
        <v>175</v>
      </c>
      <c r="U24" s="248"/>
      <c r="V24" s="348" t="s">
        <v>184</v>
      </c>
      <c r="W24" s="348"/>
      <c r="X24" s="348" t="s">
        <v>162</v>
      </c>
      <c r="Y24" s="348" t="s">
        <v>162</v>
      </c>
      <c r="Z24" s="360"/>
      <c r="AA24" s="360" t="s">
        <v>162</v>
      </c>
      <c r="AB24" s="248"/>
      <c r="AC24" s="358" t="s">
        <v>19</v>
      </c>
      <c r="AD24" s="362" t="s">
        <v>162</v>
      </c>
      <c r="AE24" s="248" t="s">
        <v>162</v>
      </c>
      <c r="AF24" s="248"/>
      <c r="AG24" s="248" t="s">
        <v>162</v>
      </c>
      <c r="AH24" s="248" t="s">
        <v>205</v>
      </c>
      <c r="AI24" s="236">
        <v>114</v>
      </c>
      <c r="AJ24" s="344">
        <f>COUNTIF(C24:AI24,"T")*6+COUNTIF(C24:AI24,"P")*12+COUNTIF(C24:AI24,"M")*6+COUNTIF(C24:AI24,"M#")*6+COUNTIF(C24:AI24,"SN")*12+COUNTIF(C24:AI24,"T#")*6+COUNTIF(C24:AI24,"MT")*12+COUNTIF(C24:AI24,"MSN")*18+COUNTIF(C24:AI24,"M#SN")*18+COUNTIF(C24:AI24,"TSN")*18+COUNTIF(C24:AI24,"NB")*6+COUNTIF(C24:AI24,"AF")*0</f>
        <v>222</v>
      </c>
      <c r="AK24" s="345">
        <f>SUM(AJ24-114)</f>
        <v>108</v>
      </c>
    </row>
    <row r="25" spans="1:37" s="173" customFormat="1" ht="16.5" customHeight="1">
      <c r="A25" s="442" t="s">
        <v>141</v>
      </c>
      <c r="B25" s="443" t="s">
        <v>1</v>
      </c>
      <c r="C25" s="443" t="s">
        <v>2</v>
      </c>
      <c r="D25" s="424" t="s">
        <v>3</v>
      </c>
      <c r="E25" s="82">
        <v>1</v>
      </c>
      <c r="F25" s="82">
        <v>2</v>
      </c>
      <c r="G25" s="82">
        <v>3</v>
      </c>
      <c r="H25" s="82">
        <v>4</v>
      </c>
      <c r="I25" s="82">
        <v>5</v>
      </c>
      <c r="J25" s="82">
        <v>6</v>
      </c>
      <c r="K25" s="82">
        <v>7</v>
      </c>
      <c r="L25" s="82">
        <v>8</v>
      </c>
      <c r="M25" s="82">
        <v>9</v>
      </c>
      <c r="N25" s="82">
        <v>10</v>
      </c>
      <c r="O25" s="82">
        <v>11</v>
      </c>
      <c r="P25" s="82">
        <v>12</v>
      </c>
      <c r="Q25" s="82">
        <v>13</v>
      </c>
      <c r="R25" s="82">
        <v>14</v>
      </c>
      <c r="S25" s="82">
        <v>15</v>
      </c>
      <c r="T25" s="82">
        <v>16</v>
      </c>
      <c r="U25" s="82">
        <v>17</v>
      </c>
      <c r="V25" s="82">
        <v>18</v>
      </c>
      <c r="W25" s="82">
        <v>19</v>
      </c>
      <c r="X25" s="82">
        <v>20</v>
      </c>
      <c r="Y25" s="82">
        <v>21</v>
      </c>
      <c r="Z25" s="82">
        <v>22</v>
      </c>
      <c r="AA25" s="82">
        <v>23</v>
      </c>
      <c r="AB25" s="82">
        <v>24</v>
      </c>
      <c r="AC25" s="82">
        <v>25</v>
      </c>
      <c r="AD25" s="82">
        <v>26</v>
      </c>
      <c r="AE25" s="82">
        <v>27</v>
      </c>
      <c r="AF25" s="82">
        <v>28</v>
      </c>
      <c r="AG25" s="82">
        <v>29</v>
      </c>
      <c r="AH25" s="82">
        <v>30</v>
      </c>
      <c r="AI25" s="304"/>
      <c r="AJ25" s="305"/>
      <c r="AK25" s="240"/>
    </row>
    <row r="26" spans="1:37" s="173" customFormat="1" ht="16.5" customHeight="1">
      <c r="A26" s="421"/>
      <c r="B26" s="423"/>
      <c r="C26" s="423"/>
      <c r="D26" s="424"/>
      <c r="E26" s="337" t="s">
        <v>8</v>
      </c>
      <c r="F26" s="337" t="s">
        <v>9</v>
      </c>
      <c r="G26" s="337" t="s">
        <v>10</v>
      </c>
      <c r="H26" s="337" t="s">
        <v>130</v>
      </c>
      <c r="I26" s="337" t="s">
        <v>11</v>
      </c>
      <c r="J26" s="337" t="s">
        <v>12</v>
      </c>
      <c r="K26" s="337" t="s">
        <v>13</v>
      </c>
      <c r="L26" s="337" t="s">
        <v>8</v>
      </c>
      <c r="M26" s="337" t="s">
        <v>9</v>
      </c>
      <c r="N26" s="337" t="s">
        <v>10</v>
      </c>
      <c r="O26" s="337" t="s">
        <v>130</v>
      </c>
      <c r="P26" s="337" t="s">
        <v>11</v>
      </c>
      <c r="Q26" s="337" t="s">
        <v>12</v>
      </c>
      <c r="R26" s="337" t="s">
        <v>13</v>
      </c>
      <c r="S26" s="337" t="s">
        <v>8</v>
      </c>
      <c r="T26" s="337" t="s">
        <v>9</v>
      </c>
      <c r="U26" s="337" t="s">
        <v>10</v>
      </c>
      <c r="V26" s="337" t="s">
        <v>130</v>
      </c>
      <c r="W26" s="337" t="s">
        <v>11</v>
      </c>
      <c r="X26" s="337" t="s">
        <v>12</v>
      </c>
      <c r="Y26" s="337" t="s">
        <v>13</v>
      </c>
      <c r="Z26" s="337" t="s">
        <v>8</v>
      </c>
      <c r="AA26" s="337" t="s">
        <v>9</v>
      </c>
      <c r="AB26" s="337" t="s">
        <v>10</v>
      </c>
      <c r="AC26" s="337" t="s">
        <v>130</v>
      </c>
      <c r="AD26" s="337" t="s">
        <v>11</v>
      </c>
      <c r="AE26" s="337" t="s">
        <v>12</v>
      </c>
      <c r="AF26" s="337" t="s">
        <v>13</v>
      </c>
      <c r="AG26" s="157" t="s">
        <v>8</v>
      </c>
      <c r="AH26" s="157" t="s">
        <v>9</v>
      </c>
      <c r="AI26" s="236"/>
      <c r="AJ26" s="238"/>
      <c r="AK26" s="240"/>
    </row>
    <row r="27" spans="1:37" s="173" customFormat="1" ht="16.5" customHeight="1">
      <c r="A27" s="328">
        <v>120847</v>
      </c>
      <c r="B27" s="171" t="s">
        <v>179</v>
      </c>
      <c r="C27" s="327" t="s">
        <v>180</v>
      </c>
      <c r="D27" s="172"/>
      <c r="E27" s="335"/>
      <c r="F27" s="335"/>
      <c r="G27" s="338"/>
      <c r="H27" s="335"/>
      <c r="I27" s="335"/>
      <c r="J27" s="335"/>
      <c r="K27" s="335"/>
      <c r="L27" s="335"/>
      <c r="M27" s="335"/>
      <c r="N27" s="335"/>
      <c r="O27" s="335"/>
      <c r="P27" s="335"/>
      <c r="Q27" s="335"/>
      <c r="R27" s="335"/>
      <c r="S27" s="335"/>
      <c r="T27" s="335"/>
      <c r="U27" s="335"/>
      <c r="V27" s="335"/>
      <c r="W27" s="335"/>
      <c r="X27" s="335"/>
      <c r="Y27" s="335"/>
      <c r="Z27" s="335"/>
      <c r="AA27" s="335"/>
      <c r="AB27" s="335"/>
      <c r="AC27" s="335"/>
      <c r="AD27" s="335"/>
      <c r="AE27" s="335"/>
      <c r="AF27" s="335" t="s">
        <v>20</v>
      </c>
      <c r="AG27" s="335"/>
      <c r="AH27" s="338"/>
      <c r="AI27" s="239"/>
      <c r="AJ27" s="237">
        <f>COUNTIF(C27:AI27,"T")*6+COUNTIF(C27:AI27,"P")*12+COUNTIF(C27:AI27,"M")*6+COUNTIF(C27:AI27,"I")*6+COUNTIF(C27:AI27,"N")*12+COUNTIF(C27:AI27,"TI")*11+COUNTIF(C27:AI27,"MT")*12+COUNTIF(C27:AI27,"MN")*18+COUNTIF(C27:AI27,"PI")*17+COUNTIF(C27:AI27,"SN")*12+COUNTIF(C27:AI27,"NB")*6+COUNTIF(C27:AI27,"AF")*0</f>
        <v>6</v>
      </c>
      <c r="AK27" s="240"/>
    </row>
    <row r="28" spans="1:37" s="173" customFormat="1" ht="16.5" customHeight="1">
      <c r="A28" s="328">
        <v>158720</v>
      </c>
      <c r="B28" s="171" t="s">
        <v>182</v>
      </c>
      <c r="C28" s="327" t="s">
        <v>180</v>
      </c>
      <c r="D28" s="172"/>
      <c r="E28" s="170"/>
      <c r="F28" s="335"/>
      <c r="G28" s="335"/>
      <c r="H28" s="335"/>
      <c r="I28" s="335"/>
      <c r="J28" s="335"/>
      <c r="K28" s="357"/>
      <c r="L28" s="335"/>
      <c r="M28" s="335"/>
      <c r="N28" s="335"/>
      <c r="O28" s="335"/>
      <c r="P28" s="335"/>
      <c r="Q28" s="335"/>
      <c r="R28" s="335"/>
      <c r="S28" s="335"/>
      <c r="T28" s="335"/>
      <c r="U28" s="335"/>
      <c r="V28" s="335"/>
      <c r="W28" s="335"/>
      <c r="X28" s="335"/>
      <c r="Y28" s="335"/>
      <c r="Z28" s="335" t="s">
        <v>19</v>
      </c>
      <c r="AA28" s="335"/>
      <c r="AB28" s="335"/>
      <c r="AC28" s="335"/>
      <c r="AD28" s="335" t="s">
        <v>21</v>
      </c>
      <c r="AE28" s="335"/>
      <c r="AF28" s="335"/>
      <c r="AG28" s="170" t="s">
        <v>201</v>
      </c>
      <c r="AH28" s="338"/>
      <c r="AI28" s="239"/>
      <c r="AJ28" s="237">
        <f>COUNTIF(C28:AI28,"T")*6+COUNTIF(C28:AI28,"P")*12+COUNTIF(C28:AI28,"M")*6+COUNTIF(C28:AI28,"I")*6+COUNTIF(C28:AI28,"N")*12+COUNTIF(C28:AI28,"TI")*11+COUNTIF(C28:AI28,"MT")*12+COUNTIF(C28:AI28,"MN")*18+COUNTIF(C28:AI28,"PI")*17+COUNTIF(C28:AI28,"NA")*6+COUNTIF(C28:AI28,"NB")*6+COUNTIF(C28:AI28,"AF")*0</f>
        <v>30</v>
      </c>
      <c r="AK28" s="240"/>
    </row>
    <row r="29" spans="1:37" s="173" customFormat="1" ht="16.5" customHeight="1">
      <c r="A29" s="329"/>
      <c r="B29" s="171" t="s">
        <v>183</v>
      </c>
      <c r="C29" s="327" t="s">
        <v>110</v>
      </c>
      <c r="D29" s="172"/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5" t="s">
        <v>203</v>
      </c>
      <c r="P29" s="335"/>
      <c r="Q29" s="335"/>
      <c r="R29" s="335"/>
      <c r="S29" s="335"/>
      <c r="T29" s="335"/>
      <c r="U29" s="335" t="s">
        <v>19</v>
      </c>
      <c r="V29" s="335" t="s">
        <v>21</v>
      </c>
      <c r="W29" s="335"/>
      <c r="X29" s="335"/>
      <c r="Y29" s="335"/>
      <c r="Z29" s="335"/>
      <c r="AA29" s="335"/>
      <c r="AB29" s="335"/>
      <c r="AC29" s="335"/>
      <c r="AD29" s="335"/>
      <c r="AE29" s="335"/>
      <c r="AF29" s="335"/>
      <c r="AG29" s="335"/>
      <c r="AH29" s="347"/>
      <c r="AI29" s="239"/>
      <c r="AJ29" s="237">
        <f>COUNTIF(C29:AI29,"T")*6+COUNTIF(C29:AI29,"P")*12+COUNTIF(C29:AI29,"M")*6+COUNTIF(C29:AI29,"I")*6+COUNTIF(C29:AI29,"P(M/T)")*12+COUNTIF(C29:AI29,"TI")*11+COUNTIF(C29:AI29,"MT")*12+COUNTIF(C29:AI29,"MN")*18+COUNTIF(C29:AI29,"PI")*18+COUNTIF(C29:AI29,"NA")*6+COUNTIF(C29:AI29,"NB")*6+COUNTIF(C29:AI29,"AF")*0</f>
        <v>36</v>
      </c>
      <c r="AK29" s="237"/>
    </row>
    <row r="30" spans="1:37" s="244" customFormat="1" ht="16.5" customHeight="1">
      <c r="A30" s="389">
        <v>103586</v>
      </c>
      <c r="B30" s="171" t="s">
        <v>206</v>
      </c>
      <c r="C30" s="331"/>
      <c r="D30" s="332"/>
      <c r="E30" s="361"/>
      <c r="F30" s="361"/>
      <c r="G30" s="361"/>
      <c r="H30" s="361"/>
      <c r="I30" s="361"/>
      <c r="J30" s="361"/>
      <c r="K30" s="361"/>
      <c r="L30" s="361"/>
      <c r="M30" s="361"/>
      <c r="N30" s="361"/>
      <c r="O30" s="361"/>
      <c r="P30" s="361"/>
      <c r="Q30" s="361"/>
      <c r="R30" s="361"/>
      <c r="S30" s="361"/>
      <c r="T30" s="361"/>
      <c r="U30" s="361"/>
      <c r="V30" s="361"/>
      <c r="W30" s="361"/>
      <c r="X30" s="361"/>
      <c r="Y30" s="390" t="s">
        <v>20</v>
      </c>
      <c r="Z30" s="361"/>
      <c r="AA30" s="361"/>
      <c r="AB30" s="361"/>
      <c r="AC30" s="390" t="s">
        <v>20</v>
      </c>
      <c r="AD30" s="361"/>
      <c r="AE30" s="361"/>
      <c r="AF30" s="361"/>
      <c r="AG30" s="361"/>
      <c r="AH30" s="361"/>
      <c r="AI30" s="333"/>
      <c r="AJ30" s="237">
        <f>COUNTIF(C30:AI30,"T")*6+COUNTIF(C30:AI30,"P")*12+COUNTIF(C30:AI30,"M")*6+COUNTIF(C30:AI30,"I")*6+COUNTIF(C30:AI30,"P(M/T)")*12+COUNTIF(C30:AI30,"TI")*11+COUNTIF(C30:AI30,"MT")*12+COUNTIF(C30:AI30,"MN")*18+COUNTIF(C30:AI30,"PI")*17+COUNTIF(C30:AI30,"NA")*6+COUNTIF(C30:AI30,"NB")*6+COUNTIF(C30:AI30,"AF")*0</f>
        <v>12</v>
      </c>
      <c r="AK30" s="334"/>
    </row>
    <row r="31" spans="1:37" s="244" customFormat="1" ht="16.5" customHeight="1">
      <c r="A31" s="330"/>
      <c r="B31" s="385"/>
      <c r="C31" s="331"/>
      <c r="D31" s="332"/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/>
      <c r="AH31" s="386"/>
      <c r="AI31" s="387"/>
      <c r="AJ31" s="388"/>
      <c r="AK31" s="388"/>
    </row>
    <row r="32" spans="1:37" s="244" customFormat="1" ht="16.5" customHeight="1">
      <c r="A32" s="330"/>
      <c r="B32" s="385"/>
      <c r="C32" s="331"/>
      <c r="D32" s="332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46"/>
      <c r="AH32" s="386"/>
      <c r="AI32" s="387"/>
      <c r="AJ32" s="388"/>
      <c r="AK32" s="388"/>
    </row>
    <row r="33" spans="1:37" s="244" customFormat="1" ht="16.5" customHeight="1">
      <c r="A33" s="241"/>
      <c r="B33" s="242"/>
      <c r="C33" s="243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245"/>
      <c r="AJ33" s="246"/>
      <c r="AK33" s="247"/>
    </row>
    <row r="34" spans="1:37" s="244" customFormat="1" ht="16.5" customHeight="1">
      <c r="A34" s="241"/>
      <c r="B34" s="242"/>
      <c r="C34" s="243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245"/>
      <c r="AJ34" s="246"/>
      <c r="AK34" s="247"/>
    </row>
    <row r="35" spans="1:37" s="173" customFormat="1" ht="16.5" customHeight="1">
      <c r="A35" s="179"/>
      <c r="B35" s="180"/>
      <c r="C35" s="181"/>
      <c r="D35" s="269" t="s">
        <v>144</v>
      </c>
      <c r="E35" s="270"/>
      <c r="F35" s="270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2"/>
      <c r="S35" s="182"/>
      <c r="T35" s="182"/>
      <c r="U35" s="182"/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76"/>
      <c r="AJ35" s="177"/>
      <c r="AK35" s="178"/>
    </row>
    <row r="36" spans="1:37" s="173" customFormat="1" ht="16.5" customHeight="1">
      <c r="A36" s="179"/>
      <c r="B36" s="183" t="s">
        <v>112</v>
      </c>
      <c r="C36" s="181"/>
      <c r="D36" s="277" t="s">
        <v>166</v>
      </c>
      <c r="E36" s="273"/>
      <c r="F36" s="273"/>
      <c r="G36" s="273"/>
      <c r="H36" s="273"/>
      <c r="I36" s="273"/>
      <c r="J36" s="273"/>
      <c r="K36" s="273"/>
      <c r="L36" s="273"/>
      <c r="M36" s="273"/>
      <c r="N36" s="273"/>
      <c r="O36" s="273"/>
      <c r="P36" s="273"/>
      <c r="Q36" s="273"/>
      <c r="R36" s="278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76"/>
      <c r="AJ36" s="177"/>
      <c r="AK36" s="178"/>
    </row>
    <row r="37" spans="1:37" s="173" customFormat="1" ht="16.5" customHeight="1" thickBot="1">
      <c r="A37" s="184"/>
      <c r="B37" s="185" t="s">
        <v>155</v>
      </c>
      <c r="C37" s="174"/>
      <c r="D37" s="274" t="s">
        <v>168</v>
      </c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6"/>
      <c r="S37" s="186"/>
      <c r="T37" s="186"/>
      <c r="U37" s="186"/>
      <c r="V37" s="186"/>
      <c r="W37" s="309"/>
      <c r="Y37" s="431" t="s">
        <v>77</v>
      </c>
      <c r="Z37" s="431"/>
      <c r="AA37" s="431"/>
      <c r="AB37" s="431"/>
      <c r="AC37" s="431"/>
      <c r="AD37" s="431"/>
      <c r="AE37" s="431"/>
      <c r="AF37" s="431"/>
      <c r="AG37" s="431"/>
      <c r="AH37" s="431"/>
      <c r="AI37" s="309"/>
      <c r="AJ37" s="177"/>
      <c r="AK37" s="178"/>
    </row>
    <row r="38" spans="1:37" s="173" customFormat="1" ht="16.5" customHeight="1">
      <c r="A38" s="190"/>
      <c r="B38" s="191" t="s">
        <v>145</v>
      </c>
      <c r="C38" s="192"/>
      <c r="D38" s="432" t="s">
        <v>176</v>
      </c>
      <c r="E38" s="433"/>
      <c r="F38" s="433"/>
      <c r="G38" s="433"/>
      <c r="H38" s="433"/>
      <c r="I38" s="433"/>
      <c r="J38" s="433"/>
      <c r="K38" s="433"/>
      <c r="L38" s="433"/>
      <c r="M38" s="433"/>
      <c r="N38" s="433"/>
      <c r="O38" s="433"/>
      <c r="P38" s="433"/>
      <c r="Q38" s="433"/>
      <c r="R38" s="434"/>
      <c r="S38" s="193"/>
      <c r="T38" s="194"/>
      <c r="U38" s="194"/>
      <c r="V38" s="303"/>
      <c r="W38" s="288"/>
      <c r="X38" s="288"/>
      <c r="Y38" s="435" t="s">
        <v>160</v>
      </c>
      <c r="Z38" s="435"/>
      <c r="AA38" s="435"/>
      <c r="AB38" s="435"/>
      <c r="AC38" s="435"/>
      <c r="AD38" s="435"/>
      <c r="AE38" s="435"/>
      <c r="AF38" s="435"/>
      <c r="AG38" s="435"/>
      <c r="AH38" s="435"/>
      <c r="AI38" s="288"/>
      <c r="AJ38" s="177"/>
      <c r="AK38" s="178"/>
    </row>
    <row r="39" spans="1:37" ht="16.5" customHeight="1">
      <c r="A39" s="198"/>
      <c r="B39" s="199" t="s">
        <v>146</v>
      </c>
      <c r="C39" s="200"/>
      <c r="D39" s="279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1"/>
      <c r="S39" s="193"/>
      <c r="T39" s="308"/>
      <c r="U39" s="308"/>
      <c r="W39" s="436"/>
      <c r="X39" s="436"/>
      <c r="Y39" s="436"/>
      <c r="Z39" s="436"/>
      <c r="AA39" s="436"/>
      <c r="AB39" s="436"/>
      <c r="AC39" s="436"/>
      <c r="AD39" s="436"/>
      <c r="AE39" s="436"/>
      <c r="AF39" s="436"/>
      <c r="AG39" s="436"/>
      <c r="AH39" s="436"/>
      <c r="AI39" s="436"/>
      <c r="AJ39" s="188"/>
      <c r="AK39" s="189"/>
    </row>
    <row r="40" spans="1:37" ht="16.5" customHeight="1">
      <c r="A40" s="202"/>
      <c r="B40" s="199" t="s">
        <v>154</v>
      </c>
      <c r="C40" s="200"/>
      <c r="L40" s="103"/>
      <c r="S40" s="193"/>
      <c r="T40" s="441"/>
      <c r="U40" s="441"/>
      <c r="AI40" s="195"/>
      <c r="AJ40" s="196"/>
      <c r="AK40" s="197"/>
    </row>
    <row r="41" spans="1:37" ht="16.5" customHeight="1" thickBot="1">
      <c r="A41" s="205"/>
      <c r="B41" s="265" t="s">
        <v>147</v>
      </c>
      <c r="C41" s="206"/>
      <c r="D41" s="120"/>
      <c r="E41" s="263"/>
      <c r="F41" s="120"/>
      <c r="G41" s="120"/>
      <c r="H41" s="120"/>
      <c r="I41" s="120"/>
      <c r="J41" s="120"/>
      <c r="K41" s="120"/>
      <c r="L41" s="282"/>
      <c r="M41" s="120"/>
      <c r="N41" s="120"/>
      <c r="O41" s="120"/>
      <c r="P41" s="120"/>
      <c r="Q41" s="120"/>
      <c r="R41" s="120"/>
      <c r="S41" s="207"/>
      <c r="T41" s="207"/>
      <c r="U41" s="207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264"/>
      <c r="AJ41" s="208"/>
      <c r="AK41" s="209"/>
    </row>
    <row r="42" spans="1:37" ht="16.5" customHeight="1">
      <c r="A42" s="266"/>
      <c r="B42" s="103"/>
      <c r="C42" s="267"/>
      <c r="D42" s="103"/>
      <c r="E42" s="268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95"/>
      <c r="AJ42" s="226"/>
      <c r="AK42" s="226"/>
    </row>
    <row r="43" spans="1:37" ht="16.5" customHeight="1">
      <c r="A43" s="267"/>
      <c r="B43" s="103"/>
      <c r="C43" s="267"/>
      <c r="D43" s="103"/>
      <c r="E43" s="268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226"/>
      <c r="AJ43" s="226"/>
      <c r="AK43" s="226"/>
    </row>
    <row r="44" spans="1:37" ht="16.5" customHeight="1">
      <c r="A44" s="228"/>
      <c r="B44" s="203"/>
      <c r="C44" s="203"/>
      <c r="D44" s="203"/>
      <c r="E44" s="226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196"/>
      <c r="AJ44" s="196"/>
      <c r="AK44" s="196"/>
    </row>
    <row r="45" spans="1:37" ht="16.5" customHeight="1">
      <c r="A45" s="210"/>
      <c r="B45" s="211" t="s">
        <v>148</v>
      </c>
      <c r="C45" s="212"/>
      <c r="D45" s="213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76"/>
      <c r="AJ45" s="177"/>
      <c r="AK45" s="177"/>
    </row>
    <row r="46" spans="1:37" ht="16.5" customHeight="1">
      <c r="A46" s="214"/>
      <c r="B46" s="180"/>
      <c r="C46" s="212"/>
      <c r="D46" s="213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76"/>
      <c r="AJ46" s="177"/>
      <c r="AK46" s="177"/>
    </row>
    <row r="47" spans="1:37" ht="16.5" customHeight="1">
      <c r="A47" s="215"/>
      <c r="B47" s="180"/>
      <c r="C47" s="181"/>
      <c r="D47" s="175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76"/>
      <c r="AJ47" s="177"/>
      <c r="AK47" s="177"/>
    </row>
    <row r="48" spans="1:37" ht="16.5" customHeight="1">
      <c r="A48" s="216"/>
      <c r="B48" s="217"/>
      <c r="C48" s="174"/>
      <c r="D48" s="180"/>
      <c r="E48" s="218"/>
      <c r="F48" s="218"/>
      <c r="G48" s="186"/>
      <c r="H48" s="186"/>
      <c r="I48" s="186"/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6"/>
      <c r="AA48" s="186"/>
      <c r="AB48" s="186"/>
      <c r="AC48" s="186"/>
      <c r="AD48" s="186"/>
      <c r="AE48" s="186"/>
      <c r="AF48" s="186"/>
      <c r="AG48" s="186"/>
      <c r="AH48" s="186"/>
      <c r="AI48" s="187"/>
      <c r="AJ48" s="188"/>
      <c r="AK48" s="219"/>
    </row>
    <row r="49" spans="1:37" ht="16.5" customHeight="1">
      <c r="A49" s="220"/>
      <c r="B49" s="221"/>
      <c r="C49" s="19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193"/>
      <c r="T49" s="445"/>
      <c r="U49" s="445"/>
      <c r="V49" s="446"/>
      <c r="W49" s="446"/>
      <c r="X49" s="446"/>
      <c r="Y49" s="446"/>
      <c r="Z49" s="446"/>
      <c r="AA49" s="446"/>
      <c r="AB49" s="446"/>
      <c r="AC49" s="446"/>
      <c r="AD49" s="446"/>
      <c r="AE49" s="446"/>
      <c r="AF49" s="446"/>
      <c r="AG49" s="446"/>
      <c r="AH49" s="446"/>
      <c r="AI49" s="195"/>
      <c r="AJ49" s="196"/>
      <c r="AK49" s="196"/>
    </row>
    <row r="50" spans="1:37" ht="17.100000000000001" customHeight="1">
      <c r="A50" s="308"/>
      <c r="B50" s="223"/>
      <c r="C50" s="200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193"/>
      <c r="T50" s="445"/>
      <c r="U50" s="445"/>
      <c r="V50" s="447"/>
      <c r="W50" s="447"/>
      <c r="X50" s="447"/>
      <c r="Y50" s="447"/>
      <c r="Z50" s="447"/>
      <c r="AA50" s="447"/>
      <c r="AB50" s="447"/>
      <c r="AC50" s="447"/>
      <c r="AD50" s="447"/>
      <c r="AE50" s="447"/>
      <c r="AF50" s="447"/>
      <c r="AG50" s="447"/>
      <c r="AH50" s="447"/>
      <c r="AI50" s="195"/>
      <c r="AJ50" s="196"/>
      <c r="AK50" s="196"/>
    </row>
    <row r="51" spans="1:37" ht="15" customHeight="1">
      <c r="A51" s="224"/>
      <c r="B51" s="223"/>
      <c r="C51" s="200"/>
      <c r="D51" s="444"/>
      <c r="E51" s="444"/>
      <c r="F51" s="444"/>
      <c r="G51" s="444"/>
      <c r="H51" s="444"/>
      <c r="I51" s="444"/>
      <c r="J51" s="444"/>
      <c r="K51" s="444"/>
      <c r="L51" s="444"/>
      <c r="M51" s="444"/>
      <c r="N51" s="444"/>
      <c r="O51" s="444"/>
      <c r="P51" s="444"/>
      <c r="Q51" s="444"/>
      <c r="R51" s="444"/>
      <c r="S51" s="193"/>
      <c r="T51" s="441"/>
      <c r="U51" s="441"/>
      <c r="V51" s="436"/>
      <c r="W51" s="436"/>
      <c r="X51" s="436"/>
      <c r="Y51" s="436"/>
      <c r="Z51" s="436"/>
      <c r="AA51" s="436"/>
      <c r="AB51" s="436"/>
      <c r="AC51" s="436"/>
      <c r="AD51" s="436"/>
      <c r="AE51" s="436"/>
      <c r="AF51" s="436"/>
      <c r="AG51" s="436"/>
      <c r="AH51" s="436"/>
      <c r="AI51" s="195"/>
      <c r="AJ51" s="196"/>
      <c r="AK51" s="196"/>
    </row>
    <row r="52" spans="1:37" ht="15" customHeight="1">
      <c r="A52" s="228"/>
      <c r="B52" s="203"/>
      <c r="C52" s="203"/>
      <c r="D52" s="222"/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04"/>
      <c r="T52" s="204"/>
      <c r="U52" s="204"/>
      <c r="V52" s="436"/>
      <c r="W52" s="436"/>
      <c r="X52" s="436"/>
      <c r="Y52" s="436"/>
      <c r="Z52" s="436"/>
      <c r="AA52" s="436"/>
      <c r="AB52" s="436"/>
      <c r="AC52" s="436"/>
      <c r="AD52" s="436"/>
      <c r="AE52" s="436"/>
      <c r="AF52" s="436"/>
      <c r="AG52" s="436"/>
      <c r="AH52" s="436"/>
      <c r="AI52" s="196"/>
      <c r="AJ52" s="196"/>
      <c r="AK52" s="196"/>
    </row>
    <row r="53" spans="1:37" ht="15" customHeight="1">
      <c r="A53" s="228"/>
      <c r="B53" s="203"/>
      <c r="C53" s="203"/>
      <c r="D53" s="203"/>
      <c r="E53" s="226"/>
      <c r="F53" s="204"/>
      <c r="G53" s="204"/>
      <c r="H53" s="204"/>
      <c r="I53" s="204"/>
      <c r="J53" s="204"/>
      <c r="K53" s="204"/>
      <c r="L53" s="204"/>
      <c r="M53" s="204"/>
      <c r="N53" s="204"/>
      <c r="O53" s="204"/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196"/>
      <c r="AJ53" s="196"/>
      <c r="AK53" s="196"/>
    </row>
    <row r="54" spans="1:37" ht="15" customHeight="1">
      <c r="A54" s="227"/>
      <c r="B54" s="204"/>
      <c r="C54" s="228"/>
      <c r="D54" s="204"/>
      <c r="E54" s="226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B54" s="204"/>
      <c r="AC54" s="204"/>
      <c r="AD54" s="204"/>
      <c r="AE54" s="204"/>
      <c r="AF54" s="204"/>
      <c r="AG54" s="204"/>
      <c r="AH54" s="204"/>
      <c r="AI54" s="196"/>
      <c r="AJ54" s="196"/>
      <c r="AK54" s="229">
        <f>SUM(AK6:AK53)</f>
        <v>720</v>
      </c>
    </row>
    <row r="55" spans="1:37" ht="15" customHeight="1">
      <c r="A55" s="227"/>
      <c r="B55" s="204"/>
      <c r="C55" s="228"/>
      <c r="D55" s="204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230"/>
      <c r="Y55" s="230"/>
      <c r="Z55" s="230"/>
      <c r="AA55" s="230"/>
      <c r="AB55" s="230"/>
      <c r="AC55" s="230"/>
      <c r="AD55" s="230"/>
      <c r="AE55" s="230"/>
      <c r="AF55" s="230"/>
      <c r="AG55" s="230"/>
      <c r="AH55" s="230"/>
      <c r="AI55" s="196"/>
      <c r="AJ55" s="196"/>
      <c r="AK55" s="196"/>
    </row>
    <row r="56" spans="1:37">
      <c r="A56" s="228"/>
      <c r="B56" s="204"/>
      <c r="C56" s="228"/>
      <c r="D56" s="204"/>
      <c r="E56" s="226"/>
      <c r="F56" s="204"/>
      <c r="G56" s="204"/>
      <c r="H56" s="204"/>
      <c r="I56" s="204"/>
      <c r="J56" s="204"/>
      <c r="K56" s="204"/>
      <c r="L56" s="204"/>
      <c r="M56" s="204"/>
      <c r="N56" s="204"/>
      <c r="O56" s="204"/>
      <c r="P56" s="204"/>
      <c r="Q56" s="204"/>
      <c r="R56" s="204"/>
      <c r="S56" s="204"/>
      <c r="T56" s="204"/>
      <c r="U56" s="204"/>
      <c r="V56" s="204"/>
      <c r="W56" s="204"/>
      <c r="X56" s="204"/>
      <c r="Y56" s="204"/>
      <c r="Z56" s="204"/>
      <c r="AA56" s="204"/>
      <c r="AB56" s="204"/>
      <c r="AC56" s="204"/>
      <c r="AD56" s="204"/>
      <c r="AE56" s="204"/>
      <c r="AF56" s="204"/>
      <c r="AG56" s="204"/>
      <c r="AH56" s="204"/>
      <c r="AI56" s="196"/>
      <c r="AJ56" s="196"/>
      <c r="AK56" s="196"/>
    </row>
    <row r="57" spans="1:37">
      <c r="A57" s="440"/>
      <c r="B57" s="440"/>
      <c r="C57" s="228"/>
      <c r="D57" s="204"/>
      <c r="E57" s="231"/>
      <c r="F57" s="231"/>
      <c r="G57" s="204"/>
      <c r="H57" s="204"/>
      <c r="I57" s="204"/>
      <c r="J57" s="204"/>
      <c r="K57" s="204"/>
      <c r="L57" s="204"/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204"/>
      <c r="Z57" s="204"/>
      <c r="AA57" s="204"/>
      <c r="AB57" s="204"/>
      <c r="AC57" s="204"/>
      <c r="AD57" s="204"/>
      <c r="AE57" s="204"/>
      <c r="AF57" s="204"/>
      <c r="AG57" s="204"/>
      <c r="AH57" s="204"/>
      <c r="AI57" s="196"/>
      <c r="AJ57" s="196"/>
      <c r="AK57" s="196"/>
    </row>
    <row r="58" spans="1:37">
      <c r="A58" s="228"/>
      <c r="B58" s="204"/>
      <c r="C58" s="228"/>
      <c r="D58" s="204"/>
      <c r="E58" s="226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204"/>
      <c r="W58" s="204"/>
      <c r="X58" s="204"/>
      <c r="Y58" s="204"/>
      <c r="Z58" s="204"/>
      <c r="AA58" s="204"/>
      <c r="AB58" s="204"/>
      <c r="AC58" s="204"/>
      <c r="AD58" s="204"/>
      <c r="AE58" s="204"/>
      <c r="AF58" s="204"/>
      <c r="AG58" s="204"/>
      <c r="AH58" s="204"/>
      <c r="AI58" s="196"/>
      <c r="AJ58" s="196"/>
      <c r="AK58" s="196"/>
    </row>
    <row r="59" spans="1:37">
      <c r="A59" s="228"/>
      <c r="B59" s="204"/>
      <c r="C59" s="228"/>
      <c r="D59" s="204"/>
      <c r="E59" s="226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204"/>
      <c r="W59" s="204"/>
      <c r="X59" s="204"/>
      <c r="Y59" s="204"/>
      <c r="Z59" s="204"/>
      <c r="AA59" s="204"/>
      <c r="AB59" s="204"/>
      <c r="AC59" s="204"/>
      <c r="AD59" s="204"/>
      <c r="AE59" s="204"/>
      <c r="AF59" s="204"/>
      <c r="AG59" s="204"/>
      <c r="AH59" s="204"/>
      <c r="AI59" s="196"/>
      <c r="AJ59" s="196"/>
      <c r="AK59" s="196"/>
    </row>
    <row r="60" spans="1:37">
      <c r="A60" s="228"/>
      <c r="B60" s="204"/>
      <c r="C60" s="228"/>
      <c r="D60" s="204"/>
      <c r="E60" s="226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4"/>
      <c r="AC60" s="204"/>
      <c r="AD60" s="204"/>
      <c r="AE60" s="204"/>
      <c r="AF60" s="204"/>
      <c r="AG60" s="204"/>
      <c r="AH60" s="204"/>
      <c r="AI60" s="196"/>
      <c r="AJ60" s="196"/>
      <c r="AK60" s="196"/>
    </row>
    <row r="61" spans="1:37">
      <c r="A61" s="228"/>
      <c r="B61" s="204"/>
      <c r="C61" s="228"/>
      <c r="D61" s="204"/>
      <c r="E61" s="226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204"/>
      <c r="Z61" s="204"/>
      <c r="AA61" s="204"/>
      <c r="AB61" s="204"/>
      <c r="AC61" s="204"/>
      <c r="AD61" s="204"/>
      <c r="AE61" s="204"/>
      <c r="AF61" s="204"/>
      <c r="AG61" s="204"/>
      <c r="AH61" s="204"/>
      <c r="AI61" s="196"/>
      <c r="AJ61" s="196"/>
      <c r="AK61" s="196"/>
    </row>
    <row r="62" spans="1:37">
      <c r="A62" s="228"/>
      <c r="B62" s="204"/>
      <c r="C62" s="228"/>
      <c r="D62" s="204"/>
      <c r="E62" s="226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196"/>
      <c r="AJ62" s="196"/>
      <c r="AK62" s="196"/>
    </row>
    <row r="63" spans="1:37">
      <c r="A63" s="228"/>
      <c r="B63" s="204"/>
      <c r="C63" s="228"/>
      <c r="D63" s="204"/>
      <c r="E63" s="226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196"/>
      <c r="AJ63" s="196"/>
      <c r="AK63" s="196"/>
    </row>
    <row r="64" spans="1:37">
      <c r="A64" s="228"/>
      <c r="B64" s="204"/>
      <c r="C64" s="228"/>
      <c r="D64" s="204"/>
      <c r="E64" s="226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196"/>
      <c r="AJ64" s="196"/>
      <c r="AK64" s="196"/>
    </row>
    <row r="65" spans="1:37">
      <c r="A65" s="228"/>
      <c r="B65" s="211"/>
      <c r="C65" s="228"/>
      <c r="D65" s="204"/>
      <c r="E65" s="226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196"/>
      <c r="AJ65" s="196"/>
      <c r="AK65" s="196"/>
    </row>
    <row r="66" spans="1:37">
      <c r="A66" s="228"/>
      <c r="B66" s="211"/>
      <c r="C66" s="228"/>
      <c r="D66" s="204"/>
      <c r="E66" s="226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196"/>
      <c r="AJ66" s="196"/>
      <c r="AK66" s="196"/>
    </row>
    <row r="67" spans="1:37">
      <c r="A67" s="228"/>
      <c r="B67" s="211"/>
      <c r="C67" s="228"/>
      <c r="D67" s="204"/>
      <c r="E67" s="226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196"/>
      <c r="AJ67" s="196"/>
      <c r="AK67" s="196"/>
    </row>
    <row r="68" spans="1:37">
      <c r="A68" s="228"/>
      <c r="B68" s="211"/>
      <c r="C68" s="228"/>
      <c r="D68" s="204"/>
      <c r="E68" s="226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196"/>
      <c r="AJ68" s="196"/>
      <c r="AK68" s="196"/>
    </row>
    <row r="69" spans="1:37">
      <c r="A69" s="228"/>
      <c r="B69" s="211"/>
      <c r="C69" s="228"/>
      <c r="D69" s="204"/>
      <c r="E69" s="226"/>
      <c r="F69" s="204"/>
      <c r="G69" s="204"/>
      <c r="H69" s="204"/>
      <c r="I69" s="204"/>
      <c r="J69" s="204"/>
      <c r="K69" s="204"/>
      <c r="L69" s="204"/>
      <c r="M69" s="204"/>
      <c r="N69" s="204"/>
      <c r="O69" s="204"/>
      <c r="P69" s="204"/>
      <c r="Q69" s="204"/>
      <c r="R69" s="204"/>
      <c r="S69" s="2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196"/>
      <c r="AJ69" s="196"/>
      <c r="AK69" s="196"/>
    </row>
    <row r="70" spans="1:37">
      <c r="A70" s="228"/>
      <c r="B70" s="211"/>
      <c r="C70" s="228"/>
      <c r="D70" s="204"/>
      <c r="E70" s="226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  <c r="AH70" s="204"/>
      <c r="AI70" s="196"/>
      <c r="AJ70" s="196"/>
      <c r="AK70" s="196"/>
    </row>
    <row r="71" spans="1:37">
      <c r="A71" s="228"/>
      <c r="B71" s="211"/>
      <c r="C71" s="228"/>
      <c r="D71" s="204"/>
      <c r="E71" s="226"/>
      <c r="F71" s="204"/>
      <c r="G71" s="204"/>
      <c r="H71" s="204"/>
      <c r="I71" s="204"/>
      <c r="J71" s="204"/>
      <c r="K71" s="204"/>
      <c r="L71" s="204"/>
      <c r="M71" s="204"/>
      <c r="N71" s="204"/>
      <c r="O71" s="204"/>
      <c r="P71" s="204"/>
      <c r="Q71" s="204"/>
      <c r="R71" s="204"/>
      <c r="S71" s="2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196"/>
      <c r="AJ71" s="196"/>
      <c r="AK71" s="196"/>
    </row>
    <row r="72" spans="1:37">
      <c r="A72" s="228"/>
      <c r="B72" s="211"/>
      <c r="C72" s="228"/>
      <c r="D72" s="204"/>
      <c r="E72" s="226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196"/>
      <c r="AJ72" s="196"/>
      <c r="AK72" s="196"/>
    </row>
    <row r="73" spans="1:37">
      <c r="A73" s="228"/>
      <c r="B73" s="211"/>
      <c r="C73" s="228"/>
      <c r="D73" s="204"/>
      <c r="E73" s="226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196"/>
      <c r="AJ73" s="196"/>
      <c r="AK73" s="196"/>
    </row>
    <row r="74" spans="1:37">
      <c r="A74" s="228"/>
      <c r="B74" s="211"/>
      <c r="C74" s="228"/>
      <c r="D74" s="204"/>
      <c r="E74" s="226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196"/>
      <c r="AJ74" s="196"/>
      <c r="AK74" s="196"/>
    </row>
    <row r="75" spans="1:37">
      <c r="A75" s="228"/>
      <c r="B75" s="211"/>
      <c r="C75" s="228"/>
      <c r="D75" s="204"/>
      <c r="E75" s="226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196"/>
      <c r="AJ75" s="196"/>
      <c r="AK75" s="196"/>
    </row>
    <row r="76" spans="1:37">
      <c r="A76" s="228"/>
      <c r="B76" s="211"/>
      <c r="C76" s="228"/>
      <c r="D76" s="204"/>
      <c r="E76" s="226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196"/>
      <c r="AJ76" s="196"/>
      <c r="AK76" s="196"/>
    </row>
    <row r="77" spans="1:37">
      <c r="A77" s="228"/>
      <c r="B77" s="211"/>
      <c r="C77" s="228"/>
      <c r="D77" s="204"/>
      <c r="E77" s="226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196"/>
      <c r="AJ77" s="196"/>
      <c r="AK77" s="196"/>
    </row>
    <row r="78" spans="1:37">
      <c r="A78" s="228"/>
      <c r="B78" s="211"/>
      <c r="C78" s="228"/>
      <c r="D78" s="204"/>
      <c r="E78" s="226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196"/>
      <c r="AJ78" s="196"/>
      <c r="AK78" s="196"/>
    </row>
    <row r="79" spans="1:37">
      <c r="A79" s="228"/>
      <c r="B79" s="211"/>
      <c r="C79" s="228"/>
      <c r="D79" s="204"/>
      <c r="E79" s="226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196"/>
      <c r="AJ79" s="196"/>
      <c r="AK79" s="196"/>
    </row>
    <row r="80" spans="1:37">
      <c r="A80" s="228"/>
      <c r="B80" s="211"/>
      <c r="C80" s="228"/>
      <c r="D80" s="204"/>
      <c r="E80" s="226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196"/>
      <c r="AJ80" s="196"/>
      <c r="AK80" s="196"/>
    </row>
    <row r="81" spans="1:37">
      <c r="A81" s="228"/>
      <c r="B81" s="211"/>
      <c r="C81" s="228"/>
      <c r="D81" s="204"/>
      <c r="E81" s="226"/>
      <c r="F81" s="204"/>
      <c r="G81" s="204"/>
      <c r="H81" s="204"/>
      <c r="I81" s="204"/>
      <c r="J81" s="204"/>
      <c r="K81" s="204"/>
      <c r="L81" s="204"/>
      <c r="M81" s="204"/>
      <c r="N81" s="204"/>
      <c r="O81" s="204"/>
      <c r="P81" s="204"/>
      <c r="Q81" s="204"/>
      <c r="R81" s="204"/>
      <c r="S81" s="204"/>
      <c r="T81" s="204"/>
      <c r="U81" s="204"/>
      <c r="V81" s="204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196"/>
      <c r="AJ81" s="196"/>
      <c r="AK81" s="196"/>
    </row>
    <row r="82" spans="1:37">
      <c r="A82" s="228"/>
      <c r="B82" s="211"/>
      <c r="C82" s="228"/>
      <c r="D82" s="204"/>
      <c r="E82" s="226"/>
      <c r="F82" s="204"/>
      <c r="G82" s="204"/>
      <c r="H82" s="204"/>
      <c r="I82" s="204"/>
      <c r="J82" s="204"/>
      <c r="K82" s="204"/>
      <c r="L82" s="204"/>
      <c r="M82" s="204"/>
      <c r="N82" s="204"/>
      <c r="O82" s="204"/>
      <c r="P82" s="204"/>
      <c r="Q82" s="204"/>
      <c r="R82" s="204"/>
      <c r="S82" s="204"/>
      <c r="T82" s="204"/>
      <c r="U82" s="204"/>
      <c r="V82" s="20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196"/>
      <c r="AJ82" s="196"/>
      <c r="AK82" s="196"/>
    </row>
    <row r="83" spans="1:37">
      <c r="A83" s="228"/>
      <c r="B83" s="211"/>
      <c r="C83" s="228"/>
      <c r="D83" s="204"/>
      <c r="E83" s="226"/>
      <c r="F83" s="204"/>
      <c r="G83" s="204"/>
      <c r="H83" s="204"/>
      <c r="I83" s="204"/>
      <c r="J83" s="204"/>
      <c r="K83" s="204"/>
      <c r="L83" s="204"/>
      <c r="M83" s="204"/>
      <c r="N83" s="204"/>
      <c r="O83" s="204"/>
      <c r="P83" s="204"/>
      <c r="Q83" s="204"/>
      <c r="R83" s="204"/>
      <c r="S83" s="204"/>
      <c r="T83" s="204"/>
      <c r="U83" s="204"/>
      <c r="V83" s="204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196"/>
      <c r="AJ83" s="196"/>
      <c r="AK83" s="196"/>
    </row>
    <row r="84" spans="1:37">
      <c r="A84" s="228"/>
      <c r="B84" s="211"/>
      <c r="C84" s="228"/>
      <c r="D84" s="204"/>
      <c r="E84" s="226"/>
      <c r="F84" s="204"/>
      <c r="G84" s="204"/>
      <c r="H84" s="204"/>
      <c r="I84" s="204"/>
      <c r="J84" s="204"/>
      <c r="K84" s="204"/>
      <c r="L84" s="204"/>
      <c r="M84" s="204"/>
      <c r="N84" s="204"/>
      <c r="O84" s="204"/>
      <c r="P84" s="204"/>
      <c r="Q84" s="204"/>
      <c r="R84" s="204"/>
      <c r="S84" s="204"/>
      <c r="T84" s="204"/>
      <c r="U84" s="204"/>
      <c r="V84" s="20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196"/>
      <c r="AJ84" s="196"/>
      <c r="AK84" s="196"/>
    </row>
    <row r="85" spans="1:37">
      <c r="A85" s="228"/>
      <c r="B85" s="211"/>
      <c r="C85" s="228"/>
      <c r="D85" s="211"/>
      <c r="E85" s="196"/>
      <c r="F85" s="211"/>
      <c r="G85" s="211"/>
      <c r="H85" s="211"/>
      <c r="I85" s="211"/>
      <c r="J85" s="211"/>
      <c r="K85" s="211"/>
      <c r="L85" s="232"/>
      <c r="M85" s="211"/>
      <c r="N85" s="211"/>
      <c r="O85" s="211"/>
      <c r="P85" s="211"/>
      <c r="Q85" s="211"/>
      <c r="R85" s="211"/>
      <c r="S85" s="211"/>
      <c r="T85" s="232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196"/>
      <c r="AJ85" s="196"/>
      <c r="AK85" s="196"/>
    </row>
    <row r="86" spans="1:37">
      <c r="A86" s="228"/>
      <c r="B86" s="211"/>
      <c r="C86" s="228"/>
      <c r="D86" s="211"/>
      <c r="E86" s="196"/>
      <c r="F86" s="211"/>
      <c r="G86" s="211"/>
      <c r="H86" s="211"/>
      <c r="I86" s="211"/>
      <c r="J86" s="211"/>
      <c r="K86" s="211"/>
      <c r="L86" s="232"/>
      <c r="M86" s="211"/>
      <c r="N86" s="211"/>
      <c r="O86" s="211"/>
      <c r="P86" s="211"/>
      <c r="Q86" s="211"/>
      <c r="R86" s="211"/>
      <c r="S86" s="211"/>
      <c r="T86" s="232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196"/>
      <c r="AJ86" s="196"/>
      <c r="AK86" s="196"/>
    </row>
    <row r="87" spans="1:37">
      <c r="A87" s="228"/>
      <c r="B87" s="211"/>
      <c r="C87" s="228"/>
      <c r="D87" s="211"/>
      <c r="E87" s="196"/>
      <c r="F87" s="211"/>
      <c r="G87" s="211"/>
      <c r="H87" s="211"/>
      <c r="I87" s="211"/>
      <c r="J87" s="211"/>
      <c r="K87" s="211"/>
      <c r="L87" s="232"/>
      <c r="M87" s="211"/>
      <c r="N87" s="211"/>
      <c r="O87" s="211"/>
      <c r="P87" s="211"/>
      <c r="Q87" s="211"/>
      <c r="R87" s="211"/>
      <c r="S87" s="211"/>
      <c r="T87" s="232"/>
      <c r="U87" s="211"/>
      <c r="V87" s="211"/>
      <c r="W87" s="211"/>
      <c r="X87" s="211"/>
      <c r="Y87" s="211"/>
      <c r="Z87" s="211"/>
      <c r="AA87" s="211"/>
      <c r="AB87" s="211"/>
      <c r="AC87" s="211"/>
      <c r="AD87" s="211"/>
      <c r="AE87" s="211"/>
      <c r="AF87" s="211"/>
      <c r="AG87" s="211"/>
      <c r="AH87" s="211"/>
      <c r="AI87" s="196"/>
      <c r="AJ87" s="196"/>
      <c r="AK87" s="196"/>
    </row>
    <row r="88" spans="1:37">
      <c r="A88" s="228"/>
      <c r="B88" s="211"/>
      <c r="C88" s="228"/>
      <c r="D88" s="211"/>
      <c r="E88" s="196"/>
      <c r="F88" s="211"/>
      <c r="G88" s="211"/>
      <c r="H88" s="211"/>
      <c r="I88" s="211"/>
      <c r="J88" s="211"/>
      <c r="K88" s="211"/>
      <c r="L88" s="232"/>
      <c r="M88" s="211"/>
      <c r="N88" s="211"/>
      <c r="O88" s="211"/>
      <c r="P88" s="211"/>
      <c r="Q88" s="211"/>
      <c r="R88" s="211"/>
      <c r="S88" s="211"/>
      <c r="T88" s="232"/>
      <c r="U88" s="211"/>
      <c r="V88" s="211"/>
      <c r="W88" s="211"/>
      <c r="X88" s="211"/>
      <c r="Y88" s="211"/>
      <c r="Z88" s="211"/>
      <c r="AA88" s="211"/>
      <c r="AB88" s="211"/>
      <c r="AC88" s="211"/>
      <c r="AD88" s="211"/>
      <c r="AE88" s="211"/>
      <c r="AF88" s="211"/>
      <c r="AG88" s="211"/>
      <c r="AH88" s="211"/>
      <c r="AI88" s="196"/>
      <c r="AJ88" s="196"/>
      <c r="AK88" s="196"/>
    </row>
    <row r="89" spans="1:37">
      <c r="A89" s="228"/>
      <c r="B89" s="211"/>
      <c r="C89" s="228"/>
      <c r="D89" s="211"/>
      <c r="E89" s="196"/>
      <c r="F89" s="211"/>
      <c r="G89" s="211"/>
      <c r="H89" s="211"/>
      <c r="I89" s="211"/>
      <c r="J89" s="211"/>
      <c r="K89" s="211"/>
      <c r="L89" s="232"/>
      <c r="M89" s="211"/>
      <c r="N89" s="211"/>
      <c r="O89" s="211"/>
      <c r="P89" s="211"/>
      <c r="Q89" s="211"/>
      <c r="R89" s="211"/>
      <c r="S89" s="211"/>
      <c r="T89" s="232"/>
      <c r="U89" s="211"/>
      <c r="V89" s="211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H89" s="211"/>
      <c r="AI89" s="196"/>
      <c r="AJ89" s="196"/>
      <c r="AK89" s="196"/>
    </row>
    <row r="90" spans="1:37">
      <c r="A90" s="228"/>
      <c r="B90" s="211"/>
      <c r="C90" s="228"/>
      <c r="D90" s="211"/>
      <c r="E90" s="196"/>
      <c r="F90" s="211"/>
      <c r="G90" s="211"/>
      <c r="H90" s="211"/>
      <c r="I90" s="211"/>
      <c r="J90" s="211"/>
      <c r="K90" s="211"/>
      <c r="L90" s="232"/>
      <c r="M90" s="211"/>
      <c r="N90" s="211"/>
      <c r="O90" s="211"/>
      <c r="P90" s="211"/>
      <c r="Q90" s="211"/>
      <c r="R90" s="211"/>
      <c r="S90" s="211"/>
      <c r="T90" s="232"/>
      <c r="U90" s="211"/>
      <c r="V90" s="211"/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H90" s="211"/>
      <c r="AI90" s="196"/>
      <c r="AJ90" s="196"/>
      <c r="AK90" s="196"/>
    </row>
    <row r="91" spans="1:37">
      <c r="A91" s="228"/>
      <c r="B91" s="211"/>
      <c r="C91" s="228"/>
      <c r="D91" s="211"/>
      <c r="E91" s="196"/>
      <c r="F91" s="211"/>
      <c r="G91" s="211"/>
      <c r="H91" s="211"/>
      <c r="I91" s="211"/>
      <c r="J91" s="211"/>
      <c r="K91" s="211"/>
      <c r="L91" s="232"/>
      <c r="M91" s="211"/>
      <c r="N91" s="211"/>
      <c r="O91" s="211"/>
      <c r="P91" s="211"/>
      <c r="Q91" s="211"/>
      <c r="R91" s="211"/>
      <c r="S91" s="211"/>
      <c r="T91" s="232"/>
      <c r="U91" s="211"/>
      <c r="V91" s="211"/>
      <c r="W91" s="211"/>
      <c r="X91" s="211"/>
      <c r="Y91" s="211"/>
      <c r="Z91" s="211"/>
      <c r="AA91" s="211"/>
      <c r="AB91" s="211"/>
      <c r="AC91" s="211"/>
      <c r="AD91" s="211"/>
      <c r="AE91" s="211"/>
      <c r="AF91" s="211"/>
      <c r="AG91" s="211"/>
      <c r="AH91" s="211"/>
      <c r="AI91" s="196"/>
      <c r="AJ91" s="196"/>
      <c r="AK91" s="196"/>
    </row>
    <row r="92" spans="1:37">
      <c r="A92" s="228"/>
      <c r="B92" s="211"/>
      <c r="C92" s="228"/>
      <c r="D92" s="211"/>
      <c r="E92" s="196"/>
      <c r="F92" s="211"/>
      <c r="G92" s="211"/>
      <c r="H92" s="211"/>
      <c r="I92" s="211"/>
      <c r="J92" s="211"/>
      <c r="K92" s="211"/>
      <c r="L92" s="232"/>
      <c r="M92" s="211"/>
      <c r="N92" s="211"/>
      <c r="O92" s="211"/>
      <c r="P92" s="211"/>
      <c r="Q92" s="211"/>
      <c r="R92" s="211"/>
      <c r="S92" s="211"/>
      <c r="T92" s="232"/>
      <c r="U92" s="211"/>
      <c r="V92" s="211"/>
      <c r="W92" s="211"/>
      <c r="X92" s="211"/>
      <c r="Y92" s="211"/>
      <c r="Z92" s="211"/>
      <c r="AA92" s="211"/>
      <c r="AB92" s="211"/>
      <c r="AC92" s="211"/>
      <c r="AD92" s="211"/>
      <c r="AE92" s="211"/>
      <c r="AF92" s="211"/>
      <c r="AG92" s="211"/>
      <c r="AH92" s="211"/>
      <c r="AI92" s="196"/>
      <c r="AJ92" s="196"/>
      <c r="AK92" s="196"/>
    </row>
    <row r="93" spans="1:37">
      <c r="A93" s="228"/>
      <c r="B93" s="211"/>
      <c r="C93" s="228"/>
      <c r="D93" s="211"/>
      <c r="E93" s="196"/>
      <c r="F93" s="211"/>
      <c r="G93" s="211"/>
      <c r="H93" s="211"/>
      <c r="I93" s="211"/>
      <c r="J93" s="211"/>
      <c r="K93" s="211"/>
      <c r="L93" s="232"/>
      <c r="M93" s="211"/>
      <c r="N93" s="211"/>
      <c r="O93" s="211"/>
      <c r="P93" s="211"/>
      <c r="Q93" s="211"/>
      <c r="R93" s="211"/>
      <c r="S93" s="211"/>
      <c r="T93" s="232"/>
      <c r="U93" s="211"/>
      <c r="V93" s="211"/>
      <c r="W93" s="211"/>
      <c r="X93" s="211"/>
      <c r="Y93" s="211"/>
      <c r="Z93" s="211"/>
      <c r="AA93" s="211"/>
      <c r="AB93" s="211"/>
      <c r="AC93" s="211"/>
      <c r="AD93" s="211"/>
      <c r="AE93" s="211"/>
      <c r="AF93" s="211"/>
      <c r="AG93" s="211"/>
      <c r="AH93" s="211"/>
      <c r="AI93" s="196"/>
      <c r="AJ93" s="196"/>
      <c r="AK93" s="196"/>
    </row>
    <row r="94" spans="1:37">
      <c r="A94" s="228"/>
      <c r="B94" s="211"/>
      <c r="C94" s="228"/>
      <c r="D94" s="211"/>
      <c r="E94" s="196"/>
      <c r="F94" s="211"/>
      <c r="G94" s="211"/>
      <c r="H94" s="211"/>
      <c r="I94" s="211"/>
      <c r="J94" s="211"/>
      <c r="K94" s="211"/>
      <c r="L94" s="232"/>
      <c r="M94" s="211"/>
      <c r="N94" s="211"/>
      <c r="O94" s="211"/>
      <c r="P94" s="211"/>
      <c r="Q94" s="211"/>
      <c r="R94" s="211"/>
      <c r="S94" s="211"/>
      <c r="T94" s="232"/>
      <c r="U94" s="211"/>
      <c r="V94" s="211"/>
      <c r="W94" s="211"/>
      <c r="X94" s="211"/>
      <c r="Y94" s="211"/>
      <c r="Z94" s="211"/>
      <c r="AA94" s="211"/>
      <c r="AB94" s="211"/>
      <c r="AC94" s="211"/>
      <c r="AD94" s="211"/>
      <c r="AE94" s="211"/>
      <c r="AF94" s="211"/>
      <c r="AG94" s="211"/>
      <c r="AH94" s="211"/>
      <c r="AI94" s="196"/>
      <c r="AJ94" s="196"/>
      <c r="AK94" s="196"/>
    </row>
    <row r="95" spans="1:37">
      <c r="A95" s="228"/>
      <c r="B95" s="211"/>
      <c r="C95" s="228"/>
      <c r="D95" s="211"/>
      <c r="E95" s="196"/>
      <c r="F95" s="211"/>
      <c r="G95" s="211"/>
      <c r="H95" s="211"/>
      <c r="I95" s="211"/>
      <c r="J95" s="211"/>
      <c r="K95" s="211"/>
      <c r="L95" s="232"/>
      <c r="M95" s="211"/>
      <c r="N95" s="211"/>
      <c r="O95" s="211"/>
      <c r="P95" s="211"/>
      <c r="Q95" s="211"/>
      <c r="R95" s="211"/>
      <c r="S95" s="211"/>
      <c r="T95" s="232"/>
      <c r="U95" s="211"/>
      <c r="V95" s="211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H95" s="211"/>
      <c r="AI95" s="196"/>
      <c r="AJ95" s="196"/>
      <c r="AK95" s="196"/>
    </row>
    <row r="96" spans="1:37">
      <c r="A96" s="228"/>
      <c r="B96" s="211"/>
      <c r="C96" s="228"/>
      <c r="D96" s="211"/>
      <c r="E96" s="196"/>
      <c r="F96" s="211"/>
      <c r="G96" s="211"/>
      <c r="H96" s="211"/>
      <c r="I96" s="211"/>
      <c r="J96" s="211"/>
      <c r="K96" s="211"/>
      <c r="L96" s="232"/>
      <c r="M96" s="211"/>
      <c r="N96" s="211"/>
      <c r="O96" s="211"/>
      <c r="P96" s="211"/>
      <c r="Q96" s="211"/>
      <c r="R96" s="211"/>
      <c r="S96" s="211"/>
      <c r="T96" s="232"/>
      <c r="U96" s="211"/>
      <c r="V96" s="211"/>
      <c r="W96" s="211"/>
      <c r="X96" s="211"/>
      <c r="Y96" s="211"/>
      <c r="Z96" s="211"/>
      <c r="AA96" s="211"/>
      <c r="AB96" s="211"/>
      <c r="AC96" s="211"/>
      <c r="AD96" s="211"/>
      <c r="AE96" s="211"/>
      <c r="AF96" s="211"/>
      <c r="AG96" s="211"/>
      <c r="AH96" s="211"/>
      <c r="AI96" s="196"/>
      <c r="AJ96" s="196"/>
      <c r="AK96" s="196"/>
    </row>
    <row r="97" spans="1:37">
      <c r="A97" s="228"/>
      <c r="B97" s="211"/>
      <c r="C97" s="228"/>
      <c r="D97" s="211"/>
      <c r="E97" s="196"/>
      <c r="F97" s="211"/>
      <c r="G97" s="211"/>
      <c r="H97" s="211"/>
      <c r="I97" s="211"/>
      <c r="J97" s="211"/>
      <c r="K97" s="211"/>
      <c r="L97" s="232"/>
      <c r="M97" s="211"/>
      <c r="N97" s="211"/>
      <c r="O97" s="211"/>
      <c r="P97" s="211"/>
      <c r="Q97" s="211"/>
      <c r="R97" s="211"/>
      <c r="S97" s="211"/>
      <c r="T97" s="232"/>
      <c r="U97" s="211"/>
      <c r="V97" s="211"/>
      <c r="W97" s="211"/>
      <c r="X97" s="211"/>
      <c r="Y97" s="211"/>
      <c r="Z97" s="211"/>
      <c r="AA97" s="211"/>
      <c r="AB97" s="211"/>
      <c r="AC97" s="211"/>
      <c r="AD97" s="211"/>
      <c r="AE97" s="211"/>
      <c r="AF97" s="211"/>
      <c r="AG97" s="211"/>
      <c r="AH97" s="211"/>
      <c r="AI97" s="196"/>
      <c r="AJ97" s="196"/>
      <c r="AK97" s="196"/>
    </row>
    <row r="98" spans="1:37">
      <c r="A98" s="228"/>
      <c r="B98" s="211"/>
      <c r="C98" s="228"/>
      <c r="D98" s="211"/>
      <c r="E98" s="196"/>
      <c r="F98" s="211"/>
      <c r="G98" s="211"/>
      <c r="H98" s="211"/>
      <c r="I98" s="211"/>
      <c r="J98" s="211"/>
      <c r="K98" s="211"/>
      <c r="L98" s="232"/>
      <c r="M98" s="211"/>
      <c r="N98" s="211"/>
      <c r="O98" s="211"/>
      <c r="P98" s="211"/>
      <c r="Q98" s="211"/>
      <c r="R98" s="211"/>
      <c r="S98" s="211"/>
      <c r="T98" s="232"/>
      <c r="U98" s="211"/>
      <c r="V98" s="211"/>
      <c r="W98" s="211"/>
      <c r="X98" s="211"/>
      <c r="Y98" s="211"/>
      <c r="Z98" s="211"/>
      <c r="AA98" s="211"/>
      <c r="AB98" s="211"/>
      <c r="AC98" s="211"/>
      <c r="AD98" s="211"/>
      <c r="AE98" s="211"/>
      <c r="AF98" s="211"/>
      <c r="AG98" s="211"/>
      <c r="AH98" s="211"/>
      <c r="AI98" s="196"/>
      <c r="AJ98" s="196"/>
      <c r="AK98" s="196"/>
    </row>
    <row r="99" spans="1:37">
      <c r="A99" s="228"/>
      <c r="B99" s="211"/>
      <c r="C99" s="228"/>
      <c r="D99" s="211"/>
      <c r="E99" s="196"/>
      <c r="F99" s="211"/>
      <c r="G99" s="211"/>
      <c r="H99" s="211"/>
      <c r="I99" s="211"/>
      <c r="J99" s="211"/>
      <c r="K99" s="211"/>
      <c r="L99" s="232"/>
      <c r="M99" s="211"/>
      <c r="N99" s="211"/>
      <c r="O99" s="211"/>
      <c r="P99" s="211"/>
      <c r="Q99" s="211"/>
      <c r="R99" s="211"/>
      <c r="S99" s="211"/>
      <c r="T99" s="232"/>
      <c r="U99" s="211"/>
      <c r="V99" s="211"/>
      <c r="W99" s="211"/>
      <c r="X99" s="211"/>
      <c r="Y99" s="211"/>
      <c r="Z99" s="211"/>
      <c r="AA99" s="211"/>
      <c r="AB99" s="211"/>
      <c r="AC99" s="211"/>
      <c r="AD99" s="211"/>
      <c r="AE99" s="211"/>
      <c r="AF99" s="211"/>
      <c r="AG99" s="211"/>
      <c r="AH99" s="211"/>
      <c r="AI99" s="196"/>
      <c r="AJ99" s="196"/>
      <c r="AK99" s="196"/>
    </row>
    <row r="100" spans="1:37">
      <c r="A100" s="228"/>
      <c r="B100" s="211"/>
      <c r="C100" s="228"/>
      <c r="D100" s="211"/>
      <c r="E100" s="196"/>
      <c r="F100" s="211"/>
      <c r="G100" s="211"/>
      <c r="H100" s="211"/>
      <c r="I100" s="211"/>
      <c r="J100" s="211"/>
      <c r="K100" s="211"/>
      <c r="L100" s="232"/>
      <c r="M100" s="211"/>
      <c r="N100" s="211"/>
      <c r="O100" s="211"/>
      <c r="P100" s="211"/>
      <c r="Q100" s="211"/>
      <c r="R100" s="211"/>
      <c r="S100" s="211"/>
      <c r="T100" s="232"/>
      <c r="U100" s="211"/>
      <c r="V100" s="211"/>
      <c r="W100" s="211"/>
      <c r="X100" s="211"/>
      <c r="Y100" s="211"/>
      <c r="Z100" s="211"/>
      <c r="AA100" s="211"/>
      <c r="AB100" s="211"/>
      <c r="AC100" s="211"/>
      <c r="AD100" s="211"/>
      <c r="AE100" s="211"/>
      <c r="AF100" s="211"/>
      <c r="AG100" s="211"/>
      <c r="AH100" s="211"/>
      <c r="AI100" s="196"/>
      <c r="AJ100" s="196"/>
      <c r="AK100" s="196"/>
    </row>
    <row r="101" spans="1:37">
      <c r="A101" s="228"/>
      <c r="B101" s="211"/>
      <c r="C101" s="228"/>
      <c r="D101" s="211"/>
      <c r="E101" s="196"/>
      <c r="F101" s="211"/>
      <c r="G101" s="211"/>
      <c r="H101" s="211"/>
      <c r="I101" s="211"/>
      <c r="J101" s="211"/>
      <c r="K101" s="211"/>
      <c r="L101" s="232"/>
      <c r="M101" s="211"/>
      <c r="N101" s="211"/>
      <c r="O101" s="211"/>
      <c r="P101" s="211"/>
      <c r="Q101" s="211"/>
      <c r="R101" s="211"/>
      <c r="S101" s="211"/>
      <c r="T101" s="232"/>
      <c r="U101" s="211"/>
      <c r="V101" s="211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/>
      <c r="AH101" s="211"/>
      <c r="AI101" s="196"/>
      <c r="AJ101" s="196"/>
      <c r="AK101" s="196"/>
    </row>
    <row r="102" spans="1:37">
      <c r="A102" s="228"/>
      <c r="B102" s="211"/>
      <c r="C102" s="228"/>
      <c r="D102" s="211"/>
      <c r="E102" s="196"/>
      <c r="F102" s="211"/>
      <c r="G102" s="211"/>
      <c r="H102" s="211"/>
      <c r="I102" s="211"/>
      <c r="J102" s="211"/>
      <c r="K102" s="211"/>
      <c r="L102" s="232"/>
      <c r="M102" s="211"/>
      <c r="N102" s="211"/>
      <c r="O102" s="211"/>
      <c r="P102" s="211"/>
      <c r="Q102" s="211"/>
      <c r="R102" s="211"/>
      <c r="S102" s="211"/>
      <c r="T102" s="232"/>
      <c r="U102" s="211"/>
      <c r="V102" s="211"/>
      <c r="W102" s="211"/>
      <c r="X102" s="211"/>
      <c r="Y102" s="211"/>
      <c r="Z102" s="211"/>
      <c r="AA102" s="211"/>
      <c r="AB102" s="211"/>
      <c r="AC102" s="211"/>
      <c r="AD102" s="211"/>
      <c r="AE102" s="211"/>
      <c r="AF102" s="211"/>
      <c r="AG102" s="211"/>
      <c r="AH102" s="211"/>
      <c r="AI102" s="196"/>
      <c r="AJ102" s="196"/>
      <c r="AK102" s="196"/>
    </row>
    <row r="103" spans="1:37">
      <c r="A103" s="228"/>
      <c r="B103" s="211"/>
      <c r="C103" s="228"/>
      <c r="D103" s="211"/>
      <c r="E103" s="196"/>
      <c r="F103" s="211"/>
      <c r="G103" s="211"/>
      <c r="H103" s="211"/>
      <c r="I103" s="211"/>
      <c r="J103" s="211"/>
      <c r="K103" s="211"/>
      <c r="L103" s="232"/>
      <c r="M103" s="211"/>
      <c r="N103" s="211"/>
      <c r="O103" s="211"/>
      <c r="P103" s="211"/>
      <c r="Q103" s="211"/>
      <c r="R103" s="211"/>
      <c r="S103" s="211"/>
      <c r="T103" s="232"/>
      <c r="U103" s="211"/>
      <c r="V103" s="211"/>
      <c r="W103" s="211"/>
      <c r="X103" s="211"/>
      <c r="Y103" s="211"/>
      <c r="Z103" s="211"/>
      <c r="AA103" s="211"/>
      <c r="AB103" s="211"/>
      <c r="AC103" s="211"/>
      <c r="AD103" s="211"/>
      <c r="AE103" s="211"/>
      <c r="AF103" s="211"/>
      <c r="AG103" s="211"/>
      <c r="AH103" s="211"/>
      <c r="AI103" s="196"/>
      <c r="AJ103" s="196"/>
      <c r="AK103" s="196"/>
    </row>
    <row r="104" spans="1:37">
      <c r="A104" s="228"/>
      <c r="B104" s="211"/>
      <c r="C104" s="228"/>
      <c r="D104" s="211"/>
      <c r="E104" s="196"/>
      <c r="F104" s="211"/>
      <c r="G104" s="211"/>
      <c r="H104" s="211"/>
      <c r="I104" s="211"/>
      <c r="J104" s="211"/>
      <c r="K104" s="211"/>
      <c r="L104" s="232"/>
      <c r="M104" s="211"/>
      <c r="N104" s="211"/>
      <c r="O104" s="211"/>
      <c r="P104" s="211"/>
      <c r="Q104" s="211"/>
      <c r="R104" s="211"/>
      <c r="S104" s="211"/>
      <c r="T104" s="232"/>
      <c r="U104" s="211"/>
      <c r="V104" s="211"/>
      <c r="W104" s="211"/>
      <c r="X104" s="211"/>
      <c r="Y104" s="211"/>
      <c r="Z104" s="211"/>
      <c r="AA104" s="211"/>
      <c r="AB104" s="211"/>
      <c r="AC104" s="211"/>
      <c r="AD104" s="211"/>
      <c r="AE104" s="211"/>
      <c r="AF104" s="211"/>
      <c r="AG104" s="211"/>
      <c r="AH104" s="211"/>
      <c r="AI104" s="196"/>
      <c r="AJ104" s="196"/>
      <c r="AK104" s="196"/>
    </row>
    <row r="105" spans="1:37">
      <c r="A105" s="228"/>
      <c r="B105" s="211"/>
      <c r="C105" s="228"/>
      <c r="D105" s="211"/>
      <c r="E105" s="196"/>
      <c r="F105" s="211"/>
      <c r="G105" s="211"/>
      <c r="H105" s="211"/>
      <c r="I105" s="211"/>
      <c r="J105" s="211"/>
      <c r="K105" s="211"/>
      <c r="L105" s="232"/>
      <c r="M105" s="211"/>
      <c r="N105" s="211"/>
      <c r="O105" s="211"/>
      <c r="P105" s="211"/>
      <c r="Q105" s="211"/>
      <c r="R105" s="211"/>
      <c r="S105" s="211"/>
      <c r="T105" s="232"/>
      <c r="U105" s="211"/>
      <c r="V105" s="211"/>
      <c r="W105" s="211"/>
      <c r="X105" s="211"/>
      <c r="Y105" s="211"/>
      <c r="Z105" s="211"/>
      <c r="AA105" s="211"/>
      <c r="AB105" s="211"/>
      <c r="AC105" s="211"/>
      <c r="AD105" s="211"/>
      <c r="AE105" s="211"/>
      <c r="AF105" s="211"/>
      <c r="AG105" s="211"/>
      <c r="AH105" s="211"/>
      <c r="AI105" s="196"/>
      <c r="AJ105" s="196"/>
      <c r="AK105" s="196"/>
    </row>
    <row r="106" spans="1:37">
      <c r="A106" s="228"/>
      <c r="B106" s="211"/>
      <c r="C106" s="228"/>
      <c r="D106" s="211"/>
      <c r="E106" s="196"/>
      <c r="F106" s="211"/>
      <c r="G106" s="211"/>
      <c r="H106" s="211"/>
      <c r="I106" s="211"/>
      <c r="J106" s="211"/>
      <c r="K106" s="211"/>
      <c r="L106" s="232"/>
      <c r="M106" s="211"/>
      <c r="N106" s="211"/>
      <c r="O106" s="211"/>
      <c r="P106" s="211"/>
      <c r="Q106" s="211"/>
      <c r="R106" s="211"/>
      <c r="S106" s="211"/>
      <c r="T106" s="232"/>
      <c r="U106" s="211"/>
      <c r="V106" s="211"/>
      <c r="W106" s="211"/>
      <c r="X106" s="211"/>
      <c r="Y106" s="211"/>
      <c r="Z106" s="211"/>
      <c r="AA106" s="211"/>
      <c r="AB106" s="211"/>
      <c r="AC106" s="211"/>
      <c r="AD106" s="211"/>
      <c r="AE106" s="211"/>
      <c r="AF106" s="211"/>
      <c r="AG106" s="211"/>
      <c r="AH106" s="211"/>
      <c r="AI106" s="196"/>
      <c r="AJ106" s="196"/>
      <c r="AK106" s="196"/>
    </row>
    <row r="107" spans="1:37">
      <c r="A107" s="228"/>
      <c r="B107" s="211"/>
      <c r="C107" s="228"/>
      <c r="D107" s="211"/>
      <c r="E107" s="196"/>
      <c r="F107" s="211"/>
      <c r="G107" s="211"/>
      <c r="H107" s="211"/>
      <c r="I107" s="211"/>
      <c r="J107" s="211"/>
      <c r="K107" s="211"/>
      <c r="L107" s="232"/>
      <c r="M107" s="211"/>
      <c r="N107" s="211"/>
      <c r="O107" s="211"/>
      <c r="P107" s="211"/>
      <c r="Q107" s="211"/>
      <c r="R107" s="211"/>
      <c r="S107" s="211"/>
      <c r="T107" s="232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196"/>
      <c r="AJ107" s="196"/>
      <c r="AK107" s="196"/>
    </row>
    <row r="108" spans="1:37">
      <c r="A108" s="228"/>
      <c r="B108" s="211"/>
      <c r="C108" s="228"/>
      <c r="D108" s="211"/>
      <c r="E108" s="196"/>
      <c r="F108" s="211"/>
      <c r="G108" s="211"/>
      <c r="H108" s="211"/>
      <c r="I108" s="211"/>
      <c r="J108" s="211"/>
      <c r="K108" s="211"/>
      <c r="L108" s="232"/>
      <c r="M108" s="211"/>
      <c r="N108" s="211"/>
      <c r="O108" s="211"/>
      <c r="P108" s="211"/>
      <c r="Q108" s="211"/>
      <c r="R108" s="211"/>
      <c r="S108" s="211"/>
      <c r="T108" s="232"/>
      <c r="U108" s="211"/>
      <c r="V108" s="211"/>
      <c r="W108" s="211"/>
      <c r="X108" s="211"/>
      <c r="Y108" s="211"/>
      <c r="Z108" s="211"/>
      <c r="AA108" s="211"/>
      <c r="AB108" s="211"/>
      <c r="AC108" s="211"/>
      <c r="AD108" s="211"/>
      <c r="AE108" s="211"/>
      <c r="AF108" s="211"/>
      <c r="AG108" s="211"/>
      <c r="AH108" s="211"/>
      <c r="AI108" s="196"/>
      <c r="AJ108" s="196"/>
      <c r="AK108" s="196"/>
    </row>
    <row r="109" spans="1:37">
      <c r="A109" s="228"/>
      <c r="B109" s="211"/>
      <c r="C109" s="228"/>
      <c r="D109" s="211"/>
      <c r="E109" s="196"/>
      <c r="F109" s="211"/>
      <c r="G109" s="211"/>
      <c r="H109" s="211"/>
      <c r="I109" s="211"/>
      <c r="J109" s="211"/>
      <c r="K109" s="211"/>
      <c r="L109" s="232"/>
      <c r="M109" s="211"/>
      <c r="N109" s="211"/>
      <c r="O109" s="211"/>
      <c r="P109" s="211"/>
      <c r="Q109" s="211"/>
      <c r="R109" s="211"/>
      <c r="S109" s="211"/>
      <c r="T109" s="232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196"/>
      <c r="AJ109" s="196"/>
      <c r="AK109" s="196"/>
    </row>
    <row r="110" spans="1:37">
      <c r="A110" s="228"/>
      <c r="B110" s="211"/>
      <c r="C110" s="228"/>
      <c r="D110" s="211"/>
      <c r="E110" s="196"/>
      <c r="F110" s="211"/>
      <c r="G110" s="211"/>
      <c r="H110" s="211"/>
      <c r="I110" s="211"/>
      <c r="J110" s="211"/>
      <c r="K110" s="211"/>
      <c r="L110" s="232"/>
      <c r="M110" s="211"/>
      <c r="N110" s="211"/>
      <c r="O110" s="211"/>
      <c r="P110" s="211"/>
      <c r="Q110" s="211"/>
      <c r="R110" s="211"/>
      <c r="S110" s="211"/>
      <c r="T110" s="232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196"/>
      <c r="AJ110" s="196"/>
      <c r="AK110" s="196"/>
    </row>
    <row r="111" spans="1:37">
      <c r="A111" s="228"/>
      <c r="B111" s="211"/>
      <c r="C111" s="228"/>
      <c r="D111" s="211"/>
      <c r="E111" s="196"/>
      <c r="F111" s="211"/>
      <c r="G111" s="211"/>
      <c r="H111" s="211"/>
      <c r="I111" s="211"/>
      <c r="J111" s="211"/>
      <c r="K111" s="211"/>
      <c r="L111" s="232"/>
      <c r="M111" s="211"/>
      <c r="N111" s="211"/>
      <c r="O111" s="211"/>
      <c r="P111" s="211"/>
      <c r="Q111" s="211"/>
      <c r="R111" s="211"/>
      <c r="S111" s="211"/>
      <c r="T111" s="232"/>
      <c r="U111" s="211"/>
      <c r="V111" s="211"/>
      <c r="W111" s="211"/>
      <c r="X111" s="211"/>
      <c r="Y111" s="211"/>
      <c r="Z111" s="211"/>
      <c r="AA111" s="211"/>
      <c r="AB111" s="211"/>
      <c r="AC111" s="211"/>
      <c r="AD111" s="211"/>
      <c r="AE111" s="211"/>
      <c r="AF111" s="211"/>
      <c r="AG111" s="211"/>
      <c r="AH111" s="211"/>
      <c r="AI111" s="196"/>
      <c r="AJ111" s="196"/>
      <c r="AK111" s="196"/>
    </row>
    <row r="112" spans="1:37">
      <c r="A112" s="228"/>
      <c r="B112" s="211"/>
      <c r="C112" s="228"/>
      <c r="D112" s="211"/>
      <c r="E112" s="196"/>
      <c r="F112" s="211"/>
      <c r="G112" s="211"/>
      <c r="H112" s="211"/>
      <c r="I112" s="211"/>
      <c r="J112" s="211"/>
      <c r="K112" s="211"/>
      <c r="L112" s="232"/>
      <c r="M112" s="211"/>
      <c r="N112" s="211"/>
      <c r="O112" s="211"/>
      <c r="P112" s="211"/>
      <c r="Q112" s="211"/>
      <c r="R112" s="211"/>
      <c r="S112" s="211"/>
      <c r="T112" s="232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196"/>
      <c r="AJ112" s="196"/>
      <c r="AK112" s="196"/>
    </row>
    <row r="113" spans="1:37">
      <c r="A113" s="228"/>
      <c r="B113" s="211"/>
      <c r="C113" s="228"/>
      <c r="D113" s="211"/>
      <c r="E113" s="196"/>
      <c r="F113" s="211"/>
      <c r="G113" s="211"/>
      <c r="H113" s="211"/>
      <c r="I113" s="211"/>
      <c r="J113" s="211"/>
      <c r="K113" s="211"/>
      <c r="L113" s="232"/>
      <c r="M113" s="211"/>
      <c r="N113" s="211"/>
      <c r="O113" s="211"/>
      <c r="P113" s="211"/>
      <c r="Q113" s="211"/>
      <c r="R113" s="211"/>
      <c r="S113" s="211"/>
      <c r="T113" s="232"/>
      <c r="U113" s="211"/>
      <c r="V113" s="211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H113" s="211"/>
      <c r="AI113" s="196"/>
      <c r="AJ113" s="196"/>
      <c r="AK113" s="196"/>
    </row>
    <row r="114" spans="1:37">
      <c r="A114" s="228"/>
      <c r="B114" s="211"/>
      <c r="C114" s="228"/>
      <c r="D114" s="211"/>
      <c r="E114" s="196"/>
      <c r="F114" s="211"/>
      <c r="G114" s="211"/>
      <c r="H114" s="211"/>
      <c r="I114" s="211"/>
      <c r="J114" s="211"/>
      <c r="K114" s="211"/>
      <c r="L114" s="232"/>
      <c r="M114" s="211"/>
      <c r="N114" s="211"/>
      <c r="O114" s="211"/>
      <c r="P114" s="211"/>
      <c r="Q114" s="211"/>
      <c r="R114" s="211"/>
      <c r="S114" s="211"/>
      <c r="T114" s="232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196"/>
      <c r="AJ114" s="196"/>
      <c r="AK114" s="196"/>
    </row>
    <row r="115" spans="1:37">
      <c r="A115" s="228"/>
      <c r="B115" s="211"/>
      <c r="C115" s="228"/>
      <c r="D115" s="211"/>
      <c r="E115" s="196"/>
      <c r="F115" s="211"/>
      <c r="G115" s="211"/>
      <c r="H115" s="211"/>
      <c r="I115" s="211"/>
      <c r="J115" s="211"/>
      <c r="K115" s="211"/>
      <c r="L115" s="232"/>
      <c r="M115" s="211"/>
      <c r="N115" s="211"/>
      <c r="O115" s="211"/>
      <c r="P115" s="211"/>
      <c r="Q115" s="211"/>
      <c r="R115" s="211"/>
      <c r="S115" s="211"/>
      <c r="T115" s="232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H115" s="211"/>
      <c r="AI115" s="196"/>
      <c r="AJ115" s="196"/>
      <c r="AK115" s="196"/>
    </row>
    <row r="116" spans="1:37">
      <c r="A116" s="228"/>
      <c r="B116" s="211"/>
      <c r="C116" s="228"/>
      <c r="D116" s="211"/>
      <c r="E116" s="196"/>
      <c r="F116" s="211"/>
      <c r="G116" s="211"/>
      <c r="H116" s="211"/>
      <c r="I116" s="211"/>
      <c r="J116" s="211"/>
      <c r="K116" s="211"/>
      <c r="L116" s="232"/>
      <c r="M116" s="211"/>
      <c r="N116" s="211"/>
      <c r="O116" s="211"/>
      <c r="P116" s="211"/>
      <c r="Q116" s="211"/>
      <c r="R116" s="211"/>
      <c r="S116" s="211"/>
      <c r="T116" s="232"/>
      <c r="U116" s="211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196"/>
      <c r="AJ116" s="196"/>
      <c r="AK116" s="196"/>
    </row>
    <row r="117" spans="1:37">
      <c r="A117" s="228"/>
      <c r="B117" s="211"/>
      <c r="C117" s="228"/>
      <c r="D117" s="211"/>
      <c r="E117" s="196"/>
      <c r="F117" s="211"/>
      <c r="G117" s="211"/>
      <c r="H117" s="211"/>
      <c r="I117" s="211"/>
      <c r="J117" s="211"/>
      <c r="K117" s="211"/>
      <c r="L117" s="232"/>
      <c r="M117" s="211"/>
      <c r="N117" s="211"/>
      <c r="O117" s="211"/>
      <c r="P117" s="211"/>
      <c r="Q117" s="211"/>
      <c r="R117" s="211"/>
      <c r="S117" s="211"/>
      <c r="T117" s="232"/>
      <c r="U117" s="211"/>
      <c r="V117" s="211"/>
      <c r="W117" s="211"/>
      <c r="X117" s="211"/>
      <c r="Y117" s="211"/>
      <c r="Z117" s="211"/>
      <c r="AA117" s="211"/>
      <c r="AB117" s="211"/>
      <c r="AC117" s="211"/>
      <c r="AD117" s="211"/>
      <c r="AE117" s="211"/>
      <c r="AF117" s="211"/>
      <c r="AG117" s="211"/>
      <c r="AH117" s="211"/>
      <c r="AI117" s="196"/>
      <c r="AJ117" s="196"/>
      <c r="AK117" s="196"/>
    </row>
    <row r="118" spans="1:37">
      <c r="A118" s="228"/>
      <c r="B118" s="211"/>
      <c r="C118" s="228"/>
      <c r="D118" s="211"/>
      <c r="E118" s="196"/>
      <c r="F118" s="211"/>
      <c r="G118" s="211"/>
      <c r="H118" s="211"/>
      <c r="I118" s="211"/>
      <c r="J118" s="211"/>
      <c r="K118" s="211"/>
      <c r="L118" s="232"/>
      <c r="M118" s="211"/>
      <c r="N118" s="211"/>
      <c r="O118" s="211"/>
      <c r="P118" s="211"/>
      <c r="Q118" s="211"/>
      <c r="R118" s="211"/>
      <c r="S118" s="211"/>
      <c r="T118" s="232"/>
      <c r="U118" s="211"/>
      <c r="V118" s="211"/>
      <c r="W118" s="211"/>
      <c r="X118" s="211"/>
      <c r="Y118" s="211"/>
      <c r="Z118" s="211"/>
      <c r="AA118" s="211"/>
      <c r="AB118" s="211"/>
      <c r="AC118" s="211"/>
      <c r="AD118" s="211"/>
      <c r="AE118" s="211"/>
      <c r="AF118" s="211"/>
      <c r="AG118" s="211"/>
      <c r="AH118" s="211"/>
      <c r="AI118" s="196"/>
      <c r="AJ118" s="196"/>
      <c r="AK118" s="196"/>
    </row>
    <row r="119" spans="1:37">
      <c r="A119" s="228"/>
      <c r="B119" s="211"/>
      <c r="C119" s="228"/>
      <c r="D119" s="211"/>
      <c r="E119" s="196"/>
      <c r="F119" s="211"/>
      <c r="G119" s="211"/>
      <c r="H119" s="211"/>
      <c r="I119" s="211"/>
      <c r="J119" s="211"/>
      <c r="K119" s="211"/>
      <c r="L119" s="232"/>
      <c r="M119" s="211"/>
      <c r="N119" s="211"/>
      <c r="O119" s="211"/>
      <c r="P119" s="211"/>
      <c r="Q119" s="211"/>
      <c r="R119" s="211"/>
      <c r="S119" s="211"/>
      <c r="T119" s="232"/>
      <c r="U119" s="211"/>
      <c r="V119" s="211"/>
      <c r="W119" s="211"/>
      <c r="X119" s="211"/>
      <c r="Y119" s="211"/>
      <c r="Z119" s="211"/>
      <c r="AA119" s="211"/>
      <c r="AB119" s="211"/>
      <c r="AC119" s="211"/>
      <c r="AD119" s="211"/>
      <c r="AE119" s="211"/>
      <c r="AF119" s="211"/>
      <c r="AG119" s="211"/>
      <c r="AH119" s="211"/>
      <c r="AI119" s="196"/>
      <c r="AJ119" s="196"/>
      <c r="AK119" s="196"/>
    </row>
    <row r="120" spans="1:37">
      <c r="A120" s="228"/>
      <c r="B120" s="211"/>
      <c r="C120" s="228"/>
      <c r="D120" s="211"/>
      <c r="E120" s="196"/>
      <c r="F120" s="211"/>
      <c r="G120" s="211"/>
      <c r="H120" s="211"/>
      <c r="I120" s="211"/>
      <c r="J120" s="211"/>
      <c r="K120" s="211"/>
      <c r="L120" s="232"/>
      <c r="M120" s="211"/>
      <c r="N120" s="211"/>
      <c r="O120" s="211"/>
      <c r="P120" s="211"/>
      <c r="Q120" s="211"/>
      <c r="R120" s="211"/>
      <c r="S120" s="211"/>
      <c r="T120" s="232"/>
      <c r="U120" s="211"/>
      <c r="V120" s="211"/>
      <c r="W120" s="211"/>
      <c r="X120" s="211"/>
      <c r="Y120" s="211"/>
      <c r="Z120" s="211"/>
      <c r="AA120" s="211"/>
      <c r="AB120" s="211"/>
      <c r="AC120" s="211"/>
      <c r="AD120" s="211"/>
      <c r="AE120" s="211"/>
      <c r="AF120" s="211"/>
      <c r="AG120" s="211"/>
      <c r="AH120" s="211"/>
      <c r="AI120" s="196"/>
      <c r="AJ120" s="196"/>
      <c r="AK120" s="196"/>
    </row>
    <row r="121" spans="1:37">
      <c r="A121" s="228"/>
      <c r="B121" s="211"/>
      <c r="C121" s="228"/>
      <c r="D121" s="211"/>
      <c r="E121" s="196"/>
      <c r="F121" s="211"/>
      <c r="G121" s="211"/>
      <c r="H121" s="211"/>
      <c r="I121" s="211"/>
      <c r="J121" s="211"/>
      <c r="K121" s="211"/>
      <c r="L121" s="232"/>
      <c r="M121" s="211"/>
      <c r="N121" s="211"/>
      <c r="O121" s="211"/>
      <c r="P121" s="211"/>
      <c r="Q121" s="211"/>
      <c r="R121" s="211"/>
      <c r="S121" s="211"/>
      <c r="T121" s="232"/>
      <c r="U121" s="211"/>
      <c r="V121" s="211"/>
      <c r="W121" s="211"/>
      <c r="X121" s="211"/>
      <c r="Y121" s="211"/>
      <c r="Z121" s="211"/>
      <c r="AA121" s="211"/>
      <c r="AB121" s="211"/>
      <c r="AC121" s="211"/>
      <c r="AD121" s="211"/>
      <c r="AE121" s="211"/>
      <c r="AF121" s="211"/>
      <c r="AG121" s="211"/>
      <c r="AH121" s="211"/>
      <c r="AI121" s="196"/>
      <c r="AJ121" s="196"/>
      <c r="AK121" s="196"/>
    </row>
    <row r="122" spans="1:37">
      <c r="A122" s="228"/>
      <c r="B122" s="211"/>
      <c r="C122" s="228"/>
      <c r="D122" s="211"/>
      <c r="E122" s="196"/>
      <c r="F122" s="211"/>
      <c r="G122" s="211"/>
      <c r="H122" s="211"/>
      <c r="I122" s="211"/>
      <c r="J122" s="211"/>
      <c r="K122" s="211"/>
      <c r="L122" s="232"/>
      <c r="M122" s="211"/>
      <c r="N122" s="211"/>
      <c r="O122" s="211"/>
      <c r="P122" s="211"/>
      <c r="Q122" s="211"/>
      <c r="R122" s="211"/>
      <c r="S122" s="211"/>
      <c r="T122" s="232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196"/>
      <c r="AJ122" s="196"/>
      <c r="AK122" s="196"/>
    </row>
    <row r="123" spans="1:37">
      <c r="A123" s="228"/>
      <c r="B123" s="211"/>
      <c r="C123" s="228"/>
      <c r="D123" s="211"/>
      <c r="E123" s="196"/>
      <c r="F123" s="211"/>
      <c r="G123" s="211"/>
      <c r="H123" s="211"/>
      <c r="I123" s="211"/>
      <c r="J123" s="211"/>
      <c r="K123" s="211"/>
      <c r="L123" s="232"/>
      <c r="M123" s="211"/>
      <c r="N123" s="211"/>
      <c r="O123" s="211"/>
      <c r="P123" s="211"/>
      <c r="Q123" s="211"/>
      <c r="R123" s="211"/>
      <c r="S123" s="211"/>
      <c r="T123" s="232"/>
      <c r="U123" s="211"/>
      <c r="V123" s="211"/>
      <c r="W123" s="211"/>
      <c r="X123" s="211"/>
      <c r="Y123" s="211"/>
      <c r="Z123" s="211"/>
      <c r="AA123" s="211"/>
      <c r="AB123" s="211"/>
      <c r="AC123" s="211"/>
      <c r="AD123" s="211"/>
      <c r="AE123" s="211"/>
      <c r="AF123" s="211"/>
      <c r="AG123" s="211"/>
      <c r="AH123" s="211"/>
      <c r="AI123" s="196"/>
      <c r="AJ123" s="196"/>
      <c r="AK123" s="196"/>
    </row>
    <row r="124" spans="1:37">
      <c r="A124" s="228"/>
      <c r="B124" s="211"/>
      <c r="C124" s="228"/>
      <c r="D124" s="211"/>
      <c r="E124" s="196"/>
      <c r="F124" s="211"/>
      <c r="G124" s="211"/>
      <c r="H124" s="211"/>
      <c r="I124" s="211"/>
      <c r="J124" s="211"/>
      <c r="K124" s="211"/>
      <c r="L124" s="232"/>
      <c r="M124" s="211"/>
      <c r="N124" s="211"/>
      <c r="O124" s="211"/>
      <c r="P124" s="211"/>
      <c r="Q124" s="211"/>
      <c r="R124" s="211"/>
      <c r="S124" s="211"/>
      <c r="T124" s="232"/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  <c r="AF124" s="211"/>
      <c r="AG124" s="211"/>
      <c r="AH124" s="211"/>
      <c r="AI124" s="196"/>
      <c r="AJ124" s="196"/>
      <c r="AK124" s="196"/>
    </row>
    <row r="125" spans="1:37">
      <c r="A125" s="228"/>
      <c r="B125" s="211"/>
      <c r="C125" s="228"/>
      <c r="D125" s="211"/>
      <c r="E125" s="196"/>
      <c r="F125" s="211"/>
      <c r="G125" s="211"/>
      <c r="H125" s="211"/>
      <c r="I125" s="211"/>
      <c r="J125" s="211"/>
      <c r="K125" s="211"/>
      <c r="L125" s="232"/>
      <c r="M125" s="211"/>
      <c r="N125" s="211"/>
      <c r="O125" s="211"/>
      <c r="P125" s="211"/>
      <c r="Q125" s="211"/>
      <c r="R125" s="211"/>
      <c r="S125" s="211"/>
      <c r="T125" s="232"/>
      <c r="U125" s="211"/>
      <c r="V125" s="211"/>
      <c r="W125" s="211"/>
      <c r="X125" s="211"/>
      <c r="Y125" s="211"/>
      <c r="Z125" s="211"/>
      <c r="AA125" s="211"/>
      <c r="AB125" s="211"/>
      <c r="AC125" s="211"/>
      <c r="AD125" s="211"/>
      <c r="AE125" s="211"/>
      <c r="AF125" s="211"/>
      <c r="AG125" s="211"/>
      <c r="AH125" s="211"/>
      <c r="AI125" s="196"/>
      <c r="AJ125" s="196"/>
      <c r="AK125" s="196"/>
    </row>
    <row r="126" spans="1:37">
      <c r="A126" s="228"/>
      <c r="B126" s="211"/>
      <c r="C126" s="228"/>
      <c r="D126" s="211"/>
      <c r="E126" s="196"/>
      <c r="F126" s="211"/>
      <c r="G126" s="211"/>
      <c r="H126" s="211"/>
      <c r="I126" s="211"/>
      <c r="J126" s="211"/>
      <c r="K126" s="211"/>
      <c r="L126" s="232"/>
      <c r="M126" s="211"/>
      <c r="N126" s="211"/>
      <c r="O126" s="211"/>
      <c r="P126" s="211"/>
      <c r="Q126" s="211"/>
      <c r="R126" s="211"/>
      <c r="S126" s="211"/>
      <c r="T126" s="232"/>
      <c r="U126" s="211"/>
      <c r="V126" s="211"/>
      <c r="W126" s="211"/>
      <c r="X126" s="211"/>
      <c r="Y126" s="211"/>
      <c r="Z126" s="211"/>
      <c r="AA126" s="211"/>
      <c r="AB126" s="211"/>
      <c r="AC126" s="211"/>
      <c r="AD126" s="211"/>
      <c r="AE126" s="211"/>
      <c r="AF126" s="211"/>
      <c r="AG126" s="211"/>
      <c r="AH126" s="211"/>
      <c r="AI126" s="196"/>
      <c r="AJ126" s="196"/>
      <c r="AK126" s="196"/>
    </row>
    <row r="127" spans="1:37">
      <c r="A127" s="228"/>
      <c r="B127" s="211"/>
      <c r="C127" s="228"/>
      <c r="D127" s="211"/>
      <c r="E127" s="196"/>
      <c r="F127" s="211"/>
      <c r="G127" s="211"/>
      <c r="H127" s="211"/>
      <c r="I127" s="211"/>
      <c r="J127" s="211"/>
      <c r="K127" s="211"/>
      <c r="L127" s="232"/>
      <c r="M127" s="211"/>
      <c r="N127" s="211"/>
      <c r="O127" s="211"/>
      <c r="P127" s="211"/>
      <c r="Q127" s="211"/>
      <c r="R127" s="211"/>
      <c r="S127" s="211"/>
      <c r="T127" s="232"/>
      <c r="U127" s="211"/>
      <c r="V127" s="211"/>
      <c r="W127" s="211"/>
      <c r="X127" s="211"/>
      <c r="Y127" s="211"/>
      <c r="Z127" s="211"/>
      <c r="AA127" s="211"/>
      <c r="AB127" s="211"/>
      <c r="AC127" s="211"/>
      <c r="AD127" s="211"/>
      <c r="AE127" s="211"/>
      <c r="AF127" s="211"/>
      <c r="AG127" s="211"/>
      <c r="AH127" s="211"/>
      <c r="AI127" s="196"/>
      <c r="AJ127" s="196"/>
      <c r="AK127" s="196"/>
    </row>
    <row r="128" spans="1:37">
      <c r="A128" s="228"/>
      <c r="B128" s="211"/>
      <c r="C128" s="228"/>
      <c r="D128" s="211"/>
      <c r="E128" s="196"/>
      <c r="F128" s="211"/>
      <c r="G128" s="211"/>
      <c r="H128" s="211"/>
      <c r="I128" s="211"/>
      <c r="J128" s="211"/>
      <c r="K128" s="211"/>
      <c r="L128" s="232"/>
      <c r="M128" s="211"/>
      <c r="N128" s="211"/>
      <c r="O128" s="211"/>
      <c r="P128" s="211"/>
      <c r="Q128" s="211"/>
      <c r="R128" s="211"/>
      <c r="S128" s="211"/>
      <c r="T128" s="232"/>
      <c r="U128" s="211"/>
      <c r="V128" s="211"/>
      <c r="W128" s="211"/>
      <c r="X128" s="211"/>
      <c r="Y128" s="211"/>
      <c r="Z128" s="211"/>
      <c r="AA128" s="211"/>
      <c r="AB128" s="211"/>
      <c r="AC128" s="211"/>
      <c r="AD128" s="211"/>
      <c r="AE128" s="211"/>
      <c r="AF128" s="211"/>
      <c r="AG128" s="211"/>
      <c r="AH128" s="211"/>
      <c r="AI128" s="196"/>
      <c r="AJ128" s="196"/>
      <c r="AK128" s="196"/>
    </row>
    <row r="129" spans="1:37">
      <c r="A129" s="228"/>
      <c r="B129" s="211"/>
      <c r="C129" s="228"/>
      <c r="D129" s="211"/>
      <c r="E129" s="196"/>
      <c r="F129" s="211"/>
      <c r="G129" s="211"/>
      <c r="H129" s="211"/>
      <c r="I129" s="211"/>
      <c r="J129" s="211"/>
      <c r="K129" s="211"/>
      <c r="L129" s="232"/>
      <c r="M129" s="211"/>
      <c r="N129" s="211"/>
      <c r="O129" s="211"/>
      <c r="P129" s="211"/>
      <c r="Q129" s="211"/>
      <c r="R129" s="211"/>
      <c r="S129" s="211"/>
      <c r="T129" s="232"/>
      <c r="U129" s="211"/>
      <c r="V129" s="211"/>
      <c r="W129" s="211"/>
      <c r="X129" s="211"/>
      <c r="Y129" s="211"/>
      <c r="Z129" s="211"/>
      <c r="AA129" s="211"/>
      <c r="AB129" s="211"/>
      <c r="AC129" s="211"/>
      <c r="AD129" s="211"/>
      <c r="AE129" s="211"/>
      <c r="AF129" s="211"/>
      <c r="AG129" s="211"/>
      <c r="AH129" s="211"/>
      <c r="AI129" s="196"/>
      <c r="AJ129" s="196"/>
      <c r="AK129" s="196"/>
    </row>
    <row r="130" spans="1:37">
      <c r="A130" s="228"/>
      <c r="B130" s="211"/>
      <c r="C130" s="228"/>
      <c r="D130" s="211"/>
      <c r="E130" s="196"/>
      <c r="F130" s="211"/>
      <c r="G130" s="211"/>
      <c r="H130" s="211"/>
      <c r="I130" s="211"/>
      <c r="J130" s="211"/>
      <c r="K130" s="211"/>
      <c r="L130" s="232"/>
      <c r="M130" s="211"/>
      <c r="N130" s="211"/>
      <c r="O130" s="211"/>
      <c r="P130" s="211"/>
      <c r="Q130" s="211"/>
      <c r="R130" s="211"/>
      <c r="S130" s="211"/>
      <c r="T130" s="232"/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  <c r="AF130" s="211"/>
      <c r="AG130" s="211"/>
      <c r="AH130" s="211"/>
      <c r="AI130" s="196"/>
      <c r="AJ130" s="196"/>
      <c r="AK130" s="196"/>
    </row>
    <row r="131" spans="1:37">
      <c r="A131" s="228"/>
      <c r="B131" s="211"/>
      <c r="C131" s="228"/>
      <c r="D131" s="211"/>
      <c r="E131" s="196"/>
      <c r="F131" s="211"/>
      <c r="G131" s="211"/>
      <c r="H131" s="211"/>
      <c r="I131" s="211"/>
      <c r="J131" s="211"/>
      <c r="K131" s="211"/>
      <c r="L131" s="232"/>
      <c r="M131" s="211"/>
      <c r="N131" s="211"/>
      <c r="O131" s="211"/>
      <c r="P131" s="211"/>
      <c r="Q131" s="211"/>
      <c r="R131" s="211"/>
      <c r="S131" s="211"/>
      <c r="T131" s="232"/>
      <c r="U131" s="211"/>
      <c r="V131" s="211"/>
      <c r="W131" s="211"/>
      <c r="X131" s="211"/>
      <c r="Y131" s="211"/>
      <c r="Z131" s="211"/>
      <c r="AA131" s="211"/>
      <c r="AB131" s="211"/>
      <c r="AC131" s="211"/>
      <c r="AD131" s="211"/>
      <c r="AE131" s="211"/>
      <c r="AF131" s="211"/>
      <c r="AG131" s="211"/>
      <c r="AH131" s="211"/>
      <c r="AI131" s="196"/>
      <c r="AJ131" s="196"/>
      <c r="AK131" s="196"/>
    </row>
    <row r="132" spans="1:37">
      <c r="A132" s="228"/>
      <c r="B132" s="211"/>
      <c r="C132" s="228"/>
      <c r="D132" s="211"/>
      <c r="E132" s="196"/>
      <c r="F132" s="211"/>
      <c r="G132" s="211"/>
      <c r="H132" s="211"/>
      <c r="I132" s="211"/>
      <c r="J132" s="211"/>
      <c r="K132" s="211"/>
      <c r="L132" s="232"/>
      <c r="M132" s="211"/>
      <c r="N132" s="211"/>
      <c r="O132" s="211"/>
      <c r="P132" s="211"/>
      <c r="Q132" s="211"/>
      <c r="R132" s="211"/>
      <c r="S132" s="211"/>
      <c r="T132" s="232"/>
      <c r="U132" s="211"/>
      <c r="V132" s="211"/>
      <c r="W132" s="211"/>
      <c r="X132" s="211"/>
      <c r="Y132" s="211"/>
      <c r="Z132" s="211"/>
      <c r="AA132" s="211"/>
      <c r="AB132" s="211"/>
      <c r="AC132" s="211"/>
      <c r="AD132" s="211"/>
      <c r="AE132" s="211"/>
      <c r="AF132" s="211"/>
      <c r="AG132" s="211"/>
      <c r="AH132" s="211"/>
      <c r="AI132" s="196"/>
      <c r="AJ132" s="196"/>
      <c r="AK132" s="196"/>
    </row>
    <row r="133" spans="1:37">
      <c r="A133" s="228"/>
      <c r="B133" s="211"/>
      <c r="C133" s="228"/>
      <c r="D133" s="211"/>
      <c r="E133" s="196"/>
      <c r="F133" s="211"/>
      <c r="G133" s="211"/>
      <c r="H133" s="211"/>
      <c r="I133" s="211"/>
      <c r="J133" s="211"/>
      <c r="K133" s="211"/>
      <c r="L133" s="232"/>
      <c r="M133" s="211"/>
      <c r="N133" s="211"/>
      <c r="O133" s="211"/>
      <c r="P133" s="211"/>
      <c r="Q133" s="211"/>
      <c r="R133" s="211"/>
      <c r="S133" s="211"/>
      <c r="T133" s="232"/>
      <c r="U133" s="211"/>
      <c r="V133" s="211"/>
      <c r="W133" s="211"/>
      <c r="X133" s="211"/>
      <c r="Y133" s="211"/>
      <c r="Z133" s="211"/>
      <c r="AA133" s="211"/>
      <c r="AB133" s="211"/>
      <c r="AC133" s="211"/>
      <c r="AD133" s="211"/>
      <c r="AE133" s="211"/>
      <c r="AF133" s="211"/>
      <c r="AG133" s="211"/>
      <c r="AH133" s="211"/>
      <c r="AI133" s="196"/>
      <c r="AJ133" s="196"/>
      <c r="AK133" s="196"/>
    </row>
    <row r="134" spans="1:37">
      <c r="A134" s="228"/>
      <c r="B134" s="211"/>
      <c r="C134" s="228"/>
      <c r="D134" s="211"/>
      <c r="E134" s="196"/>
      <c r="F134" s="211"/>
      <c r="G134" s="211"/>
      <c r="H134" s="211"/>
      <c r="I134" s="211"/>
      <c r="J134" s="211"/>
      <c r="K134" s="211"/>
      <c r="L134" s="232"/>
      <c r="M134" s="211"/>
      <c r="N134" s="211"/>
      <c r="O134" s="211"/>
      <c r="P134" s="211"/>
      <c r="Q134" s="211"/>
      <c r="R134" s="211"/>
      <c r="S134" s="211"/>
      <c r="T134" s="232"/>
      <c r="U134" s="211"/>
      <c r="V134" s="211"/>
      <c r="W134" s="211"/>
      <c r="X134" s="211"/>
      <c r="Y134" s="211"/>
      <c r="Z134" s="211"/>
      <c r="AA134" s="211"/>
      <c r="AB134" s="211"/>
      <c r="AC134" s="211"/>
      <c r="AD134" s="211"/>
      <c r="AE134" s="211"/>
      <c r="AF134" s="211"/>
      <c r="AG134" s="211"/>
      <c r="AH134" s="211"/>
      <c r="AI134" s="196"/>
      <c r="AJ134" s="196"/>
      <c r="AK134" s="196"/>
    </row>
    <row r="135" spans="1:37">
      <c r="A135" s="228"/>
      <c r="B135" s="211"/>
      <c r="C135" s="228"/>
      <c r="D135" s="211"/>
      <c r="E135" s="196"/>
      <c r="F135" s="211"/>
      <c r="G135" s="211"/>
      <c r="H135" s="211"/>
      <c r="I135" s="211"/>
      <c r="J135" s="211"/>
      <c r="K135" s="211"/>
      <c r="L135" s="232"/>
      <c r="M135" s="211"/>
      <c r="N135" s="211"/>
      <c r="O135" s="211"/>
      <c r="P135" s="211"/>
      <c r="Q135" s="211"/>
      <c r="R135" s="211"/>
      <c r="S135" s="211"/>
      <c r="T135" s="232"/>
      <c r="U135" s="211"/>
      <c r="V135" s="211"/>
      <c r="W135" s="211"/>
      <c r="X135" s="211"/>
      <c r="Y135" s="211"/>
      <c r="Z135" s="211"/>
      <c r="AA135" s="211"/>
      <c r="AB135" s="211"/>
      <c r="AC135" s="211"/>
      <c r="AD135" s="211"/>
      <c r="AE135" s="211"/>
      <c r="AF135" s="211"/>
      <c r="AG135" s="211"/>
      <c r="AH135" s="211"/>
      <c r="AI135" s="196"/>
      <c r="AJ135" s="196"/>
      <c r="AK135" s="196"/>
    </row>
    <row r="136" spans="1:37">
      <c r="A136" s="228"/>
      <c r="B136" s="211"/>
      <c r="C136" s="228"/>
      <c r="D136" s="211"/>
      <c r="E136" s="196"/>
      <c r="F136" s="211"/>
      <c r="G136" s="211"/>
      <c r="H136" s="211"/>
      <c r="I136" s="211"/>
      <c r="J136" s="211"/>
      <c r="K136" s="211"/>
      <c r="L136" s="232"/>
      <c r="M136" s="211"/>
      <c r="N136" s="211"/>
      <c r="O136" s="211"/>
      <c r="P136" s="211"/>
      <c r="Q136" s="211"/>
      <c r="R136" s="211"/>
      <c r="S136" s="211"/>
      <c r="T136" s="232"/>
      <c r="U136" s="211"/>
      <c r="V136" s="211"/>
      <c r="W136" s="211"/>
      <c r="X136" s="211"/>
      <c r="Y136" s="211"/>
      <c r="Z136" s="211"/>
      <c r="AA136" s="211"/>
      <c r="AB136" s="211"/>
      <c r="AC136" s="211"/>
      <c r="AD136" s="211"/>
      <c r="AE136" s="211"/>
      <c r="AF136" s="211"/>
      <c r="AG136" s="211"/>
      <c r="AH136" s="211"/>
      <c r="AI136" s="196"/>
      <c r="AJ136" s="196"/>
      <c r="AK136" s="196"/>
    </row>
    <row r="137" spans="1:37">
      <c r="A137" s="228"/>
      <c r="B137" s="211"/>
      <c r="C137" s="228"/>
      <c r="D137" s="211"/>
      <c r="E137" s="196"/>
      <c r="F137" s="211"/>
      <c r="G137" s="211"/>
      <c r="H137" s="211"/>
      <c r="I137" s="211"/>
      <c r="J137" s="211"/>
      <c r="K137" s="211"/>
      <c r="L137" s="232"/>
      <c r="M137" s="211"/>
      <c r="N137" s="211"/>
      <c r="O137" s="211"/>
      <c r="P137" s="211"/>
      <c r="Q137" s="211"/>
      <c r="R137" s="211"/>
      <c r="S137" s="211"/>
      <c r="T137" s="232"/>
      <c r="U137" s="211"/>
      <c r="V137" s="211"/>
      <c r="W137" s="211"/>
      <c r="X137" s="211"/>
      <c r="Y137" s="211"/>
      <c r="Z137" s="211"/>
      <c r="AA137" s="211"/>
      <c r="AB137" s="211"/>
      <c r="AC137" s="211"/>
      <c r="AD137" s="211"/>
      <c r="AE137" s="211"/>
      <c r="AF137" s="211"/>
      <c r="AG137" s="211"/>
      <c r="AH137" s="211"/>
      <c r="AI137" s="196"/>
      <c r="AJ137" s="196"/>
      <c r="AK137" s="196"/>
    </row>
    <row r="138" spans="1:37">
      <c r="A138" s="228"/>
      <c r="B138" s="211"/>
      <c r="C138" s="228"/>
      <c r="D138" s="211"/>
      <c r="E138" s="196"/>
      <c r="F138" s="211"/>
      <c r="G138" s="211"/>
      <c r="H138" s="211"/>
      <c r="I138" s="211"/>
      <c r="J138" s="211"/>
      <c r="K138" s="211"/>
      <c r="L138" s="232"/>
      <c r="M138" s="211"/>
      <c r="N138" s="211"/>
      <c r="O138" s="211"/>
      <c r="P138" s="211"/>
      <c r="Q138" s="211"/>
      <c r="R138" s="211"/>
      <c r="S138" s="211"/>
      <c r="T138" s="232"/>
      <c r="U138" s="211"/>
      <c r="V138" s="211"/>
      <c r="W138" s="211"/>
      <c r="X138" s="211"/>
      <c r="Y138" s="211"/>
      <c r="Z138" s="211"/>
      <c r="AA138" s="211"/>
      <c r="AB138" s="211"/>
      <c r="AC138" s="211"/>
      <c r="AD138" s="211"/>
      <c r="AE138" s="211"/>
      <c r="AF138" s="211"/>
      <c r="AG138" s="211"/>
      <c r="AH138" s="211"/>
      <c r="AI138" s="196"/>
      <c r="AJ138" s="196"/>
      <c r="AK138" s="196"/>
    </row>
    <row r="139" spans="1:37">
      <c r="A139" s="228"/>
      <c r="B139" s="211"/>
      <c r="C139" s="228"/>
      <c r="D139" s="211"/>
      <c r="E139" s="196"/>
      <c r="F139" s="211"/>
      <c r="G139" s="211"/>
      <c r="H139" s="211"/>
      <c r="I139" s="211"/>
      <c r="J139" s="211"/>
      <c r="K139" s="211"/>
      <c r="L139" s="232"/>
      <c r="M139" s="211"/>
      <c r="N139" s="211"/>
      <c r="O139" s="211"/>
      <c r="P139" s="211"/>
      <c r="Q139" s="211"/>
      <c r="R139" s="211"/>
      <c r="S139" s="211"/>
      <c r="T139" s="232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196"/>
      <c r="AJ139" s="196"/>
      <c r="AK139" s="196"/>
    </row>
    <row r="140" spans="1:37">
      <c r="A140" s="228"/>
      <c r="B140" s="211"/>
      <c r="C140" s="228"/>
      <c r="D140" s="211"/>
      <c r="E140" s="196"/>
      <c r="F140" s="211"/>
      <c r="G140" s="211"/>
      <c r="H140" s="211"/>
      <c r="I140" s="211"/>
      <c r="J140" s="211"/>
      <c r="K140" s="211"/>
      <c r="L140" s="232"/>
      <c r="M140" s="211"/>
      <c r="N140" s="211"/>
      <c r="O140" s="211"/>
      <c r="P140" s="211"/>
      <c r="Q140" s="211"/>
      <c r="R140" s="211"/>
      <c r="S140" s="211"/>
      <c r="T140" s="232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196"/>
      <c r="AJ140" s="196"/>
      <c r="AK140" s="196"/>
    </row>
    <row r="141" spans="1:37">
      <c r="A141" s="228"/>
      <c r="B141" s="211"/>
      <c r="C141" s="228"/>
      <c r="D141" s="211"/>
      <c r="E141" s="196"/>
      <c r="F141" s="211"/>
      <c r="G141" s="211"/>
      <c r="H141" s="211"/>
      <c r="I141" s="211"/>
      <c r="J141" s="211"/>
      <c r="K141" s="211"/>
      <c r="L141" s="232"/>
      <c r="M141" s="211"/>
      <c r="N141" s="211"/>
      <c r="O141" s="211"/>
      <c r="P141" s="211"/>
      <c r="Q141" s="211"/>
      <c r="R141" s="211"/>
      <c r="S141" s="211"/>
      <c r="T141" s="232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196"/>
      <c r="AJ141" s="196"/>
      <c r="AK141" s="196"/>
    </row>
    <row r="142" spans="1:37">
      <c r="A142" s="228"/>
      <c r="B142" s="211"/>
      <c r="C142" s="228"/>
      <c r="D142" s="211"/>
      <c r="E142" s="196"/>
      <c r="F142" s="211"/>
      <c r="G142" s="211"/>
      <c r="H142" s="211"/>
      <c r="I142" s="211"/>
      <c r="J142" s="211"/>
      <c r="K142" s="211"/>
      <c r="L142" s="232"/>
      <c r="M142" s="211"/>
      <c r="N142" s="211"/>
      <c r="O142" s="211"/>
      <c r="P142" s="211"/>
      <c r="Q142" s="211"/>
      <c r="R142" s="211"/>
      <c r="S142" s="211"/>
      <c r="T142" s="232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196"/>
      <c r="AJ142" s="196"/>
      <c r="AK142" s="196"/>
    </row>
    <row r="143" spans="1:37">
      <c r="A143" s="228"/>
      <c r="B143" s="211"/>
      <c r="C143" s="228"/>
      <c r="D143" s="211"/>
      <c r="E143" s="196"/>
      <c r="F143" s="211"/>
      <c r="G143" s="211"/>
      <c r="H143" s="211"/>
      <c r="I143" s="211"/>
      <c r="J143" s="211"/>
      <c r="K143" s="211"/>
      <c r="L143" s="232"/>
      <c r="M143" s="211"/>
      <c r="N143" s="211"/>
      <c r="O143" s="211"/>
      <c r="P143" s="211"/>
      <c r="Q143" s="211"/>
      <c r="R143" s="211"/>
      <c r="S143" s="211"/>
      <c r="T143" s="232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196"/>
      <c r="AJ143" s="196"/>
      <c r="AK143" s="196"/>
    </row>
    <row r="144" spans="1:37">
      <c r="A144" s="228"/>
      <c r="B144" s="211"/>
      <c r="C144" s="228"/>
      <c r="D144" s="211"/>
      <c r="E144" s="196"/>
      <c r="F144" s="211"/>
      <c r="G144" s="211"/>
      <c r="H144" s="211"/>
      <c r="I144" s="211"/>
      <c r="J144" s="211"/>
      <c r="K144" s="211"/>
      <c r="L144" s="232"/>
      <c r="M144" s="211"/>
      <c r="N144" s="211"/>
      <c r="O144" s="211"/>
      <c r="P144" s="211"/>
      <c r="Q144" s="211"/>
      <c r="R144" s="211"/>
      <c r="S144" s="211"/>
      <c r="T144" s="232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196"/>
      <c r="AJ144" s="196"/>
      <c r="AK144" s="196"/>
    </row>
    <row r="145" spans="1:37">
      <c r="A145" s="228"/>
      <c r="B145" s="211"/>
      <c r="C145" s="228"/>
      <c r="D145" s="211"/>
      <c r="E145" s="196"/>
      <c r="F145" s="211"/>
      <c r="G145" s="211"/>
      <c r="H145" s="211"/>
      <c r="I145" s="211"/>
      <c r="J145" s="211"/>
      <c r="K145" s="211"/>
      <c r="L145" s="232"/>
      <c r="M145" s="211"/>
      <c r="N145" s="211"/>
      <c r="O145" s="211"/>
      <c r="P145" s="211"/>
      <c r="Q145" s="211"/>
      <c r="R145" s="211"/>
      <c r="S145" s="211"/>
      <c r="T145" s="232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196"/>
      <c r="AJ145" s="196"/>
      <c r="AK145" s="196"/>
    </row>
    <row r="146" spans="1:37">
      <c r="A146" s="228"/>
      <c r="B146" s="211"/>
      <c r="C146" s="228"/>
      <c r="D146" s="211"/>
      <c r="E146" s="196"/>
      <c r="F146" s="211"/>
      <c r="G146" s="211"/>
      <c r="H146" s="211"/>
      <c r="I146" s="211"/>
      <c r="J146" s="211"/>
      <c r="K146" s="211"/>
      <c r="L146" s="232"/>
      <c r="M146" s="211"/>
      <c r="N146" s="211"/>
      <c r="O146" s="211"/>
      <c r="P146" s="211"/>
      <c r="Q146" s="211"/>
      <c r="R146" s="211"/>
      <c r="S146" s="211"/>
      <c r="T146" s="232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196"/>
      <c r="AJ146" s="196"/>
      <c r="AK146" s="196"/>
    </row>
    <row r="147" spans="1:37">
      <c r="A147" s="228"/>
      <c r="B147" s="211"/>
      <c r="C147" s="228"/>
      <c r="D147" s="211"/>
      <c r="E147" s="196"/>
      <c r="F147" s="211"/>
      <c r="G147" s="211"/>
      <c r="H147" s="211"/>
      <c r="I147" s="211"/>
      <c r="J147" s="211"/>
      <c r="K147" s="211"/>
      <c r="L147" s="232"/>
      <c r="M147" s="211"/>
      <c r="N147" s="211"/>
      <c r="O147" s="211"/>
      <c r="P147" s="211"/>
      <c r="Q147" s="211"/>
      <c r="R147" s="211"/>
      <c r="S147" s="211"/>
      <c r="T147" s="232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196"/>
      <c r="AJ147" s="196"/>
      <c r="AK147" s="196"/>
    </row>
    <row r="148" spans="1:37">
      <c r="A148" s="228"/>
      <c r="B148" s="211"/>
      <c r="C148" s="228"/>
      <c r="D148" s="211"/>
      <c r="E148" s="196"/>
      <c r="F148" s="211"/>
      <c r="G148" s="211"/>
      <c r="H148" s="211"/>
      <c r="I148" s="211"/>
      <c r="J148" s="211"/>
      <c r="K148" s="211"/>
      <c r="L148" s="232"/>
      <c r="M148" s="211"/>
      <c r="N148" s="211"/>
      <c r="O148" s="211"/>
      <c r="P148" s="211"/>
      <c r="Q148" s="211"/>
      <c r="R148" s="211"/>
      <c r="S148" s="211"/>
      <c r="T148" s="232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196"/>
      <c r="AJ148" s="196"/>
      <c r="AK148" s="196"/>
    </row>
    <row r="149" spans="1:37">
      <c r="A149" s="228"/>
      <c r="B149" s="211"/>
      <c r="C149" s="228"/>
      <c r="D149" s="211"/>
      <c r="E149" s="196"/>
      <c r="F149" s="211"/>
      <c r="G149" s="211"/>
      <c r="H149" s="211"/>
      <c r="I149" s="211"/>
      <c r="J149" s="211"/>
      <c r="K149" s="211"/>
      <c r="L149" s="232"/>
      <c r="M149" s="211"/>
      <c r="N149" s="211"/>
      <c r="O149" s="211"/>
      <c r="P149" s="211"/>
      <c r="Q149" s="211"/>
      <c r="R149" s="211"/>
      <c r="S149" s="211"/>
      <c r="T149" s="232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196"/>
      <c r="AJ149" s="196"/>
      <c r="AK149" s="196"/>
    </row>
    <row r="150" spans="1:37">
      <c r="A150" s="228"/>
      <c r="B150" s="211"/>
      <c r="C150" s="228"/>
      <c r="D150" s="211"/>
      <c r="E150" s="196"/>
      <c r="F150" s="211"/>
      <c r="G150" s="211"/>
      <c r="H150" s="211"/>
      <c r="I150" s="211"/>
      <c r="J150" s="211"/>
      <c r="K150" s="211"/>
      <c r="L150" s="232"/>
      <c r="M150" s="211"/>
      <c r="N150" s="211"/>
      <c r="O150" s="211"/>
      <c r="P150" s="211"/>
      <c r="Q150" s="211"/>
      <c r="R150" s="211"/>
      <c r="S150" s="211"/>
      <c r="T150" s="232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196"/>
      <c r="AJ150" s="196"/>
      <c r="AK150" s="196"/>
    </row>
    <row r="151" spans="1:37">
      <c r="A151" s="228"/>
      <c r="B151" s="211"/>
      <c r="C151" s="228"/>
      <c r="D151" s="211"/>
      <c r="E151" s="196"/>
      <c r="F151" s="211"/>
      <c r="G151" s="211"/>
      <c r="H151" s="211"/>
      <c r="I151" s="211"/>
      <c r="J151" s="211"/>
      <c r="K151" s="211"/>
      <c r="L151" s="232"/>
      <c r="M151" s="211"/>
      <c r="N151" s="211"/>
      <c r="O151" s="211"/>
      <c r="P151" s="211"/>
      <c r="Q151" s="211"/>
      <c r="R151" s="211"/>
      <c r="S151" s="211"/>
      <c r="T151" s="232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196"/>
      <c r="AJ151" s="196"/>
      <c r="AK151" s="196"/>
    </row>
    <row r="152" spans="1:37">
      <c r="A152" s="228"/>
      <c r="B152" s="211"/>
      <c r="C152" s="228"/>
      <c r="D152" s="211"/>
      <c r="E152" s="196"/>
      <c r="F152" s="211"/>
      <c r="G152" s="211"/>
      <c r="H152" s="211"/>
      <c r="I152" s="211"/>
      <c r="J152" s="211"/>
      <c r="K152" s="211"/>
      <c r="L152" s="232"/>
      <c r="M152" s="211"/>
      <c r="N152" s="211"/>
      <c r="O152" s="211"/>
      <c r="P152" s="211"/>
      <c r="Q152" s="211"/>
      <c r="R152" s="211"/>
      <c r="S152" s="211"/>
      <c r="T152" s="232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196"/>
      <c r="AJ152" s="196"/>
      <c r="AK152" s="196"/>
    </row>
    <row r="153" spans="1:37">
      <c r="A153" s="228"/>
      <c r="B153" s="211"/>
      <c r="C153" s="228"/>
      <c r="D153" s="211"/>
      <c r="E153" s="196"/>
      <c r="F153" s="211"/>
      <c r="G153" s="211"/>
      <c r="H153" s="211"/>
      <c r="I153" s="211"/>
      <c r="J153" s="211"/>
      <c r="K153" s="211"/>
      <c r="L153" s="232"/>
      <c r="M153" s="211"/>
      <c r="N153" s="211"/>
      <c r="O153" s="211"/>
      <c r="P153" s="211"/>
      <c r="Q153" s="211"/>
      <c r="R153" s="211"/>
      <c r="S153" s="211"/>
      <c r="T153" s="232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196"/>
      <c r="AJ153" s="196"/>
      <c r="AK153" s="196"/>
    </row>
    <row r="154" spans="1:37">
      <c r="A154" s="228"/>
      <c r="B154" s="211"/>
      <c r="C154" s="228"/>
      <c r="D154" s="211"/>
      <c r="E154" s="196"/>
      <c r="F154" s="211"/>
      <c r="G154" s="211"/>
      <c r="H154" s="211"/>
      <c r="I154" s="211"/>
      <c r="J154" s="211"/>
      <c r="K154" s="211"/>
      <c r="L154" s="232"/>
      <c r="M154" s="211"/>
      <c r="N154" s="211"/>
      <c r="O154" s="211"/>
      <c r="P154" s="211"/>
      <c r="Q154" s="211"/>
      <c r="R154" s="211"/>
      <c r="S154" s="211"/>
      <c r="T154" s="232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196"/>
      <c r="AJ154" s="196"/>
      <c r="AK154" s="196"/>
    </row>
    <row r="155" spans="1:37">
      <c r="A155" s="228"/>
      <c r="B155" s="211"/>
      <c r="C155" s="228"/>
      <c r="D155" s="211"/>
      <c r="E155" s="196"/>
      <c r="F155" s="211"/>
      <c r="G155" s="211"/>
      <c r="H155" s="211"/>
      <c r="I155" s="211"/>
      <c r="J155" s="211"/>
      <c r="K155" s="211"/>
      <c r="L155" s="232"/>
      <c r="M155" s="211"/>
      <c r="N155" s="211"/>
      <c r="O155" s="211"/>
      <c r="P155" s="211"/>
      <c r="Q155" s="211"/>
      <c r="R155" s="211"/>
      <c r="S155" s="211"/>
      <c r="T155" s="232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196"/>
      <c r="AJ155" s="196"/>
      <c r="AK155" s="196"/>
    </row>
    <row r="156" spans="1:37">
      <c r="A156" s="228"/>
      <c r="B156" s="211"/>
      <c r="C156" s="228"/>
      <c r="D156" s="211"/>
      <c r="E156" s="196"/>
      <c r="F156" s="211"/>
      <c r="G156" s="211"/>
      <c r="H156" s="211"/>
      <c r="I156" s="211"/>
      <c r="J156" s="211"/>
      <c r="K156" s="211"/>
      <c r="L156" s="232"/>
      <c r="M156" s="211"/>
      <c r="N156" s="211"/>
      <c r="O156" s="211"/>
      <c r="P156" s="211"/>
      <c r="Q156" s="211"/>
      <c r="R156" s="211"/>
      <c r="S156" s="211"/>
      <c r="T156" s="232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196"/>
      <c r="AJ156" s="196"/>
      <c r="AK156" s="196"/>
    </row>
    <row r="157" spans="1:37">
      <c r="A157" s="228"/>
      <c r="B157" s="211"/>
      <c r="C157" s="228"/>
      <c r="D157" s="211"/>
      <c r="E157" s="196"/>
      <c r="F157" s="211"/>
      <c r="G157" s="211"/>
      <c r="H157" s="211"/>
      <c r="I157" s="211"/>
      <c r="J157" s="211"/>
      <c r="K157" s="211"/>
      <c r="L157" s="232"/>
      <c r="M157" s="211"/>
      <c r="N157" s="211"/>
      <c r="O157" s="211"/>
      <c r="P157" s="211"/>
      <c r="Q157" s="211"/>
      <c r="R157" s="211"/>
      <c r="S157" s="211"/>
      <c r="T157" s="232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196"/>
      <c r="AJ157" s="196"/>
      <c r="AK157" s="196"/>
    </row>
    <row r="158" spans="1:37">
      <c r="A158" s="228"/>
      <c r="B158" s="211"/>
      <c r="C158" s="228"/>
      <c r="D158" s="211"/>
      <c r="E158" s="196"/>
      <c r="F158" s="211"/>
      <c r="G158" s="211"/>
      <c r="H158" s="211"/>
      <c r="I158" s="211"/>
      <c r="J158" s="211"/>
      <c r="K158" s="211"/>
      <c r="L158" s="232"/>
      <c r="M158" s="211"/>
      <c r="N158" s="211"/>
      <c r="O158" s="211"/>
      <c r="P158" s="211"/>
      <c r="Q158" s="211"/>
      <c r="R158" s="211"/>
      <c r="S158" s="211"/>
      <c r="T158" s="232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196"/>
      <c r="AJ158" s="196"/>
      <c r="AK158" s="196"/>
    </row>
    <row r="159" spans="1:37">
      <c r="A159" s="228"/>
      <c r="B159" s="211"/>
      <c r="C159" s="228"/>
      <c r="D159" s="211"/>
      <c r="E159" s="196"/>
      <c r="F159" s="211"/>
      <c r="G159" s="211"/>
      <c r="H159" s="211"/>
      <c r="I159" s="211"/>
      <c r="J159" s="211"/>
      <c r="K159" s="211"/>
      <c r="L159" s="232"/>
      <c r="M159" s="211"/>
      <c r="N159" s="211"/>
      <c r="O159" s="211"/>
      <c r="P159" s="211"/>
      <c r="Q159" s="211"/>
      <c r="R159" s="211"/>
      <c r="S159" s="211"/>
      <c r="T159" s="232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196"/>
      <c r="AJ159" s="196"/>
      <c r="AK159" s="196"/>
    </row>
    <row r="160" spans="1:37">
      <c r="A160" s="228"/>
      <c r="B160" s="211"/>
      <c r="C160" s="228"/>
      <c r="D160" s="211"/>
      <c r="E160" s="196"/>
      <c r="F160" s="211"/>
      <c r="G160" s="211"/>
      <c r="H160" s="211"/>
      <c r="I160" s="211"/>
      <c r="J160" s="211"/>
      <c r="K160" s="211"/>
      <c r="L160" s="232"/>
      <c r="M160" s="211"/>
      <c r="N160" s="211"/>
      <c r="O160" s="211"/>
      <c r="P160" s="211"/>
      <c r="Q160" s="211"/>
      <c r="R160" s="211"/>
      <c r="S160" s="211"/>
      <c r="T160" s="232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196"/>
      <c r="AJ160" s="196"/>
      <c r="AK160" s="196"/>
    </row>
    <row r="161" spans="1:37">
      <c r="A161" s="228"/>
      <c r="B161" s="211"/>
      <c r="C161" s="228"/>
      <c r="D161" s="211"/>
      <c r="E161" s="196"/>
      <c r="F161" s="211"/>
      <c r="G161" s="211"/>
      <c r="H161" s="211"/>
      <c r="I161" s="211"/>
      <c r="J161" s="211"/>
      <c r="K161" s="211"/>
      <c r="L161" s="232"/>
      <c r="M161" s="211"/>
      <c r="N161" s="211"/>
      <c r="O161" s="211"/>
      <c r="P161" s="211"/>
      <c r="Q161" s="211"/>
      <c r="R161" s="211"/>
      <c r="S161" s="211"/>
      <c r="T161" s="232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196"/>
      <c r="AJ161" s="196"/>
      <c r="AK161" s="196"/>
    </row>
    <row r="162" spans="1:37">
      <c r="A162" s="228"/>
      <c r="B162" s="211"/>
      <c r="C162" s="228"/>
      <c r="D162" s="211"/>
      <c r="E162" s="196"/>
      <c r="F162" s="211"/>
      <c r="G162" s="211"/>
      <c r="H162" s="211"/>
      <c r="I162" s="211"/>
      <c r="J162" s="211"/>
      <c r="K162" s="211"/>
      <c r="L162" s="232"/>
      <c r="M162" s="211"/>
      <c r="N162" s="211"/>
      <c r="O162" s="211"/>
      <c r="P162" s="211"/>
      <c r="Q162" s="211"/>
      <c r="R162" s="211"/>
      <c r="S162" s="211"/>
      <c r="T162" s="232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196"/>
      <c r="AJ162" s="196"/>
      <c r="AK162" s="196"/>
    </row>
    <row r="163" spans="1:37">
      <c r="A163" s="228"/>
      <c r="B163" s="211"/>
      <c r="C163" s="228"/>
      <c r="D163" s="211"/>
      <c r="E163" s="196"/>
      <c r="F163" s="211"/>
      <c r="G163" s="211"/>
      <c r="H163" s="211"/>
      <c r="I163" s="211"/>
      <c r="J163" s="211"/>
      <c r="K163" s="211"/>
      <c r="L163" s="232"/>
      <c r="M163" s="211"/>
      <c r="N163" s="211"/>
      <c r="O163" s="211"/>
      <c r="P163" s="211"/>
      <c r="Q163" s="211"/>
      <c r="R163" s="211"/>
      <c r="S163" s="211"/>
      <c r="T163" s="232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196"/>
      <c r="AJ163" s="196"/>
      <c r="AK163" s="196"/>
    </row>
    <row r="164" spans="1:37">
      <c r="A164" s="228"/>
      <c r="B164" s="211"/>
      <c r="C164" s="228"/>
      <c r="D164" s="211"/>
      <c r="E164" s="196"/>
      <c r="F164" s="211"/>
      <c r="G164" s="211"/>
      <c r="H164" s="211"/>
      <c r="I164" s="211"/>
      <c r="J164" s="211"/>
      <c r="K164" s="211"/>
      <c r="L164" s="232"/>
      <c r="M164" s="211"/>
      <c r="N164" s="211"/>
      <c r="O164" s="211"/>
      <c r="P164" s="211"/>
      <c r="Q164" s="211"/>
      <c r="R164" s="211"/>
      <c r="S164" s="211"/>
      <c r="T164" s="232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196"/>
      <c r="AJ164" s="196"/>
      <c r="AK164" s="196"/>
    </row>
    <row r="165" spans="1:37">
      <c r="A165" s="228"/>
      <c r="B165" s="211"/>
      <c r="C165" s="228"/>
      <c r="D165" s="211"/>
      <c r="E165" s="196"/>
      <c r="F165" s="211"/>
      <c r="G165" s="211"/>
      <c r="H165" s="211"/>
      <c r="I165" s="211"/>
      <c r="J165" s="211"/>
      <c r="K165" s="211"/>
      <c r="L165" s="232"/>
      <c r="M165" s="211"/>
      <c r="N165" s="211"/>
      <c r="O165" s="211"/>
      <c r="P165" s="211"/>
      <c r="Q165" s="211"/>
      <c r="R165" s="211"/>
      <c r="S165" s="211"/>
      <c r="T165" s="232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196"/>
      <c r="AJ165" s="196"/>
      <c r="AK165" s="196"/>
    </row>
    <row r="166" spans="1:37">
      <c r="A166" s="228"/>
      <c r="B166" s="211"/>
      <c r="C166" s="228"/>
      <c r="D166" s="211"/>
      <c r="E166" s="196"/>
      <c r="F166" s="211"/>
      <c r="G166" s="211"/>
      <c r="H166" s="211"/>
      <c r="I166" s="211"/>
      <c r="J166" s="211"/>
      <c r="K166" s="211"/>
      <c r="L166" s="232"/>
      <c r="M166" s="211"/>
      <c r="N166" s="211"/>
      <c r="O166" s="211"/>
      <c r="P166" s="211"/>
      <c r="Q166" s="211"/>
      <c r="R166" s="211"/>
      <c r="S166" s="211"/>
      <c r="T166" s="232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196"/>
      <c r="AJ166" s="196"/>
      <c r="AK166" s="196"/>
    </row>
    <row r="167" spans="1:37">
      <c r="A167" s="228"/>
      <c r="B167" s="211"/>
      <c r="C167" s="228"/>
      <c r="D167" s="211"/>
      <c r="E167" s="196"/>
      <c r="F167" s="211"/>
      <c r="G167" s="211"/>
      <c r="H167" s="211"/>
      <c r="I167" s="211"/>
      <c r="J167" s="211"/>
      <c r="K167" s="211"/>
      <c r="L167" s="232"/>
      <c r="M167" s="211"/>
      <c r="N167" s="211"/>
      <c r="O167" s="211"/>
      <c r="P167" s="211"/>
      <c r="Q167" s="211"/>
      <c r="R167" s="211"/>
      <c r="S167" s="211"/>
      <c r="T167" s="232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196"/>
      <c r="AJ167" s="196"/>
      <c r="AK167" s="196"/>
    </row>
    <row r="168" spans="1:37">
      <c r="A168" s="228"/>
      <c r="B168" s="211"/>
      <c r="C168" s="228"/>
      <c r="D168" s="211"/>
      <c r="E168" s="196"/>
      <c r="F168" s="211"/>
      <c r="G168" s="211"/>
      <c r="H168" s="211"/>
      <c r="I168" s="211"/>
      <c r="J168" s="211"/>
      <c r="K168" s="211"/>
      <c r="L168" s="232"/>
      <c r="M168" s="211"/>
      <c r="N168" s="211"/>
      <c r="O168" s="211"/>
      <c r="P168" s="211"/>
      <c r="Q168" s="211"/>
      <c r="R168" s="211"/>
      <c r="S168" s="211"/>
      <c r="T168" s="232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196"/>
      <c r="AJ168" s="196"/>
      <c r="AK168" s="196"/>
    </row>
    <row r="169" spans="1:37">
      <c r="A169" s="228"/>
      <c r="B169" s="211"/>
      <c r="C169" s="228"/>
      <c r="D169" s="211"/>
      <c r="E169" s="196"/>
      <c r="F169" s="211"/>
      <c r="G169" s="211"/>
      <c r="H169" s="211"/>
      <c r="I169" s="211"/>
      <c r="J169" s="211"/>
      <c r="K169" s="211"/>
      <c r="L169" s="232"/>
      <c r="M169" s="211"/>
      <c r="N169" s="211"/>
      <c r="O169" s="211"/>
      <c r="P169" s="211"/>
      <c r="Q169" s="211"/>
      <c r="R169" s="211"/>
      <c r="S169" s="211"/>
      <c r="T169" s="232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196"/>
      <c r="AJ169" s="196"/>
      <c r="AK169" s="196"/>
    </row>
    <row r="170" spans="1:37">
      <c r="A170" s="228"/>
      <c r="B170" s="211"/>
      <c r="C170" s="228"/>
      <c r="D170" s="211"/>
      <c r="E170" s="196"/>
      <c r="F170" s="211"/>
      <c r="G170" s="211"/>
      <c r="H170" s="211"/>
      <c r="I170" s="211"/>
      <c r="J170" s="211"/>
      <c r="K170" s="211"/>
      <c r="L170" s="232"/>
      <c r="M170" s="211"/>
      <c r="N170" s="211"/>
      <c r="O170" s="211"/>
      <c r="P170" s="211"/>
      <c r="Q170" s="211"/>
      <c r="R170" s="211"/>
      <c r="S170" s="211"/>
      <c r="T170" s="232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196"/>
      <c r="AJ170" s="196"/>
      <c r="AK170" s="196"/>
    </row>
    <row r="171" spans="1:37">
      <c r="A171" s="228"/>
      <c r="B171" s="211"/>
      <c r="C171" s="228"/>
      <c r="D171" s="211"/>
      <c r="E171" s="196"/>
      <c r="F171" s="211"/>
      <c r="G171" s="211"/>
      <c r="H171" s="211"/>
      <c r="I171" s="211"/>
      <c r="J171" s="211"/>
      <c r="K171" s="211"/>
      <c r="L171" s="232"/>
      <c r="M171" s="211"/>
      <c r="N171" s="211"/>
      <c r="O171" s="211"/>
      <c r="P171" s="211"/>
      <c r="Q171" s="211"/>
      <c r="R171" s="211"/>
      <c r="S171" s="211"/>
      <c r="T171" s="232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196"/>
      <c r="AJ171" s="196"/>
      <c r="AK171" s="196"/>
    </row>
    <row r="172" spans="1:37">
      <c r="A172" s="228"/>
      <c r="B172" s="211"/>
      <c r="C172" s="228"/>
      <c r="D172" s="211"/>
      <c r="E172" s="196"/>
      <c r="F172" s="211"/>
      <c r="G172" s="211"/>
      <c r="H172" s="211"/>
      <c r="I172" s="211"/>
      <c r="J172" s="211"/>
      <c r="K172" s="211"/>
      <c r="L172" s="232"/>
      <c r="M172" s="211"/>
      <c r="N172" s="211"/>
      <c r="O172" s="211"/>
      <c r="P172" s="211"/>
      <c r="Q172" s="211"/>
      <c r="R172" s="211"/>
      <c r="S172" s="211"/>
      <c r="T172" s="232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196"/>
      <c r="AJ172" s="196"/>
      <c r="AK172" s="196"/>
    </row>
    <row r="173" spans="1:37">
      <c r="A173" s="228"/>
      <c r="B173" s="211"/>
      <c r="C173" s="228"/>
      <c r="D173" s="211"/>
      <c r="E173" s="196"/>
      <c r="F173" s="211"/>
      <c r="G173" s="211"/>
      <c r="H173" s="211"/>
      <c r="I173" s="211"/>
      <c r="J173" s="211"/>
      <c r="K173" s="211"/>
      <c r="L173" s="232"/>
      <c r="M173" s="211"/>
      <c r="N173" s="211"/>
      <c r="O173" s="211"/>
      <c r="P173" s="211"/>
      <c r="Q173" s="211"/>
      <c r="R173" s="211"/>
      <c r="S173" s="211"/>
      <c r="T173" s="232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196"/>
      <c r="AJ173" s="196"/>
      <c r="AK173" s="196"/>
    </row>
    <row r="174" spans="1:37">
      <c r="A174" s="228"/>
      <c r="B174" s="211"/>
      <c r="C174" s="228"/>
      <c r="D174" s="211"/>
      <c r="E174" s="196"/>
      <c r="F174" s="211"/>
      <c r="G174" s="211"/>
      <c r="H174" s="211"/>
      <c r="I174" s="211"/>
      <c r="J174" s="211"/>
      <c r="K174" s="211"/>
      <c r="L174" s="232"/>
      <c r="M174" s="211"/>
      <c r="N174" s="211"/>
      <c r="O174" s="211"/>
      <c r="P174" s="211"/>
      <c r="Q174" s="211"/>
      <c r="R174" s="211"/>
      <c r="S174" s="211"/>
      <c r="T174" s="232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196"/>
      <c r="AJ174" s="196"/>
      <c r="AK174" s="196"/>
    </row>
    <row r="175" spans="1:37">
      <c r="A175" s="228"/>
      <c r="B175" s="211"/>
      <c r="C175" s="228"/>
      <c r="D175" s="211"/>
      <c r="E175" s="196"/>
      <c r="F175" s="211"/>
      <c r="G175" s="211"/>
      <c r="H175" s="211"/>
      <c r="I175" s="211"/>
      <c r="J175" s="211"/>
      <c r="K175" s="211"/>
      <c r="L175" s="232"/>
      <c r="M175" s="211"/>
      <c r="N175" s="211"/>
      <c r="O175" s="211"/>
      <c r="P175" s="211"/>
      <c r="Q175" s="211"/>
      <c r="R175" s="211"/>
      <c r="S175" s="211"/>
      <c r="T175" s="232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196"/>
      <c r="AJ175" s="196"/>
      <c r="AK175" s="196"/>
    </row>
    <row r="176" spans="1:37">
      <c r="A176" s="228"/>
      <c r="B176" s="211"/>
      <c r="C176" s="228"/>
      <c r="D176" s="211"/>
      <c r="E176" s="196"/>
      <c r="F176" s="211"/>
      <c r="G176" s="211"/>
      <c r="H176" s="211"/>
      <c r="I176" s="211"/>
      <c r="J176" s="211"/>
      <c r="K176" s="211"/>
      <c r="L176" s="232"/>
      <c r="M176" s="211"/>
      <c r="N176" s="211"/>
      <c r="O176" s="211"/>
      <c r="P176" s="211"/>
      <c r="Q176" s="211"/>
      <c r="R176" s="211"/>
      <c r="S176" s="211"/>
      <c r="T176" s="232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196"/>
      <c r="AJ176" s="196"/>
      <c r="AK176" s="196"/>
    </row>
    <row r="177" spans="1:37">
      <c r="A177" s="228"/>
      <c r="B177" s="211"/>
      <c r="C177" s="228"/>
      <c r="D177" s="211"/>
      <c r="E177" s="196"/>
      <c r="F177" s="211"/>
      <c r="G177" s="211"/>
      <c r="H177" s="211"/>
      <c r="I177" s="211"/>
      <c r="J177" s="211"/>
      <c r="K177" s="211"/>
      <c r="L177" s="232"/>
      <c r="M177" s="211"/>
      <c r="N177" s="211"/>
      <c r="O177" s="211"/>
      <c r="P177" s="211"/>
      <c r="Q177" s="211"/>
      <c r="R177" s="211"/>
      <c r="S177" s="211"/>
      <c r="T177" s="232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196"/>
      <c r="AJ177" s="196"/>
      <c r="AK177" s="196"/>
    </row>
    <row r="179" spans="1:37">
      <c r="A179"/>
      <c r="C179"/>
      <c r="E179"/>
      <c r="L179"/>
      <c r="T179"/>
      <c r="AI179"/>
      <c r="AJ179"/>
      <c r="AK179"/>
    </row>
  </sheetData>
  <sheetProtection formatCells="0" formatColumns="0" formatRows="0" insertColumns="0" insertRows="0" insertHyperlinks="0" deleteColumns="0" deleteRows="0" sort="0" autoFilter="0" pivotTables="0"/>
  <mergeCells count="44">
    <mergeCell ref="D51:R51"/>
    <mergeCell ref="V51:AH51"/>
    <mergeCell ref="V52:AH52"/>
    <mergeCell ref="T49:U49"/>
    <mergeCell ref="V49:AH49"/>
    <mergeCell ref="T50:U50"/>
    <mergeCell ref="V50:AH50"/>
    <mergeCell ref="A57:B57"/>
    <mergeCell ref="T51:U51"/>
    <mergeCell ref="B12:B13"/>
    <mergeCell ref="D12:D13"/>
    <mergeCell ref="A25:A26"/>
    <mergeCell ref="B25:B26"/>
    <mergeCell ref="C25:C26"/>
    <mergeCell ref="D25:D26"/>
    <mergeCell ref="A16:A17"/>
    <mergeCell ref="B16:B17"/>
    <mergeCell ref="D16:D17"/>
    <mergeCell ref="A19:A20"/>
    <mergeCell ref="B19:B20"/>
    <mergeCell ref="C19:C20"/>
    <mergeCell ref="D19:D20"/>
    <mergeCell ref="T40:U40"/>
    <mergeCell ref="Y37:AH37"/>
    <mergeCell ref="AI7:AI8"/>
    <mergeCell ref="D38:R38"/>
    <mergeCell ref="Y38:AH38"/>
    <mergeCell ref="W39:AI39"/>
    <mergeCell ref="D7:D8"/>
    <mergeCell ref="J22:N22"/>
    <mergeCell ref="Z14:AH14"/>
    <mergeCell ref="A1:AK3"/>
    <mergeCell ref="AI4:AI5"/>
    <mergeCell ref="AK4:AK5"/>
    <mergeCell ref="A4:A5"/>
    <mergeCell ref="B4:B5"/>
    <mergeCell ref="D4:D5"/>
    <mergeCell ref="AJ4:AJ5"/>
    <mergeCell ref="A7:A8"/>
    <mergeCell ref="B7:B8"/>
    <mergeCell ref="AK7:AK8"/>
    <mergeCell ref="A12:A13"/>
    <mergeCell ref="Q15:U15"/>
    <mergeCell ref="AJ7:AJ8"/>
  </mergeCells>
  <pageMargins left="0.11811023622047244" right="0.11811023622047244" top="0.19685039370078741" bottom="0.19685039370078741" header="0" footer="0.11811023622047244"/>
  <pageSetup paperSize="9" scale="52" fitToHeight="0" orientation="landscape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H28"/>
  <sheetViews>
    <sheetView workbookViewId="0">
      <selection sqref="A1:AK3"/>
    </sheetView>
  </sheetViews>
  <sheetFormatPr defaultRowHeight="15"/>
  <cols>
    <col min="1" max="1" width="8.7109375" customWidth="1"/>
    <col min="2" max="2" width="30.5703125" customWidth="1"/>
    <col min="3" max="3" width="13.140625" style="2" customWidth="1"/>
    <col min="4" max="4" width="13.5703125" customWidth="1"/>
    <col min="5" max="35" width="4.7109375" customWidth="1"/>
    <col min="36" max="36" width="4.28515625" customWidth="1"/>
    <col min="37" max="37" width="3.7109375" customWidth="1"/>
  </cols>
  <sheetData>
    <row r="1" spans="1:86" ht="15" customHeight="1">
      <c r="A1" s="837" t="s">
        <v>499</v>
      </c>
      <c r="B1" s="829"/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  <c r="V1" s="829"/>
      <c r="W1" s="829"/>
      <c r="X1" s="829"/>
      <c r="Y1" s="829"/>
      <c r="Z1" s="829"/>
      <c r="AA1" s="829"/>
      <c r="AB1" s="829"/>
      <c r="AC1" s="829"/>
      <c r="AD1" s="829"/>
      <c r="AE1" s="829"/>
      <c r="AF1" s="829"/>
      <c r="AG1" s="829"/>
      <c r="AH1" s="829"/>
      <c r="AI1" s="829"/>
      <c r="AJ1" s="829"/>
      <c r="AK1" s="830"/>
      <c r="AL1" s="10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</row>
    <row r="2" spans="1:86">
      <c r="A2" s="831"/>
      <c r="B2" s="832"/>
      <c r="C2" s="832"/>
      <c r="D2" s="832"/>
      <c r="E2" s="832"/>
      <c r="F2" s="832"/>
      <c r="G2" s="832"/>
      <c r="H2" s="832"/>
      <c r="I2" s="832"/>
      <c r="J2" s="832"/>
      <c r="K2" s="832"/>
      <c r="L2" s="832"/>
      <c r="M2" s="832"/>
      <c r="N2" s="832"/>
      <c r="O2" s="832"/>
      <c r="P2" s="832"/>
      <c r="Q2" s="832"/>
      <c r="R2" s="832"/>
      <c r="S2" s="832"/>
      <c r="T2" s="832"/>
      <c r="U2" s="832"/>
      <c r="V2" s="832"/>
      <c r="W2" s="832"/>
      <c r="X2" s="832"/>
      <c r="Y2" s="832"/>
      <c r="Z2" s="832"/>
      <c r="AA2" s="832"/>
      <c r="AB2" s="832"/>
      <c r="AC2" s="832"/>
      <c r="AD2" s="832"/>
      <c r="AE2" s="832"/>
      <c r="AF2" s="832"/>
      <c r="AG2" s="832"/>
      <c r="AH2" s="832"/>
      <c r="AI2" s="832"/>
      <c r="AJ2" s="832"/>
      <c r="AK2" s="833"/>
      <c r="AL2" s="10"/>
      <c r="AM2" s="31">
        <v>126</v>
      </c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11"/>
    </row>
    <row r="3" spans="1:86">
      <c r="A3" s="834"/>
      <c r="B3" s="835"/>
      <c r="C3" s="835"/>
      <c r="D3" s="835"/>
      <c r="E3" s="835"/>
      <c r="F3" s="835"/>
      <c r="G3" s="835"/>
      <c r="H3" s="835"/>
      <c r="I3" s="835"/>
      <c r="J3" s="835"/>
      <c r="K3" s="835"/>
      <c r="L3" s="835"/>
      <c r="M3" s="835"/>
      <c r="N3" s="835"/>
      <c r="O3" s="835"/>
      <c r="P3" s="835"/>
      <c r="Q3" s="835"/>
      <c r="R3" s="835"/>
      <c r="S3" s="835"/>
      <c r="T3" s="835"/>
      <c r="U3" s="835"/>
      <c r="V3" s="835"/>
      <c r="W3" s="835"/>
      <c r="X3" s="835"/>
      <c r="Y3" s="835"/>
      <c r="Z3" s="835"/>
      <c r="AA3" s="835"/>
      <c r="AB3" s="835"/>
      <c r="AC3" s="835"/>
      <c r="AD3" s="835"/>
      <c r="AE3" s="835"/>
      <c r="AF3" s="835"/>
      <c r="AG3" s="835"/>
      <c r="AH3" s="835"/>
      <c r="AI3" s="835"/>
      <c r="AJ3" s="835"/>
      <c r="AK3" s="836"/>
      <c r="AL3" s="10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11"/>
    </row>
    <row r="4" spans="1:86">
      <c r="A4" s="289" t="s">
        <v>0</v>
      </c>
      <c r="B4" s="32" t="s">
        <v>1</v>
      </c>
      <c r="C4" s="32" t="s">
        <v>45</v>
      </c>
      <c r="D4" s="448" t="s">
        <v>3</v>
      </c>
      <c r="E4" s="68">
        <v>1</v>
      </c>
      <c r="F4" s="68">
        <v>2</v>
      </c>
      <c r="G4" s="68">
        <v>3</v>
      </c>
      <c r="H4" s="68">
        <v>4</v>
      </c>
      <c r="I4" s="68">
        <v>5</v>
      </c>
      <c r="J4" s="68">
        <v>6</v>
      </c>
      <c r="K4" s="68">
        <v>7</v>
      </c>
      <c r="L4" s="68">
        <v>8</v>
      </c>
      <c r="M4" s="68">
        <v>9</v>
      </c>
      <c r="N4" s="68">
        <v>10</v>
      </c>
      <c r="O4" s="68">
        <v>11</v>
      </c>
      <c r="P4" s="68">
        <v>12</v>
      </c>
      <c r="Q4" s="68">
        <v>13</v>
      </c>
      <c r="R4" s="68">
        <v>14</v>
      </c>
      <c r="S4" s="68">
        <v>15</v>
      </c>
      <c r="T4" s="68">
        <v>16</v>
      </c>
      <c r="U4" s="68">
        <v>17</v>
      </c>
      <c r="V4" s="68">
        <v>18</v>
      </c>
      <c r="W4" s="68">
        <v>19</v>
      </c>
      <c r="X4" s="68">
        <v>20</v>
      </c>
      <c r="Y4" s="68">
        <v>21</v>
      </c>
      <c r="Z4" s="68">
        <v>22</v>
      </c>
      <c r="AA4" s="68">
        <v>23</v>
      </c>
      <c r="AB4" s="68">
        <v>24</v>
      </c>
      <c r="AC4" s="68">
        <v>25</v>
      </c>
      <c r="AD4" s="68">
        <v>26</v>
      </c>
      <c r="AE4" s="68">
        <v>27</v>
      </c>
      <c r="AF4" s="68">
        <v>28</v>
      </c>
      <c r="AG4" s="68">
        <v>29</v>
      </c>
      <c r="AH4" s="68">
        <v>30</v>
      </c>
      <c r="AI4" s="450" t="s">
        <v>4</v>
      </c>
      <c r="AJ4" s="454" t="s">
        <v>5</v>
      </c>
      <c r="AK4" s="452" t="s">
        <v>6</v>
      </c>
      <c r="AL4" s="10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11"/>
    </row>
    <row r="5" spans="1:86">
      <c r="A5" s="289"/>
      <c r="B5" s="32" t="s">
        <v>84</v>
      </c>
      <c r="C5" s="32" t="s">
        <v>85</v>
      </c>
      <c r="D5" s="449"/>
      <c r="E5" s="337" t="s">
        <v>8</v>
      </c>
      <c r="F5" s="337" t="s">
        <v>9</v>
      </c>
      <c r="G5" s="337" t="s">
        <v>10</v>
      </c>
      <c r="H5" s="337" t="s">
        <v>130</v>
      </c>
      <c r="I5" s="337" t="s">
        <v>11</v>
      </c>
      <c r="J5" s="337" t="s">
        <v>12</v>
      </c>
      <c r="K5" s="337" t="s">
        <v>13</v>
      </c>
      <c r="L5" s="337" t="s">
        <v>8</v>
      </c>
      <c r="M5" s="337" t="s">
        <v>9</v>
      </c>
      <c r="N5" s="337" t="s">
        <v>10</v>
      </c>
      <c r="O5" s="337" t="s">
        <v>130</v>
      </c>
      <c r="P5" s="337" t="s">
        <v>11</v>
      </c>
      <c r="Q5" s="337" t="s">
        <v>12</v>
      </c>
      <c r="R5" s="337" t="s">
        <v>13</v>
      </c>
      <c r="S5" s="337" t="s">
        <v>8</v>
      </c>
      <c r="T5" s="337" t="s">
        <v>9</v>
      </c>
      <c r="U5" s="337" t="s">
        <v>10</v>
      </c>
      <c r="V5" s="337" t="s">
        <v>130</v>
      </c>
      <c r="W5" s="337" t="s">
        <v>11</v>
      </c>
      <c r="X5" s="337" t="s">
        <v>12</v>
      </c>
      <c r="Y5" s="337" t="s">
        <v>13</v>
      </c>
      <c r="Z5" s="337" t="s">
        <v>8</v>
      </c>
      <c r="AA5" s="337" t="s">
        <v>9</v>
      </c>
      <c r="AB5" s="337" t="s">
        <v>10</v>
      </c>
      <c r="AC5" s="337" t="s">
        <v>130</v>
      </c>
      <c r="AD5" s="337" t="s">
        <v>11</v>
      </c>
      <c r="AE5" s="337" t="s">
        <v>12</v>
      </c>
      <c r="AF5" s="337" t="s">
        <v>13</v>
      </c>
      <c r="AG5" s="157" t="s">
        <v>8</v>
      </c>
      <c r="AH5" s="157" t="s">
        <v>9</v>
      </c>
      <c r="AI5" s="451"/>
      <c r="AJ5" s="455"/>
      <c r="AK5" s="453"/>
      <c r="AL5" s="10"/>
      <c r="AM5" s="13" t="s">
        <v>4</v>
      </c>
      <c r="AN5" s="13" t="s">
        <v>6</v>
      </c>
      <c r="AO5" s="33"/>
      <c r="AP5" s="13" t="s">
        <v>14</v>
      </c>
      <c r="AQ5" s="13" t="s">
        <v>15</v>
      </c>
      <c r="AR5" s="13" t="s">
        <v>16</v>
      </c>
      <c r="AS5" s="13" t="s">
        <v>17</v>
      </c>
      <c r="AT5" s="13" t="s">
        <v>18</v>
      </c>
      <c r="AU5" s="34" t="s">
        <v>19</v>
      </c>
      <c r="AV5" s="34" t="s">
        <v>20</v>
      </c>
      <c r="AW5" s="34" t="s">
        <v>21</v>
      </c>
      <c r="AX5" s="34" t="s">
        <v>86</v>
      </c>
      <c r="AY5" s="34" t="s">
        <v>47</v>
      </c>
      <c r="AZ5" s="34" t="s">
        <v>48</v>
      </c>
      <c r="BA5" s="34" t="s">
        <v>22</v>
      </c>
      <c r="BB5" s="34" t="s">
        <v>23</v>
      </c>
      <c r="BC5" s="34" t="s">
        <v>24</v>
      </c>
      <c r="BD5" s="34" t="s">
        <v>48</v>
      </c>
      <c r="BE5" s="34" t="s">
        <v>25</v>
      </c>
      <c r="BF5" s="34" t="s">
        <v>26</v>
      </c>
      <c r="BG5" s="34" t="s">
        <v>27</v>
      </c>
      <c r="BH5" s="34" t="s">
        <v>28</v>
      </c>
      <c r="BI5" s="34" t="s">
        <v>29</v>
      </c>
      <c r="BJ5" s="34" t="s">
        <v>30</v>
      </c>
      <c r="BK5" s="34"/>
      <c r="BL5" s="34"/>
      <c r="BM5" s="35" t="s">
        <v>31</v>
      </c>
      <c r="BN5" s="35" t="s">
        <v>32</v>
      </c>
      <c r="BO5" s="31"/>
      <c r="BP5" s="34" t="s">
        <v>19</v>
      </c>
      <c r="BQ5" s="34" t="s">
        <v>20</v>
      </c>
      <c r="BR5" s="34" t="s">
        <v>21</v>
      </c>
      <c r="BS5" s="34" t="s">
        <v>87</v>
      </c>
      <c r="BT5" s="34" t="s">
        <v>24</v>
      </c>
      <c r="BU5" s="34" t="s">
        <v>47</v>
      </c>
      <c r="BV5" s="34" t="s">
        <v>22</v>
      </c>
      <c r="BW5" s="34" t="s">
        <v>23</v>
      </c>
      <c r="BX5" s="34" t="s">
        <v>24</v>
      </c>
      <c r="BY5" s="34" t="s">
        <v>48</v>
      </c>
      <c r="BZ5" s="34" t="s">
        <v>25</v>
      </c>
      <c r="CA5" s="34" t="s">
        <v>26</v>
      </c>
      <c r="CB5" s="34" t="s">
        <v>27</v>
      </c>
      <c r="CC5" s="34" t="s">
        <v>28</v>
      </c>
      <c r="CD5" s="34" t="s">
        <v>29</v>
      </c>
      <c r="CE5" s="34" t="s">
        <v>30</v>
      </c>
      <c r="CF5" s="34"/>
      <c r="CG5" s="34"/>
      <c r="CH5" s="36" t="s">
        <v>88</v>
      </c>
    </row>
    <row r="6" spans="1:86">
      <c r="A6" s="290">
        <v>426237</v>
      </c>
      <c r="B6" s="291" t="s">
        <v>170</v>
      </c>
      <c r="C6" s="61"/>
      <c r="D6" s="37" t="s">
        <v>171</v>
      </c>
      <c r="E6" s="38" t="s">
        <v>47</v>
      </c>
      <c r="F6" s="38" t="s">
        <v>47</v>
      </c>
      <c r="G6" s="366"/>
      <c r="H6" s="366"/>
      <c r="I6" s="366"/>
      <c r="J6" s="38" t="s">
        <v>47</v>
      </c>
      <c r="K6" s="38" t="s">
        <v>47</v>
      </c>
      <c r="L6" s="38" t="s">
        <v>47</v>
      </c>
      <c r="M6" s="38" t="s">
        <v>47</v>
      </c>
      <c r="N6" s="38" t="s">
        <v>47</v>
      </c>
      <c r="O6" s="366"/>
      <c r="P6" s="366"/>
      <c r="Q6" s="38" t="s">
        <v>47</v>
      </c>
      <c r="R6" s="38" t="s">
        <v>47</v>
      </c>
      <c r="S6" s="38" t="s">
        <v>47</v>
      </c>
      <c r="T6" s="38" t="s">
        <v>47</v>
      </c>
      <c r="U6" s="38" t="s">
        <v>47</v>
      </c>
      <c r="V6" s="366"/>
      <c r="W6" s="366"/>
      <c r="X6" s="366"/>
      <c r="Y6" s="366"/>
      <c r="Z6" s="38" t="s">
        <v>47</v>
      </c>
      <c r="AA6" s="38" t="s">
        <v>47</v>
      </c>
      <c r="AB6" s="38" t="s">
        <v>47</v>
      </c>
      <c r="AC6" s="366"/>
      <c r="AD6" s="366"/>
      <c r="AE6" s="38" t="s">
        <v>47</v>
      </c>
      <c r="AF6" s="38" t="s">
        <v>47</v>
      </c>
      <c r="AG6" s="38" t="s">
        <v>47</v>
      </c>
      <c r="AH6" s="38" t="s">
        <v>47</v>
      </c>
      <c r="AI6" s="39">
        <f>AM6</f>
        <v>120</v>
      </c>
      <c r="AJ6" s="40">
        <f>AI6+AK6</f>
        <v>120</v>
      </c>
      <c r="AK6" s="41">
        <v>0</v>
      </c>
      <c r="AL6" s="10"/>
      <c r="AM6" s="15">
        <v>120</v>
      </c>
      <c r="AN6" s="15">
        <f>(BN6-AM6)</f>
        <v>-6</v>
      </c>
      <c r="AO6" s="33"/>
      <c r="AP6" s="13"/>
      <c r="AQ6" s="13"/>
      <c r="AR6" s="13"/>
      <c r="AS6" s="13"/>
      <c r="AT6" s="13"/>
      <c r="AU6" s="34">
        <f>COUNTIF(D6:AH6,"M")</f>
        <v>0</v>
      </c>
      <c r="AV6" s="34">
        <f>COUNTIF(D6:AH6,"T")</f>
        <v>0</v>
      </c>
      <c r="AW6" s="34">
        <f>COUNTIF(D6:AH6,"P")</f>
        <v>0</v>
      </c>
      <c r="AX6" s="34">
        <f>COUNTIF(D6:AH6,"M2")</f>
        <v>0</v>
      </c>
      <c r="AY6" s="34">
        <f>COUNTIF(D6:AH6,"M1")</f>
        <v>19</v>
      </c>
      <c r="AZ6" s="34">
        <f>COUNTIF(D6:AH6,"T1")</f>
        <v>0</v>
      </c>
      <c r="BA6" s="34">
        <f>COUNTIF(D6:AH6,"I")</f>
        <v>0</v>
      </c>
      <c r="BB6" s="34">
        <f>COUNTIF(D6:AH6,"I²")</f>
        <v>0</v>
      </c>
      <c r="BC6" s="34">
        <f>COUNTIF(D6:AH6,"M4")</f>
        <v>0</v>
      </c>
      <c r="BD6" s="34">
        <f>COUNTIF(D6:AH6,"T5")</f>
        <v>0</v>
      </c>
      <c r="BE6" s="34">
        <f>COUNTIF(D6:AH6,"M/SN")</f>
        <v>0</v>
      </c>
      <c r="BF6" s="34">
        <f>COUNTIF(D6:AH6,"T/SNDa")</f>
        <v>0</v>
      </c>
      <c r="BG6" s="34">
        <f>COUNTIF(D6:AH6,"T/I")</f>
        <v>0</v>
      </c>
      <c r="BH6" s="34">
        <f>COUNTIF(D6:AH6,"P/i")</f>
        <v>0</v>
      </c>
      <c r="BI6" s="34">
        <f>COUNTIF(D6:AH6,"m/i")</f>
        <v>0</v>
      </c>
      <c r="BJ6" s="34">
        <f>COUNTIF(D6:AH6,"M4/t")</f>
        <v>0</v>
      </c>
      <c r="BK6" s="34">
        <f>COUNTIF(D6:AH6,"MTa")</f>
        <v>0</v>
      </c>
      <c r="BL6" s="34">
        <f>COUNTIF(D6:AH6,"MTa")</f>
        <v>0</v>
      </c>
      <c r="BM6" s="34">
        <f>((AQ6*6)+(AR6*6)+(AS6*6)+(AT6)+(AP6*6))</f>
        <v>0</v>
      </c>
      <c r="BN6" s="42">
        <f>(AU6*$BP$6)+(AV6*$BQ$6)+(AW6*$BR$6)+(AX6*$BS$6)+(AY6*$BT$6)+(AZ6*$BU$6)+(BA6*$BV$6)+(BB6*$BW$6)+(BC6*$BX$6)+(BD6*$BY$6)+(BE6*$BZ$6)+(BF6*$CA$6)+(BG6*$CB$6)+(BH6*$CC6)+(BI6*$CD$6)+(BJ6*$CE$6)+(BK6*$CF$6)+(BL6*$CG$6)</f>
        <v>114</v>
      </c>
      <c r="BO6" s="31"/>
      <c r="BP6" s="13">
        <v>6</v>
      </c>
      <c r="BQ6" s="13">
        <v>6</v>
      </c>
      <c r="BR6" s="13">
        <v>12</v>
      </c>
      <c r="BS6" s="13">
        <v>6</v>
      </c>
      <c r="BT6" s="13">
        <v>6</v>
      </c>
      <c r="BU6" s="13">
        <v>6</v>
      </c>
      <c r="BV6" s="13">
        <v>6</v>
      </c>
      <c r="BW6" s="13">
        <v>6</v>
      </c>
      <c r="BX6" s="13">
        <v>6</v>
      </c>
      <c r="BY6" s="13">
        <v>6</v>
      </c>
      <c r="BZ6" s="13">
        <v>18</v>
      </c>
      <c r="CA6" s="13">
        <v>18</v>
      </c>
      <c r="CB6" s="13">
        <v>12</v>
      </c>
      <c r="CC6" s="13">
        <v>18</v>
      </c>
      <c r="CD6" s="13">
        <v>12</v>
      </c>
      <c r="CE6" s="13">
        <v>8</v>
      </c>
      <c r="CF6" s="13"/>
      <c r="CG6" s="13"/>
      <c r="CH6" s="1">
        <v>6</v>
      </c>
    </row>
    <row r="7" spans="1:86">
      <c r="A7" s="289" t="s">
        <v>0</v>
      </c>
      <c r="B7" s="32" t="s">
        <v>1</v>
      </c>
      <c r="C7" s="32" t="s">
        <v>45</v>
      </c>
      <c r="D7" s="448" t="s">
        <v>3</v>
      </c>
      <c r="E7" s="68">
        <v>1</v>
      </c>
      <c r="F7" s="68">
        <v>2</v>
      </c>
      <c r="G7" s="68">
        <v>3</v>
      </c>
      <c r="H7" s="68">
        <v>4</v>
      </c>
      <c r="I7" s="68">
        <v>5</v>
      </c>
      <c r="J7" s="68">
        <v>6</v>
      </c>
      <c r="K7" s="68">
        <v>7</v>
      </c>
      <c r="L7" s="68">
        <v>8</v>
      </c>
      <c r="M7" s="68">
        <v>9</v>
      </c>
      <c r="N7" s="68">
        <v>10</v>
      </c>
      <c r="O7" s="68">
        <v>11</v>
      </c>
      <c r="P7" s="68">
        <v>12</v>
      </c>
      <c r="Q7" s="68">
        <v>13</v>
      </c>
      <c r="R7" s="68">
        <v>14</v>
      </c>
      <c r="S7" s="68">
        <v>15</v>
      </c>
      <c r="T7" s="68">
        <v>16</v>
      </c>
      <c r="U7" s="68">
        <v>17</v>
      </c>
      <c r="V7" s="68">
        <v>18</v>
      </c>
      <c r="W7" s="68">
        <v>19</v>
      </c>
      <c r="X7" s="68">
        <v>20</v>
      </c>
      <c r="Y7" s="68">
        <v>21</v>
      </c>
      <c r="Z7" s="68">
        <v>22</v>
      </c>
      <c r="AA7" s="68">
        <v>23</v>
      </c>
      <c r="AB7" s="68">
        <v>24</v>
      </c>
      <c r="AC7" s="68">
        <v>25</v>
      </c>
      <c r="AD7" s="68">
        <v>26</v>
      </c>
      <c r="AE7" s="68">
        <v>27</v>
      </c>
      <c r="AF7" s="68">
        <v>28</v>
      </c>
      <c r="AG7" s="68">
        <v>29</v>
      </c>
      <c r="AH7" s="68">
        <v>30</v>
      </c>
      <c r="AI7" s="450" t="s">
        <v>4</v>
      </c>
      <c r="AJ7" s="454" t="s">
        <v>5</v>
      </c>
      <c r="AK7" s="452" t="s">
        <v>6</v>
      </c>
      <c r="AL7" s="10"/>
      <c r="AM7" s="13"/>
      <c r="AN7" s="13"/>
      <c r="AO7" s="33"/>
      <c r="AP7" s="13"/>
      <c r="AQ7" s="13"/>
      <c r="AR7" s="13"/>
      <c r="AS7" s="13"/>
      <c r="AT7" s="13"/>
      <c r="AU7" s="34"/>
      <c r="AV7" s="34"/>
      <c r="AW7" s="34"/>
      <c r="AX7" s="34"/>
      <c r="AY7" s="34">
        <f>COUNTIF(D7:AH7,"M1")</f>
        <v>0</v>
      </c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5"/>
      <c r="BN7" s="35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11"/>
    </row>
    <row r="8" spans="1:86">
      <c r="A8" s="289"/>
      <c r="B8" s="32" t="s">
        <v>89</v>
      </c>
      <c r="C8" s="32" t="s">
        <v>90</v>
      </c>
      <c r="D8" s="449"/>
      <c r="E8" s="337" t="s">
        <v>8</v>
      </c>
      <c r="F8" s="337" t="s">
        <v>9</v>
      </c>
      <c r="G8" s="337" t="s">
        <v>10</v>
      </c>
      <c r="H8" s="337" t="s">
        <v>130</v>
      </c>
      <c r="I8" s="337" t="s">
        <v>11</v>
      </c>
      <c r="J8" s="337" t="s">
        <v>12</v>
      </c>
      <c r="K8" s="337" t="s">
        <v>13</v>
      </c>
      <c r="L8" s="337" t="s">
        <v>8</v>
      </c>
      <c r="M8" s="337" t="s">
        <v>9</v>
      </c>
      <c r="N8" s="337" t="s">
        <v>10</v>
      </c>
      <c r="O8" s="337" t="s">
        <v>130</v>
      </c>
      <c r="P8" s="337" t="s">
        <v>11</v>
      </c>
      <c r="Q8" s="337" t="s">
        <v>12</v>
      </c>
      <c r="R8" s="337" t="s">
        <v>13</v>
      </c>
      <c r="S8" s="337" t="s">
        <v>8</v>
      </c>
      <c r="T8" s="337" t="s">
        <v>9</v>
      </c>
      <c r="U8" s="337" t="s">
        <v>10</v>
      </c>
      <c r="V8" s="337" t="s">
        <v>130</v>
      </c>
      <c r="W8" s="337" t="s">
        <v>11</v>
      </c>
      <c r="X8" s="337" t="s">
        <v>12</v>
      </c>
      <c r="Y8" s="337" t="s">
        <v>13</v>
      </c>
      <c r="Z8" s="337" t="s">
        <v>8</v>
      </c>
      <c r="AA8" s="337" t="s">
        <v>9</v>
      </c>
      <c r="AB8" s="337" t="s">
        <v>10</v>
      </c>
      <c r="AC8" s="337" t="s">
        <v>130</v>
      </c>
      <c r="AD8" s="337" t="s">
        <v>11</v>
      </c>
      <c r="AE8" s="337" t="s">
        <v>12</v>
      </c>
      <c r="AF8" s="337" t="s">
        <v>13</v>
      </c>
      <c r="AG8" s="157" t="s">
        <v>8</v>
      </c>
      <c r="AH8" s="157" t="s">
        <v>9</v>
      </c>
      <c r="AI8" s="451"/>
      <c r="AJ8" s="455"/>
      <c r="AK8" s="453"/>
      <c r="AL8" s="10"/>
      <c r="AM8" s="13" t="s">
        <v>4</v>
      </c>
      <c r="AN8" s="13" t="s">
        <v>6</v>
      </c>
      <c r="AO8" s="33"/>
      <c r="AP8" s="13" t="s">
        <v>14</v>
      </c>
      <c r="AQ8" s="13" t="s">
        <v>15</v>
      </c>
      <c r="AR8" s="13" t="s">
        <v>16</v>
      </c>
      <c r="AS8" s="13" t="s">
        <v>17</v>
      </c>
      <c r="AT8" s="13" t="s">
        <v>18</v>
      </c>
      <c r="AU8" s="34" t="s">
        <v>19</v>
      </c>
      <c r="AV8" s="34" t="s">
        <v>20</v>
      </c>
      <c r="AW8" s="34" t="s">
        <v>21</v>
      </c>
      <c r="AX8" s="34" t="s">
        <v>86</v>
      </c>
      <c r="AY8" s="34" t="s">
        <v>47</v>
      </c>
      <c r="AZ8" s="34" t="s">
        <v>48</v>
      </c>
      <c r="BA8" s="34" t="s">
        <v>22</v>
      </c>
      <c r="BB8" s="34" t="s">
        <v>23</v>
      </c>
      <c r="BC8" s="34" t="s">
        <v>91</v>
      </c>
      <c r="BD8" s="34" t="s">
        <v>92</v>
      </c>
      <c r="BE8" s="34" t="s">
        <v>25</v>
      </c>
      <c r="BF8" s="34" t="s">
        <v>26</v>
      </c>
      <c r="BG8" s="34" t="s">
        <v>27</v>
      </c>
      <c r="BH8" s="34" t="s">
        <v>28</v>
      </c>
      <c r="BI8" s="34" t="s">
        <v>29</v>
      </c>
      <c r="BJ8" s="34" t="s">
        <v>30</v>
      </c>
      <c r="BK8" s="34"/>
      <c r="BL8" s="34"/>
      <c r="BM8" s="35" t="s">
        <v>31</v>
      </c>
      <c r="BN8" s="35" t="s">
        <v>32</v>
      </c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11"/>
    </row>
    <row r="9" spans="1:86">
      <c r="A9" s="290" t="s">
        <v>93</v>
      </c>
      <c r="B9" s="291" t="s">
        <v>94</v>
      </c>
      <c r="C9" s="61" t="s">
        <v>95</v>
      </c>
      <c r="D9" s="43" t="s">
        <v>96</v>
      </c>
      <c r="E9" s="365" t="s">
        <v>19</v>
      </c>
      <c r="F9" s="365" t="s">
        <v>19</v>
      </c>
      <c r="G9" s="366"/>
      <c r="H9" s="366"/>
      <c r="I9" s="366"/>
      <c r="J9" s="365" t="s">
        <v>19</v>
      </c>
      <c r="K9" s="365" t="s">
        <v>19</v>
      </c>
      <c r="L9" s="365" t="s">
        <v>19</v>
      </c>
      <c r="M9" s="365" t="s">
        <v>19</v>
      </c>
      <c r="N9" s="365" t="s">
        <v>19</v>
      </c>
      <c r="O9" s="366" t="s">
        <v>19</v>
      </c>
      <c r="P9" s="366"/>
      <c r="Q9" s="365" t="s">
        <v>19</v>
      </c>
      <c r="R9" s="365" t="s">
        <v>19</v>
      </c>
      <c r="S9" s="365" t="s">
        <v>19</v>
      </c>
      <c r="T9" s="365" t="s">
        <v>19</v>
      </c>
      <c r="U9" s="365" t="s">
        <v>19</v>
      </c>
      <c r="V9" s="366"/>
      <c r="W9" s="366"/>
      <c r="X9" s="366" t="s">
        <v>19</v>
      </c>
      <c r="Y9" s="366" t="s">
        <v>19</v>
      </c>
      <c r="Z9" s="365" t="s">
        <v>19</v>
      </c>
      <c r="AA9" s="365" t="s">
        <v>19</v>
      </c>
      <c r="AB9" s="365" t="s">
        <v>19</v>
      </c>
      <c r="AC9" s="368"/>
      <c r="AD9" s="366"/>
      <c r="AE9" s="38" t="s">
        <v>18</v>
      </c>
      <c r="AF9" s="38" t="s">
        <v>18</v>
      </c>
      <c r="AG9" s="38" t="s">
        <v>18</v>
      </c>
      <c r="AH9" s="38" t="s">
        <v>18</v>
      </c>
      <c r="AI9" s="39">
        <f>AM2</f>
        <v>126</v>
      </c>
      <c r="AJ9" s="40">
        <f>AI9+AK9</f>
        <v>126</v>
      </c>
      <c r="AK9" s="41">
        <v>0</v>
      </c>
      <c r="AL9" s="10"/>
      <c r="AM9" s="15">
        <f>$AM$2-BM9</f>
        <v>48</v>
      </c>
      <c r="AN9" s="15">
        <f>(BN9-AM9)</f>
        <v>60</v>
      </c>
      <c r="AO9" s="33"/>
      <c r="AP9" s="13">
        <v>5</v>
      </c>
      <c r="AQ9" s="13">
        <v>3</v>
      </c>
      <c r="AR9" s="13"/>
      <c r="AS9" s="13">
        <v>5</v>
      </c>
      <c r="AT9" s="13"/>
      <c r="AU9" s="34">
        <f>COUNTIF(D9:AH9,"M")</f>
        <v>18</v>
      </c>
      <c r="AV9" s="34">
        <f>COUNTIF(D9:AH9,"T")</f>
        <v>0</v>
      </c>
      <c r="AW9" s="34">
        <f>COUNTIF(D9:AH9,"P")</f>
        <v>0</v>
      </c>
      <c r="AX9" s="34">
        <f>COUNTIF(D9:AH9,"M3")</f>
        <v>0</v>
      </c>
      <c r="AY9" s="34">
        <f>COUNTIF(D9:AH9,"M1")</f>
        <v>0</v>
      </c>
      <c r="AZ9" s="34">
        <f>COUNTIF(D9:AH9,"I/I")</f>
        <v>0</v>
      </c>
      <c r="BA9" s="34">
        <f>COUNTIF(D9:AH9,"I")</f>
        <v>0</v>
      </c>
      <c r="BB9" s="34">
        <f>COUNTIF(D9:AH9,"I²")</f>
        <v>0</v>
      </c>
      <c r="BC9" s="34">
        <f>COUNTIF(D9:AH9,"M4")</f>
        <v>0</v>
      </c>
      <c r="BD9" s="34">
        <f>COUNTIF(D9:AH9,"T5")</f>
        <v>0</v>
      </c>
      <c r="BE9" s="34">
        <f>COUNTIF(D9:AH9,"M/SN")</f>
        <v>0</v>
      </c>
      <c r="BF9" s="34">
        <f>COUNTIF(D9:AH9,"T/SNDa")</f>
        <v>0</v>
      </c>
      <c r="BG9" s="34">
        <f>COUNTIF(D9:AH9,"T/I")</f>
        <v>0</v>
      </c>
      <c r="BH9" s="34">
        <f>COUNTIF(D9:AH9,"P/i")</f>
        <v>0</v>
      </c>
      <c r="BI9" s="34">
        <f>COUNTIF(D9:AH9,"m/i")</f>
        <v>0</v>
      </c>
      <c r="BJ9" s="34">
        <f>COUNTIF(D9:AH9,"M4/t")</f>
        <v>0</v>
      </c>
      <c r="BK9" s="34">
        <f>COUNTIF(D9:AH9,"MTa")</f>
        <v>0</v>
      </c>
      <c r="BL9" s="34">
        <f>COUNTIF(D9:AH9,"MTa")</f>
        <v>0</v>
      </c>
      <c r="BM9" s="34">
        <f>((AQ9*6)+(AR9*6)+(AS9*6)+(AT9)+(AP9*6))</f>
        <v>78</v>
      </c>
      <c r="BN9" s="42">
        <f>(AU9*$BP$6)+(AV9*$BQ$6)+(AW9*$BR$6)+(AX9*$BS$6)+(AY9*$BT$6)+(AZ9*$BU$6)+(BA9*$BV$6)+(BB9*$BW$6)+(BC9*$BX$6)+(BD9*$BY$6)+(BE9*$BZ$6)+(BF9*$CA$6)+(BG9*$CB$6)+(BH9*$CC9)+(BI9*$CD$6)+(BJ9*$CE$6)+(BK9*$CF$6)+(BL9*$CG$6)</f>
        <v>108</v>
      </c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11"/>
    </row>
    <row r="10" spans="1:86">
      <c r="A10" s="289" t="s">
        <v>0</v>
      </c>
      <c r="B10" s="32" t="s">
        <v>1</v>
      </c>
      <c r="C10" s="32" t="s">
        <v>45</v>
      </c>
      <c r="D10" s="448" t="s">
        <v>3</v>
      </c>
      <c r="E10" s="68">
        <v>1</v>
      </c>
      <c r="F10" s="68">
        <v>2</v>
      </c>
      <c r="G10" s="68">
        <v>3</v>
      </c>
      <c r="H10" s="68">
        <v>4</v>
      </c>
      <c r="I10" s="68">
        <v>5</v>
      </c>
      <c r="J10" s="68">
        <v>6</v>
      </c>
      <c r="K10" s="68">
        <v>7</v>
      </c>
      <c r="L10" s="68">
        <v>8</v>
      </c>
      <c r="M10" s="68">
        <v>9</v>
      </c>
      <c r="N10" s="68">
        <v>10</v>
      </c>
      <c r="O10" s="68">
        <v>11</v>
      </c>
      <c r="P10" s="68">
        <v>12</v>
      </c>
      <c r="Q10" s="68">
        <v>13</v>
      </c>
      <c r="R10" s="68">
        <v>14</v>
      </c>
      <c r="S10" s="68">
        <v>15</v>
      </c>
      <c r="T10" s="68">
        <v>16</v>
      </c>
      <c r="U10" s="68">
        <v>17</v>
      </c>
      <c r="V10" s="68">
        <v>18</v>
      </c>
      <c r="W10" s="68">
        <v>19</v>
      </c>
      <c r="X10" s="68">
        <v>20</v>
      </c>
      <c r="Y10" s="68">
        <v>21</v>
      </c>
      <c r="Z10" s="68">
        <v>22</v>
      </c>
      <c r="AA10" s="68">
        <v>23</v>
      </c>
      <c r="AB10" s="68">
        <v>24</v>
      </c>
      <c r="AC10" s="68">
        <v>25</v>
      </c>
      <c r="AD10" s="68">
        <v>26</v>
      </c>
      <c r="AE10" s="68">
        <v>27</v>
      </c>
      <c r="AF10" s="68">
        <v>28</v>
      </c>
      <c r="AG10" s="68">
        <v>29</v>
      </c>
      <c r="AH10" s="68">
        <v>30</v>
      </c>
      <c r="AI10" s="450" t="s">
        <v>4</v>
      </c>
      <c r="AJ10" s="454" t="s">
        <v>5</v>
      </c>
      <c r="AK10" s="452" t="s">
        <v>6</v>
      </c>
      <c r="AL10" s="10"/>
      <c r="AM10" s="15"/>
      <c r="AN10" s="15"/>
      <c r="AO10" s="33"/>
      <c r="AP10" s="13"/>
      <c r="AQ10" s="13"/>
      <c r="AR10" s="13"/>
      <c r="AS10" s="13"/>
      <c r="AT10" s="13"/>
      <c r="AU10" s="34"/>
      <c r="AV10" s="34"/>
      <c r="AW10" s="34"/>
      <c r="AX10" s="34"/>
      <c r="AY10" s="34">
        <f>COUNTIF(D10:AH10,"M1")</f>
        <v>0</v>
      </c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42">
        <f>(AU10*$BP$6)+(AV10*$BQ$6)+(AW10*$BR$6)+(AX10*$BS$6)+(AY10*$BT$6)+(AZ10*$BU$6)+(BA10*$BV$6)+(BB10*$BW$6)+(BC10*$BX$6)+(BD10*$BY$6)+(BE10*$BZ$6)+(BF10*$CA$6)+(BG10*$CB$6)+(BH10*$CC10)+(BI10*$CD$6)+(BJ10*$CE$6)+(BK10*$CF$6)+(BL10*$CG$6)</f>
        <v>0</v>
      </c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11"/>
    </row>
    <row r="11" spans="1:86">
      <c r="A11" s="289"/>
      <c r="B11" s="32" t="s">
        <v>97</v>
      </c>
      <c r="C11" s="32"/>
      <c r="D11" s="449"/>
      <c r="E11" s="337" t="s">
        <v>8</v>
      </c>
      <c r="F11" s="337" t="s">
        <v>9</v>
      </c>
      <c r="G11" s="337" t="s">
        <v>10</v>
      </c>
      <c r="H11" s="337" t="s">
        <v>130</v>
      </c>
      <c r="I11" s="337" t="s">
        <v>11</v>
      </c>
      <c r="J11" s="337" t="s">
        <v>12</v>
      </c>
      <c r="K11" s="337" t="s">
        <v>13</v>
      </c>
      <c r="L11" s="337" t="s">
        <v>8</v>
      </c>
      <c r="M11" s="337" t="s">
        <v>9</v>
      </c>
      <c r="N11" s="337" t="s">
        <v>10</v>
      </c>
      <c r="O11" s="337" t="s">
        <v>130</v>
      </c>
      <c r="P11" s="337" t="s">
        <v>11</v>
      </c>
      <c r="Q11" s="337" t="s">
        <v>12</v>
      </c>
      <c r="R11" s="337" t="s">
        <v>13</v>
      </c>
      <c r="S11" s="337" t="s">
        <v>8</v>
      </c>
      <c r="T11" s="337" t="s">
        <v>9</v>
      </c>
      <c r="U11" s="337" t="s">
        <v>10</v>
      </c>
      <c r="V11" s="337" t="s">
        <v>130</v>
      </c>
      <c r="W11" s="337" t="s">
        <v>11</v>
      </c>
      <c r="X11" s="337" t="s">
        <v>12</v>
      </c>
      <c r="Y11" s="337" t="s">
        <v>13</v>
      </c>
      <c r="Z11" s="337" t="s">
        <v>8</v>
      </c>
      <c r="AA11" s="337" t="s">
        <v>9</v>
      </c>
      <c r="AB11" s="337" t="s">
        <v>10</v>
      </c>
      <c r="AC11" s="337" t="s">
        <v>130</v>
      </c>
      <c r="AD11" s="337" t="s">
        <v>11</v>
      </c>
      <c r="AE11" s="337" t="s">
        <v>12</v>
      </c>
      <c r="AF11" s="337" t="s">
        <v>13</v>
      </c>
      <c r="AG11" s="157" t="s">
        <v>8</v>
      </c>
      <c r="AH11" s="157" t="s">
        <v>9</v>
      </c>
      <c r="AI11" s="451"/>
      <c r="AJ11" s="455"/>
      <c r="AK11" s="453"/>
      <c r="AL11" s="10"/>
      <c r="AM11" s="13" t="s">
        <v>4</v>
      </c>
      <c r="AN11" s="13" t="s">
        <v>6</v>
      </c>
      <c r="AO11" s="33"/>
      <c r="AP11" s="13" t="s">
        <v>14</v>
      </c>
      <c r="AQ11" s="13" t="s">
        <v>15</v>
      </c>
      <c r="AR11" s="13" t="s">
        <v>16</v>
      </c>
      <c r="AS11" s="13" t="s">
        <v>17</v>
      </c>
      <c r="AT11" s="13" t="s">
        <v>18</v>
      </c>
      <c r="AU11" s="34" t="s">
        <v>19</v>
      </c>
      <c r="AV11" s="34" t="s">
        <v>20</v>
      </c>
      <c r="AW11" s="34" t="s">
        <v>21</v>
      </c>
      <c r="AX11" s="34" t="s">
        <v>86</v>
      </c>
      <c r="AY11" s="34" t="s">
        <v>47</v>
      </c>
      <c r="AZ11" s="34" t="s">
        <v>48</v>
      </c>
      <c r="BA11" s="34" t="s">
        <v>22</v>
      </c>
      <c r="BB11" s="34" t="s">
        <v>23</v>
      </c>
      <c r="BC11" s="34" t="s">
        <v>91</v>
      </c>
      <c r="BD11" s="34" t="s">
        <v>92</v>
      </c>
      <c r="BE11" s="34" t="s">
        <v>25</v>
      </c>
      <c r="BF11" s="34" t="s">
        <v>26</v>
      </c>
      <c r="BG11" s="34" t="s">
        <v>27</v>
      </c>
      <c r="BH11" s="34" t="s">
        <v>28</v>
      </c>
      <c r="BI11" s="34" t="s">
        <v>29</v>
      </c>
      <c r="BJ11" s="34" t="s">
        <v>30</v>
      </c>
      <c r="BK11" s="34"/>
      <c r="BL11" s="34"/>
      <c r="BM11" s="35" t="s">
        <v>31</v>
      </c>
      <c r="BN11" s="42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11"/>
    </row>
    <row r="12" spans="1:86">
      <c r="A12" s="290" t="s">
        <v>98</v>
      </c>
      <c r="B12" s="291" t="s">
        <v>99</v>
      </c>
      <c r="C12" s="61" t="s">
        <v>100</v>
      </c>
      <c r="D12" s="122" t="s">
        <v>101</v>
      </c>
      <c r="E12" s="365" t="s">
        <v>19</v>
      </c>
      <c r="F12" s="365" t="s">
        <v>19</v>
      </c>
      <c r="G12" s="367" t="s">
        <v>19</v>
      </c>
      <c r="H12" s="367" t="s">
        <v>19</v>
      </c>
      <c r="I12" s="367" t="s">
        <v>19</v>
      </c>
      <c r="J12" s="365" t="s">
        <v>19</v>
      </c>
      <c r="K12" s="365" t="s">
        <v>19</v>
      </c>
      <c r="L12" s="365" t="s">
        <v>19</v>
      </c>
      <c r="M12" s="365" t="s">
        <v>14</v>
      </c>
      <c r="N12" s="365" t="s">
        <v>14</v>
      </c>
      <c r="O12" s="367" t="s">
        <v>14</v>
      </c>
      <c r="P12" s="367" t="s">
        <v>14</v>
      </c>
      <c r="Q12" s="365" t="s">
        <v>19</v>
      </c>
      <c r="R12" s="365" t="s">
        <v>19</v>
      </c>
      <c r="S12" s="365" t="s">
        <v>19</v>
      </c>
      <c r="T12" s="365" t="s">
        <v>19</v>
      </c>
      <c r="U12" s="365" t="s">
        <v>19</v>
      </c>
      <c r="V12" s="367" t="s">
        <v>19</v>
      </c>
      <c r="W12" s="367"/>
      <c r="X12" s="367" t="s">
        <v>19</v>
      </c>
      <c r="Y12" s="367" t="s">
        <v>19</v>
      </c>
      <c r="Z12" s="365" t="s">
        <v>19</v>
      </c>
      <c r="AA12" s="365" t="s">
        <v>19</v>
      </c>
      <c r="AB12" s="365" t="s">
        <v>19</v>
      </c>
      <c r="AC12" s="367"/>
      <c r="AD12" s="367" t="s">
        <v>19</v>
      </c>
      <c r="AE12" s="365" t="s">
        <v>19</v>
      </c>
      <c r="AF12" s="365" t="s">
        <v>19</v>
      </c>
      <c r="AG12" s="365" t="s">
        <v>19</v>
      </c>
      <c r="AH12" s="365" t="s">
        <v>19</v>
      </c>
      <c r="AI12" s="39">
        <v>120</v>
      </c>
      <c r="AJ12" s="237">
        <f>COUNTIF(C12:AI12,"T")*6+COUNTIF(C12:AI12,"P")*12+COUNTIF(C12:AI12,"M")*6+COUNTIF(C12:AI12,"I")*6+COUNTIF(C12:AI12,"N")*12+COUNTIF(C12:AI12,"FL")*6+COUNTIF(C12:AI12,"MT")*12+COUNTIF(C12:AI12,"MN")*18+COUNTIF(C12:AI12,"PI")*17+COUNTIF(C12:AI12,"NA")*6+COUNTIF(C12:AI12,"NB")*6+COUNTIF(C12:AI12,"AF")*6</f>
        <v>144</v>
      </c>
      <c r="AK12" s="240">
        <f>SUM(AJ12-120)</f>
        <v>24</v>
      </c>
      <c r="AL12" s="10"/>
      <c r="AM12" s="15">
        <v>60</v>
      </c>
      <c r="AN12" s="15">
        <f>(BN12-AM12)</f>
        <v>84</v>
      </c>
      <c r="AO12" s="33"/>
      <c r="AP12" s="13"/>
      <c r="AQ12" s="13">
        <v>6</v>
      </c>
      <c r="AR12" s="13"/>
      <c r="AS12" s="13">
        <v>6</v>
      </c>
      <c r="AT12" s="13"/>
      <c r="AU12" s="34">
        <f t="shared" ref="AU12:AU18" si="0">COUNTIF(D12:AH12,"M")</f>
        <v>24</v>
      </c>
      <c r="AV12" s="34">
        <f t="shared" ref="AV12:AV18" si="1">COUNTIF(D12:AH12,"T")</f>
        <v>0</v>
      </c>
      <c r="AW12" s="34">
        <f t="shared" ref="AW12:AW18" si="2">COUNTIF(D12:AH12,"P")</f>
        <v>0</v>
      </c>
      <c r="AX12" s="34">
        <f t="shared" ref="AX12:AX18" si="3">COUNTIF(D12:AH12,"M3")</f>
        <v>0</v>
      </c>
      <c r="AY12" s="34">
        <f>COUNTIF(D12:AH12,"M1")</f>
        <v>0</v>
      </c>
      <c r="AZ12" s="34">
        <f>COUNTIF(D12:AH12,"T1")</f>
        <v>0</v>
      </c>
      <c r="BA12" s="34">
        <f t="shared" ref="BA12:BA18" si="4">COUNTIF(D12:AH12,"I")</f>
        <v>0</v>
      </c>
      <c r="BB12" s="34">
        <f t="shared" ref="BB12:BB18" si="5">COUNTIF(D12:AH12,"I²")</f>
        <v>0</v>
      </c>
      <c r="BC12" s="34">
        <f t="shared" ref="BC12:BC18" si="6">COUNTIF(D12:AH12,"M4")</f>
        <v>0</v>
      </c>
      <c r="BD12" s="34">
        <f t="shared" ref="BD12:BD18" si="7">COUNTIF(D12:AH12,"T5")</f>
        <v>0</v>
      </c>
      <c r="BE12" s="34">
        <f t="shared" ref="BE12:BE18" si="8">COUNTIF(D12:AH12,"M/SN")</f>
        <v>0</v>
      </c>
      <c r="BF12" s="34">
        <f t="shared" ref="BF12:BF18" si="9">COUNTIF(D12:AH12,"T/SNDa")</f>
        <v>0</v>
      </c>
      <c r="BG12" s="34">
        <f t="shared" ref="BG12:BG18" si="10">COUNTIF(D12:AH12,"T/I")</f>
        <v>0</v>
      </c>
      <c r="BH12" s="34">
        <f t="shared" ref="BH12:BH18" si="11">COUNTIF(D12:AH12,"P/i")</f>
        <v>0</v>
      </c>
      <c r="BI12" s="34">
        <f t="shared" ref="BI12:BI18" si="12">COUNTIF(D12:AH12,"m/i")</f>
        <v>0</v>
      </c>
      <c r="BJ12" s="34">
        <f t="shared" ref="BJ12:BJ18" si="13">COUNTIF(D12:AH12,"M4/t")</f>
        <v>0</v>
      </c>
      <c r="BK12" s="34">
        <f t="shared" ref="BK12:BK18" si="14">COUNTIF(D12:AH12,"MTa")</f>
        <v>0</v>
      </c>
      <c r="BL12" s="34">
        <f t="shared" ref="BL12:BL18" si="15">COUNTIF(D12:AH12,"MTa")</f>
        <v>0</v>
      </c>
      <c r="BM12" s="34">
        <f>((AQ12*6)+(AR12*6)+(AS12*6)+(AT12)+(AP12*6))</f>
        <v>72</v>
      </c>
      <c r="BN12" s="42">
        <f>(AU12*$BP$6)+(AV12*$BQ$6)+(AW12*$BR$6)+(AX12*$BS$6)+(AY12*$BT$6)+(AZ12*$BU$6)+(BA12*$BV$6)+(BB12*$BW$6)+(BC12*$BX$6)+(BD12*$BY$6)+(BE12*$BZ$6)+(BF12*$CA$6)+(BG12*$CB$6)+(BH12*$CC12)+(BI12*$CD$6)+(BJ12*$CE$6)+(BK12*$CF$6)+(BL12*$CG$6)</f>
        <v>144</v>
      </c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11"/>
    </row>
    <row r="13" spans="1:86">
      <c r="A13" s="292" t="s">
        <v>98</v>
      </c>
      <c r="B13" s="293" t="s">
        <v>159</v>
      </c>
      <c r="C13" s="62" t="s">
        <v>41</v>
      </c>
      <c r="D13" s="123" t="s">
        <v>102</v>
      </c>
      <c r="E13" s="365"/>
      <c r="F13" s="365"/>
      <c r="G13" s="367"/>
      <c r="H13" s="367"/>
      <c r="I13" s="367"/>
      <c r="J13" s="365"/>
      <c r="K13" s="365"/>
      <c r="L13" s="365"/>
      <c r="M13" s="365" t="s">
        <v>20</v>
      </c>
      <c r="N13" s="365" t="s">
        <v>20</v>
      </c>
      <c r="O13" s="367" t="s">
        <v>20</v>
      </c>
      <c r="P13" s="367"/>
      <c r="Q13" s="365"/>
      <c r="R13" s="365"/>
      <c r="S13" s="365"/>
      <c r="T13" s="365"/>
      <c r="U13" s="365"/>
      <c r="V13" s="367"/>
      <c r="W13" s="367" t="s">
        <v>20</v>
      </c>
      <c r="X13" s="367"/>
      <c r="Y13" s="367"/>
      <c r="Z13" s="365"/>
      <c r="AA13" s="365"/>
      <c r="AB13" s="365"/>
      <c r="AC13" s="367" t="s">
        <v>20</v>
      </c>
      <c r="AD13" s="367"/>
      <c r="AE13" s="365"/>
      <c r="AF13" s="365"/>
      <c r="AG13" s="365"/>
      <c r="AH13" s="365"/>
      <c r="AI13" s="39">
        <v>0</v>
      </c>
      <c r="AJ13" s="336">
        <v>24</v>
      </c>
      <c r="AK13" s="237">
        <f>COUNTIF(D13:AJ13,"T")*6+COUNTIF(D13:AJ13,"P")*12+COUNTIF(D13:AJ13,"M")*6+COUNTIF(D13:AJ13,"I")*6+COUNTIF(D13:AJ13,"N")*12+COUNTIF(D13:AJ13,"FL")*6+COUNTIF(D13:AJ13,"MT")*12+COUNTIF(D13:AJ13,"MN")*18+COUNTIF(D13:AJ13,"PI")*17+COUNTIF(D13:AJ13,"NA")*6+COUNTIF(D13:AJ13,"NB")*6+COUNTIF(D13:AJ13,"AF")*6</f>
        <v>30</v>
      </c>
      <c r="AL13" s="10"/>
      <c r="AM13" s="15"/>
      <c r="AN13" s="15">
        <f t="shared" ref="AN13:AN18" si="16">(BN13-AM13)</f>
        <v>30</v>
      </c>
      <c r="AO13" s="33"/>
      <c r="AP13" s="13"/>
      <c r="AQ13" s="13"/>
      <c r="AR13" s="13"/>
      <c r="AS13" s="13"/>
      <c r="AT13" s="13"/>
      <c r="AU13" s="34">
        <f t="shared" si="0"/>
        <v>0</v>
      </c>
      <c r="AV13" s="34">
        <f t="shared" si="1"/>
        <v>5</v>
      </c>
      <c r="AW13" s="34">
        <f t="shared" si="2"/>
        <v>0</v>
      </c>
      <c r="AX13" s="34">
        <f t="shared" si="3"/>
        <v>0</v>
      </c>
      <c r="AY13" s="34">
        <f>COUNTIF(D13:AH13,"M1")</f>
        <v>0</v>
      </c>
      <c r="AZ13" s="34">
        <f>COUNTIF(D13:AH13,"M1")</f>
        <v>0</v>
      </c>
      <c r="BA13" s="34">
        <f t="shared" si="4"/>
        <v>0</v>
      </c>
      <c r="BB13" s="34">
        <f t="shared" si="5"/>
        <v>0</v>
      </c>
      <c r="BC13" s="34">
        <f t="shared" si="6"/>
        <v>0</v>
      </c>
      <c r="BD13" s="34">
        <f t="shared" si="7"/>
        <v>0</v>
      </c>
      <c r="BE13" s="34">
        <f t="shared" si="8"/>
        <v>0</v>
      </c>
      <c r="BF13" s="34">
        <f t="shared" si="9"/>
        <v>0</v>
      </c>
      <c r="BG13" s="34">
        <f t="shared" si="10"/>
        <v>0</v>
      </c>
      <c r="BH13" s="34">
        <f t="shared" si="11"/>
        <v>0</v>
      </c>
      <c r="BI13" s="34">
        <f t="shared" si="12"/>
        <v>0</v>
      </c>
      <c r="BJ13" s="34">
        <f t="shared" si="13"/>
        <v>0</v>
      </c>
      <c r="BK13" s="34">
        <f t="shared" si="14"/>
        <v>0</v>
      </c>
      <c r="BL13" s="34">
        <f t="shared" si="15"/>
        <v>0</v>
      </c>
      <c r="BM13" s="34">
        <f t="shared" ref="BM13:BM18" si="17">((AQ13*6)+(AR13*6)+(AS13*6)+(AT13)+(AP13*6))</f>
        <v>0</v>
      </c>
      <c r="BN13" s="42">
        <f t="shared" ref="BN13:BN18" si="18">(AU13*$BP$6)+(AV13*$BQ$6)+(AW13*$BR$6)+(AX13*$BS$6)+(AY13*$BT$6)+(AZ13*$BU$6)+(BA13*$BV$6)+(BB13*$BW$6)+(BC13*$BX$6)+(BD13*$BY$6)+(BE13*$BZ$6)+(BF13*$CA$6)+(BG13*$CB$6)+(BH13*$CC13)+(BI13*$CD$6)+(BJ13*$CE$6)+(BK13*$CF$6)+(BL13*$CG$6)</f>
        <v>30</v>
      </c>
    </row>
    <row r="14" spans="1:86">
      <c r="A14" s="294"/>
      <c r="B14" s="295" t="s">
        <v>172</v>
      </c>
      <c r="C14" s="61" t="s">
        <v>110</v>
      </c>
      <c r="D14" s="124"/>
      <c r="E14" s="365"/>
      <c r="F14" s="365"/>
      <c r="G14" s="367"/>
      <c r="H14" s="367"/>
      <c r="I14" s="367"/>
      <c r="J14" s="365"/>
      <c r="K14" s="365"/>
      <c r="L14" s="365"/>
      <c r="M14" s="365"/>
      <c r="N14" s="365"/>
      <c r="O14" s="367"/>
      <c r="P14" s="367"/>
      <c r="Q14" s="365"/>
      <c r="R14" s="365"/>
      <c r="S14" s="365"/>
      <c r="T14" s="365"/>
      <c r="U14" s="365"/>
      <c r="V14" s="367"/>
      <c r="W14" s="367"/>
      <c r="X14" s="367"/>
      <c r="Y14" s="367"/>
      <c r="Z14" s="365"/>
      <c r="AA14" s="365"/>
      <c r="AB14" s="365"/>
      <c r="AC14" s="367"/>
      <c r="AD14" s="367"/>
      <c r="AE14" s="365"/>
      <c r="AF14" s="365"/>
      <c r="AG14" s="365"/>
      <c r="AH14" s="365"/>
      <c r="AI14" s="39"/>
      <c r="AJ14" s="40"/>
      <c r="AK14" s="41"/>
      <c r="AL14" s="10"/>
      <c r="AM14" s="15"/>
      <c r="AN14" s="15">
        <f t="shared" si="16"/>
        <v>0</v>
      </c>
      <c r="AO14" s="33"/>
      <c r="AP14" s="13"/>
      <c r="AQ14" s="13"/>
      <c r="AR14" s="13"/>
      <c r="AS14" s="13"/>
      <c r="AT14" s="13"/>
      <c r="AU14" s="34">
        <f t="shared" si="0"/>
        <v>0</v>
      </c>
      <c r="AV14" s="34">
        <f t="shared" si="1"/>
        <v>0</v>
      </c>
      <c r="AW14" s="34">
        <f t="shared" si="2"/>
        <v>0</v>
      </c>
      <c r="AX14" s="34">
        <f t="shared" si="3"/>
        <v>0</v>
      </c>
      <c r="AY14" s="34">
        <f>COUNTIF(D14:AH14,"M1")</f>
        <v>0</v>
      </c>
      <c r="AZ14" s="34">
        <f>COUNTIF(D14:AH14,"I/I")</f>
        <v>0</v>
      </c>
      <c r="BA14" s="34">
        <f t="shared" si="4"/>
        <v>0</v>
      </c>
      <c r="BB14" s="34">
        <f t="shared" si="5"/>
        <v>0</v>
      </c>
      <c r="BC14" s="34">
        <f t="shared" si="6"/>
        <v>0</v>
      </c>
      <c r="BD14" s="34">
        <f t="shared" si="7"/>
        <v>0</v>
      </c>
      <c r="BE14" s="34">
        <f t="shared" si="8"/>
        <v>0</v>
      </c>
      <c r="BF14" s="34">
        <f t="shared" si="9"/>
        <v>0</v>
      </c>
      <c r="BG14" s="34">
        <f t="shared" si="10"/>
        <v>0</v>
      </c>
      <c r="BH14" s="34">
        <f t="shared" si="11"/>
        <v>0</v>
      </c>
      <c r="BI14" s="34">
        <f t="shared" si="12"/>
        <v>0</v>
      </c>
      <c r="BJ14" s="34">
        <f t="shared" si="13"/>
        <v>0</v>
      </c>
      <c r="BK14" s="34">
        <f t="shared" si="14"/>
        <v>0</v>
      </c>
      <c r="BL14" s="34">
        <f t="shared" si="15"/>
        <v>0</v>
      </c>
      <c r="BM14" s="34">
        <f t="shared" si="17"/>
        <v>0</v>
      </c>
      <c r="BN14" s="42">
        <f t="shared" si="18"/>
        <v>0</v>
      </c>
    </row>
    <row r="15" spans="1:86">
      <c r="A15" s="118"/>
      <c r="AK15" s="117"/>
      <c r="AL15" s="10"/>
      <c r="AM15" s="15"/>
      <c r="AN15" s="15">
        <f t="shared" si="16"/>
        <v>0</v>
      </c>
      <c r="AO15" s="33"/>
      <c r="AP15" s="13"/>
      <c r="AQ15" s="13"/>
      <c r="AR15" s="13"/>
      <c r="AS15" s="13"/>
      <c r="AT15" s="13"/>
      <c r="AU15" s="34">
        <f t="shared" si="0"/>
        <v>0</v>
      </c>
      <c r="AV15" s="34">
        <f t="shared" si="1"/>
        <v>0</v>
      </c>
      <c r="AW15" s="34">
        <f t="shared" si="2"/>
        <v>0</v>
      </c>
      <c r="AX15" s="34">
        <f t="shared" si="3"/>
        <v>0</v>
      </c>
      <c r="AY15" s="34">
        <f>COUNTIF(D15:AH15,"M1")</f>
        <v>0</v>
      </c>
      <c r="AZ15" s="34">
        <f>COUNTIF(D15:AH15,"I/I")</f>
        <v>0</v>
      </c>
      <c r="BA15" s="34">
        <f t="shared" si="4"/>
        <v>0</v>
      </c>
      <c r="BB15" s="34">
        <f t="shared" si="5"/>
        <v>0</v>
      </c>
      <c r="BC15" s="34">
        <f t="shared" si="6"/>
        <v>0</v>
      </c>
      <c r="BD15" s="34">
        <f t="shared" si="7"/>
        <v>0</v>
      </c>
      <c r="BE15" s="34">
        <f t="shared" si="8"/>
        <v>0</v>
      </c>
      <c r="BF15" s="34">
        <f t="shared" si="9"/>
        <v>0</v>
      </c>
      <c r="BG15" s="34">
        <f t="shared" si="10"/>
        <v>0</v>
      </c>
      <c r="BH15" s="34">
        <f t="shared" si="11"/>
        <v>0</v>
      </c>
      <c r="BI15" s="34">
        <f t="shared" si="12"/>
        <v>0</v>
      </c>
      <c r="BJ15" s="34">
        <f t="shared" si="13"/>
        <v>0</v>
      </c>
      <c r="BK15" s="34">
        <f t="shared" si="14"/>
        <v>0</v>
      </c>
      <c r="BL15" s="34">
        <f t="shared" si="15"/>
        <v>0</v>
      </c>
      <c r="BM15" s="34">
        <f t="shared" si="17"/>
        <v>0</v>
      </c>
      <c r="BN15" s="42">
        <f t="shared" si="18"/>
        <v>0</v>
      </c>
    </row>
    <row r="16" spans="1:86">
      <c r="A16" s="118"/>
      <c r="AK16" s="117"/>
      <c r="AL16" s="10"/>
      <c r="AM16" s="15"/>
      <c r="AN16" s="15">
        <f t="shared" si="16"/>
        <v>0</v>
      </c>
      <c r="AO16" s="33"/>
      <c r="AP16" s="13"/>
      <c r="AQ16" s="13"/>
      <c r="AR16" s="13"/>
      <c r="AS16" s="13"/>
      <c r="AT16" s="13"/>
      <c r="AU16" s="34">
        <f t="shared" si="0"/>
        <v>0</v>
      </c>
      <c r="AV16" s="34">
        <f t="shared" si="1"/>
        <v>0</v>
      </c>
      <c r="AW16" s="34">
        <f t="shared" si="2"/>
        <v>0</v>
      </c>
      <c r="AX16" s="34">
        <f t="shared" si="3"/>
        <v>0</v>
      </c>
      <c r="AY16" s="34">
        <f>COUNTIF(D16:AH16,"M4")</f>
        <v>0</v>
      </c>
      <c r="AZ16" s="34">
        <f>COUNTIF(D16:AH16,"I/I")</f>
        <v>0</v>
      </c>
      <c r="BA16" s="34">
        <f t="shared" si="4"/>
        <v>0</v>
      </c>
      <c r="BB16" s="34">
        <f t="shared" si="5"/>
        <v>0</v>
      </c>
      <c r="BC16" s="34">
        <f t="shared" si="6"/>
        <v>0</v>
      </c>
      <c r="BD16" s="34">
        <f t="shared" si="7"/>
        <v>0</v>
      </c>
      <c r="BE16" s="34">
        <f t="shared" si="8"/>
        <v>0</v>
      </c>
      <c r="BF16" s="34">
        <f t="shared" si="9"/>
        <v>0</v>
      </c>
      <c r="BG16" s="34">
        <f t="shared" si="10"/>
        <v>0</v>
      </c>
      <c r="BH16" s="34">
        <f t="shared" si="11"/>
        <v>0</v>
      </c>
      <c r="BI16" s="34">
        <f t="shared" si="12"/>
        <v>0</v>
      </c>
      <c r="BJ16" s="34">
        <f t="shared" si="13"/>
        <v>0</v>
      </c>
      <c r="BK16" s="34">
        <f t="shared" si="14"/>
        <v>0</v>
      </c>
      <c r="BL16" s="34">
        <f t="shared" si="15"/>
        <v>0</v>
      </c>
      <c r="BM16" s="34">
        <f t="shared" si="17"/>
        <v>0</v>
      </c>
      <c r="BN16" s="42">
        <f t="shared" si="18"/>
        <v>0</v>
      </c>
    </row>
    <row r="17" spans="1:66">
      <c r="A17" s="118"/>
      <c r="AK17" s="117"/>
      <c r="AL17" s="10"/>
      <c r="AM17" s="15"/>
      <c r="AN17" s="15">
        <f t="shared" si="16"/>
        <v>0</v>
      </c>
      <c r="AO17" s="33"/>
      <c r="AP17" s="13"/>
      <c r="AQ17" s="13"/>
      <c r="AR17" s="13"/>
      <c r="AS17" s="13"/>
      <c r="AT17" s="13"/>
      <c r="AU17" s="34">
        <f t="shared" si="0"/>
        <v>0</v>
      </c>
      <c r="AV17" s="34">
        <f t="shared" si="1"/>
        <v>0</v>
      </c>
      <c r="AW17" s="34">
        <f t="shared" si="2"/>
        <v>0</v>
      </c>
      <c r="AX17" s="34">
        <f t="shared" si="3"/>
        <v>0</v>
      </c>
      <c r="AY17" s="34">
        <f>COUNTIF(D17:AH17,"M4")</f>
        <v>0</v>
      </c>
      <c r="AZ17" s="34">
        <f>COUNTIF(D17:AH17,"I/I")</f>
        <v>0</v>
      </c>
      <c r="BA17" s="34">
        <f t="shared" si="4"/>
        <v>0</v>
      </c>
      <c r="BB17" s="34">
        <f t="shared" si="5"/>
        <v>0</v>
      </c>
      <c r="BC17" s="34">
        <f t="shared" si="6"/>
        <v>0</v>
      </c>
      <c r="BD17" s="34">
        <f t="shared" si="7"/>
        <v>0</v>
      </c>
      <c r="BE17" s="34">
        <f t="shared" si="8"/>
        <v>0</v>
      </c>
      <c r="BF17" s="34">
        <f t="shared" si="9"/>
        <v>0</v>
      </c>
      <c r="BG17" s="34">
        <f t="shared" si="10"/>
        <v>0</v>
      </c>
      <c r="BH17" s="34">
        <f t="shared" si="11"/>
        <v>0</v>
      </c>
      <c r="BI17" s="34">
        <f t="shared" si="12"/>
        <v>0</v>
      </c>
      <c r="BJ17" s="34">
        <f t="shared" si="13"/>
        <v>0</v>
      </c>
      <c r="BK17" s="34">
        <f t="shared" si="14"/>
        <v>0</v>
      </c>
      <c r="BL17" s="34">
        <f t="shared" si="15"/>
        <v>0</v>
      </c>
      <c r="BM17" s="34">
        <f t="shared" si="17"/>
        <v>0</v>
      </c>
      <c r="BN17" s="42">
        <f t="shared" si="18"/>
        <v>0</v>
      </c>
    </row>
    <row r="18" spans="1:66">
      <c r="A18" s="135"/>
      <c r="B18" s="136"/>
      <c r="C18" s="137"/>
      <c r="D18" s="138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40"/>
      <c r="AG18" s="139"/>
      <c r="AH18" s="139"/>
      <c r="AK18" s="117"/>
      <c r="AL18" s="10"/>
      <c r="AM18" s="15"/>
      <c r="AN18" s="15">
        <f t="shared" si="16"/>
        <v>0</v>
      </c>
      <c r="AO18" s="33"/>
      <c r="AP18" s="13"/>
      <c r="AQ18" s="13"/>
      <c r="AR18" s="13"/>
      <c r="AS18" s="13"/>
      <c r="AT18" s="13"/>
      <c r="AU18" s="34">
        <f t="shared" si="0"/>
        <v>0</v>
      </c>
      <c r="AV18" s="34">
        <f t="shared" si="1"/>
        <v>0</v>
      </c>
      <c r="AW18" s="34">
        <f t="shared" si="2"/>
        <v>0</v>
      </c>
      <c r="AX18" s="34">
        <f t="shared" si="3"/>
        <v>0</v>
      </c>
      <c r="AY18" s="34">
        <f>COUNTIF(D18:AH18,"M4")</f>
        <v>0</v>
      </c>
      <c r="AZ18" s="34">
        <f>COUNTIF(D18:AH18,"I/I")</f>
        <v>0</v>
      </c>
      <c r="BA18" s="34">
        <f t="shared" si="4"/>
        <v>0</v>
      </c>
      <c r="BB18" s="34">
        <f t="shared" si="5"/>
        <v>0</v>
      </c>
      <c r="BC18" s="34">
        <f t="shared" si="6"/>
        <v>0</v>
      </c>
      <c r="BD18" s="34">
        <f t="shared" si="7"/>
        <v>0</v>
      </c>
      <c r="BE18" s="34">
        <f t="shared" si="8"/>
        <v>0</v>
      </c>
      <c r="BF18" s="34">
        <f t="shared" si="9"/>
        <v>0</v>
      </c>
      <c r="BG18" s="34">
        <f t="shared" si="10"/>
        <v>0</v>
      </c>
      <c r="BH18" s="34">
        <f t="shared" si="11"/>
        <v>0</v>
      </c>
      <c r="BI18" s="34">
        <f t="shared" si="12"/>
        <v>0</v>
      </c>
      <c r="BJ18" s="34">
        <f t="shared" si="13"/>
        <v>0</v>
      </c>
      <c r="BK18" s="34">
        <f t="shared" si="14"/>
        <v>0</v>
      </c>
      <c r="BL18" s="34">
        <f t="shared" si="15"/>
        <v>0</v>
      </c>
      <c r="BM18" s="34">
        <f t="shared" si="17"/>
        <v>0</v>
      </c>
      <c r="BN18" s="42">
        <f t="shared" si="18"/>
        <v>0</v>
      </c>
    </row>
    <row r="19" spans="1:66">
      <c r="A19" s="44"/>
      <c r="B19" s="152" t="s">
        <v>103</v>
      </c>
      <c r="C19" s="153"/>
      <c r="D19" s="138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40"/>
      <c r="AG19" s="139"/>
      <c r="AH19" s="139"/>
      <c r="AK19" s="117"/>
      <c r="AL19" s="10"/>
      <c r="AM19" s="45"/>
      <c r="AN19" s="45"/>
      <c r="AO19" s="33"/>
      <c r="AP19" s="46"/>
      <c r="AQ19" s="46"/>
      <c r="AR19" s="46"/>
      <c r="AS19" s="46"/>
      <c r="AT19" s="46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8"/>
    </row>
    <row r="20" spans="1:66">
      <c r="A20" s="49"/>
      <c r="B20" s="50" t="s">
        <v>47</v>
      </c>
      <c r="C20" s="63" t="s">
        <v>171</v>
      </c>
      <c r="D20" s="141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K20" s="117"/>
    </row>
    <row r="21" spans="1:66">
      <c r="A21" s="49"/>
      <c r="B21" s="50" t="s">
        <v>20</v>
      </c>
      <c r="C21" s="63" t="s">
        <v>104</v>
      </c>
      <c r="D21" s="141"/>
      <c r="E21" s="141"/>
      <c r="F21" s="141"/>
      <c r="G21" s="141"/>
      <c r="H21" s="143"/>
      <c r="I21" s="143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K21" s="117"/>
    </row>
    <row r="22" spans="1:66">
      <c r="A22" s="51"/>
      <c r="B22" s="52" t="s">
        <v>48</v>
      </c>
      <c r="C22" s="64" t="s">
        <v>105</v>
      </c>
      <c r="D22" s="141"/>
      <c r="E22" s="141"/>
      <c r="F22" s="141"/>
      <c r="G22" s="141"/>
      <c r="H22" s="143"/>
      <c r="I22" s="143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K22" s="117"/>
    </row>
    <row r="23" spans="1:66">
      <c r="A23" s="53"/>
      <c r="B23" s="54" t="s">
        <v>86</v>
      </c>
      <c r="C23" s="64" t="s">
        <v>106</v>
      </c>
      <c r="D23" s="141"/>
      <c r="E23" s="141"/>
      <c r="F23" s="141"/>
      <c r="G23" s="141"/>
      <c r="H23" s="143"/>
      <c r="I23" s="143"/>
      <c r="J23" s="141"/>
      <c r="K23" s="141"/>
      <c r="L23" s="144"/>
      <c r="M23" s="144"/>
      <c r="N23" s="141"/>
      <c r="O23" s="141"/>
      <c r="P23" s="141"/>
      <c r="Q23" s="141"/>
      <c r="R23" s="141"/>
      <c r="S23" s="141"/>
      <c r="T23" s="141"/>
      <c r="U23" s="141"/>
      <c r="V23" s="141"/>
      <c r="W23" s="145"/>
      <c r="X23" s="145"/>
      <c r="Y23" s="406" t="s">
        <v>43</v>
      </c>
      <c r="Z23" s="406"/>
      <c r="AA23" s="406"/>
      <c r="AB23" s="406"/>
      <c r="AC23" s="406"/>
      <c r="AD23" s="406"/>
      <c r="AE23" s="406"/>
      <c r="AF23" s="406"/>
      <c r="AG23" s="406"/>
      <c r="AH23" s="406"/>
      <c r="AK23" s="117"/>
    </row>
    <row r="24" spans="1:66">
      <c r="A24" s="51"/>
      <c r="B24" s="52" t="s">
        <v>87</v>
      </c>
      <c r="C24" s="65" t="s">
        <v>107</v>
      </c>
      <c r="D24" s="146"/>
      <c r="E24" s="146"/>
      <c r="F24" s="146"/>
      <c r="G24" s="146"/>
      <c r="H24" s="147"/>
      <c r="I24" s="147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5"/>
      <c r="X24" s="145"/>
      <c r="Y24" s="405" t="s">
        <v>122</v>
      </c>
      <c r="Z24" s="405"/>
      <c r="AA24" s="405"/>
      <c r="AB24" s="405"/>
      <c r="AC24" s="405"/>
      <c r="AD24" s="405"/>
      <c r="AE24" s="405"/>
      <c r="AF24" s="405"/>
      <c r="AG24" s="405"/>
      <c r="AH24" s="405"/>
      <c r="AK24" s="117"/>
    </row>
    <row r="25" spans="1:66">
      <c r="A25" s="53"/>
      <c r="B25" s="55" t="s">
        <v>108</v>
      </c>
      <c r="C25" s="66" t="s">
        <v>109</v>
      </c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5"/>
      <c r="X25" s="145"/>
      <c r="Y25" s="406" t="s">
        <v>123</v>
      </c>
      <c r="Z25" s="406"/>
      <c r="AA25" s="406"/>
      <c r="AB25" s="406"/>
      <c r="AC25" s="406"/>
      <c r="AD25" s="406"/>
      <c r="AE25" s="406"/>
      <c r="AF25" s="406"/>
      <c r="AG25" s="406"/>
      <c r="AH25" s="406"/>
      <c r="AK25" s="117"/>
    </row>
    <row r="26" spans="1:66">
      <c r="A26" s="56"/>
      <c r="B26" s="148"/>
      <c r="C26" s="149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5"/>
      <c r="X26" s="145"/>
      <c r="Y26" s="406" t="s">
        <v>44</v>
      </c>
      <c r="Z26" s="406"/>
      <c r="AA26" s="406"/>
      <c r="AB26" s="406"/>
      <c r="AC26" s="406"/>
      <c r="AD26" s="406"/>
      <c r="AE26" s="406"/>
      <c r="AF26" s="406"/>
      <c r="AG26" s="406"/>
      <c r="AH26" s="406"/>
      <c r="AK26" s="117"/>
    </row>
    <row r="27" spans="1:66">
      <c r="A27" s="57"/>
      <c r="B27" s="150"/>
      <c r="C27" s="15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45"/>
      <c r="AF27" s="10"/>
      <c r="AG27" s="10"/>
      <c r="AH27" s="10"/>
      <c r="AK27" s="117"/>
    </row>
    <row r="28" spans="1:66" ht="15.75" thickBot="1">
      <c r="A28" s="58"/>
      <c r="B28" s="59"/>
      <c r="C28" s="67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120"/>
      <c r="AJ28" s="120"/>
      <c r="AK28" s="121"/>
    </row>
  </sheetData>
  <mergeCells count="17">
    <mergeCell ref="AK7:AK8"/>
    <mergeCell ref="AK10:AK11"/>
    <mergeCell ref="A1:AK3"/>
    <mergeCell ref="D4:D5"/>
    <mergeCell ref="AI4:AI5"/>
    <mergeCell ref="AJ4:AJ5"/>
    <mergeCell ref="AK4:AK5"/>
    <mergeCell ref="AJ10:AJ11"/>
    <mergeCell ref="AJ7:AJ8"/>
    <mergeCell ref="D7:D8"/>
    <mergeCell ref="AI7:AI8"/>
    <mergeCell ref="Y26:AH26"/>
    <mergeCell ref="Y23:AH23"/>
    <mergeCell ref="D10:D11"/>
    <mergeCell ref="AI10:AI11"/>
    <mergeCell ref="Y24:AH24"/>
    <mergeCell ref="Y25:AH25"/>
  </mergeCells>
  <pageMargins left="0.511811024" right="0.511811024" top="0.78740157499999996" bottom="0.78740157499999996" header="0.31496062000000002" footer="0.31496062000000002"/>
  <pageSetup paperSize="9" scale="20" orientation="landscape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8"/>
  <sheetViews>
    <sheetView workbookViewId="0">
      <selection sqref="A1:AK3"/>
    </sheetView>
  </sheetViews>
  <sheetFormatPr defaultColWidth="4.42578125" defaultRowHeight="15"/>
  <cols>
    <col min="1" max="1" width="14.85546875" style="11" customWidth="1"/>
    <col min="2" max="2" width="30.85546875" style="11" customWidth="1"/>
    <col min="3" max="3" width="11.85546875" style="11" customWidth="1"/>
    <col min="4" max="4" width="16.140625" style="11" customWidth="1"/>
    <col min="5" max="5" width="7.28515625" style="11" customWidth="1"/>
    <col min="6" max="6" width="7.140625" style="11" customWidth="1"/>
    <col min="7" max="7" width="6.5703125" style="11" customWidth="1"/>
    <col min="8" max="8" width="7.140625" style="11" customWidth="1"/>
    <col min="9" max="9" width="8.140625" style="11" customWidth="1"/>
    <col min="10" max="10" width="8" style="11" customWidth="1"/>
    <col min="11" max="12" width="6.28515625" style="11" customWidth="1"/>
    <col min="13" max="13" width="8" style="11" customWidth="1"/>
    <col min="14" max="19" width="6.28515625" style="11" customWidth="1"/>
    <col min="20" max="20" width="7.5703125" style="11" customWidth="1"/>
    <col min="21" max="21" width="6.85546875" style="11" customWidth="1"/>
    <col min="22" max="29" width="6.28515625" style="11" customWidth="1"/>
    <col min="30" max="30" width="7.85546875" style="11" customWidth="1"/>
    <col min="31" max="34" width="6.28515625" style="11" customWidth="1"/>
    <col min="35" max="35" width="8.7109375" style="11" customWidth="1"/>
    <col min="36" max="36" width="6.85546875" style="11" customWidth="1"/>
    <col min="37" max="37" width="7.42578125" style="11" customWidth="1"/>
    <col min="38" max="187" width="9.140625" style="11" customWidth="1"/>
    <col min="188" max="188" width="20.28515625" style="11" customWidth="1"/>
    <col min="189" max="189" width="10.42578125" style="11" customWidth="1"/>
    <col min="190" max="190" width="15.140625" style="11" customWidth="1"/>
    <col min="191" max="16384" width="4.42578125" style="11"/>
  </cols>
  <sheetData>
    <row r="1" spans="1:38" customFormat="1" ht="15" customHeight="1" thickBot="1">
      <c r="A1" s="465" t="s">
        <v>498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5"/>
      <c r="AB1" s="465"/>
      <c r="AC1" s="465"/>
      <c r="AD1" s="465"/>
      <c r="AE1" s="465"/>
      <c r="AF1" s="465"/>
      <c r="AG1" s="465"/>
      <c r="AH1" s="465"/>
      <c r="AI1" s="465"/>
      <c r="AJ1" s="465"/>
      <c r="AK1" s="465"/>
    </row>
    <row r="2" spans="1:38" customFormat="1" ht="15" customHeight="1" thickBot="1">
      <c r="A2" s="465"/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5"/>
      <c r="AD2" s="465"/>
      <c r="AE2" s="465"/>
      <c r="AF2" s="465"/>
      <c r="AG2" s="465"/>
      <c r="AH2" s="465"/>
      <c r="AI2" s="465"/>
      <c r="AJ2" s="465"/>
      <c r="AK2" s="465"/>
    </row>
    <row r="3" spans="1:38" customFormat="1" ht="24.75" customHeight="1">
      <c r="A3" s="465"/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5"/>
      <c r="Z3" s="465"/>
      <c r="AA3" s="465"/>
      <c r="AB3" s="465"/>
      <c r="AC3" s="465"/>
      <c r="AD3" s="465"/>
      <c r="AE3" s="465"/>
      <c r="AF3" s="465"/>
      <c r="AG3" s="465"/>
      <c r="AH3" s="465"/>
      <c r="AI3" s="465"/>
      <c r="AJ3" s="465"/>
      <c r="AK3" s="465"/>
    </row>
    <row r="4" spans="1:38" s="12" customFormat="1" ht="20.25" customHeight="1">
      <c r="A4" s="466" t="s">
        <v>0</v>
      </c>
      <c r="B4" s="369" t="s">
        <v>1</v>
      </c>
      <c r="C4" s="467" t="s">
        <v>45</v>
      </c>
      <c r="D4" s="461" t="s">
        <v>3</v>
      </c>
      <c r="E4" s="249">
        <v>1</v>
      </c>
      <c r="F4" s="249">
        <v>2</v>
      </c>
      <c r="G4" s="249">
        <v>3</v>
      </c>
      <c r="H4" s="249">
        <v>4</v>
      </c>
      <c r="I4" s="249">
        <v>5</v>
      </c>
      <c r="J4" s="249">
        <v>6</v>
      </c>
      <c r="K4" s="249">
        <v>7</v>
      </c>
      <c r="L4" s="249">
        <v>8</v>
      </c>
      <c r="M4" s="249">
        <v>9</v>
      </c>
      <c r="N4" s="249">
        <v>10</v>
      </c>
      <c r="O4" s="249">
        <v>11</v>
      </c>
      <c r="P4" s="249">
        <v>12</v>
      </c>
      <c r="Q4" s="249">
        <v>13</v>
      </c>
      <c r="R4" s="249">
        <v>14</v>
      </c>
      <c r="S4" s="249">
        <v>15</v>
      </c>
      <c r="T4" s="249">
        <v>16</v>
      </c>
      <c r="U4" s="249">
        <v>17</v>
      </c>
      <c r="V4" s="249">
        <v>18</v>
      </c>
      <c r="W4" s="249">
        <v>19</v>
      </c>
      <c r="X4" s="249">
        <v>20</v>
      </c>
      <c r="Y4" s="249">
        <v>21</v>
      </c>
      <c r="Z4" s="249">
        <v>22</v>
      </c>
      <c r="AA4" s="249">
        <v>23</v>
      </c>
      <c r="AB4" s="249">
        <v>24</v>
      </c>
      <c r="AC4" s="249">
        <v>25</v>
      </c>
      <c r="AD4" s="249">
        <v>26</v>
      </c>
      <c r="AE4" s="249">
        <v>27</v>
      </c>
      <c r="AF4" s="249">
        <v>28</v>
      </c>
      <c r="AG4" s="249">
        <v>29</v>
      </c>
      <c r="AH4" s="249">
        <v>30</v>
      </c>
      <c r="AI4" s="462" t="s">
        <v>4</v>
      </c>
      <c r="AJ4" s="463" t="s">
        <v>5</v>
      </c>
      <c r="AK4" s="464" t="s">
        <v>6</v>
      </c>
    </row>
    <row r="5" spans="1:38" s="12" customFormat="1" ht="20.25" customHeight="1">
      <c r="A5" s="466"/>
      <c r="B5" s="369" t="s">
        <v>46</v>
      </c>
      <c r="C5" s="467"/>
      <c r="D5" s="467"/>
      <c r="E5" s="352" t="s">
        <v>8</v>
      </c>
      <c r="F5" s="352" t="s">
        <v>9</v>
      </c>
      <c r="G5" s="352" t="s">
        <v>10</v>
      </c>
      <c r="H5" s="352" t="s">
        <v>130</v>
      </c>
      <c r="I5" s="352" t="s">
        <v>11</v>
      </c>
      <c r="J5" s="352" t="s">
        <v>12</v>
      </c>
      <c r="K5" s="352" t="s">
        <v>13</v>
      </c>
      <c r="L5" s="352" t="s">
        <v>8</v>
      </c>
      <c r="M5" s="352" t="s">
        <v>9</v>
      </c>
      <c r="N5" s="352" t="s">
        <v>10</v>
      </c>
      <c r="O5" s="352" t="s">
        <v>130</v>
      </c>
      <c r="P5" s="352" t="s">
        <v>11</v>
      </c>
      <c r="Q5" s="352" t="s">
        <v>12</v>
      </c>
      <c r="R5" s="352" t="s">
        <v>13</v>
      </c>
      <c r="S5" s="352" t="s">
        <v>8</v>
      </c>
      <c r="T5" s="352" t="s">
        <v>9</v>
      </c>
      <c r="U5" s="352" t="s">
        <v>10</v>
      </c>
      <c r="V5" s="352" t="s">
        <v>130</v>
      </c>
      <c r="W5" s="352" t="s">
        <v>11</v>
      </c>
      <c r="X5" s="352" t="s">
        <v>12</v>
      </c>
      <c r="Y5" s="352" t="s">
        <v>13</v>
      </c>
      <c r="Z5" s="352" t="s">
        <v>8</v>
      </c>
      <c r="AA5" s="352" t="s">
        <v>9</v>
      </c>
      <c r="AB5" s="352" t="s">
        <v>10</v>
      </c>
      <c r="AC5" s="352" t="s">
        <v>130</v>
      </c>
      <c r="AD5" s="352" t="s">
        <v>11</v>
      </c>
      <c r="AE5" s="352" t="s">
        <v>12</v>
      </c>
      <c r="AF5" s="352" t="s">
        <v>13</v>
      </c>
      <c r="AG5" s="352" t="s">
        <v>8</v>
      </c>
      <c r="AH5" s="352" t="s">
        <v>9</v>
      </c>
      <c r="AI5" s="462"/>
      <c r="AJ5" s="463"/>
      <c r="AK5" s="464"/>
    </row>
    <row r="6" spans="1:38" s="256" customFormat="1" ht="20.25">
      <c r="A6" s="299" t="s">
        <v>56</v>
      </c>
      <c r="B6" s="300" t="s">
        <v>57</v>
      </c>
      <c r="C6" s="301" t="s">
        <v>58</v>
      </c>
      <c r="D6" s="253" t="s">
        <v>151</v>
      </c>
      <c r="E6" s="356" t="s">
        <v>19</v>
      </c>
      <c r="F6" s="356" t="s">
        <v>19</v>
      </c>
      <c r="G6" s="354"/>
      <c r="H6" s="354" t="s">
        <v>108</v>
      </c>
      <c r="I6" s="354"/>
      <c r="J6" s="356" t="s">
        <v>19</v>
      </c>
      <c r="K6" s="356" t="s">
        <v>19</v>
      </c>
      <c r="L6" s="356" t="s">
        <v>19</v>
      </c>
      <c r="M6" s="356" t="s">
        <v>19</v>
      </c>
      <c r="N6" s="356" t="s">
        <v>19</v>
      </c>
      <c r="O6" s="354" t="s">
        <v>51</v>
      </c>
      <c r="P6" s="354"/>
      <c r="Q6" s="356" t="s">
        <v>19</v>
      </c>
      <c r="R6" s="356" t="s">
        <v>19</v>
      </c>
      <c r="S6" s="356" t="s">
        <v>19</v>
      </c>
      <c r="T6" s="356" t="s">
        <v>19</v>
      </c>
      <c r="U6" s="356" t="s">
        <v>14</v>
      </c>
      <c r="V6" s="354"/>
      <c r="W6" s="354"/>
      <c r="X6" s="354" t="s">
        <v>51</v>
      </c>
      <c r="Y6" s="354" t="s">
        <v>51</v>
      </c>
      <c r="Z6" s="356" t="s">
        <v>19</v>
      </c>
      <c r="AA6" s="356" t="s">
        <v>19</v>
      </c>
      <c r="AB6" s="356" t="s">
        <v>19</v>
      </c>
      <c r="AC6" s="354"/>
      <c r="AD6" s="354"/>
      <c r="AE6" s="356" t="s">
        <v>19</v>
      </c>
      <c r="AF6" s="356" t="s">
        <v>19</v>
      </c>
      <c r="AG6" s="356" t="s">
        <v>19</v>
      </c>
      <c r="AH6" s="356" t="s">
        <v>19</v>
      </c>
      <c r="AI6" s="254">
        <v>91.2</v>
      </c>
      <c r="AJ6" s="107">
        <f>COUNTIF(C6:AH6,"T")*4+COUNTIF(C6:AH6,"P")*12+COUNTIF(C6:AH6,"M")*4+COUNTIF(C6:AH6,"D1")*6+COUNTIF(C6:AH6,"N")*12+COUNTIF(C6:AH6,"TI")*11+COUNTIF(C6:AH6,"MT")*12+COUNTIF(C6:AH6,"MN")*18+COUNTIF(C6:AH6,"PI")*17+COUNTIF(C6:AH6,"D2")*6+COUNTIF(C6:AH6,"AF")*0</f>
        <v>90</v>
      </c>
      <c r="AK6" s="255">
        <f>AJ6-91.2</f>
        <v>-1.2000000000000028</v>
      </c>
    </row>
    <row r="7" spans="1:38" s="256" customFormat="1" ht="20.25">
      <c r="A7" s="250" t="s">
        <v>59</v>
      </c>
      <c r="B7" s="251" t="s">
        <v>60</v>
      </c>
      <c r="C7" s="252" t="s">
        <v>61</v>
      </c>
      <c r="D7" s="253" t="s">
        <v>152</v>
      </c>
      <c r="E7" s="356" t="s">
        <v>20</v>
      </c>
      <c r="F7" s="356" t="s">
        <v>20</v>
      </c>
      <c r="G7" s="354" t="s">
        <v>21</v>
      </c>
      <c r="H7" s="354"/>
      <c r="I7" s="354" t="s">
        <v>52</v>
      </c>
      <c r="J7" s="356" t="s">
        <v>185</v>
      </c>
      <c r="K7" s="356" t="s">
        <v>20</v>
      </c>
      <c r="L7" s="356" t="s">
        <v>20</v>
      </c>
      <c r="M7" s="356" t="s">
        <v>20</v>
      </c>
      <c r="N7" s="356" t="s">
        <v>20</v>
      </c>
      <c r="O7" s="354" t="s">
        <v>52</v>
      </c>
      <c r="P7" s="353"/>
      <c r="Q7" s="356" t="s">
        <v>20</v>
      </c>
      <c r="R7" s="356" t="s">
        <v>20</v>
      </c>
      <c r="S7" s="356" t="s">
        <v>20</v>
      </c>
      <c r="T7" s="356" t="s">
        <v>20</v>
      </c>
      <c r="U7" s="356" t="s">
        <v>20</v>
      </c>
      <c r="V7" s="353" t="s">
        <v>55</v>
      </c>
      <c r="W7" s="353" t="s">
        <v>52</v>
      </c>
      <c r="X7" s="354"/>
      <c r="Y7" s="354"/>
      <c r="Z7" s="356" t="s">
        <v>20</v>
      </c>
      <c r="AA7" s="356" t="s">
        <v>20</v>
      </c>
      <c r="AB7" s="356" t="s">
        <v>20</v>
      </c>
      <c r="AC7" s="353" t="s">
        <v>52</v>
      </c>
      <c r="AD7" s="354"/>
      <c r="AE7" s="356" t="s">
        <v>195</v>
      </c>
      <c r="AF7" s="356" t="s">
        <v>20</v>
      </c>
      <c r="AG7" s="356" t="s">
        <v>20</v>
      </c>
      <c r="AH7" s="356" t="s">
        <v>20</v>
      </c>
      <c r="AI7" s="254">
        <v>91.2</v>
      </c>
      <c r="AJ7" s="107">
        <f>COUNTIF(C7:AH7,"T")*4+COUNTIF(C7:AH7,"P")*12+COUNTIF(C7:AH7,"M")*4+COUNTIF(C7:AH7,"D1")*6+COUNTIF(C7:AH7,"N")*12+COUNTIF(C7:AH7,"TI")*11+COUNTIF(C7:AH7,"MT")*12+COUNTIF(C7:AH7,"TN")*16+COUNTIF(C7:AH7,"D2N")*18+COUNTIF(C7:AH7,"D2")*6+COUNTIF(C7:AH7,"D1")*6+COUNTIF(C7:AH7,"AF")*0</f>
        <v>148</v>
      </c>
      <c r="AK7" s="255">
        <f>AJ7-91.2</f>
        <v>56.8</v>
      </c>
      <c r="AL7" s="256" t="s">
        <v>198</v>
      </c>
    </row>
    <row r="8" spans="1:38" s="12" customFormat="1" ht="20.25">
      <c r="A8" s="109">
        <v>154725</v>
      </c>
      <c r="B8" s="110" t="s">
        <v>149</v>
      </c>
      <c r="C8" s="111" t="s">
        <v>62</v>
      </c>
      <c r="D8" s="104" t="s">
        <v>153</v>
      </c>
      <c r="E8" s="356" t="s">
        <v>48</v>
      </c>
      <c r="F8" s="356" t="s">
        <v>48</v>
      </c>
      <c r="G8" s="354"/>
      <c r="H8" s="354" t="s">
        <v>51</v>
      </c>
      <c r="I8" s="354"/>
      <c r="J8" s="356" t="s">
        <v>48</v>
      </c>
      <c r="K8" s="356" t="s">
        <v>48</v>
      </c>
      <c r="L8" s="356" t="s">
        <v>48</v>
      </c>
      <c r="M8" s="356" t="s">
        <v>48</v>
      </c>
      <c r="N8" s="356" t="s">
        <v>48</v>
      </c>
      <c r="O8" s="354"/>
      <c r="P8" s="354" t="s">
        <v>51</v>
      </c>
      <c r="Q8" s="356" t="s">
        <v>48</v>
      </c>
      <c r="R8" s="356" t="s">
        <v>186</v>
      </c>
      <c r="S8" s="356" t="s">
        <v>48</v>
      </c>
      <c r="T8" s="356" t="s">
        <v>48</v>
      </c>
      <c r="U8" s="356" t="s">
        <v>48</v>
      </c>
      <c r="V8" s="353" t="s">
        <v>52</v>
      </c>
      <c r="W8" s="353"/>
      <c r="X8" s="353"/>
      <c r="Y8" s="353"/>
      <c r="Z8" s="356" t="s">
        <v>48</v>
      </c>
      <c r="AA8" s="356" t="s">
        <v>48</v>
      </c>
      <c r="AB8" s="356" t="s">
        <v>48</v>
      </c>
      <c r="AC8" s="354"/>
      <c r="AD8" s="353"/>
      <c r="AE8" s="356" t="s">
        <v>48</v>
      </c>
      <c r="AF8" s="356" t="s">
        <v>48</v>
      </c>
      <c r="AG8" s="356" t="s">
        <v>48</v>
      </c>
      <c r="AH8" s="356" t="s">
        <v>48</v>
      </c>
      <c r="AI8" s="254">
        <v>91.2</v>
      </c>
      <c r="AJ8" s="107">
        <f>COUNTIF(C8:AH8,"T")*4+COUNTIF(C8:AH8,"P")*12+COUNTIF(C8:AH8,"M")*4+COUNTIF(C8:AH8,"D1")*6+COUNTIF(C8:AH8,"N")*12+COUNTIF(C8:AH8,"TI")*11+COUNTIF(C8:AH8,"T1")*4+COUNTIF(C8:AH8,"MN")*18+COUNTIF(C8:AH8,"PI")*17+COUNTIF(C8:AH8,"D2")*6+COUNTIF(C8:AH8,"D1")*6+COUNTIF(C8:AH8,"AF")*0</f>
        <v>102</v>
      </c>
      <c r="AK8" s="255">
        <f>AJ8-91.2</f>
        <v>10.799999999999997</v>
      </c>
      <c r="AL8" s="12" t="s">
        <v>199</v>
      </c>
    </row>
    <row r="9" spans="1:38" s="12" customFormat="1" ht="21">
      <c r="A9" s="113" t="s">
        <v>0</v>
      </c>
      <c r="B9" s="369" t="s">
        <v>1</v>
      </c>
      <c r="C9" s="461" t="s">
        <v>45</v>
      </c>
      <c r="D9" s="461" t="s">
        <v>3</v>
      </c>
      <c r="E9" s="249">
        <v>1</v>
      </c>
      <c r="F9" s="249">
        <v>2</v>
      </c>
      <c r="G9" s="249">
        <v>3</v>
      </c>
      <c r="H9" s="249">
        <v>4</v>
      </c>
      <c r="I9" s="249">
        <v>5</v>
      </c>
      <c r="J9" s="249">
        <v>6</v>
      </c>
      <c r="K9" s="249">
        <v>7</v>
      </c>
      <c r="L9" s="249">
        <v>8</v>
      </c>
      <c r="M9" s="249">
        <v>9</v>
      </c>
      <c r="N9" s="249">
        <v>10</v>
      </c>
      <c r="O9" s="249">
        <v>11</v>
      </c>
      <c r="P9" s="249">
        <v>12</v>
      </c>
      <c r="Q9" s="249">
        <v>13</v>
      </c>
      <c r="R9" s="249">
        <v>14</v>
      </c>
      <c r="S9" s="249">
        <v>15</v>
      </c>
      <c r="T9" s="249">
        <v>16</v>
      </c>
      <c r="U9" s="249">
        <v>17</v>
      </c>
      <c r="V9" s="249">
        <v>18</v>
      </c>
      <c r="W9" s="249">
        <v>19</v>
      </c>
      <c r="X9" s="249">
        <v>20</v>
      </c>
      <c r="Y9" s="249">
        <v>21</v>
      </c>
      <c r="Z9" s="249">
        <v>22</v>
      </c>
      <c r="AA9" s="249">
        <v>23</v>
      </c>
      <c r="AB9" s="249">
        <v>24</v>
      </c>
      <c r="AC9" s="249">
        <v>25</v>
      </c>
      <c r="AD9" s="249">
        <v>26</v>
      </c>
      <c r="AE9" s="249">
        <v>27</v>
      </c>
      <c r="AF9" s="249">
        <v>28</v>
      </c>
      <c r="AG9" s="249">
        <v>29</v>
      </c>
      <c r="AH9" s="249">
        <v>30</v>
      </c>
      <c r="AI9" s="462" t="s">
        <v>4</v>
      </c>
      <c r="AJ9" s="463" t="s">
        <v>5</v>
      </c>
      <c r="AK9" s="464" t="s">
        <v>6</v>
      </c>
    </row>
    <row r="10" spans="1:38" s="12" customFormat="1" ht="21">
      <c r="A10" s="113"/>
      <c r="B10" s="369" t="s">
        <v>46</v>
      </c>
      <c r="C10" s="461"/>
      <c r="D10" s="461"/>
      <c r="E10" s="352" t="s">
        <v>8</v>
      </c>
      <c r="F10" s="352" t="s">
        <v>9</v>
      </c>
      <c r="G10" s="352" t="s">
        <v>10</v>
      </c>
      <c r="H10" s="352" t="s">
        <v>130</v>
      </c>
      <c r="I10" s="352" t="s">
        <v>11</v>
      </c>
      <c r="J10" s="352" t="s">
        <v>12</v>
      </c>
      <c r="K10" s="352" t="s">
        <v>13</v>
      </c>
      <c r="L10" s="352" t="s">
        <v>8</v>
      </c>
      <c r="M10" s="352" t="s">
        <v>9</v>
      </c>
      <c r="N10" s="352" t="s">
        <v>10</v>
      </c>
      <c r="O10" s="352" t="s">
        <v>130</v>
      </c>
      <c r="P10" s="352" t="s">
        <v>11</v>
      </c>
      <c r="Q10" s="352" t="s">
        <v>12</v>
      </c>
      <c r="R10" s="352" t="s">
        <v>13</v>
      </c>
      <c r="S10" s="352" t="s">
        <v>8</v>
      </c>
      <c r="T10" s="352" t="s">
        <v>9</v>
      </c>
      <c r="U10" s="352" t="s">
        <v>10</v>
      </c>
      <c r="V10" s="352" t="s">
        <v>130</v>
      </c>
      <c r="W10" s="352" t="s">
        <v>11</v>
      </c>
      <c r="X10" s="352" t="s">
        <v>12</v>
      </c>
      <c r="Y10" s="352" t="s">
        <v>13</v>
      </c>
      <c r="Z10" s="352" t="s">
        <v>8</v>
      </c>
      <c r="AA10" s="352" t="s">
        <v>9</v>
      </c>
      <c r="AB10" s="352" t="s">
        <v>10</v>
      </c>
      <c r="AC10" s="352" t="s">
        <v>130</v>
      </c>
      <c r="AD10" s="352" t="s">
        <v>11</v>
      </c>
      <c r="AE10" s="352" t="s">
        <v>12</v>
      </c>
      <c r="AF10" s="352" t="s">
        <v>13</v>
      </c>
      <c r="AG10" s="352" t="s">
        <v>8</v>
      </c>
      <c r="AH10" s="352" t="s">
        <v>9</v>
      </c>
      <c r="AI10" s="462"/>
      <c r="AJ10" s="463"/>
      <c r="AK10" s="464"/>
    </row>
    <row r="11" spans="1:38" s="12" customFormat="1" ht="20.25">
      <c r="A11" s="296" t="s">
        <v>63</v>
      </c>
      <c r="B11" s="110" t="s">
        <v>64</v>
      </c>
      <c r="C11" s="111" t="s">
        <v>65</v>
      </c>
      <c r="D11" s="104" t="s">
        <v>66</v>
      </c>
      <c r="E11" s="114" t="s">
        <v>55</v>
      </c>
      <c r="F11" s="384" t="s">
        <v>55</v>
      </c>
      <c r="G11" s="314"/>
      <c r="H11" s="314" t="s">
        <v>191</v>
      </c>
      <c r="I11" s="314" t="s">
        <v>55</v>
      </c>
      <c r="J11" s="114"/>
      <c r="K11" s="114" t="s">
        <v>47</v>
      </c>
      <c r="L11" s="311"/>
      <c r="M11" s="311" t="s">
        <v>55</v>
      </c>
      <c r="N11" s="311" t="s">
        <v>55</v>
      </c>
      <c r="O11" s="364"/>
      <c r="P11" s="315" t="s">
        <v>52</v>
      </c>
      <c r="Q11" s="311"/>
      <c r="R11" s="311"/>
      <c r="S11" s="114"/>
      <c r="T11" s="311"/>
      <c r="U11" s="311" t="s">
        <v>181</v>
      </c>
      <c r="V11" s="315"/>
      <c r="W11" s="364" t="s">
        <v>51</v>
      </c>
      <c r="X11" s="315" t="s">
        <v>52</v>
      </c>
      <c r="Y11" s="315" t="s">
        <v>191</v>
      </c>
      <c r="Z11" s="311"/>
      <c r="AA11" s="114"/>
      <c r="AB11" s="311"/>
      <c r="AC11" s="315" t="s">
        <v>51</v>
      </c>
      <c r="AD11" s="315"/>
      <c r="AE11" s="114"/>
      <c r="AF11" s="114" t="s">
        <v>165</v>
      </c>
      <c r="AG11" s="114" t="s">
        <v>55</v>
      </c>
      <c r="AH11" s="114"/>
      <c r="AI11" s="254">
        <v>100.8</v>
      </c>
      <c r="AJ11" s="107">
        <f>COUNTIF(C11:AH11,"T")*4+COUNTIF(C11:AH11,"P")*12+COUNTIF(C11:AH11,"M")*4+COUNTIF(C11:AH11,"D1")*6+COUNTIF(C11:AH11,"N")*12+COUNTIF(C11:AH11,"MT")*5+COUNTIF(C11:AH11,"MT")*12+COUNTIF(C11:AH11,"MN")*18+COUNTIF(C11:AH11,"D2N")*18+COUNTIF(C11:AH11,"D2")*6+COUNTIF(C11:AH11,"D1")*6+COUNTIF(C11:AH11,"AF")*0</f>
        <v>162</v>
      </c>
      <c r="AK11" s="255">
        <f>AJ11-91.2</f>
        <v>70.8</v>
      </c>
    </row>
    <row r="12" spans="1:38" s="12" customFormat="1" ht="20.25">
      <c r="A12" s="296" t="s">
        <v>67</v>
      </c>
      <c r="B12" s="110" t="s">
        <v>68</v>
      </c>
      <c r="C12" s="111" t="s">
        <v>69</v>
      </c>
      <c r="D12" s="104" t="s">
        <v>66</v>
      </c>
      <c r="E12" s="114"/>
      <c r="F12" s="311" t="s">
        <v>187</v>
      </c>
      <c r="G12" s="314"/>
      <c r="H12" s="314"/>
      <c r="I12" s="314"/>
      <c r="J12" s="114" t="s">
        <v>187</v>
      </c>
      <c r="K12" s="114"/>
      <c r="L12" s="114"/>
      <c r="M12" s="114"/>
      <c r="N12" s="114" t="s">
        <v>187</v>
      </c>
      <c r="O12" s="314"/>
      <c r="P12" s="314"/>
      <c r="Q12" s="114"/>
      <c r="R12" s="324" t="s">
        <v>187</v>
      </c>
      <c r="S12" s="114"/>
      <c r="T12" s="114"/>
      <c r="U12" s="114"/>
      <c r="V12" s="314" t="s">
        <v>187</v>
      </c>
      <c r="W12" s="314"/>
      <c r="X12" s="314"/>
      <c r="Y12" s="314"/>
      <c r="Z12" s="114" t="s">
        <v>55</v>
      </c>
      <c r="AA12" s="114"/>
      <c r="AB12" s="114"/>
      <c r="AC12" s="314"/>
      <c r="AD12" s="314" t="s">
        <v>55</v>
      </c>
      <c r="AE12" s="114"/>
      <c r="AF12" s="114"/>
      <c r="AG12" s="114"/>
      <c r="AH12" s="114" t="s">
        <v>55</v>
      </c>
      <c r="AI12" s="254">
        <v>100.8</v>
      </c>
      <c r="AJ12" s="107">
        <f>COUNTIF(C12:AH12,"T")*4+COUNTIF(C12:AH12,"P")*12+COUNTIF(C12:AH12,"M")*4+COUNTIF(C12:AH12,"D1")*6+COUNTIF(C12:AH12,"N")*12+COUNTIF(C12:AH12,"TI")*11+COUNTIF(C12:AH12,"MT")*12+COUNTIF(C12:AH12,"MN")*18+COUNTIF(C12:AH12,"AT")*12+COUNTIF(C12:AH12,"D2")*6+COUNTIF(C12:AH12,"D1")*6+COUNTIF(C12:AH12,"AF")*0</f>
        <v>36</v>
      </c>
      <c r="AK12" s="255">
        <f>AJ12-91.2</f>
        <v>-55.2</v>
      </c>
    </row>
    <row r="13" spans="1:38" s="12" customFormat="1" ht="20.25">
      <c r="A13" s="296" t="s">
        <v>70</v>
      </c>
      <c r="B13" s="110" t="s">
        <v>71</v>
      </c>
      <c r="C13" s="111" t="s">
        <v>72</v>
      </c>
      <c r="D13" s="104" t="s">
        <v>66</v>
      </c>
      <c r="E13" s="114"/>
      <c r="F13" s="114"/>
      <c r="G13" s="314" t="s">
        <v>55</v>
      </c>
      <c r="H13" s="314"/>
      <c r="I13" s="314" t="s">
        <v>51</v>
      </c>
      <c r="J13" s="114" t="s">
        <v>165</v>
      </c>
      <c r="K13" s="114" t="s">
        <v>55</v>
      </c>
      <c r="L13" s="114"/>
      <c r="M13" s="114"/>
      <c r="N13" s="114"/>
      <c r="O13" s="314" t="s">
        <v>55</v>
      </c>
      <c r="P13" s="314"/>
      <c r="Q13" s="114"/>
      <c r="R13" s="114"/>
      <c r="S13" s="114" t="s">
        <v>55</v>
      </c>
      <c r="T13" s="114"/>
      <c r="U13" s="114"/>
      <c r="V13" s="314" t="s">
        <v>51</v>
      </c>
      <c r="W13" s="314" t="s">
        <v>55</v>
      </c>
      <c r="X13" s="314"/>
      <c r="Y13" s="314"/>
      <c r="Z13" s="114"/>
      <c r="AA13" s="114" t="s">
        <v>55</v>
      </c>
      <c r="AB13" s="114"/>
      <c r="AC13" s="314"/>
      <c r="AD13" s="314"/>
      <c r="AE13" s="114" t="s">
        <v>196</v>
      </c>
      <c r="AF13" s="114" t="s">
        <v>197</v>
      </c>
      <c r="AG13" s="114"/>
      <c r="AH13" s="114"/>
      <c r="AI13" s="254">
        <v>100.8</v>
      </c>
      <c r="AJ13" s="107">
        <f>COUNTIF(C13:AH13,"T")*4+COUNTIF(C13:AH13,"P")*12+COUNTIF(C13:AH13,"M")*4+COUNTIF(C13:AH13,"D1")*6+COUNTIF(C13:AH13,"N")*12+COUNTIF(C13:AH13,"TI")*11+COUNTIF(C13:AH13,"N1")*5+COUNTIF(C13:AH13,"MN")*18+COUNTIF(C13:AH13,"PI")*17+COUNTIF(C13:AH13,"D2")*6+COUNTIF(C13:AH13,"D1")*6+COUNTIF(C13:AH13,"AT12")*12+COUNTIF(C13:AH13,"AT12")*5</f>
        <v>118</v>
      </c>
      <c r="AK13" s="255">
        <f>AJ13-100.8</f>
        <v>17.200000000000003</v>
      </c>
    </row>
    <row r="14" spans="1:38" s="12" customFormat="1" ht="21">
      <c r="A14" s="113" t="s">
        <v>0</v>
      </c>
      <c r="B14" s="369" t="s">
        <v>1</v>
      </c>
      <c r="C14" s="461" t="s">
        <v>45</v>
      </c>
      <c r="D14" s="461" t="s">
        <v>3</v>
      </c>
      <c r="E14" s="249">
        <v>1</v>
      </c>
      <c r="F14" s="249">
        <v>2</v>
      </c>
      <c r="G14" s="249">
        <v>3</v>
      </c>
      <c r="H14" s="249">
        <v>4</v>
      </c>
      <c r="I14" s="249">
        <v>5</v>
      </c>
      <c r="J14" s="249">
        <v>6</v>
      </c>
      <c r="K14" s="249">
        <v>7</v>
      </c>
      <c r="L14" s="249">
        <v>8</v>
      </c>
      <c r="M14" s="249">
        <v>9</v>
      </c>
      <c r="N14" s="249">
        <v>10</v>
      </c>
      <c r="O14" s="249">
        <v>11</v>
      </c>
      <c r="P14" s="249">
        <v>12</v>
      </c>
      <c r="Q14" s="249">
        <v>13</v>
      </c>
      <c r="R14" s="249">
        <v>14</v>
      </c>
      <c r="S14" s="249">
        <v>15</v>
      </c>
      <c r="T14" s="249">
        <v>16</v>
      </c>
      <c r="U14" s="249">
        <v>17</v>
      </c>
      <c r="V14" s="249">
        <v>18</v>
      </c>
      <c r="W14" s="249">
        <v>19</v>
      </c>
      <c r="X14" s="249">
        <v>20</v>
      </c>
      <c r="Y14" s="249">
        <v>21</v>
      </c>
      <c r="Z14" s="249">
        <v>22</v>
      </c>
      <c r="AA14" s="249">
        <v>23</v>
      </c>
      <c r="AB14" s="249">
        <v>24</v>
      </c>
      <c r="AC14" s="249">
        <v>25</v>
      </c>
      <c r="AD14" s="249">
        <v>26</v>
      </c>
      <c r="AE14" s="249">
        <v>27</v>
      </c>
      <c r="AF14" s="249">
        <v>28</v>
      </c>
      <c r="AG14" s="249">
        <v>29</v>
      </c>
      <c r="AH14" s="249">
        <v>30</v>
      </c>
      <c r="AI14" s="462" t="s">
        <v>4</v>
      </c>
      <c r="AJ14" s="463" t="s">
        <v>5</v>
      </c>
      <c r="AK14" s="464" t="s">
        <v>6</v>
      </c>
    </row>
    <row r="15" spans="1:38" s="12" customFormat="1" ht="21">
      <c r="A15" s="113"/>
      <c r="B15" s="369" t="s">
        <v>46</v>
      </c>
      <c r="C15" s="461"/>
      <c r="D15" s="461"/>
      <c r="E15" s="352" t="s">
        <v>8</v>
      </c>
      <c r="F15" s="352" t="s">
        <v>9</v>
      </c>
      <c r="G15" s="352" t="s">
        <v>10</v>
      </c>
      <c r="H15" s="352" t="s">
        <v>130</v>
      </c>
      <c r="I15" s="352" t="s">
        <v>11</v>
      </c>
      <c r="J15" s="352" t="s">
        <v>12</v>
      </c>
      <c r="K15" s="352" t="s">
        <v>13</v>
      </c>
      <c r="L15" s="352" t="s">
        <v>8</v>
      </c>
      <c r="M15" s="352" t="s">
        <v>9</v>
      </c>
      <c r="N15" s="352" t="s">
        <v>10</v>
      </c>
      <c r="O15" s="352" t="s">
        <v>130</v>
      </c>
      <c r="P15" s="352" t="s">
        <v>11</v>
      </c>
      <c r="Q15" s="352" t="s">
        <v>12</v>
      </c>
      <c r="R15" s="352" t="s">
        <v>13</v>
      </c>
      <c r="S15" s="352" t="s">
        <v>8</v>
      </c>
      <c r="T15" s="352" t="s">
        <v>9</v>
      </c>
      <c r="U15" s="352" t="s">
        <v>10</v>
      </c>
      <c r="V15" s="352" t="s">
        <v>130</v>
      </c>
      <c r="W15" s="352" t="s">
        <v>11</v>
      </c>
      <c r="X15" s="352" t="s">
        <v>12</v>
      </c>
      <c r="Y15" s="352" t="s">
        <v>13</v>
      </c>
      <c r="Z15" s="352" t="s">
        <v>8</v>
      </c>
      <c r="AA15" s="352" t="s">
        <v>9</v>
      </c>
      <c r="AB15" s="352" t="s">
        <v>10</v>
      </c>
      <c r="AC15" s="352" t="s">
        <v>130</v>
      </c>
      <c r="AD15" s="352" t="s">
        <v>11</v>
      </c>
      <c r="AE15" s="352" t="s">
        <v>12</v>
      </c>
      <c r="AF15" s="352" t="s">
        <v>13</v>
      </c>
      <c r="AG15" s="352" t="s">
        <v>8</v>
      </c>
      <c r="AH15" s="352" t="s">
        <v>9</v>
      </c>
      <c r="AI15" s="462"/>
      <c r="AJ15" s="463"/>
      <c r="AK15" s="464"/>
    </row>
    <row r="16" spans="1:38" s="256" customFormat="1" ht="20.25">
      <c r="A16" s="297">
        <v>158232</v>
      </c>
      <c r="B16" s="251" t="s">
        <v>161</v>
      </c>
      <c r="C16" s="262"/>
      <c r="D16" s="286" t="s">
        <v>150</v>
      </c>
      <c r="E16" s="257"/>
      <c r="F16" s="316"/>
      <c r="G16" s="313"/>
      <c r="H16" s="313"/>
      <c r="I16" s="313"/>
      <c r="J16" s="257"/>
      <c r="K16" s="257"/>
      <c r="L16" s="257" t="s">
        <v>55</v>
      </c>
      <c r="M16" s="257"/>
      <c r="N16" s="257"/>
      <c r="O16" s="313"/>
      <c r="P16" s="313" t="s">
        <v>55</v>
      </c>
      <c r="Q16" s="257" t="s">
        <v>55</v>
      </c>
      <c r="R16" s="257"/>
      <c r="S16" s="257"/>
      <c r="T16" s="257" t="s">
        <v>55</v>
      </c>
      <c r="U16" s="257"/>
      <c r="V16" s="313"/>
      <c r="W16" s="313"/>
      <c r="X16" s="313" t="s">
        <v>55</v>
      </c>
      <c r="Y16" s="313"/>
      <c r="Z16" s="257"/>
      <c r="AA16" s="257"/>
      <c r="AB16" s="257" t="s">
        <v>55</v>
      </c>
      <c r="AC16" s="313"/>
      <c r="AD16" s="313" t="s">
        <v>21</v>
      </c>
      <c r="AE16" s="355"/>
      <c r="AF16" s="257" t="s">
        <v>55</v>
      </c>
      <c r="AG16" s="355"/>
      <c r="AH16" s="355"/>
      <c r="AI16" s="254">
        <v>76.8</v>
      </c>
      <c r="AJ16" s="107">
        <f>COUNTIF(C16:AH16,"T")*4+COUNTIF(C16:AH16,"P")*12+COUNTIF(C16:AH16,"M")*4+COUNTIF(C16:AH16,"D1")*6+COUNTIF(C16:AH16,"N")*12+COUNTIF(C16:AH16,"TI")*11+COUNTIF(C16:AH16,"MT")*12+COUNTIF(C16:AH16,"MN")*18+COUNTIF(C16:AH16,"PI")*17+COUNTIF(C16:AH16,"D2")*6+COUNTIF(C16:AH16,"D1")*6+COUNTIF(C16:AH16,"AF")*0</f>
        <v>96</v>
      </c>
      <c r="AK16" s="255">
        <f>AJ16-91.2</f>
        <v>4.7999999999999972</v>
      </c>
      <c r="AL16" s="256" t="s">
        <v>198</v>
      </c>
    </row>
    <row r="17" spans="1:37" s="12" customFormat="1" ht="21">
      <c r="A17" s="376" t="s">
        <v>0</v>
      </c>
      <c r="B17" s="370" t="s">
        <v>1</v>
      </c>
      <c r="C17" s="370" t="s">
        <v>45</v>
      </c>
      <c r="D17" s="370" t="s">
        <v>3</v>
      </c>
      <c r="E17" s="249">
        <v>1</v>
      </c>
      <c r="F17" s="249">
        <v>2</v>
      </c>
      <c r="G17" s="249">
        <v>3</v>
      </c>
      <c r="H17" s="249">
        <v>4</v>
      </c>
      <c r="I17" s="249">
        <v>5</v>
      </c>
      <c r="J17" s="249">
        <v>6</v>
      </c>
      <c r="K17" s="249">
        <v>7</v>
      </c>
      <c r="L17" s="249">
        <v>8</v>
      </c>
      <c r="M17" s="249">
        <v>9</v>
      </c>
      <c r="N17" s="249">
        <v>10</v>
      </c>
      <c r="O17" s="249">
        <v>11</v>
      </c>
      <c r="P17" s="249">
        <v>12</v>
      </c>
      <c r="Q17" s="249">
        <v>13</v>
      </c>
      <c r="R17" s="249">
        <v>14</v>
      </c>
      <c r="S17" s="249">
        <v>15</v>
      </c>
      <c r="T17" s="249">
        <v>16</v>
      </c>
      <c r="U17" s="249">
        <v>17</v>
      </c>
      <c r="V17" s="249">
        <v>18</v>
      </c>
      <c r="W17" s="249">
        <v>19</v>
      </c>
      <c r="X17" s="249">
        <v>20</v>
      </c>
      <c r="Y17" s="249">
        <v>21</v>
      </c>
      <c r="Z17" s="249">
        <v>22</v>
      </c>
      <c r="AA17" s="249">
        <v>23</v>
      </c>
      <c r="AB17" s="249">
        <v>24</v>
      </c>
      <c r="AC17" s="249">
        <v>25</v>
      </c>
      <c r="AD17" s="249">
        <v>26</v>
      </c>
      <c r="AE17" s="249">
        <v>27</v>
      </c>
      <c r="AF17" s="249">
        <v>28</v>
      </c>
      <c r="AG17" s="249">
        <v>29</v>
      </c>
      <c r="AH17" s="249">
        <v>30</v>
      </c>
      <c r="AI17" s="377" t="s">
        <v>4</v>
      </c>
      <c r="AJ17" s="378" t="s">
        <v>5</v>
      </c>
      <c r="AK17" s="379" t="s">
        <v>6</v>
      </c>
    </row>
    <row r="18" spans="1:37" s="12" customFormat="1" ht="21">
      <c r="A18" s="376"/>
      <c r="B18" s="370" t="s">
        <v>46</v>
      </c>
      <c r="C18" s="370"/>
      <c r="D18" s="370"/>
      <c r="E18" s="352" t="s">
        <v>8</v>
      </c>
      <c r="F18" s="352" t="s">
        <v>9</v>
      </c>
      <c r="G18" s="352" t="s">
        <v>10</v>
      </c>
      <c r="H18" s="352" t="s">
        <v>130</v>
      </c>
      <c r="I18" s="352" t="s">
        <v>11</v>
      </c>
      <c r="J18" s="352" t="s">
        <v>12</v>
      </c>
      <c r="K18" s="352" t="s">
        <v>13</v>
      </c>
      <c r="L18" s="352" t="s">
        <v>8</v>
      </c>
      <c r="M18" s="352" t="s">
        <v>9</v>
      </c>
      <c r="N18" s="352" t="s">
        <v>10</v>
      </c>
      <c r="O18" s="352" t="s">
        <v>130</v>
      </c>
      <c r="P18" s="352" t="s">
        <v>11</v>
      </c>
      <c r="Q18" s="352" t="s">
        <v>12</v>
      </c>
      <c r="R18" s="352" t="s">
        <v>13</v>
      </c>
      <c r="S18" s="352" t="s">
        <v>8</v>
      </c>
      <c r="T18" s="352" t="s">
        <v>9</v>
      </c>
      <c r="U18" s="352" t="s">
        <v>10</v>
      </c>
      <c r="V18" s="352" t="s">
        <v>130</v>
      </c>
      <c r="W18" s="352" t="s">
        <v>11</v>
      </c>
      <c r="X18" s="352" t="s">
        <v>12</v>
      </c>
      <c r="Y18" s="352" t="s">
        <v>13</v>
      </c>
      <c r="Z18" s="352" t="s">
        <v>8</v>
      </c>
      <c r="AA18" s="352" t="s">
        <v>9</v>
      </c>
      <c r="AB18" s="352" t="s">
        <v>10</v>
      </c>
      <c r="AC18" s="352" t="s">
        <v>130</v>
      </c>
      <c r="AD18" s="352" t="s">
        <v>11</v>
      </c>
      <c r="AE18" s="352" t="s">
        <v>12</v>
      </c>
      <c r="AF18" s="352" t="s">
        <v>13</v>
      </c>
      <c r="AG18" s="352" t="s">
        <v>8</v>
      </c>
      <c r="AH18" s="352" t="s">
        <v>9</v>
      </c>
      <c r="AI18" s="377"/>
      <c r="AJ18" s="378"/>
      <c r="AK18" s="379"/>
    </row>
    <row r="19" spans="1:37" s="12" customFormat="1" ht="20.25">
      <c r="A19" s="298">
        <v>158259</v>
      </c>
      <c r="B19" s="110" t="s">
        <v>158</v>
      </c>
      <c r="C19" s="111"/>
      <c r="D19" s="286" t="s">
        <v>150</v>
      </c>
      <c r="E19" s="456" t="s">
        <v>163</v>
      </c>
      <c r="F19" s="457"/>
      <c r="G19" s="457"/>
      <c r="H19" s="457"/>
      <c r="I19" s="457"/>
      <c r="J19" s="457"/>
      <c r="K19" s="457"/>
      <c r="L19" s="457"/>
      <c r="M19" s="457"/>
      <c r="N19" s="457"/>
      <c r="O19" s="457"/>
      <c r="P19" s="457"/>
      <c r="Q19" s="457"/>
      <c r="R19" s="457"/>
      <c r="S19" s="458"/>
      <c r="T19" s="114" t="s">
        <v>200</v>
      </c>
      <c r="U19" s="114" t="s">
        <v>51</v>
      </c>
      <c r="V19" s="314" t="s">
        <v>51</v>
      </c>
      <c r="W19" s="314"/>
      <c r="X19" s="314"/>
      <c r="Y19" s="314" t="s">
        <v>51</v>
      </c>
      <c r="Z19" s="114"/>
      <c r="AA19" s="114"/>
      <c r="AB19" s="114"/>
      <c r="AC19" s="314" t="s">
        <v>55</v>
      </c>
      <c r="AD19" s="314"/>
      <c r="AE19" s="114"/>
      <c r="AF19" s="114" t="s">
        <v>47</v>
      </c>
      <c r="AG19" s="114" t="s">
        <v>54</v>
      </c>
      <c r="AH19" s="114"/>
      <c r="AI19" s="254">
        <v>43.2</v>
      </c>
      <c r="AJ19" s="107">
        <f>COUNTIF(C19:AH19,"T")*4+COUNTIF(C19:AH19,"P")*12+COUNTIF(C19:AH19,"M")*4+COUNTIF(C19:AH19,"D1")*6+COUNTIF(C19:AH19,"N")*12+COUNTIF(C19:AH19,"D3")*5+COUNTIF(C19:AH19,"I")*5+COUNTIF(C19:AH19,"MN")*18+COUNTIF(C19:AH19,"AT")*4+COUNTIF(C19:AH19,"D2")*6+COUNTIF(C19:AH19,"M1")*5+COUNTIF(C19:AH19,"AF")*0</f>
        <v>40</v>
      </c>
      <c r="AK19" s="255">
        <f>AJ19-43.2</f>
        <v>-3.2000000000000028</v>
      </c>
    </row>
    <row r="20" spans="1:37" s="12" customFormat="1" ht="21">
      <c r="A20" s="113" t="s">
        <v>0</v>
      </c>
      <c r="B20" s="370" t="s">
        <v>1</v>
      </c>
      <c r="C20" s="370" t="s">
        <v>45</v>
      </c>
      <c r="D20" s="370" t="s">
        <v>3</v>
      </c>
      <c r="E20" s="249">
        <v>1</v>
      </c>
      <c r="F20" s="249">
        <v>2</v>
      </c>
      <c r="G20" s="249">
        <v>3</v>
      </c>
      <c r="H20" s="249">
        <v>4</v>
      </c>
      <c r="I20" s="249">
        <v>5</v>
      </c>
      <c r="J20" s="249">
        <v>6</v>
      </c>
      <c r="K20" s="249">
        <v>7</v>
      </c>
      <c r="L20" s="249">
        <v>8</v>
      </c>
      <c r="M20" s="249">
        <v>9</v>
      </c>
      <c r="N20" s="249">
        <v>10</v>
      </c>
      <c r="O20" s="249">
        <v>11</v>
      </c>
      <c r="P20" s="249">
        <v>12</v>
      </c>
      <c r="Q20" s="249">
        <v>13</v>
      </c>
      <c r="R20" s="249">
        <v>14</v>
      </c>
      <c r="S20" s="249">
        <v>15</v>
      </c>
      <c r="T20" s="249">
        <v>16</v>
      </c>
      <c r="U20" s="249">
        <v>17</v>
      </c>
      <c r="V20" s="249">
        <v>18</v>
      </c>
      <c r="W20" s="249">
        <v>19</v>
      </c>
      <c r="X20" s="249">
        <v>20</v>
      </c>
      <c r="Y20" s="249">
        <v>21</v>
      </c>
      <c r="Z20" s="249">
        <v>22</v>
      </c>
      <c r="AA20" s="249">
        <v>23</v>
      </c>
      <c r="AB20" s="249">
        <v>24</v>
      </c>
      <c r="AC20" s="249">
        <v>25</v>
      </c>
      <c r="AD20" s="249">
        <v>26</v>
      </c>
      <c r="AE20" s="249">
        <v>27</v>
      </c>
      <c r="AF20" s="249">
        <v>28</v>
      </c>
      <c r="AG20" s="249">
        <v>29</v>
      </c>
      <c r="AH20" s="249">
        <v>30</v>
      </c>
      <c r="AI20" s="106"/>
      <c r="AJ20" s="107"/>
      <c r="AK20" s="108"/>
    </row>
    <row r="21" spans="1:37" customFormat="1" ht="21">
      <c r="A21" s="113"/>
      <c r="B21" s="370" t="s">
        <v>46</v>
      </c>
      <c r="C21" s="370"/>
      <c r="D21" s="370"/>
      <c r="E21" s="323" t="s">
        <v>9</v>
      </c>
      <c r="F21" s="323" t="s">
        <v>10</v>
      </c>
      <c r="G21" s="323" t="s">
        <v>130</v>
      </c>
      <c r="H21" s="323" t="s">
        <v>11</v>
      </c>
      <c r="I21" s="323" t="s">
        <v>12</v>
      </c>
      <c r="J21" s="323" t="s">
        <v>13</v>
      </c>
      <c r="K21" s="323" t="s">
        <v>8</v>
      </c>
      <c r="L21" s="323" t="s">
        <v>9</v>
      </c>
      <c r="M21" s="323" t="s">
        <v>10</v>
      </c>
      <c r="N21" s="323" t="s">
        <v>130</v>
      </c>
      <c r="O21" s="323" t="s">
        <v>11</v>
      </c>
      <c r="P21" s="323" t="s">
        <v>12</v>
      </c>
      <c r="Q21" s="323" t="s">
        <v>13</v>
      </c>
      <c r="R21" s="323" t="s">
        <v>8</v>
      </c>
      <c r="S21" s="323" t="s">
        <v>9</v>
      </c>
      <c r="T21" s="323" t="s">
        <v>10</v>
      </c>
      <c r="U21" s="323" t="s">
        <v>130</v>
      </c>
      <c r="V21" s="323" t="s">
        <v>11</v>
      </c>
      <c r="W21" s="323" t="s">
        <v>12</v>
      </c>
      <c r="X21" s="323" t="s">
        <v>13</v>
      </c>
      <c r="Y21" s="323" t="s">
        <v>8</v>
      </c>
      <c r="Z21" s="323" t="s">
        <v>9</v>
      </c>
      <c r="AA21" s="323" t="s">
        <v>10</v>
      </c>
      <c r="AB21" s="323" t="s">
        <v>130</v>
      </c>
      <c r="AC21" s="323" t="s">
        <v>11</v>
      </c>
      <c r="AD21" s="323" t="s">
        <v>12</v>
      </c>
      <c r="AE21" s="323" t="s">
        <v>13</v>
      </c>
      <c r="AF21" s="323" t="s">
        <v>8</v>
      </c>
      <c r="AG21" s="323" t="s">
        <v>9</v>
      </c>
      <c r="AH21" s="323" t="s">
        <v>10</v>
      </c>
      <c r="AI21" s="106"/>
      <c r="AJ21" s="107"/>
      <c r="AK21" s="108"/>
    </row>
    <row r="22" spans="1:37" s="322" customFormat="1" ht="21">
      <c r="A22" s="317"/>
      <c r="B22" s="318"/>
      <c r="C22" s="125"/>
      <c r="D22" s="126"/>
      <c r="E22" s="127"/>
      <c r="F22" s="128"/>
      <c r="G22" s="128"/>
      <c r="H22" s="128"/>
      <c r="I22" s="128"/>
      <c r="J22" s="127"/>
      <c r="K22" s="127"/>
      <c r="L22" s="128"/>
      <c r="M22" s="128"/>
      <c r="N22" s="128"/>
      <c r="O22" s="128"/>
      <c r="P22" s="325"/>
      <c r="Q22" s="325"/>
      <c r="R22" s="325"/>
      <c r="S22" s="325"/>
      <c r="T22" s="325"/>
      <c r="U22" s="128"/>
      <c r="V22" s="128"/>
      <c r="W22" s="325"/>
      <c r="X22" s="325"/>
      <c r="Y22" s="325"/>
      <c r="Z22" s="325"/>
      <c r="AA22" s="325"/>
      <c r="AB22" s="128"/>
      <c r="AC22" s="128"/>
      <c r="AD22" s="325"/>
      <c r="AE22" s="325"/>
      <c r="AF22" s="325"/>
      <c r="AG22" s="325"/>
      <c r="AH22" s="325"/>
      <c r="AI22" s="319"/>
      <c r="AJ22" s="320"/>
      <c r="AK22" s="321"/>
    </row>
    <row r="23" spans="1:37" customFormat="1" ht="21">
      <c r="A23" s="115"/>
      <c r="B23" s="116"/>
      <c r="C23" s="111"/>
      <c r="D23" s="104"/>
      <c r="E23" s="112"/>
      <c r="F23" s="105"/>
      <c r="G23" s="105"/>
      <c r="H23" s="105"/>
      <c r="I23" s="105"/>
      <c r="J23" s="105"/>
      <c r="K23" s="112"/>
      <c r="L23" s="105"/>
      <c r="M23" s="105"/>
      <c r="N23" s="105"/>
      <c r="O23" s="105"/>
      <c r="P23" s="105"/>
      <c r="Q23" s="105"/>
      <c r="R23" s="325"/>
      <c r="S23" s="325"/>
      <c r="T23" s="325"/>
      <c r="U23" s="105"/>
      <c r="V23" s="105"/>
      <c r="W23" s="105"/>
      <c r="X23" s="105"/>
      <c r="Y23" s="325"/>
      <c r="Z23" s="325"/>
      <c r="AA23" s="325"/>
      <c r="AB23" s="105"/>
      <c r="AC23" s="105"/>
      <c r="AD23" s="105"/>
      <c r="AE23" s="105"/>
      <c r="AF23" s="325"/>
      <c r="AG23" s="325"/>
      <c r="AH23" s="325"/>
      <c r="AI23" s="106"/>
      <c r="AJ23" s="107"/>
      <c r="AK23" s="108"/>
    </row>
    <row r="24" spans="1:37" customFormat="1" ht="21">
      <c r="A24" s="115"/>
      <c r="B24" s="116"/>
      <c r="C24" s="111"/>
      <c r="D24" s="104"/>
      <c r="E24" s="112"/>
      <c r="F24" s="105"/>
      <c r="G24" s="105"/>
      <c r="H24" s="105"/>
      <c r="I24" s="105"/>
      <c r="J24" s="105"/>
      <c r="K24" s="112"/>
      <c r="L24" s="105"/>
      <c r="M24" s="105"/>
      <c r="N24" s="105"/>
      <c r="O24" s="105"/>
      <c r="P24" s="105"/>
      <c r="Q24" s="105"/>
      <c r="R24" s="112"/>
      <c r="S24" s="105"/>
      <c r="T24" s="105"/>
      <c r="U24" s="105"/>
      <c r="V24" s="105"/>
      <c r="W24" s="105"/>
      <c r="X24" s="105"/>
      <c r="Y24" s="112"/>
      <c r="Z24" s="105"/>
      <c r="AA24" s="105"/>
      <c r="AB24" s="105"/>
      <c r="AC24" s="105"/>
      <c r="AD24" s="105"/>
      <c r="AE24" s="105"/>
      <c r="AF24" s="112"/>
      <c r="AG24" s="112"/>
      <c r="AH24" s="112"/>
      <c r="AI24" s="106"/>
      <c r="AJ24" s="107"/>
      <c r="AK24" s="108"/>
    </row>
    <row r="25" spans="1:37" s="261" customFormat="1" ht="21">
      <c r="A25" s="371"/>
      <c r="B25" s="372"/>
      <c r="C25" s="125"/>
      <c r="D25" s="126"/>
      <c r="E25" s="127"/>
      <c r="F25" s="128"/>
      <c r="G25" s="128"/>
      <c r="H25" s="128"/>
      <c r="I25" s="128"/>
      <c r="J25" s="128"/>
      <c r="K25" s="127"/>
      <c r="L25" s="128"/>
      <c r="M25" s="128"/>
      <c r="N25" s="128"/>
      <c r="O25" s="128"/>
      <c r="P25" s="128"/>
      <c r="Q25" s="128"/>
      <c r="R25" s="127"/>
      <c r="S25" s="128"/>
      <c r="T25" s="128"/>
      <c r="U25" s="128"/>
      <c r="V25" s="128"/>
      <c r="W25" s="128"/>
      <c r="X25" s="128"/>
      <c r="Y25" s="127"/>
      <c r="Z25" s="128"/>
      <c r="AA25" s="128"/>
      <c r="AB25" s="128"/>
      <c r="AC25" s="128"/>
      <c r="AD25" s="128"/>
      <c r="AE25" s="128"/>
      <c r="AF25" s="127"/>
      <c r="AG25" s="127"/>
      <c r="AH25" s="127"/>
      <c r="AI25" s="258"/>
      <c r="AJ25" s="259"/>
      <c r="AK25" s="260"/>
    </row>
    <row r="26" spans="1:37" customFormat="1" ht="21">
      <c r="A26" s="371"/>
      <c r="B26" s="372"/>
      <c r="C26" s="125"/>
      <c r="D26" s="126"/>
      <c r="E26" s="127"/>
      <c r="F26" s="128"/>
      <c r="G26" s="128"/>
      <c r="H26" s="128"/>
      <c r="I26" s="128"/>
      <c r="J26" s="127"/>
      <c r="K26" s="127"/>
      <c r="L26" s="128"/>
      <c r="M26" s="128"/>
      <c r="N26" s="128"/>
      <c r="O26" s="128"/>
      <c r="P26" s="128"/>
      <c r="Q26" s="127"/>
      <c r="R26" s="127"/>
      <c r="S26" s="128"/>
      <c r="T26" s="128"/>
      <c r="U26" s="128"/>
      <c r="V26" s="128"/>
      <c r="W26" s="128"/>
      <c r="X26" s="127"/>
      <c r="Y26" s="127"/>
      <c r="Z26" s="128"/>
      <c r="AA26" s="128"/>
      <c r="AB26" s="128"/>
      <c r="AC26" s="128"/>
      <c r="AD26" s="128"/>
      <c r="AE26" s="127"/>
      <c r="AF26" s="127"/>
      <c r="AG26" s="127"/>
      <c r="AH26" s="127"/>
      <c r="AI26" s="106"/>
      <c r="AJ26" s="107"/>
      <c r="AK26" s="108"/>
    </row>
    <row r="27" spans="1:37" s="103" customFormat="1" ht="15.75">
      <c r="A27" s="95"/>
      <c r="B27" s="96"/>
      <c r="C27" s="97"/>
      <c r="D27" s="98"/>
      <c r="E27" s="99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100"/>
      <c r="AJ27" s="101"/>
      <c r="AK27" s="102">
        <f t="array" ref="AK27">+AK1:EA27</f>
        <v>0</v>
      </c>
    </row>
    <row r="28" spans="1:37" customFormat="1" ht="15.75">
      <c r="A28" s="17"/>
      <c r="B28" s="18"/>
      <c r="C28" s="11"/>
      <c r="D28" s="11"/>
      <c r="E28" s="11"/>
      <c r="F28" s="11"/>
      <c r="G28" s="11"/>
      <c r="H28" s="18"/>
      <c r="I28" s="381"/>
      <c r="J28" s="381"/>
      <c r="K28" s="381"/>
      <c r="L28" s="381"/>
      <c r="M28" s="381"/>
      <c r="N28" s="18"/>
      <c r="O28" s="18"/>
      <c r="P28" s="18"/>
      <c r="Q28" s="18"/>
      <c r="R28" s="18"/>
      <c r="S28" s="18"/>
      <c r="T28" s="18"/>
      <c r="U28" s="382"/>
      <c r="V28" s="382"/>
      <c r="W28" s="382"/>
      <c r="X28" s="19"/>
      <c r="Y28" s="20"/>
      <c r="Z28" s="381"/>
      <c r="AA28" s="94"/>
      <c r="AB28" s="94"/>
      <c r="AC28" s="94"/>
      <c r="AD28" s="94"/>
      <c r="AE28" s="94"/>
      <c r="AF28" s="94"/>
      <c r="AG28" s="94"/>
      <c r="AH28" s="94"/>
      <c r="AI28" s="20"/>
      <c r="AJ28" s="20"/>
      <c r="AK28" s="21"/>
    </row>
    <row r="29" spans="1:37" customFormat="1" ht="15.75">
      <c r="A29" s="283" t="s">
        <v>112</v>
      </c>
      <c r="B29" s="283"/>
      <c r="C29" s="283"/>
      <c r="D29" s="283"/>
      <c r="E29" s="382"/>
      <c r="F29" s="382"/>
      <c r="G29" s="382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382"/>
      <c r="V29" s="382"/>
      <c r="W29" s="382"/>
      <c r="X29" s="19"/>
      <c r="Y29" s="20"/>
      <c r="Z29" s="381"/>
      <c r="AA29" s="373"/>
      <c r="AB29" s="373"/>
      <c r="AC29" s="373"/>
      <c r="AD29" s="373"/>
      <c r="AE29" s="373"/>
      <c r="AF29" s="373"/>
      <c r="AG29" s="373"/>
      <c r="AH29" s="373"/>
      <c r="AI29" s="20"/>
      <c r="AJ29" s="20"/>
      <c r="AK29" s="21"/>
    </row>
    <row r="30" spans="1:37" customFormat="1" ht="15.75">
      <c r="A30" s="285" t="s">
        <v>47</v>
      </c>
      <c r="B30" s="23" t="s">
        <v>192</v>
      </c>
      <c r="C30" s="284" t="s">
        <v>19</v>
      </c>
      <c r="D30" s="24" t="s">
        <v>73</v>
      </c>
      <c r="E30" s="383"/>
      <c r="F30" s="383"/>
      <c r="G30" s="11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382"/>
      <c r="V30" s="382"/>
      <c r="W30" s="382"/>
      <c r="X30" s="19"/>
      <c r="Y30" s="20"/>
      <c r="Z30" s="381"/>
      <c r="AA30" s="373"/>
      <c r="AB30" s="373"/>
      <c r="AC30" s="373"/>
      <c r="AD30" s="373"/>
      <c r="AE30" s="373"/>
      <c r="AF30" s="373"/>
      <c r="AG30" s="373"/>
      <c r="AH30" s="373"/>
      <c r="AI30" s="20"/>
      <c r="AJ30" s="20"/>
      <c r="AK30" s="21"/>
    </row>
    <row r="31" spans="1:37" customFormat="1" ht="15.75">
      <c r="A31" s="285" t="s">
        <v>49</v>
      </c>
      <c r="B31" s="23" t="s">
        <v>74</v>
      </c>
      <c r="C31" s="284" t="s">
        <v>20</v>
      </c>
      <c r="D31" s="24" t="s">
        <v>75</v>
      </c>
      <c r="E31" s="383"/>
      <c r="F31" s="383"/>
      <c r="G31" s="11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374"/>
      <c r="AB31" s="374"/>
      <c r="AC31" s="374"/>
      <c r="AD31" s="374"/>
      <c r="AE31" s="374"/>
      <c r="AF31" s="374"/>
      <c r="AG31" s="374"/>
      <c r="AH31" s="374"/>
      <c r="AI31" s="381"/>
      <c r="AJ31" s="381"/>
      <c r="AK31" s="22"/>
    </row>
    <row r="32" spans="1:37" customFormat="1" ht="16.5" customHeight="1">
      <c r="A32" s="285" t="s">
        <v>50</v>
      </c>
      <c r="B32" s="16" t="s">
        <v>157</v>
      </c>
      <c r="C32" s="285" t="s">
        <v>48</v>
      </c>
      <c r="D32" s="14" t="s">
        <v>156</v>
      </c>
      <c r="E32" s="375"/>
      <c r="F32" s="375"/>
      <c r="G32" s="11"/>
      <c r="H32" s="20"/>
      <c r="I32" s="20" t="s">
        <v>193</v>
      </c>
      <c r="J32" s="20"/>
      <c r="K32" s="25" t="s">
        <v>76</v>
      </c>
      <c r="L32" s="25"/>
      <c r="M32" s="26"/>
      <c r="N32" s="27"/>
      <c r="O32" s="28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373" t="s">
        <v>113</v>
      </c>
      <c r="AB32" s="373"/>
      <c r="AC32" s="373"/>
      <c r="AD32" s="373"/>
      <c r="AE32" s="373"/>
      <c r="AF32" s="373"/>
      <c r="AG32" s="373"/>
      <c r="AH32" s="373"/>
      <c r="AI32" s="381"/>
      <c r="AJ32" s="381"/>
      <c r="AK32" s="22"/>
    </row>
    <row r="33" spans="1:37" customFormat="1" ht="15.75">
      <c r="A33" s="285" t="s">
        <v>51</v>
      </c>
      <c r="B33" s="23" t="s">
        <v>78</v>
      </c>
      <c r="C33" s="285" t="s">
        <v>21</v>
      </c>
      <c r="D33" s="14" t="s">
        <v>79</v>
      </c>
      <c r="E33" s="375"/>
      <c r="F33" s="375"/>
      <c r="G33" s="11"/>
      <c r="H33" s="20"/>
      <c r="I33" s="459" t="s">
        <v>190</v>
      </c>
      <c r="J33" s="459"/>
      <c r="K33" s="459"/>
      <c r="L33" s="459"/>
      <c r="M33" s="459"/>
      <c r="N33" s="459"/>
      <c r="O33" s="459"/>
      <c r="P33" s="459"/>
      <c r="Q33" s="459"/>
      <c r="R33" s="20"/>
      <c r="S33" s="20"/>
      <c r="T33" s="20"/>
      <c r="U33" s="20"/>
      <c r="V33" s="20"/>
      <c r="W33" s="20"/>
      <c r="X33" s="20"/>
      <c r="Y33" s="20"/>
      <c r="Z33" s="20"/>
      <c r="AA33" s="374" t="s">
        <v>77</v>
      </c>
      <c r="AB33" s="374"/>
      <c r="AC33" s="374"/>
      <c r="AD33" s="374"/>
      <c r="AE33" s="374"/>
      <c r="AF33" s="374"/>
      <c r="AG33" s="374"/>
      <c r="AH33" s="374"/>
      <c r="AI33" s="381"/>
      <c r="AJ33" s="381"/>
      <c r="AK33" s="21"/>
    </row>
    <row r="34" spans="1:37" customFormat="1" ht="15.75">
      <c r="A34" s="285" t="s">
        <v>52</v>
      </c>
      <c r="B34" s="23" t="s">
        <v>80</v>
      </c>
      <c r="C34" s="285" t="s">
        <v>55</v>
      </c>
      <c r="D34" s="14" t="s">
        <v>81</v>
      </c>
      <c r="E34" s="375"/>
      <c r="F34" s="375"/>
      <c r="G34" s="11"/>
      <c r="H34" s="20"/>
      <c r="I34" s="460" t="s">
        <v>189</v>
      </c>
      <c r="J34" s="460"/>
      <c r="K34" s="460"/>
      <c r="L34" s="460"/>
      <c r="M34" s="460"/>
      <c r="N34" s="460"/>
      <c r="O34" s="460"/>
      <c r="P34" s="460"/>
      <c r="Q34" s="460"/>
      <c r="R34" s="20"/>
      <c r="S34" s="20"/>
      <c r="T34" s="20"/>
      <c r="U34" s="20"/>
      <c r="V34" s="20"/>
      <c r="W34" s="20"/>
      <c r="X34" s="20"/>
      <c r="Y34" s="20"/>
      <c r="Z34" s="20"/>
      <c r="AA34" s="380" t="s">
        <v>127</v>
      </c>
      <c r="AB34" s="380"/>
      <c r="AC34" s="380"/>
      <c r="AD34" s="380"/>
      <c r="AE34" s="380"/>
      <c r="AF34" s="380"/>
      <c r="AG34" s="380"/>
      <c r="AH34" s="380"/>
      <c r="AI34" s="20"/>
      <c r="AJ34" s="20"/>
      <c r="AK34" s="21"/>
    </row>
    <row r="35" spans="1:37" customFormat="1" ht="15.75">
      <c r="A35" s="285" t="s">
        <v>53</v>
      </c>
      <c r="B35" s="23" t="s">
        <v>164</v>
      </c>
      <c r="C35" s="287" t="s">
        <v>54</v>
      </c>
      <c r="D35" s="14" t="s">
        <v>188</v>
      </c>
      <c r="E35" s="20"/>
      <c r="F35" s="20"/>
      <c r="G35" s="11"/>
      <c r="H35" s="20"/>
      <c r="I35" s="460" t="s">
        <v>82</v>
      </c>
      <c r="J35" s="460"/>
      <c r="K35" s="460"/>
      <c r="L35" s="460"/>
      <c r="M35" s="460"/>
      <c r="N35" s="460"/>
      <c r="O35" s="460"/>
      <c r="P35" s="460"/>
      <c r="Q35" s="460"/>
      <c r="R35" s="20"/>
      <c r="S35" s="20"/>
      <c r="T35" s="20"/>
      <c r="U35" s="20"/>
      <c r="V35" s="20"/>
      <c r="W35" s="20"/>
      <c r="X35" s="20"/>
      <c r="Y35" s="20"/>
      <c r="Z35" s="20"/>
      <c r="AA35" s="380" t="s">
        <v>83</v>
      </c>
      <c r="AB35" s="380"/>
      <c r="AC35" s="380"/>
      <c r="AD35" s="380"/>
      <c r="AE35" s="380"/>
      <c r="AF35" s="380"/>
      <c r="AG35" s="380"/>
      <c r="AH35" s="380"/>
      <c r="AI35" s="20"/>
      <c r="AJ35" s="20"/>
      <c r="AK35" s="21"/>
    </row>
    <row r="36" spans="1:37" customFormat="1" ht="16.5" thickBot="1">
      <c r="A36" s="60"/>
      <c r="B36" s="60"/>
      <c r="C36" s="60"/>
      <c r="D36" s="60"/>
      <c r="E36" s="60"/>
      <c r="F36" s="60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30"/>
    </row>
    <row r="38" spans="1:37" customForma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</row>
  </sheetData>
  <mergeCells count="21">
    <mergeCell ref="A1:AK3"/>
    <mergeCell ref="A4:A5"/>
    <mergeCell ref="C4:C5"/>
    <mergeCell ref="D4:D5"/>
    <mergeCell ref="AI4:AI5"/>
    <mergeCell ref="AJ4:AJ5"/>
    <mergeCell ref="AK4:AK5"/>
    <mergeCell ref="AI14:AI15"/>
    <mergeCell ref="AJ14:AJ15"/>
    <mergeCell ref="AK14:AK15"/>
    <mergeCell ref="C9:C10"/>
    <mergeCell ref="D9:D10"/>
    <mergeCell ref="AI9:AI10"/>
    <mergeCell ref="AJ9:AJ10"/>
    <mergeCell ref="AK9:AK10"/>
    <mergeCell ref="E19:S19"/>
    <mergeCell ref="I33:Q33"/>
    <mergeCell ref="I34:Q34"/>
    <mergeCell ref="I35:Q35"/>
    <mergeCell ref="C14:C15"/>
    <mergeCell ref="D14:D15"/>
  </mergeCells>
  <pageMargins left="0.511811024" right="0.511811024" top="0.78740157499999996" bottom="0.78740157499999996" header="0.31496062000000002" footer="0.31496062000000002"/>
  <pageSetup paperSize="9" scale="45" fitToHeight="0" orientation="landscape" horizontalDpi="4294967294" verticalDpi="4294967294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2"/>
  <sheetViews>
    <sheetView workbookViewId="0">
      <selection sqref="A1:AI3"/>
    </sheetView>
  </sheetViews>
  <sheetFormatPr defaultColWidth="9.140625" defaultRowHeight="15"/>
  <cols>
    <col min="1" max="1" width="11.140625" style="535" customWidth="1"/>
    <col min="2" max="2" width="35.140625" style="535" customWidth="1"/>
    <col min="3" max="3" width="12.42578125" style="535" customWidth="1"/>
    <col min="4" max="4" width="10.85546875" style="535" bestFit="1" customWidth="1"/>
    <col min="5" max="35" width="6.7109375" style="535" customWidth="1"/>
    <col min="36" max="37" width="6.7109375" style="469" customWidth="1"/>
    <col min="38" max="216" width="9.140625" style="469"/>
    <col min="217" max="261" width="11.5703125" style="543" customWidth="1"/>
    <col min="262" max="262" width="41.5703125" style="543" customWidth="1"/>
    <col min="263" max="263" width="13" style="543" customWidth="1"/>
    <col min="264" max="264" width="10.85546875" style="543" customWidth="1"/>
    <col min="265" max="265" width="9.5703125" style="543" customWidth="1"/>
    <col min="266" max="293" width="8.28515625" style="543" customWidth="1"/>
    <col min="294" max="472" width="9.140625" style="543"/>
    <col min="473" max="517" width="11.5703125" style="543" customWidth="1"/>
    <col min="518" max="518" width="41.5703125" style="543" customWidth="1"/>
    <col min="519" max="519" width="13" style="543" customWidth="1"/>
    <col min="520" max="520" width="10.85546875" style="543" customWidth="1"/>
    <col min="521" max="521" width="9.5703125" style="543" customWidth="1"/>
    <col min="522" max="549" width="8.28515625" style="543" customWidth="1"/>
    <col min="550" max="728" width="9.140625" style="543"/>
    <col min="729" max="773" width="11.5703125" style="543" customWidth="1"/>
    <col min="774" max="774" width="41.5703125" style="543" customWidth="1"/>
    <col min="775" max="775" width="13" style="543" customWidth="1"/>
    <col min="776" max="776" width="10.85546875" style="543" customWidth="1"/>
    <col min="777" max="777" width="9.5703125" style="543" customWidth="1"/>
    <col min="778" max="805" width="8.28515625" style="543" customWidth="1"/>
    <col min="806" max="984" width="9.140625" style="543"/>
    <col min="985" max="1025" width="11.5703125" style="543" customWidth="1"/>
  </cols>
  <sheetData>
    <row r="1" spans="1:97" s="469" customFormat="1" ht="12.75">
      <c r="A1" s="825" t="s">
        <v>497</v>
      </c>
      <c r="B1" s="825"/>
      <c r="C1" s="825"/>
      <c r="D1" s="825"/>
      <c r="E1" s="825"/>
      <c r="F1" s="825"/>
      <c r="G1" s="825"/>
      <c r="H1" s="825"/>
      <c r="I1" s="825"/>
      <c r="J1" s="825"/>
      <c r="K1" s="825"/>
      <c r="L1" s="825"/>
      <c r="M1" s="825"/>
      <c r="N1" s="825"/>
      <c r="O1" s="825"/>
      <c r="P1" s="825"/>
      <c r="Q1" s="825"/>
      <c r="R1" s="825"/>
      <c r="S1" s="825"/>
      <c r="T1" s="825"/>
      <c r="U1" s="825"/>
      <c r="V1" s="825"/>
      <c r="W1" s="825"/>
      <c r="X1" s="825"/>
      <c r="Y1" s="825"/>
      <c r="Z1" s="825"/>
      <c r="AA1" s="825"/>
      <c r="AB1" s="825"/>
      <c r="AC1" s="825"/>
      <c r="AD1" s="825"/>
      <c r="AE1" s="825"/>
      <c r="AF1" s="825"/>
      <c r="AG1" s="825"/>
      <c r="AH1" s="825"/>
      <c r="AI1" s="825"/>
      <c r="AJ1" s="468"/>
    </row>
    <row r="2" spans="1:97" s="469" customFormat="1" ht="12.75">
      <c r="A2" s="825"/>
      <c r="B2" s="825"/>
      <c r="C2" s="825"/>
      <c r="D2" s="825"/>
      <c r="E2" s="825"/>
      <c r="F2" s="825"/>
      <c r="G2" s="825"/>
      <c r="H2" s="825"/>
      <c r="I2" s="825"/>
      <c r="J2" s="825"/>
      <c r="K2" s="825"/>
      <c r="L2" s="825"/>
      <c r="M2" s="825"/>
      <c r="N2" s="825"/>
      <c r="O2" s="825"/>
      <c r="P2" s="825"/>
      <c r="Q2" s="825"/>
      <c r="R2" s="825"/>
      <c r="S2" s="825"/>
      <c r="T2" s="825"/>
      <c r="U2" s="825"/>
      <c r="V2" s="825"/>
      <c r="W2" s="825"/>
      <c r="X2" s="825"/>
      <c r="Y2" s="825"/>
      <c r="Z2" s="825"/>
      <c r="AA2" s="825"/>
      <c r="AB2" s="825"/>
      <c r="AC2" s="825"/>
      <c r="AD2" s="825"/>
      <c r="AE2" s="825"/>
      <c r="AF2" s="825"/>
      <c r="AG2" s="825"/>
      <c r="AH2" s="825"/>
      <c r="AI2" s="825"/>
      <c r="AJ2" s="470"/>
      <c r="AM2" s="469">
        <f>19*6</f>
        <v>114</v>
      </c>
    </row>
    <row r="3" spans="1:97" s="471" customFormat="1" ht="32.25" customHeight="1">
      <c r="A3" s="825"/>
      <c r="B3" s="825"/>
      <c r="C3" s="825"/>
      <c r="D3" s="825"/>
      <c r="E3" s="825"/>
      <c r="F3" s="825"/>
      <c r="G3" s="825"/>
      <c r="H3" s="825"/>
      <c r="I3" s="825"/>
      <c r="J3" s="825"/>
      <c r="K3" s="825"/>
      <c r="L3" s="825"/>
      <c r="M3" s="825"/>
      <c r="N3" s="825"/>
      <c r="O3" s="825"/>
      <c r="P3" s="825"/>
      <c r="Q3" s="825"/>
      <c r="R3" s="825"/>
      <c r="S3" s="825"/>
      <c r="T3" s="825"/>
      <c r="U3" s="825"/>
      <c r="V3" s="825"/>
      <c r="W3" s="825"/>
      <c r="X3" s="825"/>
      <c r="Y3" s="825"/>
      <c r="Z3" s="825"/>
      <c r="AA3" s="825"/>
      <c r="AB3" s="825"/>
      <c r="AC3" s="825"/>
      <c r="AD3" s="825"/>
      <c r="AE3" s="825"/>
      <c r="AF3" s="825"/>
      <c r="AG3" s="825"/>
      <c r="AH3" s="825"/>
      <c r="AI3" s="825"/>
      <c r="AJ3" s="470"/>
    </row>
    <row r="4" spans="1:97" s="383" customFormat="1" ht="12.75">
      <c r="A4" s="472" t="s">
        <v>0</v>
      </c>
      <c r="B4" s="473" t="s">
        <v>1</v>
      </c>
      <c r="C4" s="474" t="s">
        <v>207</v>
      </c>
      <c r="D4" s="472" t="s">
        <v>3</v>
      </c>
      <c r="E4" s="475">
        <v>1</v>
      </c>
      <c r="F4" s="475">
        <v>2</v>
      </c>
      <c r="G4" s="475">
        <v>3</v>
      </c>
      <c r="H4" s="475">
        <v>4</v>
      </c>
      <c r="I4" s="475">
        <v>5</v>
      </c>
      <c r="J4" s="475">
        <v>6</v>
      </c>
      <c r="K4" s="475">
        <v>7</v>
      </c>
      <c r="L4" s="475">
        <v>8</v>
      </c>
      <c r="M4" s="475">
        <v>9</v>
      </c>
      <c r="N4" s="475">
        <v>10</v>
      </c>
      <c r="O4" s="475">
        <v>11</v>
      </c>
      <c r="P4" s="475">
        <v>12</v>
      </c>
      <c r="Q4" s="475">
        <v>13</v>
      </c>
      <c r="R4" s="475">
        <v>14</v>
      </c>
      <c r="S4" s="475">
        <v>15</v>
      </c>
      <c r="T4" s="475">
        <v>16</v>
      </c>
      <c r="U4" s="475">
        <v>17</v>
      </c>
      <c r="V4" s="475">
        <v>18</v>
      </c>
      <c r="W4" s="475">
        <v>19</v>
      </c>
      <c r="X4" s="475">
        <v>20</v>
      </c>
      <c r="Y4" s="475">
        <v>21</v>
      </c>
      <c r="Z4" s="475">
        <v>22</v>
      </c>
      <c r="AA4" s="475">
        <v>23</v>
      </c>
      <c r="AB4" s="475">
        <v>24</v>
      </c>
      <c r="AC4" s="475">
        <v>25</v>
      </c>
      <c r="AD4" s="475">
        <v>26</v>
      </c>
      <c r="AE4" s="475">
        <v>27</v>
      </c>
      <c r="AF4" s="475">
        <v>28</v>
      </c>
      <c r="AG4" s="475">
        <v>29</v>
      </c>
      <c r="AH4" s="475">
        <v>30</v>
      </c>
      <c r="AI4" s="476" t="s">
        <v>4</v>
      </c>
      <c r="AJ4" s="476" t="s">
        <v>5</v>
      </c>
      <c r="AK4" s="476" t="s">
        <v>6</v>
      </c>
      <c r="AL4" s="477"/>
    </row>
    <row r="5" spans="1:97" s="383" customFormat="1" ht="18">
      <c r="A5" s="472"/>
      <c r="B5" s="473" t="s">
        <v>208</v>
      </c>
      <c r="C5" s="474" t="s">
        <v>209</v>
      </c>
      <c r="D5" s="472"/>
      <c r="E5" s="478" t="s">
        <v>8</v>
      </c>
      <c r="F5" s="478" t="s">
        <v>9</v>
      </c>
      <c r="G5" s="478" t="s">
        <v>10</v>
      </c>
      <c r="H5" s="478" t="s">
        <v>130</v>
      </c>
      <c r="I5" s="478" t="s">
        <v>11</v>
      </c>
      <c r="J5" s="478" t="s">
        <v>12</v>
      </c>
      <c r="K5" s="478" t="s">
        <v>13</v>
      </c>
      <c r="L5" s="478" t="s">
        <v>8</v>
      </c>
      <c r="M5" s="478" t="s">
        <v>9</v>
      </c>
      <c r="N5" s="478" t="s">
        <v>10</v>
      </c>
      <c r="O5" s="478" t="s">
        <v>130</v>
      </c>
      <c r="P5" s="478" t="s">
        <v>11</v>
      </c>
      <c r="Q5" s="478" t="s">
        <v>12</v>
      </c>
      <c r="R5" s="478" t="s">
        <v>13</v>
      </c>
      <c r="S5" s="478" t="s">
        <v>8</v>
      </c>
      <c r="T5" s="478" t="s">
        <v>9</v>
      </c>
      <c r="U5" s="478" t="s">
        <v>10</v>
      </c>
      <c r="V5" s="478" t="s">
        <v>130</v>
      </c>
      <c r="W5" s="478" t="s">
        <v>11</v>
      </c>
      <c r="X5" s="478" t="s">
        <v>12</v>
      </c>
      <c r="Y5" s="478" t="s">
        <v>13</v>
      </c>
      <c r="Z5" s="478" t="s">
        <v>8</v>
      </c>
      <c r="AA5" s="478" t="s">
        <v>9</v>
      </c>
      <c r="AB5" s="478" t="s">
        <v>10</v>
      </c>
      <c r="AC5" s="478" t="s">
        <v>130</v>
      </c>
      <c r="AD5" s="478" t="s">
        <v>11</v>
      </c>
      <c r="AE5" s="478" t="s">
        <v>12</v>
      </c>
      <c r="AF5" s="478" t="s">
        <v>13</v>
      </c>
      <c r="AG5" s="478" t="s">
        <v>8</v>
      </c>
      <c r="AH5" s="478" t="s">
        <v>9</v>
      </c>
      <c r="AI5" s="476"/>
      <c r="AJ5" s="476"/>
      <c r="AK5" s="476"/>
      <c r="AL5" s="477"/>
      <c r="AM5" s="479" t="s">
        <v>4</v>
      </c>
      <c r="AN5" s="479" t="s">
        <v>6</v>
      </c>
      <c r="AO5" s="480"/>
      <c r="AP5" s="481" t="s">
        <v>14</v>
      </c>
      <c r="AQ5" s="481" t="s">
        <v>15</v>
      </c>
      <c r="AR5" s="481" t="s">
        <v>16</v>
      </c>
      <c r="AS5" s="481" t="s">
        <v>17</v>
      </c>
      <c r="AT5" s="481" t="s">
        <v>18</v>
      </c>
      <c r="AU5" s="482" t="s">
        <v>19</v>
      </c>
      <c r="AV5" s="482" t="s">
        <v>20</v>
      </c>
      <c r="AW5" s="482" t="s">
        <v>21</v>
      </c>
      <c r="AX5" s="482" t="s">
        <v>55</v>
      </c>
      <c r="AY5" s="482" t="s">
        <v>210</v>
      </c>
      <c r="AZ5" s="482" t="s">
        <v>211</v>
      </c>
      <c r="BA5" s="482" t="s">
        <v>22</v>
      </c>
      <c r="BB5" s="482" t="s">
        <v>23</v>
      </c>
      <c r="BC5" s="482" t="s">
        <v>24</v>
      </c>
      <c r="BD5" s="482" t="s">
        <v>212</v>
      </c>
      <c r="BE5" s="482" t="s">
        <v>213</v>
      </c>
      <c r="BF5" s="482" t="s">
        <v>26</v>
      </c>
      <c r="BG5" s="482" t="s">
        <v>27</v>
      </c>
      <c r="BH5" s="482" t="s">
        <v>28</v>
      </c>
      <c r="BI5" s="482" t="s">
        <v>29</v>
      </c>
      <c r="BJ5" s="482" t="s">
        <v>30</v>
      </c>
      <c r="BK5" s="482" t="s">
        <v>214</v>
      </c>
      <c r="BL5" s="482" t="s">
        <v>215</v>
      </c>
      <c r="BM5" s="482" t="s">
        <v>216</v>
      </c>
      <c r="BN5" s="482" t="s">
        <v>217</v>
      </c>
      <c r="BO5" s="482" t="s">
        <v>218</v>
      </c>
      <c r="BP5" s="482" t="s">
        <v>219</v>
      </c>
      <c r="BQ5" s="482" t="s">
        <v>220</v>
      </c>
      <c r="BR5" s="482" t="s">
        <v>221</v>
      </c>
      <c r="BS5" s="483" t="s">
        <v>31</v>
      </c>
      <c r="BT5" s="483" t="s">
        <v>32</v>
      </c>
      <c r="BV5" s="482" t="s">
        <v>19</v>
      </c>
      <c r="BW5" s="482" t="s">
        <v>20</v>
      </c>
      <c r="BX5" s="482" t="s">
        <v>21</v>
      </c>
      <c r="BY5" s="482" t="s">
        <v>55</v>
      </c>
      <c r="BZ5" s="482" t="s">
        <v>210</v>
      </c>
      <c r="CA5" s="482" t="s">
        <v>211</v>
      </c>
      <c r="CB5" s="482" t="s">
        <v>22</v>
      </c>
      <c r="CC5" s="482" t="s">
        <v>23</v>
      </c>
      <c r="CD5" s="482" t="s">
        <v>222</v>
      </c>
      <c r="CE5" s="482" t="s">
        <v>212</v>
      </c>
      <c r="CF5" s="482" t="s">
        <v>213</v>
      </c>
      <c r="CG5" s="482" t="s">
        <v>223</v>
      </c>
      <c r="CH5" s="482" t="s">
        <v>27</v>
      </c>
      <c r="CI5" s="482" t="s">
        <v>28</v>
      </c>
      <c r="CJ5" s="482" t="s">
        <v>29</v>
      </c>
      <c r="CK5" s="482" t="s">
        <v>30</v>
      </c>
      <c r="CL5" s="482" t="s">
        <v>224</v>
      </c>
      <c r="CM5" s="482" t="s">
        <v>225</v>
      </c>
      <c r="CN5" s="482" t="s">
        <v>216</v>
      </c>
      <c r="CO5" s="482" t="s">
        <v>217</v>
      </c>
      <c r="CP5" s="482" t="s">
        <v>218</v>
      </c>
      <c r="CQ5" s="482" t="s">
        <v>219</v>
      </c>
      <c r="CR5" s="482" t="s">
        <v>220</v>
      </c>
      <c r="CS5" s="482" t="s">
        <v>226</v>
      </c>
    </row>
    <row r="6" spans="1:97" s="383" customFormat="1" ht="20.25">
      <c r="A6" s="484" t="s">
        <v>227</v>
      </c>
      <c r="B6" s="485" t="s">
        <v>228</v>
      </c>
      <c r="C6" s="486">
        <v>89780</v>
      </c>
      <c r="D6" s="487" t="s">
        <v>229</v>
      </c>
      <c r="E6" s="488" t="s">
        <v>20</v>
      </c>
      <c r="F6" s="488" t="s">
        <v>19</v>
      </c>
      <c r="G6" s="489" t="s">
        <v>230</v>
      </c>
      <c r="H6" s="489" t="s">
        <v>230</v>
      </c>
      <c r="I6" s="489" t="s">
        <v>230</v>
      </c>
      <c r="J6" s="488" t="s">
        <v>20</v>
      </c>
      <c r="K6" s="488" t="s">
        <v>20</v>
      </c>
      <c r="L6" s="488" t="s">
        <v>20</v>
      </c>
      <c r="M6" s="488" t="s">
        <v>20</v>
      </c>
      <c r="N6" s="488" t="s">
        <v>19</v>
      </c>
      <c r="O6" s="490"/>
      <c r="P6" s="490"/>
      <c r="Q6" s="488" t="s">
        <v>20</v>
      </c>
      <c r="R6" s="488" t="s">
        <v>20</v>
      </c>
      <c r="S6" s="488" t="s">
        <v>20</v>
      </c>
      <c r="T6" s="488" t="s">
        <v>20</v>
      </c>
      <c r="U6" s="488" t="s">
        <v>19</v>
      </c>
      <c r="V6" s="490"/>
      <c r="W6" s="490"/>
      <c r="X6" s="490" t="s">
        <v>20</v>
      </c>
      <c r="Y6" s="489" t="s">
        <v>230</v>
      </c>
      <c r="Z6" s="488" t="s">
        <v>20</v>
      </c>
      <c r="AA6" s="488" t="s">
        <v>20</v>
      </c>
      <c r="AB6" s="488" t="s">
        <v>19</v>
      </c>
      <c r="AC6" s="489" t="s">
        <v>230</v>
      </c>
      <c r="AD6" s="489" t="s">
        <v>230</v>
      </c>
      <c r="AE6" s="488" t="s">
        <v>19</v>
      </c>
      <c r="AF6" s="488" t="s">
        <v>20</v>
      </c>
      <c r="AG6" s="488" t="s">
        <v>19</v>
      </c>
      <c r="AH6" s="488" t="s">
        <v>20</v>
      </c>
      <c r="AI6" s="491">
        <f>AM6</f>
        <v>114</v>
      </c>
      <c r="AJ6" s="491">
        <f>AI6+AK6</f>
        <v>210</v>
      </c>
      <c r="AK6" s="491">
        <f>AN6</f>
        <v>96</v>
      </c>
      <c r="AL6" s="492"/>
      <c r="AM6" s="493">
        <f>$AM$2-BS6</f>
        <v>114</v>
      </c>
      <c r="AN6" s="493">
        <f>(BT6-AM6)</f>
        <v>96</v>
      </c>
      <c r="AO6" s="480"/>
      <c r="AP6" s="494"/>
      <c r="AQ6" s="494"/>
      <c r="AR6" s="494"/>
      <c r="AS6" s="494"/>
      <c r="AT6" s="494"/>
      <c r="AU6" s="482">
        <f>COUNTIF(E6:AH6,"M")</f>
        <v>6</v>
      </c>
      <c r="AV6" s="482">
        <f>COUNTIF(D6:AH6,"T")</f>
        <v>14</v>
      </c>
      <c r="AW6" s="482">
        <f>COUNTIF(D6:AH6,"P")</f>
        <v>0</v>
      </c>
      <c r="AX6" s="482">
        <f>COUNTIF(D6:AH6,"N")</f>
        <v>0</v>
      </c>
      <c r="AY6" s="482">
        <f>COUNTIF(D6:AH6,"M/T")</f>
        <v>0</v>
      </c>
      <c r="AZ6" s="482">
        <f>COUNTIF(D6:AH6,"I/I")</f>
        <v>0</v>
      </c>
      <c r="BA6" s="482">
        <f>COUNTIF(D6:AH6,"I")</f>
        <v>0</v>
      </c>
      <c r="BB6" s="482">
        <f>COUNTIF(D6:AH6,"I²")</f>
        <v>0</v>
      </c>
      <c r="BC6" s="482">
        <f>COUNTIF(D6:AH6,"M4")</f>
        <v>0</v>
      </c>
      <c r="BD6" s="482">
        <f>COUNTIF(D6:AH6,"FLEX")</f>
        <v>0</v>
      </c>
      <c r="BE6" s="482">
        <f>COUNTIF(D6:AH6,"M/N")</f>
        <v>0</v>
      </c>
      <c r="BF6" s="482">
        <f>COUNTIF(D6:AH6,"T/N")</f>
        <v>0</v>
      </c>
      <c r="BG6" s="482">
        <f>COUNTIF(D6:AH6,"T/I")</f>
        <v>0</v>
      </c>
      <c r="BH6" s="482">
        <f>COUNTIF(D6:AH6,"P/i")</f>
        <v>0</v>
      </c>
      <c r="BI6" s="482">
        <f>COUNTIF(D6:AH6,"m/i")</f>
        <v>0</v>
      </c>
      <c r="BJ6" s="482">
        <f>COUNTIF(D6:AH6,"M4/t")</f>
        <v>0</v>
      </c>
      <c r="BK6" s="482">
        <f>COUNTIF(D6:AH6,"I2/SN")</f>
        <v>0</v>
      </c>
      <c r="BL6" s="482">
        <f>COUNTIF(D6:AH6,"M5")</f>
        <v>0</v>
      </c>
      <c r="BM6" s="482">
        <f>COUNTIF(D6:AH6,"SB")</f>
        <v>6</v>
      </c>
      <c r="BN6" s="482">
        <f>COUNTIF(D6:AH6,"T5")</f>
        <v>0</v>
      </c>
      <c r="BO6" s="482">
        <f>COUNTIF(D6:AH6,"FLUXO")</f>
        <v>0</v>
      </c>
      <c r="BP6" s="482">
        <f>COUNTIF(D6:AH6,"I2/N")</f>
        <v>0</v>
      </c>
      <c r="BQ6" s="482">
        <f>COUNTIF(D6:AH6,"N/M")</f>
        <v>0</v>
      </c>
      <c r="BR6" s="482">
        <f>COUNTIF(D6:AH6,"I/M")</f>
        <v>0</v>
      </c>
      <c r="BS6" s="482">
        <f>((AQ6*6)+(AR6*6)+(AS6*6)+(AT6)+(AP6*6))</f>
        <v>0</v>
      </c>
      <c r="BT6" s="495">
        <f>(AU6*$BV$6)+(AV6*$BW$6)+(AW6*$BX$6)+(AX6*$BY$6)+(AY6*$BZ$6)+(AZ6*$CA$6)+(BA6*$CB$6)+(BB6*$CC$6)+(BC6*$CD$6)+(BD6*$CE$6)+(BE6*$CF$6)+(BF6*$CG$6)+(BG6*$CH$6)+(BH6*$CI$6)+(BI6*$CJ$6)+(BJ6*$CK$6)+(BK6*$CL$6)+(BL6*$CM$6)+(BM6*$CN$6)+(BN6*$CO$6)+(BO6*$CP$6)+(BP6*$CQ$6)+(BQ6*$CR$6)+(BR6*$CS$6)</f>
        <v>210</v>
      </c>
      <c r="BU6" s="496"/>
      <c r="BV6" s="479">
        <v>6</v>
      </c>
      <c r="BW6" s="479">
        <v>6</v>
      </c>
      <c r="BX6" s="479">
        <v>12</v>
      </c>
      <c r="BY6" s="479">
        <v>12</v>
      </c>
      <c r="BZ6" s="479">
        <v>12</v>
      </c>
      <c r="CA6" s="479">
        <v>12</v>
      </c>
      <c r="CB6" s="479">
        <v>6</v>
      </c>
      <c r="CC6" s="479">
        <v>6</v>
      </c>
      <c r="CD6" s="479">
        <v>2</v>
      </c>
      <c r="CE6" s="479">
        <v>6</v>
      </c>
      <c r="CF6" s="479">
        <v>18</v>
      </c>
      <c r="CG6" s="479">
        <v>18</v>
      </c>
      <c r="CH6" s="479">
        <v>12</v>
      </c>
      <c r="CI6" s="479">
        <v>18</v>
      </c>
      <c r="CJ6" s="479">
        <v>12</v>
      </c>
      <c r="CK6" s="479">
        <v>8</v>
      </c>
      <c r="CL6" s="479">
        <v>15</v>
      </c>
      <c r="CM6" s="479">
        <v>6</v>
      </c>
      <c r="CN6" s="497">
        <v>15</v>
      </c>
      <c r="CO6" s="498">
        <v>6</v>
      </c>
      <c r="CP6" s="499">
        <v>12</v>
      </c>
      <c r="CQ6" s="498">
        <v>8</v>
      </c>
      <c r="CR6" s="498">
        <v>18</v>
      </c>
      <c r="CS6" s="498">
        <v>20</v>
      </c>
    </row>
    <row r="7" spans="1:97" s="383" customFormat="1" ht="12.75">
      <c r="A7" s="472" t="s">
        <v>0</v>
      </c>
      <c r="B7" s="473" t="s">
        <v>1</v>
      </c>
      <c r="C7" s="474" t="s">
        <v>207</v>
      </c>
      <c r="D7" s="472" t="s">
        <v>3</v>
      </c>
      <c r="E7" s="475">
        <v>1</v>
      </c>
      <c r="F7" s="475">
        <v>2</v>
      </c>
      <c r="G7" s="475">
        <v>3</v>
      </c>
      <c r="H7" s="475">
        <v>4</v>
      </c>
      <c r="I7" s="475">
        <v>5</v>
      </c>
      <c r="J7" s="475">
        <v>6</v>
      </c>
      <c r="K7" s="475">
        <v>7</v>
      </c>
      <c r="L7" s="475">
        <v>8</v>
      </c>
      <c r="M7" s="475">
        <v>9</v>
      </c>
      <c r="N7" s="475">
        <v>10</v>
      </c>
      <c r="O7" s="475">
        <v>11</v>
      </c>
      <c r="P7" s="475">
        <v>12</v>
      </c>
      <c r="Q7" s="475">
        <v>13</v>
      </c>
      <c r="R7" s="475">
        <v>14</v>
      </c>
      <c r="S7" s="475">
        <v>15</v>
      </c>
      <c r="T7" s="475">
        <v>16</v>
      </c>
      <c r="U7" s="475">
        <v>17</v>
      </c>
      <c r="V7" s="475">
        <v>18</v>
      </c>
      <c r="W7" s="475">
        <v>19</v>
      </c>
      <c r="X7" s="475">
        <v>20</v>
      </c>
      <c r="Y7" s="475">
        <v>21</v>
      </c>
      <c r="Z7" s="475">
        <v>22</v>
      </c>
      <c r="AA7" s="475">
        <v>23</v>
      </c>
      <c r="AB7" s="475">
        <v>24</v>
      </c>
      <c r="AC7" s="475">
        <v>25</v>
      </c>
      <c r="AD7" s="475">
        <v>26</v>
      </c>
      <c r="AE7" s="475">
        <v>27</v>
      </c>
      <c r="AF7" s="475">
        <v>28</v>
      </c>
      <c r="AG7" s="475">
        <v>29</v>
      </c>
      <c r="AH7" s="475">
        <v>30</v>
      </c>
      <c r="AI7" s="476" t="s">
        <v>4</v>
      </c>
      <c r="AJ7" s="476" t="s">
        <v>5</v>
      </c>
      <c r="AK7" s="476" t="s">
        <v>6</v>
      </c>
      <c r="AL7" s="477"/>
      <c r="AT7" s="500"/>
      <c r="AU7" s="501"/>
      <c r="AV7" s="501"/>
      <c r="AW7" s="501"/>
      <c r="AX7" s="501"/>
      <c r="AY7" s="501"/>
      <c r="AZ7" s="501"/>
      <c r="BA7" s="501"/>
      <c r="BB7" s="501"/>
      <c r="BC7" s="501"/>
      <c r="BD7" s="501"/>
      <c r="BE7" s="501"/>
      <c r="BF7" s="501"/>
      <c r="BG7" s="501"/>
      <c r="BH7" s="501"/>
      <c r="BI7" s="501"/>
      <c r="BJ7" s="501"/>
      <c r="BK7" s="501"/>
      <c r="BL7" s="501"/>
      <c r="BM7" s="501"/>
      <c r="BN7" s="501"/>
      <c r="BO7" s="501"/>
      <c r="BP7" s="501"/>
      <c r="BQ7" s="501"/>
      <c r="BR7" s="501"/>
      <c r="BS7" s="501"/>
      <c r="BT7" s="502"/>
      <c r="BU7" s="503"/>
    </row>
    <row r="8" spans="1:97" s="383" customFormat="1" ht="12.75">
      <c r="A8" s="472"/>
      <c r="B8" s="473" t="s">
        <v>208</v>
      </c>
      <c r="C8" s="474" t="s">
        <v>209</v>
      </c>
      <c r="D8" s="472"/>
      <c r="E8" s="478" t="s">
        <v>8</v>
      </c>
      <c r="F8" s="478" t="s">
        <v>9</v>
      </c>
      <c r="G8" s="478" t="s">
        <v>10</v>
      </c>
      <c r="H8" s="478" t="s">
        <v>130</v>
      </c>
      <c r="I8" s="478" t="s">
        <v>11</v>
      </c>
      <c r="J8" s="478" t="s">
        <v>12</v>
      </c>
      <c r="K8" s="478" t="s">
        <v>13</v>
      </c>
      <c r="L8" s="478" t="s">
        <v>8</v>
      </c>
      <c r="M8" s="478" t="s">
        <v>9</v>
      </c>
      <c r="N8" s="478" t="s">
        <v>10</v>
      </c>
      <c r="O8" s="478" t="s">
        <v>130</v>
      </c>
      <c r="P8" s="478" t="s">
        <v>11</v>
      </c>
      <c r="Q8" s="478" t="s">
        <v>12</v>
      </c>
      <c r="R8" s="478" t="s">
        <v>13</v>
      </c>
      <c r="S8" s="478" t="s">
        <v>8</v>
      </c>
      <c r="T8" s="478" t="s">
        <v>9</v>
      </c>
      <c r="U8" s="478" t="s">
        <v>10</v>
      </c>
      <c r="V8" s="478" t="s">
        <v>130</v>
      </c>
      <c r="W8" s="478" t="s">
        <v>11</v>
      </c>
      <c r="X8" s="478" t="s">
        <v>12</v>
      </c>
      <c r="Y8" s="478" t="s">
        <v>13</v>
      </c>
      <c r="Z8" s="478" t="s">
        <v>8</v>
      </c>
      <c r="AA8" s="478" t="s">
        <v>9</v>
      </c>
      <c r="AB8" s="478" t="s">
        <v>10</v>
      </c>
      <c r="AC8" s="478" t="s">
        <v>130</v>
      </c>
      <c r="AD8" s="478" t="s">
        <v>11</v>
      </c>
      <c r="AE8" s="478" t="s">
        <v>12</v>
      </c>
      <c r="AF8" s="478" t="s">
        <v>13</v>
      </c>
      <c r="AG8" s="478" t="s">
        <v>8</v>
      </c>
      <c r="AH8" s="478" t="s">
        <v>9</v>
      </c>
      <c r="AI8" s="476"/>
      <c r="AJ8" s="476"/>
      <c r="AK8" s="476"/>
      <c r="AL8" s="477"/>
      <c r="AT8" s="500"/>
      <c r="AU8" s="501"/>
      <c r="AV8" s="501"/>
      <c r="AW8" s="501"/>
      <c r="AX8" s="501"/>
      <c r="AY8" s="501"/>
      <c r="AZ8" s="501"/>
      <c r="BA8" s="501"/>
      <c r="BB8" s="501"/>
      <c r="BC8" s="501"/>
      <c r="BD8" s="501"/>
      <c r="BE8" s="501"/>
      <c r="BF8" s="501"/>
      <c r="BG8" s="501"/>
      <c r="BH8" s="501"/>
      <c r="BI8" s="501"/>
      <c r="BJ8" s="501"/>
      <c r="BK8" s="501"/>
      <c r="BL8" s="501"/>
      <c r="BM8" s="501"/>
      <c r="BN8" s="501"/>
      <c r="BO8" s="501"/>
      <c r="BP8" s="501"/>
      <c r="BQ8" s="501"/>
      <c r="BR8" s="501"/>
      <c r="BS8" s="501"/>
      <c r="BT8" s="502"/>
      <c r="BU8" s="503"/>
    </row>
    <row r="9" spans="1:97" s="383" customFormat="1" ht="20.25">
      <c r="A9" s="504" t="s">
        <v>231</v>
      </c>
      <c r="B9" s="505" t="s">
        <v>232</v>
      </c>
      <c r="C9" s="506"/>
      <c r="D9" s="507" t="s">
        <v>233</v>
      </c>
      <c r="E9" s="508" t="s">
        <v>54</v>
      </c>
      <c r="F9" s="488"/>
      <c r="G9" s="490" t="s">
        <v>21</v>
      </c>
      <c r="H9" s="489" t="s">
        <v>19</v>
      </c>
      <c r="I9" s="490"/>
      <c r="J9" s="488" t="s">
        <v>21</v>
      </c>
      <c r="K9" s="508" t="s">
        <v>19</v>
      </c>
      <c r="L9" s="488"/>
      <c r="M9" s="488" t="s">
        <v>21</v>
      </c>
      <c r="N9" s="488"/>
      <c r="O9" s="489" t="s">
        <v>19</v>
      </c>
      <c r="P9" s="490"/>
      <c r="Q9" s="488"/>
      <c r="R9" s="508" t="s">
        <v>19</v>
      </c>
      <c r="S9" s="509" t="s">
        <v>17</v>
      </c>
      <c r="T9" s="488"/>
      <c r="U9" s="488"/>
      <c r="V9" s="510" t="s">
        <v>17</v>
      </c>
      <c r="W9" s="510" t="s">
        <v>17</v>
      </c>
      <c r="X9" s="490"/>
      <c r="Y9" s="490" t="s">
        <v>21</v>
      </c>
      <c r="Z9" s="488"/>
      <c r="AA9" s="488"/>
      <c r="AB9" s="488" t="s">
        <v>21</v>
      </c>
      <c r="AC9" s="490"/>
      <c r="AD9" s="490"/>
      <c r="AE9" s="488" t="s">
        <v>21</v>
      </c>
      <c r="AF9" s="488" t="s">
        <v>225</v>
      </c>
      <c r="AG9" s="488"/>
      <c r="AH9" s="508" t="s">
        <v>21</v>
      </c>
      <c r="AI9" s="491">
        <f>AM9</f>
        <v>78</v>
      </c>
      <c r="AJ9" s="491">
        <f>AI9+AK9</f>
        <v>120</v>
      </c>
      <c r="AK9" s="491">
        <f>AN9</f>
        <v>42</v>
      </c>
      <c r="AL9" s="511"/>
      <c r="AM9" s="512">
        <f>$AM$2-BS9</f>
        <v>78</v>
      </c>
      <c r="AN9" s="512">
        <f>(BT9-AM9)</f>
        <v>42</v>
      </c>
      <c r="AO9" s="480"/>
      <c r="AP9" s="494"/>
      <c r="AQ9" s="494"/>
      <c r="AR9" s="494"/>
      <c r="AS9" s="494">
        <v>6</v>
      </c>
      <c r="AT9" s="494"/>
      <c r="AU9" s="482">
        <f>COUNTIF(D9:AH9,"M")</f>
        <v>4</v>
      </c>
      <c r="AV9" s="482">
        <f>COUNTIF(D9:AH9,"T")</f>
        <v>0</v>
      </c>
      <c r="AW9" s="482">
        <f>COUNTIF(D9:AH9,"P")</f>
        <v>7</v>
      </c>
      <c r="AX9" s="482">
        <f>COUNTIF(D9:AH9,"N")</f>
        <v>0</v>
      </c>
      <c r="AY9" s="482">
        <f>COUNTIF(D9:AH9,"M/T")</f>
        <v>0</v>
      </c>
      <c r="AZ9" s="482">
        <f>COUNTIF(D9:AH9,"I/I")</f>
        <v>0</v>
      </c>
      <c r="BA9" s="482">
        <f>COUNTIF(D9:AH9,"I")</f>
        <v>1</v>
      </c>
      <c r="BB9" s="482">
        <f>COUNTIF(D9:AH9,"I²")</f>
        <v>0</v>
      </c>
      <c r="BC9" s="482">
        <f>COUNTIF(D9:AH9,"M4")</f>
        <v>0</v>
      </c>
      <c r="BD9" s="482">
        <f>COUNTIF(D9:AH9,"FLEX")</f>
        <v>0</v>
      </c>
      <c r="BE9" s="482">
        <f>COUNTIF(D9:AH9,"M/N")</f>
        <v>0</v>
      </c>
      <c r="BF9" s="482">
        <f>COUNTIF(D9:AH9,"T/N")</f>
        <v>0</v>
      </c>
      <c r="BG9" s="482">
        <f>COUNTIF(D9:AH9,"T/I")</f>
        <v>0</v>
      </c>
      <c r="BH9" s="482">
        <f>COUNTIF(D9:AH9,"P/i")</f>
        <v>0</v>
      </c>
      <c r="BI9" s="482">
        <f>COUNTIF(D9:AH9,"m/i")</f>
        <v>0</v>
      </c>
      <c r="BJ9" s="482">
        <f>COUNTIF(D9:AH9,"M4/T")</f>
        <v>0</v>
      </c>
      <c r="BK9" s="482">
        <f>COUNTIF(D9:AH9,"I2/SN")</f>
        <v>0</v>
      </c>
      <c r="BL9" s="482">
        <f>COUNTIF(D9:AH9,"CAP")</f>
        <v>1</v>
      </c>
      <c r="BM9" s="482">
        <f>COUNTIF(D9:AH9,"M6")</f>
        <v>0</v>
      </c>
      <c r="BN9" s="482">
        <f>COUNTIF(D9:AH9,"T5")</f>
        <v>0</v>
      </c>
      <c r="BO9" s="482">
        <f>COUNTIF(D9:AH9,"FLUXO")</f>
        <v>0</v>
      </c>
      <c r="BP9" s="482">
        <f>COUNTIF(D9:AH9,"I2/N")</f>
        <v>0</v>
      </c>
      <c r="BQ9" s="482">
        <f>COUNTIF(D9:AH9,"N/M")</f>
        <v>0</v>
      </c>
      <c r="BR9" s="482">
        <f>COUNTIF(D9:AH9,"I/M")</f>
        <v>0</v>
      </c>
      <c r="BS9" s="482">
        <f t="shared" ref="BS9:BS30" si="0">((AQ9*6)+(AR9*6)+(AS9*6)+(AT9)+(AP9*6))</f>
        <v>36</v>
      </c>
      <c r="BT9" s="495">
        <f t="shared" ref="BT9:BT35" si="1">(AU9*$BV$6)+(AV9*$BW$6)+(AW9*$BX$6)+(AX9*$BY$6)+(AY9*$BZ$6)+(AZ9*$CA$6)+(BA9*$CB$6)+(BB9*$CC$6)+(BC9*$CD$6)+(BD9*$CE$6)+(BE9*$CF$6)+(BF9*$CG$6)+(BG9*$CH$6)+(BH9*$CI$6)+(BI9*$CJ$6)+(BJ9*$CK$6)+(BK9*$CL$6)+(BL9*$CM$6)+(BM9*$CN$6)+(BN9*$CO$6)+(BO9*$CP$6)+(BP9*$CQ$6)+(BQ9*$CR$6)+(BR9*$CS$6)</f>
        <v>120</v>
      </c>
    </row>
    <row r="10" spans="1:97" s="383" customFormat="1" ht="20.25">
      <c r="A10" s="504" t="s">
        <v>234</v>
      </c>
      <c r="B10" s="513" t="s">
        <v>235</v>
      </c>
      <c r="C10" s="506">
        <v>105875</v>
      </c>
      <c r="D10" s="507" t="s">
        <v>233</v>
      </c>
      <c r="E10" s="488"/>
      <c r="F10" s="509"/>
      <c r="G10" s="510" t="s">
        <v>17</v>
      </c>
      <c r="H10" s="490"/>
      <c r="I10" s="490"/>
      <c r="J10" s="488" t="s">
        <v>21</v>
      </c>
      <c r="K10" s="488"/>
      <c r="L10" s="508" t="s">
        <v>20</v>
      </c>
      <c r="M10" s="488" t="s">
        <v>21</v>
      </c>
      <c r="N10" s="488"/>
      <c r="O10" s="490"/>
      <c r="P10" s="490" t="s">
        <v>21</v>
      </c>
      <c r="Q10" s="488"/>
      <c r="R10" s="488"/>
      <c r="S10" s="488" t="s">
        <v>21</v>
      </c>
      <c r="T10" s="508" t="s">
        <v>20</v>
      </c>
      <c r="U10" s="488"/>
      <c r="V10" s="490" t="s">
        <v>21</v>
      </c>
      <c r="W10" s="490"/>
      <c r="X10" s="490"/>
      <c r="Y10" s="490" t="s">
        <v>21</v>
      </c>
      <c r="Z10" s="488"/>
      <c r="AA10" s="508" t="s">
        <v>20</v>
      </c>
      <c r="AB10" s="488" t="s">
        <v>21</v>
      </c>
      <c r="AC10" s="490"/>
      <c r="AD10" s="490"/>
      <c r="AE10" s="488" t="s">
        <v>236</v>
      </c>
      <c r="AF10" s="488"/>
      <c r="AG10" s="488"/>
      <c r="AH10" s="488" t="s">
        <v>21</v>
      </c>
      <c r="AI10" s="491">
        <f>AM10</f>
        <v>102</v>
      </c>
      <c r="AJ10" s="491">
        <f>AI10+AK10</f>
        <v>126</v>
      </c>
      <c r="AK10" s="491">
        <f>AN10</f>
        <v>24</v>
      </c>
      <c r="AL10" s="511"/>
      <c r="AM10" s="512">
        <f>$AM$2-BS10</f>
        <v>102</v>
      </c>
      <c r="AN10" s="512">
        <f>(BT10-AM10)</f>
        <v>24</v>
      </c>
      <c r="AO10" s="480"/>
      <c r="AP10" s="494"/>
      <c r="AQ10" s="494"/>
      <c r="AR10" s="494"/>
      <c r="AS10" s="494">
        <v>2</v>
      </c>
      <c r="AT10" s="494"/>
      <c r="AU10" s="482">
        <f>COUNTIF(E10:AH10,"M")</f>
        <v>0</v>
      </c>
      <c r="AV10" s="482">
        <f>COUNTIF(D10:AH10,"T")</f>
        <v>3</v>
      </c>
      <c r="AW10" s="482">
        <f>COUNTIF(D10:AH10,"P")</f>
        <v>8</v>
      </c>
      <c r="AX10" s="482">
        <f>COUNTIF(D10:AH10,"N")</f>
        <v>0</v>
      </c>
      <c r="AY10" s="482">
        <f>COUNTIF(D10:AH10,"M/T")</f>
        <v>1</v>
      </c>
      <c r="AZ10" s="482">
        <f>COUNTIF(D10:AH10,"I/I")</f>
        <v>0</v>
      </c>
      <c r="BA10" s="482">
        <f>COUNTIF(D10:AH10,"I")</f>
        <v>0</v>
      </c>
      <c r="BB10" s="482">
        <f>COUNTIF(D10:AH10,"I²")</f>
        <v>0</v>
      </c>
      <c r="BC10" s="482">
        <f>COUNTIF(D10:AH10,"M4")</f>
        <v>0</v>
      </c>
      <c r="BD10" s="482">
        <f>COUNTIF(D10:AH10,"FLEX")</f>
        <v>0</v>
      </c>
      <c r="BE10" s="482">
        <f>COUNTIF(D10:AH10,"M/N")</f>
        <v>0</v>
      </c>
      <c r="BF10" s="482">
        <f>COUNTIF(D10:AH10,"T/N")</f>
        <v>0</v>
      </c>
      <c r="BG10" s="482">
        <f>COUNTIF(D10:AH10,"T/I")</f>
        <v>0</v>
      </c>
      <c r="BH10" s="482">
        <f>COUNTIF(D10:AH10,"P/i")</f>
        <v>0</v>
      </c>
      <c r="BI10" s="482">
        <f>COUNTIF(D10:AH10,"m/i")</f>
        <v>0</v>
      </c>
      <c r="BJ10" s="482">
        <f>COUNTIF(D10:AH10,"M4/t")</f>
        <v>0</v>
      </c>
      <c r="BK10" s="482">
        <f>COUNTIF(D10:AH10,"I2/SN")</f>
        <v>0</v>
      </c>
      <c r="BL10" s="482">
        <f>COUNTIF(D10:AH10,"M5")</f>
        <v>0</v>
      </c>
      <c r="BM10" s="482">
        <f>COUNTIF(D10:AH10,"M6")</f>
        <v>0</v>
      </c>
      <c r="BN10" s="482">
        <f>COUNTIF(D10:AH10,"T5")</f>
        <v>0</v>
      </c>
      <c r="BO10" s="482">
        <f>COUNTIF(D10:AH10,"FLUXO")</f>
        <v>0</v>
      </c>
      <c r="BP10" s="482">
        <f>COUNTIF(D10:AH10,"I2/N")</f>
        <v>0</v>
      </c>
      <c r="BQ10" s="482">
        <f>COUNTIF(D10:AH10,"N/M")</f>
        <v>0</v>
      </c>
      <c r="BR10" s="482">
        <f>COUNTIF(D10:AH10,"I/M")</f>
        <v>0</v>
      </c>
      <c r="BS10" s="482">
        <f t="shared" si="0"/>
        <v>12</v>
      </c>
      <c r="BT10" s="495">
        <f t="shared" si="1"/>
        <v>126</v>
      </c>
    </row>
    <row r="11" spans="1:97" s="383" customFormat="1" ht="12.75">
      <c r="A11" s="472" t="s">
        <v>0</v>
      </c>
      <c r="B11" s="473" t="s">
        <v>1</v>
      </c>
      <c r="C11" s="474" t="s">
        <v>207</v>
      </c>
      <c r="D11" s="472" t="s">
        <v>3</v>
      </c>
      <c r="E11" s="475">
        <v>1</v>
      </c>
      <c r="F11" s="475">
        <v>2</v>
      </c>
      <c r="G11" s="475">
        <v>3</v>
      </c>
      <c r="H11" s="475">
        <v>4</v>
      </c>
      <c r="I11" s="475">
        <v>5</v>
      </c>
      <c r="J11" s="475">
        <v>6</v>
      </c>
      <c r="K11" s="475">
        <v>7</v>
      </c>
      <c r="L11" s="475">
        <v>8</v>
      </c>
      <c r="M11" s="475">
        <v>9</v>
      </c>
      <c r="N11" s="475">
        <v>10</v>
      </c>
      <c r="O11" s="475">
        <v>11</v>
      </c>
      <c r="P11" s="475">
        <v>12</v>
      </c>
      <c r="Q11" s="475">
        <v>13</v>
      </c>
      <c r="R11" s="475">
        <v>14</v>
      </c>
      <c r="S11" s="475">
        <v>15</v>
      </c>
      <c r="T11" s="475">
        <v>16</v>
      </c>
      <c r="U11" s="475">
        <v>17</v>
      </c>
      <c r="V11" s="475">
        <v>18</v>
      </c>
      <c r="W11" s="475">
        <v>19</v>
      </c>
      <c r="X11" s="475">
        <v>20</v>
      </c>
      <c r="Y11" s="475">
        <v>21</v>
      </c>
      <c r="Z11" s="475">
        <v>22</v>
      </c>
      <c r="AA11" s="475">
        <v>23</v>
      </c>
      <c r="AB11" s="475">
        <v>24</v>
      </c>
      <c r="AC11" s="475">
        <v>25</v>
      </c>
      <c r="AD11" s="475">
        <v>26</v>
      </c>
      <c r="AE11" s="475">
        <v>27</v>
      </c>
      <c r="AF11" s="475">
        <v>28</v>
      </c>
      <c r="AG11" s="475">
        <v>29</v>
      </c>
      <c r="AH11" s="475">
        <v>30</v>
      </c>
      <c r="AI11" s="476" t="s">
        <v>4</v>
      </c>
      <c r="AJ11" s="476" t="s">
        <v>5</v>
      </c>
      <c r="AK11" s="476" t="s">
        <v>6</v>
      </c>
      <c r="AL11" s="477"/>
      <c r="AT11" s="500"/>
      <c r="AU11" s="501"/>
      <c r="AV11" s="501"/>
      <c r="AW11" s="501"/>
      <c r="AX11" s="501"/>
      <c r="AY11" s="501"/>
      <c r="AZ11" s="501"/>
      <c r="BA11" s="501"/>
      <c r="BB11" s="501"/>
      <c r="BC11" s="501"/>
      <c r="BD11" s="501"/>
      <c r="BE11" s="501"/>
      <c r="BF11" s="501"/>
      <c r="BG11" s="501"/>
      <c r="BH11" s="501"/>
      <c r="BI11" s="501"/>
      <c r="BJ11" s="501"/>
      <c r="BK11" s="501"/>
      <c r="BL11" s="501"/>
      <c r="BM11" s="501"/>
      <c r="BN11" s="501"/>
      <c r="BO11" s="501"/>
      <c r="BP11" s="501"/>
      <c r="BQ11" s="501"/>
      <c r="BR11" s="501"/>
      <c r="BS11" s="501"/>
      <c r="BT11" s="502"/>
      <c r="BU11" s="500"/>
    </row>
    <row r="12" spans="1:97" s="383" customFormat="1" ht="12.75">
      <c r="A12" s="472"/>
      <c r="B12" s="473" t="s">
        <v>208</v>
      </c>
      <c r="C12" s="474" t="s">
        <v>209</v>
      </c>
      <c r="D12" s="472"/>
      <c r="E12" s="478" t="s">
        <v>8</v>
      </c>
      <c r="F12" s="478" t="s">
        <v>9</v>
      </c>
      <c r="G12" s="478" t="s">
        <v>10</v>
      </c>
      <c r="H12" s="478" t="s">
        <v>130</v>
      </c>
      <c r="I12" s="478" t="s">
        <v>11</v>
      </c>
      <c r="J12" s="478" t="s">
        <v>12</v>
      </c>
      <c r="K12" s="478" t="s">
        <v>13</v>
      </c>
      <c r="L12" s="478" t="s">
        <v>8</v>
      </c>
      <c r="M12" s="478" t="s">
        <v>9</v>
      </c>
      <c r="N12" s="478" t="s">
        <v>10</v>
      </c>
      <c r="O12" s="478" t="s">
        <v>130</v>
      </c>
      <c r="P12" s="478" t="s">
        <v>11</v>
      </c>
      <c r="Q12" s="478" t="s">
        <v>12</v>
      </c>
      <c r="R12" s="478" t="s">
        <v>13</v>
      </c>
      <c r="S12" s="478" t="s">
        <v>8</v>
      </c>
      <c r="T12" s="478" t="s">
        <v>9</v>
      </c>
      <c r="U12" s="478" t="s">
        <v>10</v>
      </c>
      <c r="V12" s="478" t="s">
        <v>130</v>
      </c>
      <c r="W12" s="478" t="s">
        <v>11</v>
      </c>
      <c r="X12" s="478" t="s">
        <v>12</v>
      </c>
      <c r="Y12" s="478" t="s">
        <v>13</v>
      </c>
      <c r="Z12" s="478" t="s">
        <v>8</v>
      </c>
      <c r="AA12" s="478" t="s">
        <v>9</v>
      </c>
      <c r="AB12" s="478" t="s">
        <v>10</v>
      </c>
      <c r="AC12" s="478" t="s">
        <v>130</v>
      </c>
      <c r="AD12" s="478" t="s">
        <v>11</v>
      </c>
      <c r="AE12" s="478" t="s">
        <v>12</v>
      </c>
      <c r="AF12" s="478" t="s">
        <v>13</v>
      </c>
      <c r="AG12" s="478" t="s">
        <v>8</v>
      </c>
      <c r="AH12" s="478" t="s">
        <v>9</v>
      </c>
      <c r="AI12" s="476"/>
      <c r="AJ12" s="476"/>
      <c r="AK12" s="476"/>
      <c r="AL12" s="477"/>
      <c r="AT12" s="500"/>
      <c r="AU12" s="501"/>
      <c r="AV12" s="501"/>
      <c r="AW12" s="501"/>
      <c r="AX12" s="501"/>
      <c r="AY12" s="501"/>
      <c r="AZ12" s="501"/>
      <c r="BA12" s="501"/>
      <c r="BB12" s="501"/>
      <c r="BC12" s="501"/>
      <c r="BD12" s="501"/>
      <c r="BE12" s="501"/>
      <c r="BF12" s="501"/>
      <c r="BG12" s="501"/>
      <c r="BH12" s="501"/>
      <c r="BI12" s="501"/>
      <c r="BJ12" s="501"/>
      <c r="BK12" s="501"/>
      <c r="BL12" s="501"/>
      <c r="BM12" s="501"/>
      <c r="BN12" s="501"/>
      <c r="BO12" s="501"/>
      <c r="BP12" s="501"/>
      <c r="BQ12" s="501"/>
      <c r="BR12" s="501"/>
      <c r="BS12" s="501"/>
      <c r="BT12" s="502"/>
      <c r="BU12" s="500"/>
    </row>
    <row r="13" spans="1:97" s="383" customFormat="1" ht="23.25">
      <c r="A13" s="504" t="s">
        <v>237</v>
      </c>
      <c r="B13" s="514" t="s">
        <v>238</v>
      </c>
      <c r="C13" s="515">
        <v>118784</v>
      </c>
      <c r="D13" s="507" t="s">
        <v>233</v>
      </c>
      <c r="E13" s="488" t="s">
        <v>21</v>
      </c>
      <c r="F13" s="508" t="s">
        <v>21</v>
      </c>
      <c r="G13" s="490"/>
      <c r="H13" s="490"/>
      <c r="I13" s="490"/>
      <c r="J13" s="488" t="s">
        <v>21</v>
      </c>
      <c r="K13" s="488" t="s">
        <v>239</v>
      </c>
      <c r="L13" s="508" t="s">
        <v>21</v>
      </c>
      <c r="M13" s="488"/>
      <c r="N13" s="508" t="s">
        <v>21</v>
      </c>
      <c r="O13" s="490"/>
      <c r="P13" s="510" t="s">
        <v>17</v>
      </c>
      <c r="Q13" s="488"/>
      <c r="R13" s="488" t="s">
        <v>21</v>
      </c>
      <c r="S13" s="508" t="s">
        <v>21</v>
      </c>
      <c r="T13" s="488" t="s">
        <v>21</v>
      </c>
      <c r="U13" s="508" t="s">
        <v>20</v>
      </c>
      <c r="V13" s="490"/>
      <c r="W13" s="490"/>
      <c r="X13" s="490" t="s">
        <v>21</v>
      </c>
      <c r="Y13" s="490"/>
      <c r="Z13" s="488" t="s">
        <v>21</v>
      </c>
      <c r="AA13" s="508" t="s">
        <v>19</v>
      </c>
      <c r="AB13" s="488"/>
      <c r="AC13" s="490" t="s">
        <v>21</v>
      </c>
      <c r="AD13" s="490"/>
      <c r="AE13" s="508" t="s">
        <v>21</v>
      </c>
      <c r="AF13" s="488" t="s">
        <v>21</v>
      </c>
      <c r="AG13" s="508" t="s">
        <v>21</v>
      </c>
      <c r="AH13" s="488"/>
      <c r="AI13" s="491">
        <f>AM13</f>
        <v>102</v>
      </c>
      <c r="AJ13" s="491">
        <f>AI13+AK13</f>
        <v>192</v>
      </c>
      <c r="AK13" s="491">
        <f>AN13</f>
        <v>90</v>
      </c>
      <c r="AL13" s="511"/>
      <c r="AM13" s="516">
        <f>$AM$2-BS13</f>
        <v>102</v>
      </c>
      <c r="AN13" s="516">
        <f>(BT13-AM13)</f>
        <v>90</v>
      </c>
      <c r="AO13" s="480"/>
      <c r="AP13" s="494"/>
      <c r="AQ13" s="494"/>
      <c r="AR13" s="494"/>
      <c r="AS13" s="494">
        <v>2</v>
      </c>
      <c r="AT13" s="494"/>
      <c r="AU13" s="482">
        <f>COUNTIF(D13:AH13,"M")</f>
        <v>1</v>
      </c>
      <c r="AV13" s="482">
        <f>COUNTIF(D13:AH13,"T")</f>
        <v>1</v>
      </c>
      <c r="AW13" s="482">
        <f>COUNTIF(D13:AH13,"P")</f>
        <v>14</v>
      </c>
      <c r="AX13" s="482">
        <f>COUNTIF(D13:AH13,"N")</f>
        <v>0</v>
      </c>
      <c r="AY13" s="482">
        <f>COUNTIF(D13:AH13,"M/T")</f>
        <v>1</v>
      </c>
      <c r="AZ13" s="482">
        <f>COUNTIF(D13:AH13,"I/I")</f>
        <v>0</v>
      </c>
      <c r="BA13" s="482">
        <f>COUNTIF(D13:AH13,"I")</f>
        <v>0</v>
      </c>
      <c r="BB13" s="482">
        <f>COUNTIF(D13:AH13,"I²")</f>
        <v>0</v>
      </c>
      <c r="BC13" s="482">
        <f>COUNTIF(D13:AH13,"M4")</f>
        <v>0</v>
      </c>
      <c r="BD13" s="482">
        <f>COUNTIF(D13:AH13,"FLEX")</f>
        <v>0</v>
      </c>
      <c r="BE13" s="482">
        <f>COUNTIF(D13:AH13,"M/N")</f>
        <v>0</v>
      </c>
      <c r="BF13" s="482">
        <f>COUNTIF(D13:AH13,"T/N")</f>
        <v>0</v>
      </c>
      <c r="BG13" s="482">
        <f>COUNTIF(D13:AH13,"T/I")</f>
        <v>0</v>
      </c>
      <c r="BH13" s="482">
        <f>COUNTIF(D13:AH13,"P/i")</f>
        <v>0</v>
      </c>
      <c r="BI13" s="482">
        <f>COUNTIF(D13:AH13,"m/i")</f>
        <v>0</v>
      </c>
      <c r="BJ13" s="482">
        <f>COUNTIF(D13:AH13,"M4/t")</f>
        <v>0</v>
      </c>
      <c r="BK13" s="482">
        <f>COUNTIF(D13:AH13,"I2/SN")</f>
        <v>0</v>
      </c>
      <c r="BL13" s="482">
        <f>COUNTIF(D13:AH13,"M5")</f>
        <v>0</v>
      </c>
      <c r="BM13" s="482">
        <f>COUNTIF(D13:AH13,"M6")</f>
        <v>0</v>
      </c>
      <c r="BN13" s="482">
        <f>COUNTIF(D13:AH13,"T5")</f>
        <v>0</v>
      </c>
      <c r="BO13" s="482">
        <f>COUNTIF(D13:AH13,"FLUXO")</f>
        <v>0</v>
      </c>
      <c r="BP13" s="482">
        <f>COUNTIF(D13:AH13,"I2/N")</f>
        <v>0</v>
      </c>
      <c r="BQ13" s="482">
        <f>COUNTIF(D13:AH13,"N/M")</f>
        <v>0</v>
      </c>
      <c r="BR13" s="482">
        <f>COUNTIF(D13:AH13,"I/M")</f>
        <v>0</v>
      </c>
      <c r="BS13" s="482">
        <f t="shared" ref="BS13" si="2">((AQ13*6)+(AR13*6)+(AS13*6)+(AT13)+(AP13*6))</f>
        <v>12</v>
      </c>
      <c r="BT13" s="495">
        <f t="shared" ref="BT13" si="3">(AU13*$BV$6)+(AV13*$BW$6)+(AW13*$BX$6)+(AX13*$BY$6)+(AY13*$BZ$6)+(AZ13*$CA$6)+(BA13*$CB$6)+(BB13*$CC$6)+(BC13*$CD$6)+(BD13*$CE$6)+(BE13*$CF$6)+(BF13*$CG$6)+(BG13*$CH$6)+(BH13*$CI$6)+(BI13*$CJ$6)+(BJ13*$CK$6)+(BK13*$CL$6)+(BL13*$CM$6)+(BM13*$CN$6)+(BN13*$CO$6)+(BO13*$CP$6)+(BP13*$CQ$6)+(BQ13*$CR$6)+(BR13*$CS$6)</f>
        <v>192</v>
      </c>
      <c r="BU13" s="500"/>
    </row>
    <row r="14" spans="1:97" s="383" customFormat="1" ht="23.25">
      <c r="A14" s="504" t="s">
        <v>240</v>
      </c>
      <c r="B14" s="514" t="s">
        <v>241</v>
      </c>
      <c r="C14" s="515"/>
      <c r="D14" s="507" t="s">
        <v>233</v>
      </c>
      <c r="E14" s="488" t="s">
        <v>21</v>
      </c>
      <c r="F14" s="488"/>
      <c r="G14" s="490"/>
      <c r="H14" s="490" t="s">
        <v>21</v>
      </c>
      <c r="I14" s="490"/>
      <c r="J14" s="488"/>
      <c r="K14" s="488" t="s">
        <v>21</v>
      </c>
      <c r="L14" s="488"/>
      <c r="M14" s="488"/>
      <c r="N14" s="488" t="s">
        <v>21</v>
      </c>
      <c r="O14" s="490" t="s">
        <v>21</v>
      </c>
      <c r="P14" s="490"/>
      <c r="Q14" s="508" t="s">
        <v>21</v>
      </c>
      <c r="R14" s="488"/>
      <c r="S14" s="488"/>
      <c r="T14" s="488" t="s">
        <v>239</v>
      </c>
      <c r="U14" s="488" t="s">
        <v>19</v>
      </c>
      <c r="V14" s="490"/>
      <c r="W14" s="490" t="s">
        <v>21</v>
      </c>
      <c r="X14" s="490"/>
      <c r="Y14" s="490"/>
      <c r="Z14" s="488" t="s">
        <v>21</v>
      </c>
      <c r="AA14" s="488"/>
      <c r="AB14" s="488"/>
      <c r="AC14" s="489" t="s">
        <v>21</v>
      </c>
      <c r="AD14" s="490"/>
      <c r="AE14" s="488"/>
      <c r="AF14" s="488" t="s">
        <v>21</v>
      </c>
      <c r="AG14" s="488" t="s">
        <v>225</v>
      </c>
      <c r="AH14" s="488"/>
      <c r="AI14" s="491">
        <f>AM14</f>
        <v>114</v>
      </c>
      <c r="AJ14" s="491">
        <f>AI14+AK14</f>
        <v>144</v>
      </c>
      <c r="AK14" s="491">
        <f>AN14</f>
        <v>30</v>
      </c>
      <c r="AL14" s="511"/>
      <c r="AM14" s="516">
        <f>$AM$2-BS14</f>
        <v>114</v>
      </c>
      <c r="AN14" s="516">
        <f>(BT14-AM14)</f>
        <v>30</v>
      </c>
      <c r="AO14" s="480"/>
      <c r="AP14" s="494"/>
      <c r="AQ14" s="494"/>
      <c r="AR14" s="494"/>
      <c r="AS14" s="494"/>
      <c r="AT14" s="494"/>
      <c r="AU14" s="482">
        <f>COUNTIF(D14:AH14,"M")</f>
        <v>1</v>
      </c>
      <c r="AV14" s="482">
        <f>COUNTIF(D14:AH14,"T")</f>
        <v>0</v>
      </c>
      <c r="AW14" s="482">
        <f>COUNTIF(D14:AH14,"P")</f>
        <v>10</v>
      </c>
      <c r="AX14" s="482">
        <f>COUNTIF(D14:AH14,"N")</f>
        <v>0</v>
      </c>
      <c r="AY14" s="482">
        <f>COUNTIF(D14:AH14,"M/T")</f>
        <v>1</v>
      </c>
      <c r="AZ14" s="482">
        <f>COUNTIF(D14:AH14,"I/I")</f>
        <v>0</v>
      </c>
      <c r="BA14" s="482">
        <f>COUNTIF(D14:AH14,"I")</f>
        <v>0</v>
      </c>
      <c r="BB14" s="482">
        <f>COUNTIF(D14:AH14,"I²")</f>
        <v>0</v>
      </c>
      <c r="BC14" s="482">
        <f>COUNTIF(D14:AH14,"M4")</f>
        <v>0</v>
      </c>
      <c r="BD14" s="482">
        <f>COUNTIF(D14:AH14,"FLEX")</f>
        <v>0</v>
      </c>
      <c r="BE14" s="482">
        <f>COUNTIF(D14:AH14,"M/N")</f>
        <v>0</v>
      </c>
      <c r="BF14" s="482">
        <f>COUNTIF(D14:AH14,"T/N")</f>
        <v>0</v>
      </c>
      <c r="BG14" s="482">
        <f>COUNTIF(D14:AH14,"T/I")</f>
        <v>0</v>
      </c>
      <c r="BH14" s="482">
        <f>COUNTIF(D14:AH14,"P/i")</f>
        <v>0</v>
      </c>
      <c r="BI14" s="482">
        <f>COUNTIF(D14:AH14,"m/i")</f>
        <v>0</v>
      </c>
      <c r="BJ14" s="482">
        <f>COUNTIF(D14:AH14,"M4/t")</f>
        <v>0</v>
      </c>
      <c r="BK14" s="482">
        <f>COUNTIF(D14:AH14,"I2/SN")</f>
        <v>0</v>
      </c>
      <c r="BL14" s="482">
        <f>COUNTIF(D14:AH14,"CAP")</f>
        <v>1</v>
      </c>
      <c r="BM14" s="482">
        <f>COUNTIF(D14:AH14,"M6")</f>
        <v>0</v>
      </c>
      <c r="BN14" s="482">
        <f>COUNTIF(D14:AH14,"T5")</f>
        <v>0</v>
      </c>
      <c r="BO14" s="482">
        <f>COUNTIF(D14:AH14,"FLUXO")</f>
        <v>0</v>
      </c>
      <c r="BP14" s="482">
        <f>COUNTIF(D14:AH14,"I2/N")</f>
        <v>0</v>
      </c>
      <c r="BQ14" s="482">
        <f>COUNTIF(D14:AH14,"N/M")</f>
        <v>0</v>
      </c>
      <c r="BR14" s="482">
        <f>COUNTIF(D14:AH14,"I/M")</f>
        <v>0</v>
      </c>
      <c r="BS14" s="482">
        <f t="shared" si="0"/>
        <v>0</v>
      </c>
      <c r="BT14" s="495">
        <f t="shared" si="1"/>
        <v>144</v>
      </c>
    </row>
    <row r="15" spans="1:97" s="383" customFormat="1" ht="12.75">
      <c r="A15" s="472" t="s">
        <v>0</v>
      </c>
      <c r="B15" s="473" t="s">
        <v>1</v>
      </c>
      <c r="C15" s="474" t="s">
        <v>207</v>
      </c>
      <c r="D15" s="472" t="s">
        <v>3</v>
      </c>
      <c r="E15" s="475">
        <v>1</v>
      </c>
      <c r="F15" s="475">
        <v>2</v>
      </c>
      <c r="G15" s="475">
        <v>3</v>
      </c>
      <c r="H15" s="475">
        <v>4</v>
      </c>
      <c r="I15" s="475">
        <v>5</v>
      </c>
      <c r="J15" s="475">
        <v>6</v>
      </c>
      <c r="K15" s="475">
        <v>7</v>
      </c>
      <c r="L15" s="475">
        <v>8</v>
      </c>
      <c r="M15" s="475">
        <v>9</v>
      </c>
      <c r="N15" s="475">
        <v>10</v>
      </c>
      <c r="O15" s="475">
        <v>11</v>
      </c>
      <c r="P15" s="475">
        <v>12</v>
      </c>
      <c r="Q15" s="475">
        <v>13</v>
      </c>
      <c r="R15" s="475">
        <v>14</v>
      </c>
      <c r="S15" s="475">
        <v>15</v>
      </c>
      <c r="T15" s="475">
        <v>16</v>
      </c>
      <c r="U15" s="475">
        <v>17</v>
      </c>
      <c r="V15" s="475">
        <v>18</v>
      </c>
      <c r="W15" s="475">
        <v>19</v>
      </c>
      <c r="X15" s="475">
        <v>20</v>
      </c>
      <c r="Y15" s="475">
        <v>21</v>
      </c>
      <c r="Z15" s="475">
        <v>22</v>
      </c>
      <c r="AA15" s="475">
        <v>23</v>
      </c>
      <c r="AB15" s="475">
        <v>24</v>
      </c>
      <c r="AC15" s="475">
        <v>25</v>
      </c>
      <c r="AD15" s="475">
        <v>26</v>
      </c>
      <c r="AE15" s="475">
        <v>27</v>
      </c>
      <c r="AF15" s="475">
        <v>28</v>
      </c>
      <c r="AG15" s="475">
        <v>29</v>
      </c>
      <c r="AH15" s="475">
        <v>30</v>
      </c>
      <c r="AI15" s="476" t="s">
        <v>4</v>
      </c>
      <c r="AJ15" s="476" t="s">
        <v>5</v>
      </c>
      <c r="AK15" s="476" t="s">
        <v>6</v>
      </c>
      <c r="AL15" s="477"/>
      <c r="AT15" s="500"/>
      <c r="AU15" s="501"/>
      <c r="AV15" s="501"/>
      <c r="AW15" s="501"/>
      <c r="AX15" s="501"/>
      <c r="AY15" s="501"/>
      <c r="AZ15" s="501"/>
      <c r="BA15" s="501"/>
      <c r="BB15" s="501"/>
      <c r="BC15" s="501"/>
      <c r="BD15" s="501"/>
      <c r="BE15" s="501"/>
      <c r="BF15" s="501"/>
      <c r="BG15" s="501"/>
      <c r="BH15" s="501"/>
      <c r="BI15" s="501"/>
      <c r="BJ15" s="501"/>
      <c r="BK15" s="501"/>
      <c r="BL15" s="501"/>
      <c r="BM15" s="501"/>
      <c r="BN15" s="501"/>
      <c r="BO15" s="501"/>
      <c r="BP15" s="501"/>
      <c r="BQ15" s="501"/>
      <c r="BR15" s="501"/>
      <c r="BS15" s="501"/>
      <c r="BT15" s="502"/>
      <c r="BU15" s="500"/>
      <c r="BV15" s="500"/>
    </row>
    <row r="16" spans="1:97" s="383" customFormat="1" ht="12.75">
      <c r="A16" s="472"/>
      <c r="B16" s="473" t="s">
        <v>208</v>
      </c>
      <c r="C16" s="474" t="s">
        <v>209</v>
      </c>
      <c r="D16" s="472"/>
      <c r="E16" s="478" t="s">
        <v>8</v>
      </c>
      <c r="F16" s="478" t="s">
        <v>9</v>
      </c>
      <c r="G16" s="478" t="s">
        <v>10</v>
      </c>
      <c r="H16" s="478" t="s">
        <v>130</v>
      </c>
      <c r="I16" s="478" t="s">
        <v>11</v>
      </c>
      <c r="J16" s="478" t="s">
        <v>12</v>
      </c>
      <c r="K16" s="478" t="s">
        <v>13</v>
      </c>
      <c r="L16" s="478" t="s">
        <v>8</v>
      </c>
      <c r="M16" s="478" t="s">
        <v>9</v>
      </c>
      <c r="N16" s="478" t="s">
        <v>10</v>
      </c>
      <c r="O16" s="478" t="s">
        <v>130</v>
      </c>
      <c r="P16" s="478" t="s">
        <v>11</v>
      </c>
      <c r="Q16" s="478" t="s">
        <v>12</v>
      </c>
      <c r="R16" s="478" t="s">
        <v>13</v>
      </c>
      <c r="S16" s="478" t="s">
        <v>8</v>
      </c>
      <c r="T16" s="478" t="s">
        <v>9</v>
      </c>
      <c r="U16" s="478" t="s">
        <v>10</v>
      </c>
      <c r="V16" s="478" t="s">
        <v>130</v>
      </c>
      <c r="W16" s="478" t="s">
        <v>11</v>
      </c>
      <c r="X16" s="478" t="s">
        <v>12</v>
      </c>
      <c r="Y16" s="478" t="s">
        <v>13</v>
      </c>
      <c r="Z16" s="478" t="s">
        <v>8</v>
      </c>
      <c r="AA16" s="478" t="s">
        <v>9</v>
      </c>
      <c r="AB16" s="478" t="s">
        <v>10</v>
      </c>
      <c r="AC16" s="478" t="s">
        <v>130</v>
      </c>
      <c r="AD16" s="478" t="s">
        <v>11</v>
      </c>
      <c r="AE16" s="478" t="s">
        <v>12</v>
      </c>
      <c r="AF16" s="478" t="s">
        <v>13</v>
      </c>
      <c r="AG16" s="478" t="s">
        <v>8</v>
      </c>
      <c r="AH16" s="478" t="s">
        <v>9</v>
      </c>
      <c r="AI16" s="476"/>
      <c r="AJ16" s="476"/>
      <c r="AK16" s="476"/>
      <c r="AL16" s="477"/>
      <c r="AT16" s="500"/>
      <c r="AU16" s="501"/>
      <c r="AV16" s="501"/>
      <c r="AW16" s="501"/>
      <c r="AX16" s="501"/>
      <c r="AY16" s="501"/>
      <c r="AZ16" s="501"/>
      <c r="BA16" s="501"/>
      <c r="BB16" s="501"/>
      <c r="BC16" s="501"/>
      <c r="BD16" s="501"/>
      <c r="BE16" s="501"/>
      <c r="BF16" s="501"/>
      <c r="BG16" s="501"/>
      <c r="BH16" s="501"/>
      <c r="BI16" s="501"/>
      <c r="BJ16" s="501"/>
      <c r="BK16" s="501"/>
      <c r="BL16" s="501"/>
      <c r="BM16" s="501"/>
      <c r="BN16" s="501"/>
      <c r="BO16" s="501"/>
      <c r="BP16" s="501"/>
      <c r="BQ16" s="501"/>
      <c r="BR16" s="501"/>
      <c r="BS16" s="501"/>
      <c r="BT16" s="502"/>
      <c r="BU16" s="500"/>
      <c r="BV16" s="500"/>
    </row>
    <row r="17" spans="1:74" s="383" customFormat="1" ht="20.25">
      <c r="A17" s="517" t="s">
        <v>242</v>
      </c>
      <c r="B17" s="517" t="s">
        <v>243</v>
      </c>
      <c r="C17" s="518"/>
      <c r="D17" s="507" t="s">
        <v>233</v>
      </c>
      <c r="E17" s="508" t="s">
        <v>21</v>
      </c>
      <c r="F17" s="488" t="s">
        <v>239</v>
      </c>
      <c r="G17" s="490"/>
      <c r="H17" s="490" t="s">
        <v>19</v>
      </c>
      <c r="I17" s="510" t="s">
        <v>17</v>
      </c>
      <c r="J17" s="488"/>
      <c r="K17" s="488"/>
      <c r="L17" s="509" t="s">
        <v>17</v>
      </c>
      <c r="M17" s="488"/>
      <c r="N17" s="488"/>
      <c r="O17" s="490"/>
      <c r="P17" s="490"/>
      <c r="Q17" s="488" t="s">
        <v>21</v>
      </c>
      <c r="R17" s="488"/>
      <c r="S17" s="488"/>
      <c r="T17" s="508" t="s">
        <v>19</v>
      </c>
      <c r="U17" s="488" t="s">
        <v>239</v>
      </c>
      <c r="V17" s="490"/>
      <c r="W17" s="490"/>
      <c r="X17" s="490" t="s">
        <v>21</v>
      </c>
      <c r="Y17" s="489" t="s">
        <v>21</v>
      </c>
      <c r="Z17" s="488"/>
      <c r="AA17" s="488" t="s">
        <v>21</v>
      </c>
      <c r="AB17" s="488"/>
      <c r="AC17" s="489" t="s">
        <v>21</v>
      </c>
      <c r="AD17" s="490" t="s">
        <v>21</v>
      </c>
      <c r="AE17" s="488"/>
      <c r="AF17" s="488" t="s">
        <v>20</v>
      </c>
      <c r="AG17" s="488" t="s">
        <v>21</v>
      </c>
      <c r="AH17" s="488"/>
      <c r="AI17" s="491">
        <f>AM17</f>
        <v>84</v>
      </c>
      <c r="AJ17" s="491">
        <f>AI17+AK17</f>
        <v>138</v>
      </c>
      <c r="AK17" s="491">
        <f>AN17</f>
        <v>54</v>
      </c>
      <c r="AL17" s="511"/>
      <c r="AM17" s="512">
        <f>$AM$2-BS17</f>
        <v>84</v>
      </c>
      <c r="AN17" s="512">
        <f>(BT17-AM17)</f>
        <v>54</v>
      </c>
      <c r="AO17" s="480"/>
      <c r="AP17" s="494"/>
      <c r="AQ17" s="494"/>
      <c r="AR17" s="494"/>
      <c r="AS17" s="494">
        <v>5</v>
      </c>
      <c r="AT17" s="494"/>
      <c r="AU17" s="482">
        <f>COUNTIF(D17:AH17,"M")</f>
        <v>2</v>
      </c>
      <c r="AV17" s="482">
        <f>COUNTIF(D17:AH17,"T")</f>
        <v>1</v>
      </c>
      <c r="AW17" s="482">
        <f>COUNTIF(D17:AH17,"P")</f>
        <v>8</v>
      </c>
      <c r="AX17" s="482">
        <f>COUNTIF(D17:AH17,"N")</f>
        <v>0</v>
      </c>
      <c r="AY17" s="482">
        <f>COUNTIF(D17:AH17,"M/T")</f>
        <v>2</v>
      </c>
      <c r="AZ17" s="482">
        <f>COUNTIF(D17:AH17,"I/I")</f>
        <v>0</v>
      </c>
      <c r="BA17" s="482">
        <f>COUNTIF(D17:AH17,"I")</f>
        <v>0</v>
      </c>
      <c r="BB17" s="482">
        <f>COUNTIF(D17:AH17,"I²")</f>
        <v>0</v>
      </c>
      <c r="BC17" s="482">
        <f>COUNTIF(D17:AH17,"M4")</f>
        <v>0</v>
      </c>
      <c r="BD17" s="482">
        <f>COUNTIF(D17:AH17,"FLEX")</f>
        <v>0</v>
      </c>
      <c r="BE17" s="482">
        <f>COUNTIF(D17:AH17,"M/N")</f>
        <v>0</v>
      </c>
      <c r="BF17" s="482">
        <f>COUNTIF(D17:AH17,"T/N")</f>
        <v>0</v>
      </c>
      <c r="BG17" s="482">
        <f>COUNTIF(D17:AH17,"T/I")</f>
        <v>0</v>
      </c>
      <c r="BH17" s="482">
        <f>COUNTIF(D17:AH17,"P/i")</f>
        <v>0</v>
      </c>
      <c r="BI17" s="482">
        <f>COUNTIF(D17:AH17,"m/i")</f>
        <v>0</v>
      </c>
      <c r="BJ17" s="482">
        <f>COUNTIF(D17:AH17,"M4/t")</f>
        <v>0</v>
      </c>
      <c r="BK17" s="482">
        <f>COUNTIF(D17:AH17,"I2/SN")</f>
        <v>0</v>
      </c>
      <c r="BL17" s="482">
        <f>COUNTIF(D17:AH17,"M5")</f>
        <v>0</v>
      </c>
      <c r="BM17" s="482">
        <f>COUNTIF(D17:AH17,"M6")</f>
        <v>0</v>
      </c>
      <c r="BN17" s="482">
        <f>COUNTIF(D17:AH17,"T5")</f>
        <v>0</v>
      </c>
      <c r="BO17" s="482">
        <f>COUNTIF(D17:AH17,"FLUXO")</f>
        <v>0</v>
      </c>
      <c r="BP17" s="482">
        <f>COUNTIF(D17:AH17,"I2/N")</f>
        <v>0</v>
      </c>
      <c r="BQ17" s="482">
        <f>COUNTIF(D17:AH17,"N/M")</f>
        <v>0</v>
      </c>
      <c r="BR17" s="482">
        <f>COUNTIF(D17:AH17,"I/M")</f>
        <v>0</v>
      </c>
      <c r="BS17" s="482">
        <f t="shared" si="0"/>
        <v>30</v>
      </c>
      <c r="BT17" s="495">
        <f t="shared" si="1"/>
        <v>138</v>
      </c>
    </row>
    <row r="18" spans="1:74" s="383" customFormat="1" ht="20.25">
      <c r="A18" s="519" t="s">
        <v>244</v>
      </c>
      <c r="B18" s="520" t="s">
        <v>245</v>
      </c>
      <c r="C18" s="521"/>
      <c r="D18" s="507" t="s">
        <v>246</v>
      </c>
      <c r="E18" s="488"/>
      <c r="F18" s="488" t="s">
        <v>21</v>
      </c>
      <c r="G18" s="490"/>
      <c r="H18" s="490"/>
      <c r="I18" s="490" t="s">
        <v>21</v>
      </c>
      <c r="J18" s="488"/>
      <c r="K18" s="488" t="s">
        <v>247</v>
      </c>
      <c r="L18" s="488" t="s">
        <v>236</v>
      </c>
      <c r="M18" s="508" t="s">
        <v>222</v>
      </c>
      <c r="N18" s="508" t="s">
        <v>21</v>
      </c>
      <c r="O18" s="490" t="s">
        <v>21</v>
      </c>
      <c r="P18" s="490"/>
      <c r="Q18" s="488" t="s">
        <v>21</v>
      </c>
      <c r="R18" s="488" t="s">
        <v>21</v>
      </c>
      <c r="S18" s="488"/>
      <c r="T18" s="488"/>
      <c r="U18" s="488" t="s">
        <v>21</v>
      </c>
      <c r="V18" s="490"/>
      <c r="W18" s="490"/>
      <c r="X18" s="490"/>
      <c r="Y18" s="490"/>
      <c r="Z18" s="508" t="s">
        <v>21</v>
      </c>
      <c r="AA18" s="488" t="s">
        <v>21</v>
      </c>
      <c r="AB18" s="488"/>
      <c r="AC18" s="490"/>
      <c r="AD18" s="490" t="s">
        <v>236</v>
      </c>
      <c r="AE18" s="488"/>
      <c r="AF18" s="508" t="s">
        <v>21</v>
      </c>
      <c r="AG18" s="488" t="s">
        <v>21</v>
      </c>
      <c r="AH18" s="488"/>
      <c r="AI18" s="491">
        <f>AM18</f>
        <v>114</v>
      </c>
      <c r="AJ18" s="491">
        <f>AI18+AK18</f>
        <v>170</v>
      </c>
      <c r="AK18" s="491">
        <f>AN18</f>
        <v>56</v>
      </c>
      <c r="AL18" s="492"/>
      <c r="AM18" s="512">
        <f>$AM$2-BS18</f>
        <v>114</v>
      </c>
      <c r="AN18" s="512">
        <f>(BT18-AM18)</f>
        <v>56</v>
      </c>
      <c r="AO18" s="480"/>
      <c r="AP18" s="494"/>
      <c r="AQ18" s="494"/>
      <c r="AR18" s="494"/>
      <c r="AS18" s="494"/>
      <c r="AT18" s="494"/>
      <c r="AU18" s="482">
        <f>COUNTIF(D18:AH18,"M")</f>
        <v>0</v>
      </c>
      <c r="AV18" s="482">
        <f>COUNTIF(D18:AH18,"T")</f>
        <v>0</v>
      </c>
      <c r="AW18" s="482">
        <f>COUNTIF(D18:AH18,"P")</f>
        <v>11</v>
      </c>
      <c r="AX18" s="482">
        <f>COUNTIF(D18:AH18,"N")</f>
        <v>0</v>
      </c>
      <c r="AY18" s="482">
        <f>COUNTIF(D18:AH18,"M/T")</f>
        <v>2</v>
      </c>
      <c r="AZ18" s="482">
        <f>COUNTIF(D18:AH18,"I/I")</f>
        <v>0</v>
      </c>
      <c r="BA18" s="482">
        <f>COUNTIF(D18:AH18,"I")</f>
        <v>0</v>
      </c>
      <c r="BB18" s="482">
        <f>COUNTIF(D18:AH18,"I²")</f>
        <v>0</v>
      </c>
      <c r="BC18" s="482">
        <f>COUNTIF(D18:AH18,"CUR")</f>
        <v>1</v>
      </c>
      <c r="BD18" s="482">
        <f>COUNTIF(D18:AH18,"FLEX")</f>
        <v>0</v>
      </c>
      <c r="BE18" s="482">
        <f>COUNTIF(D18:AH18,"M/N")</f>
        <v>0</v>
      </c>
      <c r="BF18" s="482">
        <f>COUNTIF(D18:AH18,"T/N")</f>
        <v>0</v>
      </c>
      <c r="BG18" s="482">
        <f>COUNTIF(D18:AH18,"T/I")</f>
        <v>1</v>
      </c>
      <c r="BH18" s="482">
        <f>COUNTIF(D18:AH18,"P/i")</f>
        <v>0</v>
      </c>
      <c r="BI18" s="482">
        <f>COUNTIF(D18:AH18,"m/i")</f>
        <v>0</v>
      </c>
      <c r="BJ18" s="482">
        <f>COUNTIF(D18:AH18,"M4/t")</f>
        <v>0</v>
      </c>
      <c r="BK18" s="482">
        <f>COUNTIF(D18:AH18,"I2/SN")</f>
        <v>0</v>
      </c>
      <c r="BL18" s="482">
        <f>COUNTIF(D18:AH18,"M5")</f>
        <v>0</v>
      </c>
      <c r="BM18" s="482">
        <f>COUNTIF(D18:AH18,"M6")</f>
        <v>0</v>
      </c>
      <c r="BN18" s="482">
        <f>COUNTIF(D18:AH18,"T5")</f>
        <v>0</v>
      </c>
      <c r="BO18" s="482">
        <f>COUNTIF(D18:AH18,"FLUXO")</f>
        <v>0</v>
      </c>
      <c r="BP18" s="482">
        <f>COUNTIF(D18:AH18,"I2/N")</f>
        <v>0</v>
      </c>
      <c r="BQ18" s="482">
        <f>COUNTIF(D18:AH18,"N/M")</f>
        <v>0</v>
      </c>
      <c r="BR18" s="482">
        <f>COUNTIF(D18:AH18,"I/M")</f>
        <v>0</v>
      </c>
      <c r="BS18" s="482">
        <f t="shared" si="0"/>
        <v>0</v>
      </c>
      <c r="BT18" s="495">
        <f t="shared" si="1"/>
        <v>170</v>
      </c>
    </row>
    <row r="19" spans="1:74" s="383" customFormat="1" ht="12.75">
      <c r="A19" s="472" t="s">
        <v>0</v>
      </c>
      <c r="B19" s="473" t="s">
        <v>1</v>
      </c>
      <c r="C19" s="474" t="s">
        <v>207</v>
      </c>
      <c r="D19" s="472" t="s">
        <v>3</v>
      </c>
      <c r="E19" s="475">
        <v>1</v>
      </c>
      <c r="F19" s="475">
        <v>2</v>
      </c>
      <c r="G19" s="475">
        <v>3</v>
      </c>
      <c r="H19" s="475">
        <v>4</v>
      </c>
      <c r="I19" s="475">
        <v>5</v>
      </c>
      <c r="J19" s="475">
        <v>6</v>
      </c>
      <c r="K19" s="475">
        <v>7</v>
      </c>
      <c r="L19" s="475">
        <v>8</v>
      </c>
      <c r="M19" s="475">
        <v>9</v>
      </c>
      <c r="N19" s="475">
        <v>10</v>
      </c>
      <c r="O19" s="475">
        <v>11</v>
      </c>
      <c r="P19" s="475">
        <v>12</v>
      </c>
      <c r="Q19" s="475">
        <v>13</v>
      </c>
      <c r="R19" s="475">
        <v>14</v>
      </c>
      <c r="S19" s="475">
        <v>15</v>
      </c>
      <c r="T19" s="475">
        <v>16</v>
      </c>
      <c r="U19" s="475">
        <v>17</v>
      </c>
      <c r="V19" s="475">
        <v>18</v>
      </c>
      <c r="W19" s="475">
        <v>19</v>
      </c>
      <c r="X19" s="475">
        <v>20</v>
      </c>
      <c r="Y19" s="475">
        <v>21</v>
      </c>
      <c r="Z19" s="475">
        <v>22</v>
      </c>
      <c r="AA19" s="475">
        <v>23</v>
      </c>
      <c r="AB19" s="475">
        <v>24</v>
      </c>
      <c r="AC19" s="475">
        <v>25</v>
      </c>
      <c r="AD19" s="475">
        <v>26</v>
      </c>
      <c r="AE19" s="475">
        <v>27</v>
      </c>
      <c r="AF19" s="475">
        <v>28</v>
      </c>
      <c r="AG19" s="475">
        <v>29</v>
      </c>
      <c r="AH19" s="475">
        <v>30</v>
      </c>
      <c r="AI19" s="476" t="s">
        <v>4</v>
      </c>
      <c r="AJ19" s="476" t="s">
        <v>5</v>
      </c>
      <c r="AK19" s="476" t="s">
        <v>6</v>
      </c>
      <c r="AL19" s="492"/>
      <c r="AT19" s="500"/>
      <c r="AU19" s="501"/>
      <c r="AV19" s="501"/>
      <c r="AW19" s="501"/>
      <c r="AX19" s="501"/>
      <c r="AY19" s="501"/>
      <c r="AZ19" s="501"/>
      <c r="BA19" s="501"/>
      <c r="BB19" s="501"/>
      <c r="BC19" s="501"/>
      <c r="BD19" s="501"/>
      <c r="BE19" s="501"/>
      <c r="BF19" s="501"/>
      <c r="BG19" s="501"/>
      <c r="BH19" s="501"/>
      <c r="BI19" s="501"/>
      <c r="BJ19" s="501"/>
      <c r="BK19" s="501"/>
      <c r="BL19" s="501"/>
      <c r="BM19" s="501"/>
      <c r="BN19" s="501"/>
      <c r="BO19" s="501"/>
      <c r="BP19" s="501"/>
      <c r="BQ19" s="501"/>
      <c r="BR19" s="501"/>
      <c r="BS19" s="501"/>
      <c r="BT19" s="502"/>
      <c r="BU19" s="500"/>
      <c r="BV19" s="500"/>
    </row>
    <row r="20" spans="1:74" s="383" customFormat="1" ht="12.75">
      <c r="A20" s="472"/>
      <c r="B20" s="473" t="s">
        <v>208</v>
      </c>
      <c r="C20" s="474" t="s">
        <v>209</v>
      </c>
      <c r="D20" s="472"/>
      <c r="E20" s="478" t="s">
        <v>8</v>
      </c>
      <c r="F20" s="478" t="s">
        <v>9</v>
      </c>
      <c r="G20" s="478" t="s">
        <v>10</v>
      </c>
      <c r="H20" s="478" t="s">
        <v>130</v>
      </c>
      <c r="I20" s="478" t="s">
        <v>11</v>
      </c>
      <c r="J20" s="478" t="s">
        <v>12</v>
      </c>
      <c r="K20" s="478" t="s">
        <v>13</v>
      </c>
      <c r="L20" s="478" t="s">
        <v>8</v>
      </c>
      <c r="M20" s="478" t="s">
        <v>9</v>
      </c>
      <c r="N20" s="478" t="s">
        <v>10</v>
      </c>
      <c r="O20" s="478" t="s">
        <v>130</v>
      </c>
      <c r="P20" s="478" t="s">
        <v>11</v>
      </c>
      <c r="Q20" s="478" t="s">
        <v>12</v>
      </c>
      <c r="R20" s="478" t="s">
        <v>13</v>
      </c>
      <c r="S20" s="478" t="s">
        <v>8</v>
      </c>
      <c r="T20" s="478" t="s">
        <v>9</v>
      </c>
      <c r="U20" s="478" t="s">
        <v>10</v>
      </c>
      <c r="V20" s="478" t="s">
        <v>130</v>
      </c>
      <c r="W20" s="478" t="s">
        <v>11</v>
      </c>
      <c r="X20" s="478" t="s">
        <v>12</v>
      </c>
      <c r="Y20" s="478" t="s">
        <v>13</v>
      </c>
      <c r="Z20" s="478" t="s">
        <v>8</v>
      </c>
      <c r="AA20" s="478" t="s">
        <v>9</v>
      </c>
      <c r="AB20" s="478" t="s">
        <v>10</v>
      </c>
      <c r="AC20" s="478" t="s">
        <v>130</v>
      </c>
      <c r="AD20" s="478" t="s">
        <v>11</v>
      </c>
      <c r="AE20" s="478" t="s">
        <v>12</v>
      </c>
      <c r="AF20" s="478" t="s">
        <v>13</v>
      </c>
      <c r="AG20" s="478" t="s">
        <v>8</v>
      </c>
      <c r="AH20" s="478" t="s">
        <v>9</v>
      </c>
      <c r="AI20" s="476"/>
      <c r="AJ20" s="476"/>
      <c r="AK20" s="476"/>
      <c r="AL20" s="492"/>
      <c r="AT20" s="500"/>
      <c r="AU20" s="501"/>
      <c r="AV20" s="501"/>
      <c r="AW20" s="501"/>
      <c r="AX20" s="501"/>
      <c r="AY20" s="501"/>
      <c r="AZ20" s="501"/>
      <c r="BA20" s="501"/>
      <c r="BB20" s="501"/>
      <c r="BC20" s="501"/>
      <c r="BD20" s="501"/>
      <c r="BE20" s="501"/>
      <c r="BF20" s="501"/>
      <c r="BG20" s="501"/>
      <c r="BH20" s="501"/>
      <c r="BI20" s="501"/>
      <c r="BJ20" s="501"/>
      <c r="BK20" s="501"/>
      <c r="BL20" s="501"/>
      <c r="BM20" s="501"/>
      <c r="BN20" s="501"/>
      <c r="BO20" s="501"/>
      <c r="BP20" s="501"/>
      <c r="BQ20" s="501"/>
      <c r="BR20" s="501"/>
      <c r="BS20" s="501"/>
      <c r="BT20" s="502"/>
      <c r="BU20" s="500"/>
      <c r="BV20" s="500"/>
    </row>
    <row r="21" spans="1:74" s="383" customFormat="1" ht="20.25">
      <c r="A21" s="522" t="s">
        <v>248</v>
      </c>
      <c r="B21" s="517" t="s">
        <v>249</v>
      </c>
      <c r="C21" s="523">
        <v>105875</v>
      </c>
      <c r="D21" s="507" t="s">
        <v>250</v>
      </c>
      <c r="E21" s="488"/>
      <c r="F21" s="508" t="s">
        <v>55</v>
      </c>
      <c r="G21" s="490" t="s">
        <v>55</v>
      </c>
      <c r="H21" s="490"/>
      <c r="I21" s="490"/>
      <c r="J21" s="488" t="s">
        <v>251</v>
      </c>
      <c r="K21" s="488"/>
      <c r="L21" s="508" t="s">
        <v>55</v>
      </c>
      <c r="M21" s="488" t="s">
        <v>55</v>
      </c>
      <c r="N21" s="488"/>
      <c r="O21" s="490"/>
      <c r="P21" s="490" t="s">
        <v>55</v>
      </c>
      <c r="Q21" s="488"/>
      <c r="R21" s="508" t="s">
        <v>55</v>
      </c>
      <c r="S21" s="488" t="s">
        <v>55</v>
      </c>
      <c r="T21" s="488"/>
      <c r="U21" s="488"/>
      <c r="V21" s="490" t="s">
        <v>252</v>
      </c>
      <c r="W21" s="490"/>
      <c r="X21" s="490" t="s">
        <v>55</v>
      </c>
      <c r="Y21" s="490" t="s">
        <v>55</v>
      </c>
      <c r="Z21" s="488"/>
      <c r="AA21" s="508" t="s">
        <v>55</v>
      </c>
      <c r="AB21" s="488"/>
      <c r="AC21" s="490"/>
      <c r="AD21" s="490"/>
      <c r="AE21" s="488" t="s">
        <v>55</v>
      </c>
      <c r="AF21" s="488" t="s">
        <v>225</v>
      </c>
      <c r="AG21" s="488" t="s">
        <v>251</v>
      </c>
      <c r="AH21" s="488" t="s">
        <v>55</v>
      </c>
      <c r="AI21" s="491">
        <f>AM21</f>
        <v>114</v>
      </c>
      <c r="AJ21" s="491">
        <f>AI21+AK21</f>
        <v>192</v>
      </c>
      <c r="AK21" s="491">
        <f>AN21</f>
        <v>78</v>
      </c>
      <c r="AL21" s="492"/>
      <c r="AM21" s="512">
        <f>$AM$2-BS21</f>
        <v>114</v>
      </c>
      <c r="AN21" s="512">
        <f>(BT21-AM21)</f>
        <v>78</v>
      </c>
      <c r="AO21" s="480"/>
      <c r="AP21" s="494"/>
      <c r="AQ21" s="494"/>
      <c r="AR21" s="494"/>
      <c r="AS21" s="494"/>
      <c r="AT21" s="494"/>
      <c r="AU21" s="482">
        <f>COUNTIF(D21:AH21,"M")</f>
        <v>0</v>
      </c>
      <c r="AV21" s="482">
        <f>COUNTIF(D21:AH21,"T")</f>
        <v>0</v>
      </c>
      <c r="AW21" s="482">
        <f>COUNTIF(D21:AH21,"P")</f>
        <v>0</v>
      </c>
      <c r="AX21" s="482">
        <f>COUNTIF(D21:AH21,"N")</f>
        <v>12</v>
      </c>
      <c r="AY21" s="482">
        <f>COUNTIF(D21:AH21,"M/T")</f>
        <v>0</v>
      </c>
      <c r="AZ21" s="482">
        <f>COUNTIF(D21:AH21,"I/I")</f>
        <v>2</v>
      </c>
      <c r="BA21" s="482">
        <f>COUNTIF(D21:AH21,"I")</f>
        <v>0</v>
      </c>
      <c r="BB21" s="482">
        <f>COUNTIF(D21:AH21,"I²")</f>
        <v>0</v>
      </c>
      <c r="BC21" s="482">
        <f>COUNTIF(D21:AH21,"M4")</f>
        <v>0</v>
      </c>
      <c r="BD21" s="482">
        <f>COUNTIF(D21:AH21,"FLEX")</f>
        <v>0</v>
      </c>
      <c r="BE21" s="482">
        <f>COUNTIF(D21:AH21,"M/N")</f>
        <v>0</v>
      </c>
      <c r="BF21" s="482">
        <f>COUNTIF(D21:AH21,"T/N")</f>
        <v>1</v>
      </c>
      <c r="BG21" s="482">
        <f>COUNTIF(D21:AH21,"T/I")</f>
        <v>0</v>
      </c>
      <c r="BH21" s="482">
        <f>COUNTIF(D21:AH21,"P/i")</f>
        <v>0</v>
      </c>
      <c r="BI21" s="482">
        <f>COUNTIF(D21:AH21,"m/i")</f>
        <v>0</v>
      </c>
      <c r="BJ21" s="482">
        <f>COUNTIF(D21:AH21,"M4/t")</f>
        <v>0</v>
      </c>
      <c r="BK21" s="482">
        <f>COUNTIF(D21:AH21,"I2/SN")</f>
        <v>0</v>
      </c>
      <c r="BL21" s="482">
        <f>COUNTIF(D21:AH21,"CAP")</f>
        <v>1</v>
      </c>
      <c r="BM21" s="482">
        <f>COUNTIF(D21:AH21,"M6")</f>
        <v>0</v>
      </c>
      <c r="BN21" s="482">
        <f>COUNTIF(D21:AH21,"T5")</f>
        <v>0</v>
      </c>
      <c r="BO21" s="482">
        <f>COUNTIF(D21:AH21,"FLUXO")</f>
        <v>0</v>
      </c>
      <c r="BP21" s="482">
        <f>COUNTIF(D21:AH21,"I2/N")</f>
        <v>0</v>
      </c>
      <c r="BQ21" s="482">
        <f>COUNTIF(D21:AH21,"N/M")</f>
        <v>0</v>
      </c>
      <c r="BR21" s="482">
        <f>COUNTIF(D21:AH21,"I/M")</f>
        <v>0</v>
      </c>
      <c r="BS21" s="482">
        <f t="shared" si="0"/>
        <v>0</v>
      </c>
      <c r="BT21" s="495">
        <f t="shared" si="1"/>
        <v>192</v>
      </c>
    </row>
    <row r="22" spans="1:74" s="383" customFormat="1" ht="20.25">
      <c r="A22" s="517"/>
      <c r="B22" s="517"/>
      <c r="C22" s="524"/>
      <c r="D22" s="507" t="s">
        <v>246</v>
      </c>
      <c r="E22" s="488"/>
      <c r="F22" s="488"/>
      <c r="G22" s="490"/>
      <c r="H22" s="490"/>
      <c r="I22" s="490"/>
      <c r="J22" s="488"/>
      <c r="K22" s="488"/>
      <c r="L22" s="488"/>
      <c r="M22" s="488"/>
      <c r="N22" s="488"/>
      <c r="O22" s="490"/>
      <c r="P22" s="490"/>
      <c r="Q22" s="488"/>
      <c r="R22" s="488"/>
      <c r="S22" s="488"/>
      <c r="T22" s="488"/>
      <c r="U22" s="488"/>
      <c r="V22" s="490"/>
      <c r="W22" s="490"/>
      <c r="X22" s="490"/>
      <c r="Y22" s="490"/>
      <c r="Z22" s="488"/>
      <c r="AA22" s="488"/>
      <c r="AB22" s="488"/>
      <c r="AC22" s="490"/>
      <c r="AD22" s="490"/>
      <c r="AE22" s="488"/>
      <c r="AF22" s="488"/>
      <c r="AG22" s="488"/>
      <c r="AH22" s="488"/>
      <c r="AI22" s="491">
        <f>AM22</f>
        <v>114</v>
      </c>
      <c r="AJ22" s="491">
        <f>AI22+AK22</f>
        <v>0</v>
      </c>
      <c r="AK22" s="491">
        <f>AN22</f>
        <v>-114</v>
      </c>
      <c r="AL22" s="492"/>
      <c r="AM22" s="512">
        <f>$AM$2-BS22</f>
        <v>114</v>
      </c>
      <c r="AN22" s="512">
        <f>(BT22-AM22)</f>
        <v>-114</v>
      </c>
      <c r="AO22" s="480"/>
      <c r="AP22" s="494"/>
      <c r="AQ22" s="494"/>
      <c r="AR22" s="494"/>
      <c r="AS22" s="494"/>
      <c r="AT22" s="494"/>
      <c r="AU22" s="482">
        <f>COUNTIF(D22:AH22,"M")</f>
        <v>0</v>
      </c>
      <c r="AV22" s="482">
        <f>COUNTIF(D22:AH22,"T")</f>
        <v>0</v>
      </c>
      <c r="AW22" s="482">
        <f>COUNTIF(D22:AH22,"P")</f>
        <v>0</v>
      </c>
      <c r="AX22" s="482">
        <f>COUNTIF(D22:AH22,"N")</f>
        <v>0</v>
      </c>
      <c r="AY22" s="482">
        <f>COUNTIF(D22:AH22,"M/T")</f>
        <v>0</v>
      </c>
      <c r="AZ22" s="482">
        <f>COUNTIF(D22:AH22,"I/I")</f>
        <v>0</v>
      </c>
      <c r="BA22" s="482">
        <f>COUNTIF(D22:AH22,"I")</f>
        <v>0</v>
      </c>
      <c r="BB22" s="482">
        <f>COUNTIF(D22:AH22,"I²")</f>
        <v>0</v>
      </c>
      <c r="BC22" s="482">
        <f>COUNTIF(D22:AH22,"M4")</f>
        <v>0</v>
      </c>
      <c r="BD22" s="482">
        <f>COUNTIF(D22:AH22,"FLEX")</f>
        <v>0</v>
      </c>
      <c r="BE22" s="482">
        <f>COUNTIF(D22:AH22,"M/N")</f>
        <v>0</v>
      </c>
      <c r="BF22" s="482">
        <f>COUNTIF(D22:AH22,"T/N")</f>
        <v>0</v>
      </c>
      <c r="BG22" s="482">
        <f>COUNTIF(D22:AH22,"T/I")</f>
        <v>0</v>
      </c>
      <c r="BH22" s="482">
        <f>COUNTIF(D22:AH22,"P/i")</f>
        <v>0</v>
      </c>
      <c r="BI22" s="482">
        <f>COUNTIF(D22:AH22,"m/i")</f>
        <v>0</v>
      </c>
      <c r="BJ22" s="482">
        <f>COUNTIF(D22:AH22,"M4/t")</f>
        <v>0</v>
      </c>
      <c r="BK22" s="482">
        <f>COUNTIF(D22:AH22,"I2/SN")</f>
        <v>0</v>
      </c>
      <c r="BL22" s="482">
        <f>COUNTIF(D22:AH22,"M5")</f>
        <v>0</v>
      </c>
      <c r="BM22" s="482">
        <f>COUNTIF(D22:AH22,"M6")</f>
        <v>0</v>
      </c>
      <c r="BN22" s="482">
        <f>COUNTIF(D22:AH22,"T5")</f>
        <v>0</v>
      </c>
      <c r="BO22" s="482">
        <f>COUNTIF(D22:AH22,"FLUXO")</f>
        <v>0</v>
      </c>
      <c r="BP22" s="482">
        <f>COUNTIF(D22:AH22,"I2/N")</f>
        <v>0</v>
      </c>
      <c r="BQ22" s="482">
        <f>COUNTIF(D22:AH22,"N/M")</f>
        <v>0</v>
      </c>
      <c r="BR22" s="482">
        <f>COUNTIF(D22:AH22,"I/M")</f>
        <v>0</v>
      </c>
      <c r="BS22" s="482">
        <f t="shared" si="0"/>
        <v>0</v>
      </c>
      <c r="BT22" s="495">
        <f t="shared" si="1"/>
        <v>0</v>
      </c>
    </row>
    <row r="23" spans="1:74" s="383" customFormat="1" ht="12.75">
      <c r="A23" s="472" t="s">
        <v>0</v>
      </c>
      <c r="B23" s="473" t="s">
        <v>1</v>
      </c>
      <c r="C23" s="474" t="s">
        <v>207</v>
      </c>
      <c r="D23" s="472" t="s">
        <v>3</v>
      </c>
      <c r="E23" s="475">
        <v>1</v>
      </c>
      <c r="F23" s="475">
        <v>2</v>
      </c>
      <c r="G23" s="475">
        <v>3</v>
      </c>
      <c r="H23" s="475">
        <v>4</v>
      </c>
      <c r="I23" s="475">
        <v>5</v>
      </c>
      <c r="J23" s="475">
        <v>6</v>
      </c>
      <c r="K23" s="475">
        <v>7</v>
      </c>
      <c r="L23" s="475">
        <v>8</v>
      </c>
      <c r="M23" s="475">
        <v>9</v>
      </c>
      <c r="N23" s="475">
        <v>10</v>
      </c>
      <c r="O23" s="475">
        <v>11</v>
      </c>
      <c r="P23" s="475">
        <v>12</v>
      </c>
      <c r="Q23" s="475">
        <v>13</v>
      </c>
      <c r="R23" s="475">
        <v>14</v>
      </c>
      <c r="S23" s="475">
        <v>15</v>
      </c>
      <c r="T23" s="475">
        <v>16</v>
      </c>
      <c r="U23" s="475">
        <v>17</v>
      </c>
      <c r="V23" s="475">
        <v>18</v>
      </c>
      <c r="W23" s="475">
        <v>19</v>
      </c>
      <c r="X23" s="475">
        <v>20</v>
      </c>
      <c r="Y23" s="475">
        <v>21</v>
      </c>
      <c r="Z23" s="475">
        <v>22</v>
      </c>
      <c r="AA23" s="475">
        <v>23</v>
      </c>
      <c r="AB23" s="475">
        <v>24</v>
      </c>
      <c r="AC23" s="475">
        <v>25</v>
      </c>
      <c r="AD23" s="475">
        <v>26</v>
      </c>
      <c r="AE23" s="475">
        <v>27</v>
      </c>
      <c r="AF23" s="475">
        <v>28</v>
      </c>
      <c r="AG23" s="475">
        <v>29</v>
      </c>
      <c r="AH23" s="475">
        <v>30</v>
      </c>
      <c r="AI23" s="476" t="s">
        <v>4</v>
      </c>
      <c r="AJ23" s="476" t="s">
        <v>5</v>
      </c>
      <c r="AK23" s="476" t="s">
        <v>6</v>
      </c>
      <c r="AL23" s="492"/>
      <c r="AT23" s="500"/>
      <c r="AU23" s="501"/>
      <c r="AV23" s="501"/>
      <c r="AW23" s="501"/>
      <c r="AX23" s="501"/>
      <c r="AY23" s="501"/>
      <c r="AZ23" s="501"/>
      <c r="BA23" s="501"/>
      <c r="BB23" s="501"/>
      <c r="BC23" s="501"/>
      <c r="BD23" s="501"/>
      <c r="BE23" s="501"/>
      <c r="BF23" s="501"/>
      <c r="BG23" s="501"/>
      <c r="BH23" s="501"/>
      <c r="BI23" s="501"/>
      <c r="BJ23" s="501"/>
      <c r="BK23" s="501"/>
      <c r="BL23" s="501"/>
      <c r="BM23" s="501"/>
      <c r="BN23" s="501"/>
      <c r="BO23" s="501"/>
      <c r="BP23" s="501"/>
      <c r="BQ23" s="501"/>
      <c r="BR23" s="501"/>
      <c r="BS23" s="501"/>
      <c r="BT23" s="502"/>
      <c r="BU23" s="500"/>
      <c r="BV23" s="500"/>
    </row>
    <row r="24" spans="1:74" s="383" customFormat="1" ht="12.75">
      <c r="A24" s="472"/>
      <c r="B24" s="473" t="s">
        <v>208</v>
      </c>
      <c r="C24" s="474">
        <v>0</v>
      </c>
      <c r="D24" s="472"/>
      <c r="E24" s="478" t="s">
        <v>8</v>
      </c>
      <c r="F24" s="478" t="s">
        <v>9</v>
      </c>
      <c r="G24" s="478" t="s">
        <v>10</v>
      </c>
      <c r="H24" s="478" t="s">
        <v>130</v>
      </c>
      <c r="I24" s="478" t="s">
        <v>11</v>
      </c>
      <c r="J24" s="478" t="s">
        <v>12</v>
      </c>
      <c r="K24" s="478" t="s">
        <v>13</v>
      </c>
      <c r="L24" s="478" t="s">
        <v>8</v>
      </c>
      <c r="M24" s="478" t="s">
        <v>9</v>
      </c>
      <c r="N24" s="478" t="s">
        <v>10</v>
      </c>
      <c r="O24" s="478" t="s">
        <v>130</v>
      </c>
      <c r="P24" s="478" t="s">
        <v>11</v>
      </c>
      <c r="Q24" s="478" t="s">
        <v>12</v>
      </c>
      <c r="R24" s="478" t="s">
        <v>13</v>
      </c>
      <c r="S24" s="478" t="s">
        <v>8</v>
      </c>
      <c r="T24" s="478" t="s">
        <v>9</v>
      </c>
      <c r="U24" s="478" t="s">
        <v>10</v>
      </c>
      <c r="V24" s="478" t="s">
        <v>130</v>
      </c>
      <c r="W24" s="478" t="s">
        <v>11</v>
      </c>
      <c r="X24" s="478" t="s">
        <v>12</v>
      </c>
      <c r="Y24" s="478" t="s">
        <v>13</v>
      </c>
      <c r="Z24" s="478" t="s">
        <v>8</v>
      </c>
      <c r="AA24" s="478" t="s">
        <v>9</v>
      </c>
      <c r="AB24" s="478" t="s">
        <v>10</v>
      </c>
      <c r="AC24" s="478" t="s">
        <v>130</v>
      </c>
      <c r="AD24" s="478" t="s">
        <v>11</v>
      </c>
      <c r="AE24" s="478" t="s">
        <v>12</v>
      </c>
      <c r="AF24" s="478" t="s">
        <v>13</v>
      </c>
      <c r="AG24" s="478" t="s">
        <v>8</v>
      </c>
      <c r="AH24" s="478" t="s">
        <v>9</v>
      </c>
      <c r="AI24" s="476"/>
      <c r="AJ24" s="476"/>
      <c r="AK24" s="476"/>
      <c r="AL24" s="492"/>
      <c r="AT24" s="500"/>
      <c r="AU24" s="501"/>
      <c r="AV24" s="501"/>
      <c r="AW24" s="501"/>
      <c r="AX24" s="501"/>
      <c r="AY24" s="501"/>
      <c r="AZ24" s="501"/>
      <c r="BA24" s="501"/>
      <c r="BB24" s="501"/>
      <c r="BC24" s="501"/>
      <c r="BD24" s="501"/>
      <c r="BE24" s="501"/>
      <c r="BF24" s="501"/>
      <c r="BG24" s="501"/>
      <c r="BH24" s="501"/>
      <c r="BI24" s="501"/>
      <c r="BJ24" s="501"/>
      <c r="BK24" s="501"/>
      <c r="BL24" s="501"/>
      <c r="BM24" s="501"/>
      <c r="BN24" s="501"/>
      <c r="BO24" s="501"/>
      <c r="BP24" s="501"/>
      <c r="BQ24" s="501"/>
      <c r="BR24" s="501"/>
      <c r="BS24" s="501"/>
      <c r="BT24" s="502"/>
      <c r="BU24" s="500"/>
      <c r="BV24" s="500"/>
    </row>
    <row r="25" spans="1:74" s="383" customFormat="1" ht="20.25">
      <c r="A25" s="504" t="s">
        <v>253</v>
      </c>
      <c r="B25" s="514" t="s">
        <v>254</v>
      </c>
      <c r="C25" s="525">
        <v>157582</v>
      </c>
      <c r="D25" s="507" t="s">
        <v>250</v>
      </c>
      <c r="E25" s="488" t="s">
        <v>55</v>
      </c>
      <c r="F25" s="488"/>
      <c r="G25" s="490"/>
      <c r="H25" s="490" t="s">
        <v>18</v>
      </c>
      <c r="I25" s="489" t="s">
        <v>55</v>
      </c>
      <c r="J25" s="488"/>
      <c r="K25" s="488" t="s">
        <v>55</v>
      </c>
      <c r="L25" s="488"/>
      <c r="M25" s="488"/>
      <c r="N25" s="488" t="s">
        <v>55</v>
      </c>
      <c r="O25" s="489" t="s">
        <v>55</v>
      </c>
      <c r="P25" s="490"/>
      <c r="Q25" s="488" t="s">
        <v>55</v>
      </c>
      <c r="R25" s="488"/>
      <c r="S25" s="488"/>
      <c r="T25" s="488" t="s">
        <v>55</v>
      </c>
      <c r="U25" s="508" t="s">
        <v>55</v>
      </c>
      <c r="V25" s="490"/>
      <c r="W25" s="490" t="s">
        <v>18</v>
      </c>
      <c r="X25" s="490"/>
      <c r="Y25" s="490"/>
      <c r="Z25" s="488" t="s">
        <v>55</v>
      </c>
      <c r="AA25" s="488"/>
      <c r="AB25" s="508" t="s">
        <v>55</v>
      </c>
      <c r="AC25" s="490" t="s">
        <v>251</v>
      </c>
      <c r="AD25" s="489" t="s">
        <v>55</v>
      </c>
      <c r="AE25" s="488"/>
      <c r="AF25" s="488" t="s">
        <v>55</v>
      </c>
      <c r="AG25" s="488"/>
      <c r="AH25" s="488"/>
      <c r="AI25" s="491">
        <f>AM25</f>
        <v>90</v>
      </c>
      <c r="AJ25" s="491">
        <f>AI25+AK25</f>
        <v>156</v>
      </c>
      <c r="AK25" s="491">
        <f>AN25</f>
        <v>66</v>
      </c>
      <c r="AL25" s="492"/>
      <c r="AM25" s="512">
        <f>$AM$2-BS25</f>
        <v>90</v>
      </c>
      <c r="AN25" s="512">
        <f>(BT25-AM25)</f>
        <v>66</v>
      </c>
      <c r="AO25" s="480"/>
      <c r="AP25" s="494"/>
      <c r="AQ25" s="494"/>
      <c r="AR25" s="494"/>
      <c r="AS25" s="494"/>
      <c r="AT25" s="494">
        <v>24</v>
      </c>
      <c r="AU25" s="482">
        <f>COUNTIF(D25:AH25,"M")</f>
        <v>0</v>
      </c>
      <c r="AV25" s="482">
        <f>COUNTIF(D25:AH25,"T")</f>
        <v>0</v>
      </c>
      <c r="AW25" s="482">
        <f>COUNTIF(D25:AH25,"P")</f>
        <v>0</v>
      </c>
      <c r="AX25" s="482">
        <f>COUNTIF(D25:AH25,"N")</f>
        <v>12</v>
      </c>
      <c r="AY25" s="482">
        <f>COUNTIF(D25:AH25,"M/T")</f>
        <v>0</v>
      </c>
      <c r="AZ25" s="482">
        <f>COUNTIF(D25:AH25,"I/I")</f>
        <v>1</v>
      </c>
      <c r="BA25" s="482">
        <f>COUNTIF(D25:AH25,"I")</f>
        <v>0</v>
      </c>
      <c r="BB25" s="482">
        <f>COUNTIF(D25:AH25,"I²")</f>
        <v>0</v>
      </c>
      <c r="BC25" s="482">
        <f>COUNTIF(D25:AH25,"M4")</f>
        <v>0</v>
      </c>
      <c r="BD25" s="482">
        <f>COUNTIF(D25:AH25,"FLEX")</f>
        <v>0</v>
      </c>
      <c r="BE25" s="482">
        <f>COUNTIF(D25:AH25,"M/N")</f>
        <v>0</v>
      </c>
      <c r="BF25" s="482">
        <f>COUNTIF(D25:AH25,"T/N")</f>
        <v>0</v>
      </c>
      <c r="BG25" s="482">
        <f>COUNTIF(D25:AH25,"T/I")</f>
        <v>0</v>
      </c>
      <c r="BH25" s="482">
        <f>COUNTIF(D25:AH25,"P/i")</f>
        <v>0</v>
      </c>
      <c r="BI25" s="482">
        <f>COUNTIF(D25:AH25,"m/i")</f>
        <v>0</v>
      </c>
      <c r="BJ25" s="482">
        <f>COUNTIF(D25:AH25,"M4/t")</f>
        <v>0</v>
      </c>
      <c r="BK25" s="482">
        <f>COUNTIF(D25:AH25,"I2/SN")</f>
        <v>0</v>
      </c>
      <c r="BL25" s="482">
        <f>COUNTIF(D25:AH25,"M5")</f>
        <v>0</v>
      </c>
      <c r="BM25" s="482">
        <f>COUNTIF(D25:AH25,"M6")</f>
        <v>0</v>
      </c>
      <c r="BN25" s="482">
        <f>COUNTIF(D25:AH25,"T5")</f>
        <v>0</v>
      </c>
      <c r="BO25" s="482">
        <f>COUNTIF(D25:AH25,"FLUXO")</f>
        <v>0</v>
      </c>
      <c r="BP25" s="482">
        <f>COUNTIF(D25:AH25,"T1/N")</f>
        <v>0</v>
      </c>
      <c r="BQ25" s="482">
        <f>COUNTIF(D25:AH25,"N/M")</f>
        <v>0</v>
      </c>
      <c r="BR25" s="482">
        <f>COUNTIF(D25:AH25,"P1/N")</f>
        <v>0</v>
      </c>
      <c r="BS25" s="482">
        <f t="shared" si="0"/>
        <v>24</v>
      </c>
      <c r="BT25" s="495">
        <f t="shared" si="1"/>
        <v>156</v>
      </c>
    </row>
    <row r="26" spans="1:74" s="383" customFormat="1" ht="20.25">
      <c r="A26" s="526" t="s">
        <v>255</v>
      </c>
      <c r="B26" s="514" t="s">
        <v>256</v>
      </c>
      <c r="C26" s="525">
        <v>337019</v>
      </c>
      <c r="D26" s="507" t="s">
        <v>250</v>
      </c>
      <c r="E26" s="488" t="s">
        <v>55</v>
      </c>
      <c r="F26" s="488"/>
      <c r="G26" s="490"/>
      <c r="H26" s="490" t="s">
        <v>55</v>
      </c>
      <c r="I26" s="490"/>
      <c r="J26" s="488"/>
      <c r="K26" s="488" t="s">
        <v>55</v>
      </c>
      <c r="L26" s="488"/>
      <c r="M26" s="508" t="s">
        <v>21</v>
      </c>
      <c r="N26" s="488" t="s">
        <v>55</v>
      </c>
      <c r="O26" s="490"/>
      <c r="P26" s="490"/>
      <c r="Q26" s="488" t="s">
        <v>55</v>
      </c>
      <c r="R26" s="488"/>
      <c r="S26" s="488"/>
      <c r="T26" s="488" t="s">
        <v>257</v>
      </c>
      <c r="U26" s="488"/>
      <c r="V26" s="490"/>
      <c r="W26" s="490" t="s">
        <v>55</v>
      </c>
      <c r="X26" s="490"/>
      <c r="Y26" s="490"/>
      <c r="Z26" s="488" t="s">
        <v>55</v>
      </c>
      <c r="AA26" s="488"/>
      <c r="AB26" s="508" t="s">
        <v>28</v>
      </c>
      <c r="AC26" s="490" t="s">
        <v>55</v>
      </c>
      <c r="AD26" s="490"/>
      <c r="AE26" s="488"/>
      <c r="AF26" s="488" t="s">
        <v>55</v>
      </c>
      <c r="AG26" s="488"/>
      <c r="AH26" s="508" t="s">
        <v>21</v>
      </c>
      <c r="AI26" s="491">
        <f>AM26</f>
        <v>114</v>
      </c>
      <c r="AJ26" s="491">
        <f>AI26+AK26</f>
        <v>162</v>
      </c>
      <c r="AK26" s="491">
        <f>AN26</f>
        <v>48</v>
      </c>
      <c r="AL26" s="492"/>
      <c r="AM26" s="512">
        <f>$AM$2-BS26</f>
        <v>114</v>
      </c>
      <c r="AN26" s="512">
        <f>(BT26-AM26)</f>
        <v>48</v>
      </c>
      <c r="AO26" s="480"/>
      <c r="AP26" s="494"/>
      <c r="AQ26" s="494"/>
      <c r="AR26" s="494"/>
      <c r="AS26" s="494"/>
      <c r="AT26" s="494"/>
      <c r="AU26" s="482">
        <f>COUNTIF(D26:AH26,"M")</f>
        <v>0</v>
      </c>
      <c r="AV26" s="482">
        <f>COUNTIF(D26:AH26,"T")</f>
        <v>0</v>
      </c>
      <c r="AW26" s="482">
        <f>COUNTIF(D26:AH26,"P")</f>
        <v>2</v>
      </c>
      <c r="AX26" s="482">
        <f>COUNTIF(D26:AH26,"N")</f>
        <v>9</v>
      </c>
      <c r="AY26" s="482">
        <f>COUNTIF(D26:AH26,"M/T")</f>
        <v>0</v>
      </c>
      <c r="AZ26" s="482">
        <f>COUNTIF(D26:AH26,"I/I")</f>
        <v>1</v>
      </c>
      <c r="BA26" s="482">
        <f>COUNTIF(D26:AH26,"I")</f>
        <v>0</v>
      </c>
      <c r="BB26" s="482">
        <f>COUNTIF(D26:AH26,"I²")</f>
        <v>0</v>
      </c>
      <c r="BC26" s="482">
        <f>COUNTIF(D26:AH26,"M4")</f>
        <v>0</v>
      </c>
      <c r="BD26" s="482">
        <f>COUNTIF(D26:AH26,"FLEX")</f>
        <v>0</v>
      </c>
      <c r="BE26" s="482">
        <f>COUNTIF(D26:AH26,"M/N")</f>
        <v>0</v>
      </c>
      <c r="BF26" s="482">
        <f>COUNTIF(D26:AH26,"T/N")</f>
        <v>0</v>
      </c>
      <c r="BG26" s="482">
        <f>COUNTIF(D26:AH26,"T/I")</f>
        <v>0</v>
      </c>
      <c r="BH26" s="482">
        <f>COUNTIF(D26:AH26,"P/i")</f>
        <v>1</v>
      </c>
      <c r="BI26" s="482">
        <f>COUNTIF(D26:AH26,"m/i")</f>
        <v>0</v>
      </c>
      <c r="BJ26" s="482">
        <f>COUNTIF(D26:AH26,"M4/t")</f>
        <v>0</v>
      </c>
      <c r="BK26" s="482">
        <f>COUNTIF(D26:AH26,"I2/SN")</f>
        <v>0</v>
      </c>
      <c r="BL26" s="482">
        <f>COUNTIF(D26:AH26,"M5")</f>
        <v>0</v>
      </c>
      <c r="BM26" s="482">
        <f>COUNTIF(D26:AH26,"M6")</f>
        <v>0</v>
      </c>
      <c r="BN26" s="482">
        <f>COUNTIF(D26:AH26,"T5")</f>
        <v>0</v>
      </c>
      <c r="BO26" s="482">
        <f>COUNTIF(D26:AH26,"FLUXO")</f>
        <v>0</v>
      </c>
      <c r="BP26" s="482">
        <f>COUNTIF(D26:AH26,"I2/N")</f>
        <v>0</v>
      </c>
      <c r="BQ26" s="482">
        <f>COUNTIF(D26:AH26,"N/M")</f>
        <v>0</v>
      </c>
      <c r="BR26" s="482">
        <f>COUNTIF(D26:AH26,"I/M")</f>
        <v>0</v>
      </c>
      <c r="BS26" s="482">
        <f t="shared" si="0"/>
        <v>0</v>
      </c>
      <c r="BT26" s="495">
        <f t="shared" si="1"/>
        <v>162</v>
      </c>
    </row>
    <row r="27" spans="1:74" s="383" customFormat="1" ht="12.75">
      <c r="A27" s="472" t="s">
        <v>0</v>
      </c>
      <c r="B27" s="473" t="s">
        <v>1</v>
      </c>
      <c r="C27" s="474" t="s">
        <v>207</v>
      </c>
      <c r="D27" s="472" t="s">
        <v>3</v>
      </c>
      <c r="E27" s="475">
        <v>1</v>
      </c>
      <c r="F27" s="475">
        <v>2</v>
      </c>
      <c r="G27" s="475">
        <v>3</v>
      </c>
      <c r="H27" s="475">
        <v>4</v>
      </c>
      <c r="I27" s="475">
        <v>5</v>
      </c>
      <c r="J27" s="475">
        <v>6</v>
      </c>
      <c r="K27" s="475">
        <v>7</v>
      </c>
      <c r="L27" s="475">
        <v>8</v>
      </c>
      <c r="M27" s="475">
        <v>9</v>
      </c>
      <c r="N27" s="475">
        <v>10</v>
      </c>
      <c r="O27" s="475">
        <v>11</v>
      </c>
      <c r="P27" s="475">
        <v>12</v>
      </c>
      <c r="Q27" s="475">
        <v>13</v>
      </c>
      <c r="R27" s="475">
        <v>14</v>
      </c>
      <c r="S27" s="475">
        <v>15</v>
      </c>
      <c r="T27" s="475">
        <v>16</v>
      </c>
      <c r="U27" s="475">
        <v>17</v>
      </c>
      <c r="V27" s="475">
        <v>18</v>
      </c>
      <c r="W27" s="475">
        <v>19</v>
      </c>
      <c r="X27" s="475">
        <v>20</v>
      </c>
      <c r="Y27" s="475">
        <v>21</v>
      </c>
      <c r="Z27" s="475">
        <v>22</v>
      </c>
      <c r="AA27" s="475">
        <v>23</v>
      </c>
      <c r="AB27" s="475">
        <v>24</v>
      </c>
      <c r="AC27" s="475">
        <v>25</v>
      </c>
      <c r="AD27" s="475">
        <v>26</v>
      </c>
      <c r="AE27" s="475">
        <v>27</v>
      </c>
      <c r="AF27" s="475">
        <v>28</v>
      </c>
      <c r="AG27" s="475">
        <v>29</v>
      </c>
      <c r="AH27" s="475">
        <v>30</v>
      </c>
      <c r="AI27" s="476" t="s">
        <v>4</v>
      </c>
      <c r="AJ27" s="476" t="s">
        <v>5</v>
      </c>
      <c r="AK27" s="476" t="s">
        <v>6</v>
      </c>
      <c r="AL27" s="492"/>
      <c r="AT27" s="500"/>
      <c r="AU27" s="501"/>
      <c r="AV27" s="501"/>
      <c r="AW27" s="501"/>
      <c r="AX27" s="501"/>
      <c r="AY27" s="501"/>
      <c r="AZ27" s="501"/>
      <c r="BA27" s="501"/>
      <c r="BB27" s="501"/>
      <c r="BC27" s="501"/>
      <c r="BD27" s="501"/>
      <c r="BE27" s="501"/>
      <c r="BF27" s="501"/>
      <c r="BG27" s="501"/>
      <c r="BH27" s="501"/>
      <c r="BI27" s="501"/>
      <c r="BJ27" s="501"/>
      <c r="BK27" s="501"/>
      <c r="BL27" s="501"/>
      <c r="BM27" s="501"/>
      <c r="BN27" s="501"/>
      <c r="BO27" s="501"/>
      <c r="BP27" s="501"/>
      <c r="BQ27" s="501"/>
      <c r="BR27" s="501"/>
      <c r="BS27" s="501"/>
      <c r="BT27" s="502"/>
      <c r="BU27" s="500"/>
      <c r="BV27" s="500"/>
    </row>
    <row r="28" spans="1:74" s="383" customFormat="1" ht="12.75">
      <c r="A28" s="472"/>
      <c r="B28" s="473" t="s">
        <v>208</v>
      </c>
      <c r="C28" s="474" t="s">
        <v>209</v>
      </c>
      <c r="D28" s="472"/>
      <c r="E28" s="478" t="s">
        <v>8</v>
      </c>
      <c r="F28" s="478" t="s">
        <v>9</v>
      </c>
      <c r="G28" s="478" t="s">
        <v>10</v>
      </c>
      <c r="H28" s="478" t="s">
        <v>130</v>
      </c>
      <c r="I28" s="478" t="s">
        <v>11</v>
      </c>
      <c r="J28" s="478" t="s">
        <v>12</v>
      </c>
      <c r="K28" s="478" t="s">
        <v>13</v>
      </c>
      <c r="L28" s="478" t="s">
        <v>8</v>
      </c>
      <c r="M28" s="478" t="s">
        <v>9</v>
      </c>
      <c r="N28" s="478" t="s">
        <v>10</v>
      </c>
      <c r="O28" s="478" t="s">
        <v>130</v>
      </c>
      <c r="P28" s="478" t="s">
        <v>11</v>
      </c>
      <c r="Q28" s="478" t="s">
        <v>12</v>
      </c>
      <c r="R28" s="478" t="s">
        <v>13</v>
      </c>
      <c r="S28" s="478" t="s">
        <v>8</v>
      </c>
      <c r="T28" s="478" t="s">
        <v>9</v>
      </c>
      <c r="U28" s="478" t="s">
        <v>10</v>
      </c>
      <c r="V28" s="478" t="s">
        <v>130</v>
      </c>
      <c r="W28" s="478" t="s">
        <v>11</v>
      </c>
      <c r="X28" s="478" t="s">
        <v>12</v>
      </c>
      <c r="Y28" s="478" t="s">
        <v>13</v>
      </c>
      <c r="Z28" s="478" t="s">
        <v>8</v>
      </c>
      <c r="AA28" s="478" t="s">
        <v>9</v>
      </c>
      <c r="AB28" s="478" t="s">
        <v>10</v>
      </c>
      <c r="AC28" s="478" t="s">
        <v>130</v>
      </c>
      <c r="AD28" s="478" t="s">
        <v>11</v>
      </c>
      <c r="AE28" s="478" t="s">
        <v>12</v>
      </c>
      <c r="AF28" s="478" t="s">
        <v>13</v>
      </c>
      <c r="AG28" s="478" t="s">
        <v>8</v>
      </c>
      <c r="AH28" s="478" t="s">
        <v>9</v>
      </c>
      <c r="AI28" s="476"/>
      <c r="AJ28" s="476"/>
      <c r="AK28" s="476"/>
      <c r="AL28" s="492"/>
      <c r="AT28" s="500"/>
      <c r="AU28" s="501"/>
      <c r="AV28" s="501"/>
      <c r="AW28" s="501"/>
      <c r="AX28" s="501"/>
      <c r="AY28" s="501"/>
      <c r="AZ28" s="501"/>
      <c r="BA28" s="501"/>
      <c r="BB28" s="501"/>
      <c r="BC28" s="501"/>
      <c r="BD28" s="501"/>
      <c r="BE28" s="501"/>
      <c r="BF28" s="501"/>
      <c r="BG28" s="501"/>
      <c r="BH28" s="501"/>
      <c r="BI28" s="501"/>
      <c r="BJ28" s="501"/>
      <c r="BK28" s="501"/>
      <c r="BL28" s="501"/>
      <c r="BM28" s="501"/>
      <c r="BN28" s="501"/>
      <c r="BO28" s="501"/>
      <c r="BP28" s="501"/>
      <c r="BQ28" s="501"/>
      <c r="BR28" s="501"/>
      <c r="BS28" s="501"/>
      <c r="BT28" s="502"/>
      <c r="BU28" s="500"/>
      <c r="BV28" s="500"/>
    </row>
    <row r="29" spans="1:74" s="383" customFormat="1" ht="20.25">
      <c r="A29" s="526" t="s">
        <v>258</v>
      </c>
      <c r="B29" s="514" t="s">
        <v>259</v>
      </c>
      <c r="C29" s="527"/>
      <c r="D29" s="507" t="s">
        <v>250</v>
      </c>
      <c r="E29" s="488"/>
      <c r="F29" s="488" t="s">
        <v>55</v>
      </c>
      <c r="G29" s="490"/>
      <c r="H29" s="490"/>
      <c r="I29" s="490" t="s">
        <v>55</v>
      </c>
      <c r="J29" s="508" t="s">
        <v>55</v>
      </c>
      <c r="K29" s="488"/>
      <c r="L29" s="488" t="s">
        <v>55</v>
      </c>
      <c r="M29" s="508" t="s">
        <v>55</v>
      </c>
      <c r="N29" s="488"/>
      <c r="O29" s="490" t="s">
        <v>55</v>
      </c>
      <c r="P29" s="490"/>
      <c r="Q29" s="488"/>
      <c r="R29" s="488" t="s">
        <v>55</v>
      </c>
      <c r="S29" s="508" t="s">
        <v>55</v>
      </c>
      <c r="T29" s="488"/>
      <c r="U29" s="488" t="s">
        <v>257</v>
      </c>
      <c r="V29" s="490"/>
      <c r="W29" s="490"/>
      <c r="X29" s="490"/>
      <c r="Y29" s="489" t="s">
        <v>55</v>
      </c>
      <c r="Z29" s="488"/>
      <c r="AA29" s="488" t="s">
        <v>55</v>
      </c>
      <c r="AB29" s="488" t="s">
        <v>55</v>
      </c>
      <c r="AC29" s="490"/>
      <c r="AD29" s="490" t="s">
        <v>55</v>
      </c>
      <c r="AE29" s="508" t="s">
        <v>55</v>
      </c>
      <c r="AF29" s="488"/>
      <c r="AG29" s="488" t="s">
        <v>55</v>
      </c>
      <c r="AH29" s="508" t="s">
        <v>55</v>
      </c>
      <c r="AI29" s="491">
        <f>AM29</f>
        <v>114</v>
      </c>
      <c r="AJ29" s="491">
        <f>AI29+AK29</f>
        <v>192</v>
      </c>
      <c r="AK29" s="491">
        <f>AN29</f>
        <v>78</v>
      </c>
      <c r="AL29" s="492"/>
      <c r="AM29" s="512">
        <f>$AM$2-BS29</f>
        <v>114</v>
      </c>
      <c r="AN29" s="512">
        <f>(BT29-AM29)</f>
        <v>78</v>
      </c>
      <c r="AO29" s="480"/>
      <c r="AP29" s="494"/>
      <c r="AQ29" s="494"/>
      <c r="AR29" s="494"/>
      <c r="AS29" s="494"/>
      <c r="AT29" s="494"/>
      <c r="AU29" s="482">
        <f>COUNTIF(D29:AH29,"M")</f>
        <v>0</v>
      </c>
      <c r="AV29" s="482">
        <f>COUNTIF(D29:AH29,"T")</f>
        <v>0</v>
      </c>
      <c r="AW29" s="482">
        <f>COUNTIF(D29:AH29,"P")</f>
        <v>0</v>
      </c>
      <c r="AX29" s="482">
        <f>COUNTIF(D29:AH29,"N")</f>
        <v>15</v>
      </c>
      <c r="AY29" s="482">
        <f>COUNTIF(D29:AH29,"M/T")</f>
        <v>0</v>
      </c>
      <c r="AZ29" s="482">
        <f>COUNTIF(D29:AH29,"I/I")</f>
        <v>1</v>
      </c>
      <c r="BA29" s="482">
        <f>COUNTIF(D29:AH29,"I")</f>
        <v>0</v>
      </c>
      <c r="BB29" s="482">
        <f>COUNTIF(D29:AH29,"I²")</f>
        <v>0</v>
      </c>
      <c r="BC29" s="482">
        <f>COUNTIF(D29:AH29,"M4")</f>
        <v>0</v>
      </c>
      <c r="BD29" s="482">
        <f>COUNTIF(D29:AH29,"FLEX")</f>
        <v>0</v>
      </c>
      <c r="BE29" s="482">
        <f>COUNTIF(D29:AH29,"M/N")</f>
        <v>0</v>
      </c>
      <c r="BF29" s="482">
        <f>COUNTIF(D29:AH29,"T/N")</f>
        <v>0</v>
      </c>
      <c r="BG29" s="482">
        <f>COUNTIF(D29:AH29,"T/I")</f>
        <v>0</v>
      </c>
      <c r="BH29" s="482">
        <f>COUNTIF(D29:AH29,"P/i")</f>
        <v>0</v>
      </c>
      <c r="BI29" s="482">
        <f>COUNTIF(D29:AH29,"m/i")</f>
        <v>0</v>
      </c>
      <c r="BJ29" s="482">
        <f>COUNTIF(D29:AH29,"M4/t")</f>
        <v>0</v>
      </c>
      <c r="BK29" s="482">
        <f>COUNTIF(D29:AH29,"I2/SN")</f>
        <v>0</v>
      </c>
      <c r="BL29" s="482">
        <f>COUNTIF(D29:AH29,"M5")</f>
        <v>0</v>
      </c>
      <c r="BM29" s="482">
        <f>COUNTIF(D29:AH29,"M6")</f>
        <v>0</v>
      </c>
      <c r="BN29" s="482">
        <f>COUNTIF(D29:AH29,"T5")</f>
        <v>0</v>
      </c>
      <c r="BO29" s="482">
        <f>COUNTIF(D29:AH29,"FLUXO")</f>
        <v>0</v>
      </c>
      <c r="BP29" s="482">
        <f>COUNTIF(D29:AH29,"I2/N")</f>
        <v>0</v>
      </c>
      <c r="BQ29" s="482">
        <f>COUNTIF(D29:AH29,"N/M")</f>
        <v>0</v>
      </c>
      <c r="BR29" s="482">
        <f>COUNTIF(D29:AH29,"I/M")</f>
        <v>0</v>
      </c>
      <c r="BS29" s="482">
        <f t="shared" si="0"/>
        <v>0</v>
      </c>
      <c r="BT29" s="495">
        <f t="shared" si="1"/>
        <v>192</v>
      </c>
    </row>
    <row r="30" spans="1:74" s="383" customFormat="1" ht="20.25">
      <c r="A30" s="519"/>
      <c r="B30" s="520"/>
      <c r="C30" s="506"/>
      <c r="D30" s="507" t="s">
        <v>250</v>
      </c>
      <c r="E30" s="488"/>
      <c r="F30" s="488"/>
      <c r="G30" s="490"/>
      <c r="H30" s="490"/>
      <c r="I30" s="490"/>
      <c r="J30" s="488"/>
      <c r="K30" s="488"/>
      <c r="L30" s="488"/>
      <c r="M30" s="488"/>
      <c r="N30" s="488"/>
      <c r="O30" s="490"/>
      <c r="P30" s="490"/>
      <c r="Q30" s="488"/>
      <c r="R30" s="488"/>
      <c r="S30" s="488"/>
      <c r="T30" s="488"/>
      <c r="U30" s="488"/>
      <c r="V30" s="490"/>
      <c r="W30" s="490"/>
      <c r="X30" s="490"/>
      <c r="Y30" s="490"/>
      <c r="Z30" s="488"/>
      <c r="AA30" s="488"/>
      <c r="AB30" s="488"/>
      <c r="AC30" s="490"/>
      <c r="AD30" s="490"/>
      <c r="AE30" s="488"/>
      <c r="AF30" s="488"/>
      <c r="AG30" s="488"/>
      <c r="AH30" s="488"/>
      <c r="AI30" s="491">
        <f>AM30</f>
        <v>114</v>
      </c>
      <c r="AJ30" s="491">
        <f>AI30+AK30</f>
        <v>0</v>
      </c>
      <c r="AK30" s="491">
        <f>AN30</f>
        <v>-114</v>
      </c>
      <c r="AL30" s="492"/>
      <c r="AM30" s="512">
        <f>$AM$2-BS30</f>
        <v>114</v>
      </c>
      <c r="AN30" s="512">
        <f>(BT30-AM30)</f>
        <v>-114</v>
      </c>
      <c r="AO30" s="480"/>
      <c r="AP30" s="494"/>
      <c r="AQ30" s="494"/>
      <c r="AR30" s="494"/>
      <c r="AS30" s="494"/>
      <c r="AT30" s="494"/>
      <c r="AU30" s="482">
        <f>COUNTIF(D30:AH30,"M")</f>
        <v>0</v>
      </c>
      <c r="AV30" s="482">
        <f>COUNTIF(D30:AH30,"T")</f>
        <v>0</v>
      </c>
      <c r="AW30" s="482">
        <f>COUNTIF(D30:AH30,"P")</f>
        <v>0</v>
      </c>
      <c r="AX30" s="482">
        <f>COUNTIF(D30:AH30,"N")</f>
        <v>0</v>
      </c>
      <c r="AY30" s="482">
        <f>COUNTIF(D30:AH30,"M/T")</f>
        <v>0</v>
      </c>
      <c r="AZ30" s="482">
        <f>COUNTIF(D30:AH30,"I/I")</f>
        <v>0</v>
      </c>
      <c r="BA30" s="482">
        <f>COUNTIF(D30:AH30,"I")</f>
        <v>0</v>
      </c>
      <c r="BB30" s="482">
        <f>COUNTIF(D30:AH30,"I²")</f>
        <v>0</v>
      </c>
      <c r="BC30" s="482">
        <f>COUNTIF(D30:AH30,"M4")</f>
        <v>0</v>
      </c>
      <c r="BD30" s="482">
        <f>COUNTIF(D30:AH30,"FLEX")</f>
        <v>0</v>
      </c>
      <c r="BE30" s="482">
        <f>COUNTIF(D30:AH30,"M/N")</f>
        <v>0</v>
      </c>
      <c r="BF30" s="482">
        <f>COUNTIF(D30:AH30,"T/N")</f>
        <v>0</v>
      </c>
      <c r="BG30" s="482">
        <f>COUNTIF(D30:AH30,"T/I")</f>
        <v>0</v>
      </c>
      <c r="BH30" s="482">
        <f>COUNTIF(D30:AH30,"P/i")</f>
        <v>0</v>
      </c>
      <c r="BI30" s="482">
        <f>COUNTIF(D30:AH30,"m/i")</f>
        <v>0</v>
      </c>
      <c r="BJ30" s="482">
        <f>COUNTIF(D30:AH30,"M4/t")</f>
        <v>0</v>
      </c>
      <c r="BK30" s="482">
        <f>COUNTIF(D30:AH30,"I2/SN")</f>
        <v>0</v>
      </c>
      <c r="BL30" s="482">
        <f>COUNTIF(D30:AH30,"M5")</f>
        <v>0</v>
      </c>
      <c r="BM30" s="482">
        <f>COUNTIF(D30:AH30,"M6")</f>
        <v>0</v>
      </c>
      <c r="BN30" s="482">
        <f>COUNTIF(D30:AH30,"T5")</f>
        <v>0</v>
      </c>
      <c r="BO30" s="482">
        <f>COUNTIF(D30:AH30,"FLUXO")</f>
        <v>0</v>
      </c>
      <c r="BP30" s="482">
        <f>COUNTIF(D30:AH30,"I2/N")</f>
        <v>0</v>
      </c>
      <c r="BQ30" s="482">
        <f>COUNTIF(D30:AH30,"N/M")</f>
        <v>0</v>
      </c>
      <c r="BR30" s="482">
        <f>COUNTIF(D30:AH30,"I/M")</f>
        <v>0</v>
      </c>
      <c r="BS30" s="482">
        <f t="shared" si="0"/>
        <v>0</v>
      </c>
      <c r="BT30" s="495">
        <f t="shared" si="1"/>
        <v>0</v>
      </c>
    </row>
    <row r="31" spans="1:74" s="383" customFormat="1" ht="12.75">
      <c r="A31" s="472" t="s">
        <v>0</v>
      </c>
      <c r="B31" s="473" t="s">
        <v>1</v>
      </c>
      <c r="C31" s="474" t="s">
        <v>207</v>
      </c>
      <c r="D31" s="472" t="s">
        <v>3</v>
      </c>
      <c r="E31" s="475">
        <v>1</v>
      </c>
      <c r="F31" s="475">
        <v>2</v>
      </c>
      <c r="G31" s="475">
        <v>3</v>
      </c>
      <c r="H31" s="475">
        <v>4</v>
      </c>
      <c r="I31" s="475">
        <v>5</v>
      </c>
      <c r="J31" s="475">
        <v>6</v>
      </c>
      <c r="K31" s="475">
        <v>7</v>
      </c>
      <c r="L31" s="475">
        <v>8</v>
      </c>
      <c r="M31" s="475">
        <v>9</v>
      </c>
      <c r="N31" s="475">
        <v>10</v>
      </c>
      <c r="O31" s="475">
        <v>11</v>
      </c>
      <c r="P31" s="475">
        <v>12</v>
      </c>
      <c r="Q31" s="475">
        <v>13</v>
      </c>
      <c r="R31" s="475">
        <v>14</v>
      </c>
      <c r="S31" s="475">
        <v>15</v>
      </c>
      <c r="T31" s="475">
        <v>16</v>
      </c>
      <c r="U31" s="475">
        <v>17</v>
      </c>
      <c r="V31" s="475">
        <v>18</v>
      </c>
      <c r="W31" s="475">
        <v>19</v>
      </c>
      <c r="X31" s="475">
        <v>20</v>
      </c>
      <c r="Y31" s="475">
        <v>21</v>
      </c>
      <c r="Z31" s="475">
        <v>22</v>
      </c>
      <c r="AA31" s="475">
        <v>23</v>
      </c>
      <c r="AB31" s="475">
        <v>24</v>
      </c>
      <c r="AC31" s="475">
        <v>25</v>
      </c>
      <c r="AD31" s="475">
        <v>26</v>
      </c>
      <c r="AE31" s="475">
        <v>27</v>
      </c>
      <c r="AF31" s="475">
        <v>28</v>
      </c>
      <c r="AG31" s="475">
        <v>29</v>
      </c>
      <c r="AH31" s="475">
        <v>30</v>
      </c>
      <c r="AI31" s="476" t="s">
        <v>4</v>
      </c>
      <c r="AJ31" s="476" t="s">
        <v>5</v>
      </c>
      <c r="AK31" s="476" t="s">
        <v>6</v>
      </c>
      <c r="AL31" s="492"/>
      <c r="AT31" s="500"/>
      <c r="AU31" s="501"/>
      <c r="AV31" s="501"/>
      <c r="AW31" s="501"/>
      <c r="AX31" s="501"/>
      <c r="AY31" s="501"/>
      <c r="AZ31" s="501"/>
      <c r="BA31" s="501"/>
      <c r="BB31" s="501"/>
      <c r="BC31" s="501"/>
      <c r="BD31" s="501"/>
      <c r="BE31" s="501"/>
      <c r="BF31" s="501"/>
      <c r="BG31" s="501"/>
      <c r="BH31" s="501"/>
      <c r="BI31" s="501"/>
      <c r="BJ31" s="501"/>
      <c r="BK31" s="501"/>
      <c r="BL31" s="501"/>
      <c r="BM31" s="501"/>
      <c r="BN31" s="501"/>
      <c r="BO31" s="501"/>
      <c r="BP31" s="501"/>
      <c r="BQ31" s="501"/>
      <c r="BR31" s="501"/>
      <c r="BS31" s="501"/>
      <c r="BT31" s="502"/>
      <c r="BU31" s="500"/>
      <c r="BV31" s="500"/>
    </row>
    <row r="32" spans="1:74" s="383" customFormat="1" ht="12.75">
      <c r="A32" s="472"/>
      <c r="B32" s="473" t="s">
        <v>260</v>
      </c>
      <c r="C32" s="474" t="s">
        <v>209</v>
      </c>
      <c r="D32" s="472"/>
      <c r="E32" s="478" t="s">
        <v>8</v>
      </c>
      <c r="F32" s="478" t="s">
        <v>9</v>
      </c>
      <c r="G32" s="478" t="s">
        <v>10</v>
      </c>
      <c r="H32" s="478" t="s">
        <v>130</v>
      </c>
      <c r="I32" s="478" t="s">
        <v>11</v>
      </c>
      <c r="J32" s="478" t="s">
        <v>12</v>
      </c>
      <c r="K32" s="478" t="s">
        <v>13</v>
      </c>
      <c r="L32" s="478" t="s">
        <v>8</v>
      </c>
      <c r="M32" s="478" t="s">
        <v>9</v>
      </c>
      <c r="N32" s="478" t="s">
        <v>10</v>
      </c>
      <c r="O32" s="478" t="s">
        <v>130</v>
      </c>
      <c r="P32" s="478" t="s">
        <v>11</v>
      </c>
      <c r="Q32" s="478" t="s">
        <v>12</v>
      </c>
      <c r="R32" s="478" t="s">
        <v>13</v>
      </c>
      <c r="S32" s="478" t="s">
        <v>8</v>
      </c>
      <c r="T32" s="478" t="s">
        <v>9</v>
      </c>
      <c r="U32" s="478" t="s">
        <v>10</v>
      </c>
      <c r="V32" s="478" t="s">
        <v>130</v>
      </c>
      <c r="W32" s="478" t="s">
        <v>11</v>
      </c>
      <c r="X32" s="478" t="s">
        <v>12</v>
      </c>
      <c r="Y32" s="478" t="s">
        <v>13</v>
      </c>
      <c r="Z32" s="478" t="s">
        <v>8</v>
      </c>
      <c r="AA32" s="478" t="s">
        <v>9</v>
      </c>
      <c r="AB32" s="478" t="s">
        <v>10</v>
      </c>
      <c r="AC32" s="478" t="s">
        <v>130</v>
      </c>
      <c r="AD32" s="478" t="s">
        <v>11</v>
      </c>
      <c r="AE32" s="478" t="s">
        <v>12</v>
      </c>
      <c r="AF32" s="478" t="s">
        <v>13</v>
      </c>
      <c r="AG32" s="478" t="s">
        <v>8</v>
      </c>
      <c r="AH32" s="478" t="s">
        <v>9</v>
      </c>
      <c r="AI32" s="476"/>
      <c r="AJ32" s="476"/>
      <c r="AK32" s="476"/>
      <c r="AL32" s="492"/>
      <c r="AT32" s="500"/>
      <c r="AU32" s="501"/>
      <c r="AV32" s="501"/>
      <c r="AW32" s="501"/>
      <c r="AX32" s="501"/>
      <c r="AY32" s="501"/>
      <c r="AZ32" s="501"/>
      <c r="BA32" s="501"/>
      <c r="BB32" s="501"/>
      <c r="BC32" s="501"/>
      <c r="BD32" s="501"/>
      <c r="BE32" s="501"/>
      <c r="BF32" s="501"/>
      <c r="BG32" s="501"/>
      <c r="BH32" s="501"/>
      <c r="BI32" s="501"/>
      <c r="BJ32" s="501"/>
      <c r="BK32" s="501"/>
      <c r="BL32" s="501"/>
      <c r="BM32" s="501"/>
      <c r="BN32" s="501"/>
      <c r="BO32" s="501"/>
      <c r="BP32" s="501"/>
      <c r="BQ32" s="501"/>
      <c r="BR32" s="501"/>
      <c r="BS32" s="501"/>
      <c r="BT32" s="502"/>
      <c r="BU32" s="500"/>
      <c r="BV32" s="500"/>
    </row>
    <row r="33" spans="1:1025" s="383" customFormat="1" ht="26.25" customHeight="1">
      <c r="A33" s="528" t="s">
        <v>261</v>
      </c>
      <c r="B33" s="529" t="s">
        <v>262</v>
      </c>
      <c r="C33" s="530">
        <v>358756</v>
      </c>
      <c r="D33" s="531" t="s">
        <v>263</v>
      </c>
      <c r="E33" s="488"/>
      <c r="F33" s="488"/>
      <c r="G33" s="489" t="s">
        <v>55</v>
      </c>
      <c r="H33" s="490"/>
      <c r="I33" s="490"/>
      <c r="J33" s="488"/>
      <c r="K33" s="488"/>
      <c r="L33" s="508" t="s">
        <v>54</v>
      </c>
      <c r="M33" s="488"/>
      <c r="N33" s="488"/>
      <c r="O33" s="490"/>
      <c r="P33" s="490"/>
      <c r="Q33" s="488"/>
      <c r="R33" s="488"/>
      <c r="S33" s="508" t="s">
        <v>54</v>
      </c>
      <c r="T33" s="488"/>
      <c r="U33" s="508" t="s">
        <v>54</v>
      </c>
      <c r="V33" s="490"/>
      <c r="W33" s="490"/>
      <c r="X33" s="489" t="s">
        <v>55</v>
      </c>
      <c r="Y33" s="490"/>
      <c r="Z33" s="488"/>
      <c r="AA33" s="488"/>
      <c r="AB33" s="488"/>
      <c r="AC33" s="490"/>
      <c r="AD33" s="490"/>
      <c r="AE33" s="488"/>
      <c r="AF33" s="488"/>
      <c r="AG33" s="488"/>
      <c r="AH33" s="488"/>
      <c r="AI33" s="491">
        <f>AM33</f>
        <v>6</v>
      </c>
      <c r="AJ33" s="491">
        <f>AI33+AK33</f>
        <v>42</v>
      </c>
      <c r="AK33" s="491">
        <f>AN33</f>
        <v>36</v>
      </c>
      <c r="AL33" s="492"/>
      <c r="AM33" s="512">
        <f>$AM$2-BS33</f>
        <v>6</v>
      </c>
      <c r="AN33" s="512">
        <f>(BT33-AM33)</f>
        <v>36</v>
      </c>
      <c r="AO33" s="480"/>
      <c r="AP33" s="494"/>
      <c r="AQ33" s="494">
        <v>18</v>
      </c>
      <c r="AR33" s="494"/>
      <c r="AS33" s="494"/>
      <c r="AT33" s="494"/>
      <c r="AU33" s="482">
        <f>COUNTIF(D33:AH33,"M")</f>
        <v>0</v>
      </c>
      <c r="AV33" s="482">
        <f>COUNTIF(D33:AH33,"T")</f>
        <v>0</v>
      </c>
      <c r="AW33" s="482">
        <f>COUNTIF(D33:AH33,"P")</f>
        <v>0</v>
      </c>
      <c r="AX33" s="482">
        <f>COUNTIF(D33:AH33,"N")</f>
        <v>2</v>
      </c>
      <c r="AY33" s="482">
        <f>COUNTIF(D33:AH33,"M/T")</f>
        <v>0</v>
      </c>
      <c r="AZ33" s="482">
        <f>COUNTIF(D33:AH33,"I/I")</f>
        <v>0</v>
      </c>
      <c r="BA33" s="482">
        <f>COUNTIF(D33:AH33,"I")</f>
        <v>3</v>
      </c>
      <c r="BB33" s="482">
        <f>COUNTIF(D33:AH33,"I²")</f>
        <v>0</v>
      </c>
      <c r="BC33" s="482">
        <f>COUNTIF(D33:AH33,"M4")</f>
        <v>0</v>
      </c>
      <c r="BD33" s="482">
        <f>COUNTIF(D33:AH33,"FLEX")</f>
        <v>0</v>
      </c>
      <c r="BE33" s="482">
        <f>COUNTIF(D33:AH33,"M/N")</f>
        <v>0</v>
      </c>
      <c r="BF33" s="482">
        <f>COUNTIF(D33:AH33,"T/N")</f>
        <v>0</v>
      </c>
      <c r="BG33" s="482">
        <f>COUNTIF(D33:AH33,"T/I")</f>
        <v>0</v>
      </c>
      <c r="BH33" s="482">
        <f>COUNTIF(D33:AH33,"P/i")</f>
        <v>0</v>
      </c>
      <c r="BI33" s="482">
        <f>COUNTIF(D33:AH33,"m/i")</f>
        <v>0</v>
      </c>
      <c r="BJ33" s="482">
        <f>COUNTIF(D33:AH33,"M4/t")</f>
        <v>0</v>
      </c>
      <c r="BK33" s="482">
        <f>COUNTIF(D33:AH33,"I2/SN")</f>
        <v>0</v>
      </c>
      <c r="BL33" s="482">
        <f>COUNTIF(D33:AH33,"M5")</f>
        <v>0</v>
      </c>
      <c r="BM33" s="482">
        <f>COUNTIF(D33:AH33,"M6")</f>
        <v>0</v>
      </c>
      <c r="BN33" s="482">
        <f>COUNTIF(D33:AH33,"T5")</f>
        <v>0</v>
      </c>
      <c r="BO33" s="482">
        <f>COUNTIF(D33:AH33,"FLUXO")</f>
        <v>0</v>
      </c>
      <c r="BP33" s="482">
        <f>COUNTIF(D33:AH33,"I2/N")</f>
        <v>0</v>
      </c>
      <c r="BQ33" s="482">
        <f>COUNTIF(D33:AH33,"N/M")</f>
        <v>0</v>
      </c>
      <c r="BR33" s="482">
        <f>COUNTIF(D33:AH33,"I/M")</f>
        <v>0</v>
      </c>
      <c r="BS33" s="482">
        <f t="shared" ref="BS33:BS35" si="4">((AQ33*6)+(AR33*6)+(AS33*6)+(AT33)+(AP33*6))</f>
        <v>108</v>
      </c>
      <c r="BT33" s="495">
        <f t="shared" si="1"/>
        <v>42</v>
      </c>
    </row>
    <row r="34" spans="1:1025" s="383" customFormat="1" ht="26.25" customHeight="1">
      <c r="A34" s="519" t="s">
        <v>264</v>
      </c>
      <c r="B34" s="520" t="s">
        <v>265</v>
      </c>
      <c r="C34" s="506"/>
      <c r="D34" s="507" t="s">
        <v>250</v>
      </c>
      <c r="E34" s="488"/>
      <c r="F34" s="488"/>
      <c r="G34" s="490"/>
      <c r="H34" s="490"/>
      <c r="I34" s="490"/>
      <c r="J34" s="488"/>
      <c r="K34" s="488"/>
      <c r="L34" s="488"/>
      <c r="M34" s="488"/>
      <c r="N34" s="488"/>
      <c r="O34" s="489" t="s">
        <v>54</v>
      </c>
      <c r="P34" s="489" t="s">
        <v>54</v>
      </c>
      <c r="Q34" s="488"/>
      <c r="R34" s="488"/>
      <c r="S34" s="488"/>
      <c r="T34" s="488"/>
      <c r="U34" s="488"/>
      <c r="V34" s="490"/>
      <c r="W34" s="489" t="s">
        <v>55</v>
      </c>
      <c r="X34" s="490"/>
      <c r="Y34" s="489" t="s">
        <v>54</v>
      </c>
      <c r="Z34" s="488"/>
      <c r="AA34" s="488"/>
      <c r="AB34" s="488"/>
      <c r="AC34" s="490"/>
      <c r="AD34" s="490"/>
      <c r="AE34" s="488"/>
      <c r="AF34" s="488"/>
      <c r="AG34" s="508" t="s">
        <v>54</v>
      </c>
      <c r="AH34" s="488"/>
      <c r="AI34" s="491">
        <f>AM34</f>
        <v>6</v>
      </c>
      <c r="AJ34" s="491">
        <f>AI34+AK34</f>
        <v>36</v>
      </c>
      <c r="AK34" s="491">
        <f>AN34</f>
        <v>30</v>
      </c>
      <c r="AL34" s="492"/>
      <c r="AM34" s="512">
        <f>$AM$2-BS34</f>
        <v>6</v>
      </c>
      <c r="AN34" s="512">
        <f>(BT34-AM34)</f>
        <v>30</v>
      </c>
      <c r="AO34" s="480"/>
      <c r="AP34" s="494"/>
      <c r="AQ34" s="494">
        <v>18</v>
      </c>
      <c r="AR34" s="494"/>
      <c r="AS34" s="494"/>
      <c r="AT34" s="494"/>
      <c r="AU34" s="482">
        <f>COUNTIF(D34:AH34,"M")</f>
        <v>0</v>
      </c>
      <c r="AV34" s="482">
        <f>COUNTIF(D34:AH34,"T")</f>
        <v>0</v>
      </c>
      <c r="AW34" s="482">
        <f>COUNTIF(D34:AH34,"P")</f>
        <v>0</v>
      </c>
      <c r="AX34" s="482">
        <f>COUNTIF(D34:AH34,"N")</f>
        <v>1</v>
      </c>
      <c r="AY34" s="482">
        <f>COUNTIF(D34:AH34,"M/T")</f>
        <v>0</v>
      </c>
      <c r="AZ34" s="482">
        <f>COUNTIF(D34:AH34,"I/I")</f>
        <v>0</v>
      </c>
      <c r="BA34" s="482">
        <f>COUNTIF(D34:AH34,"I")</f>
        <v>4</v>
      </c>
      <c r="BB34" s="482">
        <f>COUNTIF(D34:AH34,"I²")</f>
        <v>0</v>
      </c>
      <c r="BC34" s="482">
        <f>COUNTIF(D34:AH34,"M4")</f>
        <v>0</v>
      </c>
      <c r="BD34" s="482">
        <f>COUNTIF(D34:AH34,"FLEX")</f>
        <v>0</v>
      </c>
      <c r="BE34" s="482">
        <f>COUNTIF(D34:AH34,"M/N")</f>
        <v>0</v>
      </c>
      <c r="BF34" s="482">
        <f>COUNTIF(D34:AH34,"T/N")</f>
        <v>0</v>
      </c>
      <c r="BG34" s="482">
        <f>COUNTIF(D34:AH34,"T/I")</f>
        <v>0</v>
      </c>
      <c r="BH34" s="482">
        <f>COUNTIF(D34:AH34,"P/i")</f>
        <v>0</v>
      </c>
      <c r="BI34" s="482">
        <f>COUNTIF(D34:AH34,"m/i")</f>
        <v>0</v>
      </c>
      <c r="BJ34" s="482">
        <f>COUNTIF(D34:AH34,"M4/t")</f>
        <v>0</v>
      </c>
      <c r="BK34" s="482">
        <f>COUNTIF(D34:AH34,"I2/SN")</f>
        <v>0</v>
      </c>
      <c r="BL34" s="482">
        <f>COUNTIF(D34:AH34,"M5")</f>
        <v>0</v>
      </c>
      <c r="BM34" s="482">
        <f>COUNTIF(D34:AH34,"M6")</f>
        <v>0</v>
      </c>
      <c r="BN34" s="482">
        <f>COUNTIF(D34:AH34,"T5")</f>
        <v>0</v>
      </c>
      <c r="BO34" s="482">
        <f>COUNTIF(D34:AH34,"FLUXO")</f>
        <v>0</v>
      </c>
      <c r="BP34" s="482">
        <f>COUNTIF(D34:AH34,"I2/N")</f>
        <v>0</v>
      </c>
      <c r="BQ34" s="482">
        <f>COUNTIF(D34:AH34,"N/M")</f>
        <v>0</v>
      </c>
      <c r="BR34" s="482">
        <f>COUNTIF(D34:AH34,"I/M")</f>
        <v>0</v>
      </c>
      <c r="BS34" s="482">
        <f t="shared" si="4"/>
        <v>108</v>
      </c>
      <c r="BT34" s="495">
        <f t="shared" si="1"/>
        <v>36</v>
      </c>
    </row>
    <row r="35" spans="1:1025" s="31" customFormat="1" ht="23.25">
      <c r="A35" s="528" t="s">
        <v>266</v>
      </c>
      <c r="B35" s="529" t="s">
        <v>267</v>
      </c>
      <c r="C35" s="504"/>
      <c r="D35" s="531" t="s">
        <v>263</v>
      </c>
      <c r="E35" s="488"/>
      <c r="F35" s="488"/>
      <c r="G35" s="490" t="s">
        <v>21</v>
      </c>
      <c r="H35" s="489" t="s">
        <v>55</v>
      </c>
      <c r="I35" s="490"/>
      <c r="J35" s="488"/>
      <c r="K35" s="488"/>
      <c r="L35" s="488"/>
      <c r="M35" s="488"/>
      <c r="N35" s="488"/>
      <c r="O35" s="490"/>
      <c r="P35" s="489" t="s">
        <v>55</v>
      </c>
      <c r="Q35" s="488"/>
      <c r="R35" s="488"/>
      <c r="S35" s="488"/>
      <c r="T35" s="488"/>
      <c r="U35" s="488"/>
      <c r="V35" s="489" t="s">
        <v>55</v>
      </c>
      <c r="W35" s="490" t="s">
        <v>21</v>
      </c>
      <c r="X35" s="490"/>
      <c r="Y35" s="490"/>
      <c r="Z35" s="488"/>
      <c r="AA35" s="488"/>
      <c r="AB35" s="488"/>
      <c r="AC35" s="490"/>
      <c r="AD35" s="489" t="s">
        <v>21</v>
      </c>
      <c r="AE35" s="488"/>
      <c r="AF35" s="488"/>
      <c r="AG35" s="488"/>
      <c r="AH35" s="488"/>
      <c r="AI35" s="491">
        <f>AM35</f>
        <v>0</v>
      </c>
      <c r="AJ35" s="491">
        <f>AI35+AK35</f>
        <v>72</v>
      </c>
      <c r="AK35" s="491">
        <f>AN35</f>
        <v>72</v>
      </c>
      <c r="AL35" s="492"/>
      <c r="AM35" s="516">
        <f>$AM$2-BS35</f>
        <v>0</v>
      </c>
      <c r="AN35" s="516">
        <f>(BT35-AM35)</f>
        <v>72</v>
      </c>
      <c r="AO35" s="480"/>
      <c r="AP35" s="494"/>
      <c r="AQ35" s="494">
        <v>19</v>
      </c>
      <c r="AR35" s="494"/>
      <c r="AS35" s="494"/>
      <c r="AT35" s="494"/>
      <c r="AU35" s="482">
        <f>COUNTIF(D35:AH35,"M")</f>
        <v>0</v>
      </c>
      <c r="AV35" s="482">
        <f>COUNTIF(D35:AH35,"T")</f>
        <v>0</v>
      </c>
      <c r="AW35" s="482">
        <f>COUNTIF(D35:AH35,"P")</f>
        <v>3</v>
      </c>
      <c r="AX35" s="482">
        <f>COUNTIF(D35:AH35,"N")</f>
        <v>3</v>
      </c>
      <c r="AY35" s="482">
        <f>COUNTIF(D35:AH35,"M/T")</f>
        <v>0</v>
      </c>
      <c r="AZ35" s="482">
        <f>COUNTIF(D35:AH35,"I/I")</f>
        <v>0</v>
      </c>
      <c r="BA35" s="482">
        <f>COUNTIF(D35:AH35,"I")</f>
        <v>0</v>
      </c>
      <c r="BB35" s="482">
        <f>COUNTIF(D35:AH35,"I²")</f>
        <v>0</v>
      </c>
      <c r="BC35" s="482">
        <f>COUNTIF(D35:AH35,"M4")</f>
        <v>0</v>
      </c>
      <c r="BD35" s="482">
        <f>COUNTIF(D35:AH35,"FLEX")</f>
        <v>0</v>
      </c>
      <c r="BE35" s="482">
        <f>COUNTIF(D35:AH35,"M/N")</f>
        <v>0</v>
      </c>
      <c r="BF35" s="482">
        <f>COUNTIF(D35:AH35,"T/N")</f>
        <v>0</v>
      </c>
      <c r="BG35" s="482">
        <f>COUNTIF(D35:AH35,"T/I")</f>
        <v>0</v>
      </c>
      <c r="BH35" s="482">
        <f>COUNTIF(D35:AH35,"P/i")</f>
        <v>0</v>
      </c>
      <c r="BI35" s="482">
        <f>COUNTIF(D35:AH35,"m/i")</f>
        <v>0</v>
      </c>
      <c r="BJ35" s="482">
        <f>COUNTIF(D35:AH35,"M4/t")</f>
        <v>0</v>
      </c>
      <c r="BK35" s="482">
        <f>COUNTIF(D35:AH35,"I2/SN")</f>
        <v>0</v>
      </c>
      <c r="BL35" s="482">
        <f>COUNTIF(D35:AH35,"M5")</f>
        <v>0</v>
      </c>
      <c r="BM35" s="482">
        <f>COUNTIF(D35:AH35,"M6")</f>
        <v>0</v>
      </c>
      <c r="BN35" s="482">
        <f>COUNTIF(D35:AH35,"T5")</f>
        <v>0</v>
      </c>
      <c r="BO35" s="482">
        <f>COUNTIF(D35:AH35,"FLUXO")</f>
        <v>0</v>
      </c>
      <c r="BP35" s="482">
        <f>COUNTIF(D35:AH35,"I2/N")</f>
        <v>0</v>
      </c>
      <c r="BQ35" s="482">
        <f>COUNTIF(D35:AH35,"N/M")</f>
        <v>0</v>
      </c>
      <c r="BR35" s="482">
        <f>COUNTIF(D35:AH35,"I/M")</f>
        <v>0</v>
      </c>
      <c r="BS35" s="482">
        <f t="shared" si="4"/>
        <v>114</v>
      </c>
      <c r="BT35" s="495">
        <f t="shared" si="1"/>
        <v>72</v>
      </c>
      <c r="BU35" s="532"/>
      <c r="BV35" s="469"/>
      <c r="BW35" s="469"/>
      <c r="BX35" s="469"/>
      <c r="BY35" s="469"/>
      <c r="BZ35" s="469"/>
      <c r="CA35" s="469"/>
      <c r="CB35" s="469"/>
      <c r="CC35" s="469"/>
      <c r="CD35" s="469"/>
      <c r="CE35" s="469"/>
      <c r="CF35" s="469"/>
      <c r="CG35" s="469"/>
      <c r="CH35" s="469"/>
      <c r="CI35" s="469"/>
      <c r="CJ35" s="469"/>
      <c r="CK35" s="469"/>
      <c r="CL35" s="469"/>
      <c r="CM35" s="469"/>
      <c r="CN35" s="469"/>
      <c r="CO35" s="469"/>
      <c r="CP35" s="469"/>
      <c r="CQ35" s="469"/>
      <c r="CR35" s="469"/>
      <c r="CS35" s="469"/>
      <c r="CT35" s="469"/>
      <c r="CU35" s="469"/>
      <c r="CV35" s="469"/>
      <c r="CW35" s="469"/>
      <c r="CX35" s="469"/>
      <c r="CY35" s="469"/>
      <c r="CZ35" s="469"/>
      <c r="DA35" s="469"/>
      <c r="DB35" s="469"/>
      <c r="DC35" s="469"/>
      <c r="DD35" s="469"/>
      <c r="DE35" s="469"/>
      <c r="DF35" s="469"/>
      <c r="DG35" s="469"/>
      <c r="DH35" s="469"/>
      <c r="DI35" s="469"/>
      <c r="DJ35" s="469"/>
      <c r="DK35" s="469"/>
      <c r="DL35" s="469"/>
      <c r="DM35" s="469"/>
      <c r="DN35" s="469"/>
      <c r="DO35" s="469"/>
      <c r="DP35" s="469"/>
      <c r="DQ35" s="469"/>
      <c r="DR35" s="469"/>
      <c r="DS35" s="469"/>
      <c r="DT35" s="469"/>
      <c r="DU35" s="469"/>
      <c r="DV35" s="469"/>
      <c r="DW35" s="469"/>
      <c r="DX35" s="469"/>
      <c r="DY35" s="469"/>
      <c r="DZ35" s="469"/>
      <c r="EA35" s="469"/>
      <c r="EB35" s="469"/>
      <c r="EC35" s="469"/>
      <c r="ED35" s="469"/>
      <c r="EE35" s="469"/>
      <c r="EF35" s="469"/>
      <c r="EG35" s="469"/>
      <c r="EH35" s="469"/>
      <c r="EI35" s="469"/>
      <c r="EJ35" s="469"/>
      <c r="EK35" s="469"/>
      <c r="EL35" s="469"/>
      <c r="EM35" s="469"/>
      <c r="EN35" s="469"/>
      <c r="EO35" s="469"/>
      <c r="EP35" s="469"/>
      <c r="EQ35" s="469"/>
      <c r="ER35" s="469"/>
      <c r="ES35" s="469"/>
      <c r="ET35" s="469"/>
      <c r="EU35" s="469"/>
      <c r="EV35" s="469"/>
      <c r="EW35" s="469"/>
      <c r="EX35" s="469"/>
      <c r="EY35" s="469"/>
      <c r="EZ35" s="469"/>
      <c r="FA35" s="469"/>
      <c r="FB35" s="469"/>
      <c r="FC35" s="469"/>
      <c r="FD35" s="469"/>
      <c r="FE35" s="469"/>
      <c r="FF35" s="469"/>
      <c r="FG35" s="469"/>
      <c r="FH35" s="469"/>
      <c r="FI35" s="469"/>
      <c r="FJ35" s="469"/>
      <c r="FK35" s="469"/>
      <c r="FL35" s="469"/>
      <c r="FM35" s="469"/>
      <c r="FN35" s="469"/>
      <c r="FO35" s="469"/>
      <c r="FP35" s="469"/>
      <c r="FQ35" s="469"/>
      <c r="FR35" s="469"/>
      <c r="FS35" s="469"/>
      <c r="FT35" s="469"/>
      <c r="FU35" s="469"/>
      <c r="FV35" s="469"/>
      <c r="FW35" s="469"/>
      <c r="FX35" s="469"/>
      <c r="FY35" s="469"/>
      <c r="FZ35" s="469"/>
      <c r="GA35" s="469"/>
      <c r="GB35" s="469"/>
      <c r="GC35" s="469"/>
      <c r="GD35" s="469"/>
      <c r="GE35" s="469"/>
      <c r="GF35" s="469"/>
      <c r="GG35" s="469"/>
      <c r="GH35" s="469"/>
      <c r="GI35" s="469"/>
      <c r="GJ35" s="469"/>
      <c r="GK35" s="469"/>
      <c r="GL35" s="469"/>
      <c r="GM35" s="469"/>
      <c r="GN35" s="469"/>
      <c r="GO35" s="469"/>
      <c r="GP35" s="469"/>
      <c r="GQ35" s="469"/>
      <c r="GR35" s="469"/>
      <c r="GS35" s="469"/>
      <c r="GT35" s="469"/>
      <c r="GU35" s="469"/>
      <c r="GV35" s="469"/>
      <c r="GW35" s="469"/>
      <c r="GX35" s="469"/>
      <c r="GY35" s="469"/>
      <c r="GZ35" s="469"/>
      <c r="HA35" s="469"/>
      <c r="HB35" s="469"/>
      <c r="HC35" s="469"/>
      <c r="HD35" s="469"/>
      <c r="HE35" s="469"/>
      <c r="HF35" s="469"/>
      <c r="HG35" s="469"/>
      <c r="HH35" s="469"/>
    </row>
    <row r="36" spans="1:1025">
      <c r="A36" s="533"/>
      <c r="B36" s="534"/>
      <c r="C36" s="533"/>
      <c r="R36" s="536"/>
      <c r="S36" s="536"/>
      <c r="T36" s="536"/>
      <c r="U36" s="536"/>
      <c r="V36" s="536"/>
      <c r="W36" s="536"/>
      <c r="X36" s="536"/>
      <c r="Y36" s="536"/>
      <c r="AL36" s="537"/>
      <c r="BM36" s="532"/>
      <c r="BN36" s="538"/>
      <c r="BO36" s="538"/>
      <c r="BP36" s="538"/>
      <c r="BQ36" s="538"/>
      <c r="BR36" s="538"/>
      <c r="BS36" s="539"/>
      <c r="BT36" s="502"/>
      <c r="BU36" s="539"/>
      <c r="BV36" s="539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</row>
    <row r="37" spans="1:1025">
      <c r="A37" s="535" t="s">
        <v>268</v>
      </c>
      <c r="D37" s="540" t="s">
        <v>269</v>
      </c>
      <c r="E37" s="540"/>
      <c r="F37" s="540"/>
      <c r="G37" s="540"/>
      <c r="H37" s="541"/>
      <c r="AL37" s="542"/>
      <c r="BM37" s="532"/>
      <c r="BN37" s="532"/>
      <c r="BO37" s="532"/>
      <c r="BP37" s="532"/>
      <c r="BQ37" s="532"/>
      <c r="BR37" s="532"/>
      <c r="BS37" s="539"/>
      <c r="BT37" s="539"/>
      <c r="BU37" s="539"/>
      <c r="BV37" s="539"/>
    </row>
    <row r="38" spans="1:1025" ht="22.5" customHeight="1">
      <c r="A38" s="535" t="s">
        <v>270</v>
      </c>
      <c r="D38" s="540" t="s">
        <v>271</v>
      </c>
      <c r="E38" s="540"/>
      <c r="F38" s="540"/>
      <c r="G38" s="544"/>
      <c r="H38" s="541"/>
      <c r="R38" s="533"/>
      <c r="S38" s="534"/>
      <c r="T38" s="533"/>
      <c r="U38" s="545"/>
      <c r="Z38" s="546"/>
      <c r="AA38" s="547"/>
      <c r="AB38" s="548"/>
      <c r="AC38" s="546"/>
      <c r="AD38" s="549"/>
      <c r="AE38" s="549"/>
      <c r="AF38" s="549"/>
      <c r="AG38" s="549"/>
      <c r="AH38" s="549"/>
      <c r="AI38" s="549"/>
      <c r="AJ38" s="550"/>
      <c r="AK38" s="550"/>
      <c r="AL38" s="550"/>
      <c r="AM38" s="550"/>
      <c r="AN38" s="550"/>
      <c r="AO38" s="550"/>
      <c r="AP38" s="550"/>
      <c r="AQ38" s="550"/>
      <c r="AR38" s="550"/>
      <c r="AS38" s="550"/>
      <c r="AT38" s="550"/>
      <c r="AU38" s="550"/>
      <c r="AV38" s="550"/>
      <c r="AW38" s="550"/>
      <c r="AX38" s="550"/>
      <c r="AY38" s="550"/>
      <c r="AZ38" s="550"/>
      <c r="BA38" s="550"/>
      <c r="BB38" s="550"/>
      <c r="BC38" s="550"/>
      <c r="BD38" s="550"/>
      <c r="BE38" s="550"/>
      <c r="BF38" s="550"/>
      <c r="BG38" s="550"/>
      <c r="BH38" s="551"/>
      <c r="BI38" s="551"/>
      <c r="BJ38" s="551"/>
      <c r="BK38" s="552"/>
      <c r="BL38" s="500"/>
      <c r="BM38" s="500"/>
      <c r="BN38" s="383"/>
      <c r="BO38" s="383"/>
      <c r="BP38" s="383"/>
      <c r="BQ38" s="383"/>
      <c r="BR38" s="383"/>
      <c r="BS38" s="500"/>
      <c r="BT38" s="501"/>
      <c r="BU38" s="501"/>
      <c r="BV38" s="501"/>
      <c r="BW38" s="501"/>
      <c r="BX38" s="501"/>
      <c r="BY38" s="501"/>
      <c r="BZ38" s="501"/>
      <c r="CA38" s="501"/>
      <c r="CB38" s="501"/>
      <c r="CC38" s="501"/>
      <c r="CD38" s="501"/>
      <c r="CE38" s="501"/>
      <c r="CF38" s="501"/>
      <c r="CG38" s="501"/>
      <c r="CH38" s="501"/>
      <c r="CI38" s="501"/>
      <c r="CJ38" s="501"/>
      <c r="CK38" s="501"/>
      <c r="CL38" s="501"/>
      <c r="CM38" s="501"/>
      <c r="CN38" s="501"/>
      <c r="CO38" s="501"/>
      <c r="CP38" s="501"/>
      <c r="CQ38" s="501"/>
      <c r="CR38" s="501"/>
      <c r="CS38" s="502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</row>
    <row r="39" spans="1:1025" ht="22.5" customHeight="1">
      <c r="A39" s="535" t="s">
        <v>272</v>
      </c>
      <c r="D39" s="540" t="s">
        <v>273</v>
      </c>
      <c r="E39" s="540"/>
      <c r="F39" s="540"/>
      <c r="G39" s="540"/>
      <c r="H39" s="540"/>
      <c r="Z39" s="546"/>
      <c r="AA39" s="547"/>
      <c r="AB39" s="548"/>
      <c r="AC39" s="546"/>
      <c r="AD39" s="549"/>
      <c r="AE39" s="549"/>
      <c r="AF39" s="549"/>
      <c r="AG39" s="549"/>
      <c r="AH39" s="549"/>
      <c r="AI39" s="549"/>
      <c r="AJ39" s="550"/>
      <c r="AK39" s="550"/>
      <c r="AL39" s="550"/>
      <c r="AM39" s="550"/>
      <c r="AN39" s="550"/>
      <c r="AO39" s="550"/>
      <c r="AP39" s="550"/>
      <c r="AQ39" s="550"/>
      <c r="AR39" s="550"/>
      <c r="AS39" s="550"/>
      <c r="AT39" s="550"/>
      <c r="AU39" s="550"/>
      <c r="AV39" s="550"/>
      <c r="AW39" s="550"/>
      <c r="AX39" s="550"/>
      <c r="AY39" s="550"/>
      <c r="AZ39" s="550"/>
      <c r="BA39" s="550"/>
      <c r="BB39" s="550"/>
      <c r="BC39" s="550"/>
      <c r="BD39" s="550"/>
      <c r="BE39" s="550"/>
      <c r="BF39" s="550"/>
      <c r="BG39" s="550"/>
      <c r="BH39" s="551"/>
      <c r="BI39" s="551"/>
      <c r="BJ39" s="551"/>
      <c r="BK39" s="552"/>
      <c r="BL39" s="500"/>
      <c r="BM39" s="500"/>
      <c r="BN39" s="383"/>
      <c r="BO39" s="383"/>
      <c r="BP39" s="383"/>
      <c r="BQ39" s="383"/>
      <c r="BR39" s="383"/>
      <c r="BS39" s="500"/>
      <c r="BT39" s="501"/>
      <c r="BU39" s="501"/>
      <c r="BV39" s="501"/>
      <c r="BW39" s="501"/>
      <c r="BX39" s="501"/>
      <c r="BY39" s="501"/>
      <c r="BZ39" s="501"/>
      <c r="CA39" s="501"/>
      <c r="CB39" s="501"/>
      <c r="CC39" s="501"/>
      <c r="CD39" s="501"/>
      <c r="CE39" s="501"/>
      <c r="CF39" s="501"/>
      <c r="CG39" s="501"/>
      <c r="CH39" s="501"/>
      <c r="CI39" s="501"/>
      <c r="CJ39" s="501"/>
      <c r="CK39" s="501"/>
      <c r="CL39" s="501"/>
      <c r="CM39" s="501"/>
      <c r="CN39" s="501"/>
      <c r="CO39" s="501"/>
      <c r="CP39" s="501"/>
      <c r="CQ39" s="501"/>
      <c r="CR39" s="501"/>
      <c r="CS39" s="502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</row>
    <row r="40" spans="1:1025" ht="19.5" customHeight="1">
      <c r="A40" s="535" t="s">
        <v>274</v>
      </c>
      <c r="D40" s="540" t="s">
        <v>275</v>
      </c>
      <c r="E40" s="540"/>
      <c r="F40" s="540"/>
      <c r="G40" s="540"/>
      <c r="H40" s="541"/>
      <c r="Z40" s="553"/>
      <c r="AA40" s="547"/>
      <c r="AB40" s="553"/>
      <c r="AC40" s="548"/>
      <c r="AD40" s="549"/>
      <c r="AE40" s="549"/>
      <c r="AF40" s="549"/>
      <c r="AG40" s="549"/>
      <c r="AH40" s="549"/>
      <c r="AI40" s="549"/>
      <c r="AJ40" s="500"/>
      <c r="AK40" s="500"/>
      <c r="AL40" s="500"/>
      <c r="AM40" s="500"/>
      <c r="AN40" s="554"/>
      <c r="AO40" s="500"/>
      <c r="AP40" s="500"/>
      <c r="AQ40" s="500"/>
      <c r="AR40" s="500"/>
      <c r="AS40" s="500"/>
      <c r="AT40" s="500"/>
      <c r="AU40" s="550"/>
      <c r="AV40" s="500"/>
      <c r="AW40" s="500"/>
      <c r="AX40" s="500"/>
      <c r="AY40" s="500"/>
      <c r="AZ40" s="500"/>
      <c r="BA40" s="500"/>
      <c r="BB40" s="500"/>
      <c r="BC40" s="555"/>
      <c r="BD40" s="500"/>
      <c r="BE40" s="500"/>
      <c r="BF40" s="500"/>
      <c r="BG40" s="500"/>
      <c r="BH40" s="556"/>
      <c r="BI40" s="556"/>
      <c r="BJ40" s="556"/>
      <c r="BK40" s="552"/>
      <c r="BL40" s="557"/>
      <c r="BM40" s="557"/>
      <c r="BN40" s="480"/>
      <c r="BO40" s="558"/>
      <c r="BP40" s="558"/>
      <c r="BQ40" s="558"/>
      <c r="BR40" s="558"/>
      <c r="BS40" s="558"/>
      <c r="BT40" s="501"/>
      <c r="BU40" s="501"/>
      <c r="BV40" s="501"/>
      <c r="BW40" s="501"/>
      <c r="BX40" s="501"/>
      <c r="BY40" s="501"/>
      <c r="BZ40" s="501"/>
      <c r="CA40" s="501"/>
      <c r="CB40" s="501"/>
      <c r="CC40" s="501"/>
      <c r="CD40" s="501"/>
      <c r="CE40" s="501"/>
      <c r="CF40" s="501"/>
      <c r="CG40" s="501"/>
      <c r="CH40" s="501"/>
      <c r="CI40" s="501"/>
      <c r="CJ40" s="501"/>
      <c r="CK40" s="501"/>
      <c r="CL40" s="501"/>
      <c r="CM40" s="501"/>
      <c r="CN40" s="501"/>
      <c r="CO40" s="501"/>
      <c r="CP40" s="501"/>
      <c r="CQ40" s="501"/>
      <c r="CR40" s="501"/>
      <c r="CS40" s="502"/>
      <c r="CT40" s="539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</row>
    <row r="41" spans="1:1025" ht="21" customHeight="1">
      <c r="D41" s="559" t="s">
        <v>276</v>
      </c>
      <c r="E41" s="559"/>
      <c r="F41" s="559"/>
      <c r="G41" s="559"/>
      <c r="H41" s="560"/>
      <c r="Z41" s="553"/>
      <c r="AA41" s="547"/>
      <c r="AB41" s="548"/>
      <c r="AC41" s="548"/>
      <c r="AD41" s="549"/>
      <c r="AE41" s="549"/>
      <c r="AF41" s="549"/>
      <c r="AG41" s="549"/>
      <c r="AH41" s="549"/>
      <c r="AI41" s="549"/>
      <c r="AJ41" s="500"/>
      <c r="AK41" s="500"/>
      <c r="AL41" s="500"/>
      <c r="AM41" s="500"/>
      <c r="AN41" s="500"/>
      <c r="AO41" s="500"/>
      <c r="AP41" s="500"/>
      <c r="AQ41" s="500"/>
      <c r="AR41" s="500"/>
      <c r="AS41" s="500"/>
      <c r="AT41" s="500"/>
      <c r="AU41" s="500"/>
      <c r="AV41" s="550"/>
      <c r="AW41" s="500"/>
      <c r="AX41" s="500"/>
      <c r="AY41" s="550"/>
      <c r="AZ41" s="500"/>
      <c r="BA41" s="500"/>
      <c r="BB41" s="550"/>
      <c r="BC41" s="500"/>
      <c r="BD41" s="500"/>
      <c r="BE41" s="550"/>
      <c r="BF41" s="500"/>
      <c r="BG41" s="500"/>
      <c r="BH41" s="556"/>
      <c r="BI41" s="556"/>
      <c r="BJ41" s="556"/>
      <c r="BK41" s="552"/>
      <c r="BL41" s="557"/>
      <c r="BM41" s="557"/>
      <c r="BN41" s="480"/>
      <c r="BO41" s="558"/>
      <c r="BP41" s="558"/>
      <c r="BQ41" s="558"/>
      <c r="BR41" s="558"/>
      <c r="BS41" s="558"/>
      <c r="BT41" s="501"/>
      <c r="BU41" s="501"/>
      <c r="BV41" s="501"/>
      <c r="BW41" s="501"/>
      <c r="BX41" s="501"/>
      <c r="BY41" s="501"/>
      <c r="BZ41" s="501"/>
      <c r="CA41" s="501"/>
      <c r="CB41" s="501"/>
      <c r="CC41" s="501"/>
      <c r="CD41" s="501"/>
      <c r="CE41" s="501"/>
      <c r="CF41" s="501"/>
      <c r="CG41" s="501"/>
      <c r="CH41" s="501"/>
      <c r="CI41" s="501"/>
      <c r="CJ41" s="501"/>
      <c r="CK41" s="501"/>
      <c r="CL41" s="501"/>
      <c r="CM41" s="501"/>
      <c r="CN41" s="501"/>
      <c r="CO41" s="501"/>
      <c r="CP41" s="501"/>
      <c r="CQ41" s="501"/>
      <c r="CR41" s="501"/>
      <c r="CS41" s="502"/>
      <c r="CT41" s="539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</row>
    <row r="42" spans="1:1025" ht="21" customHeight="1">
      <c r="D42" s="559" t="s">
        <v>277</v>
      </c>
      <c r="E42" s="559"/>
      <c r="F42" s="559"/>
      <c r="G42" s="559"/>
      <c r="H42" s="560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</row>
    <row r="43" spans="1:1025" ht="26.25" customHeight="1">
      <c r="D43" s="559" t="s">
        <v>278</v>
      </c>
      <c r="E43" s="559"/>
      <c r="F43" s="559"/>
      <c r="G43" s="561"/>
      <c r="H43" s="560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</row>
    <row r="44" spans="1:1025" ht="26.25" customHeight="1">
      <c r="D44" s="559" t="s">
        <v>279</v>
      </c>
      <c r="E44" s="559"/>
      <c r="F44" s="559"/>
      <c r="G44" s="559"/>
      <c r="H44" s="559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</row>
    <row r="45" spans="1:1025" ht="26.25" customHeight="1">
      <c r="D45" s="559" t="s">
        <v>280</v>
      </c>
      <c r="E45" s="559"/>
      <c r="F45" s="559"/>
      <c r="G45" s="559"/>
      <c r="H45" s="560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</row>
    <row r="46" spans="1:1025" ht="21" customHeight="1">
      <c r="D46" s="559" t="s">
        <v>281</v>
      </c>
      <c r="E46" s="559"/>
      <c r="F46" s="559"/>
      <c r="G46" s="559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</row>
    <row r="47" spans="1:1025">
      <c r="D47" s="559" t="s">
        <v>282</v>
      </c>
      <c r="E47" s="559"/>
      <c r="F47" s="559"/>
      <c r="G47" s="559"/>
      <c r="H47" s="560"/>
    </row>
    <row r="48" spans="1:1025">
      <c r="D48" s="559" t="s">
        <v>283</v>
      </c>
      <c r="E48" s="559"/>
      <c r="F48" s="559"/>
      <c r="G48" s="559"/>
      <c r="H48" s="559"/>
    </row>
    <row r="49" spans="1:1025">
      <c r="A49" s="562"/>
      <c r="B49" s="562"/>
      <c r="C49" s="562"/>
      <c r="D49" s="535" t="s">
        <v>284</v>
      </c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  <c r="Z49" s="562"/>
      <c r="AA49" s="562"/>
      <c r="AB49" s="562"/>
      <c r="AC49" s="562"/>
      <c r="AD49" s="562"/>
      <c r="AE49" s="562"/>
      <c r="AF49" s="562"/>
      <c r="AG49" s="562"/>
      <c r="AH49" s="562"/>
      <c r="AI49" s="562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</row>
    <row r="50" spans="1:1025" s="469" customFormat="1" ht="12.75">
      <c r="A50" s="535"/>
      <c r="B50" s="535"/>
      <c r="C50" s="535"/>
      <c r="D50" s="561" t="s">
        <v>285</v>
      </c>
      <c r="E50" s="563" t="s">
        <v>286</v>
      </c>
      <c r="F50" s="561"/>
      <c r="G50" s="561"/>
      <c r="H50" s="561"/>
      <c r="I50" s="535"/>
      <c r="J50" s="535"/>
      <c r="K50" s="535"/>
      <c r="L50" s="535"/>
      <c r="M50" s="535"/>
      <c r="N50" s="535"/>
      <c r="O50" s="535"/>
      <c r="P50" s="535"/>
      <c r="Q50" s="535"/>
      <c r="R50" s="535"/>
      <c r="S50" s="535"/>
      <c r="T50" s="535"/>
      <c r="U50" s="535"/>
      <c r="V50" s="535"/>
      <c r="W50" s="535"/>
      <c r="X50" s="535"/>
      <c r="Y50" s="535"/>
      <c r="Z50" s="535"/>
      <c r="AA50" s="535"/>
      <c r="AB50" s="535"/>
      <c r="AC50" s="535"/>
      <c r="AD50" s="535"/>
      <c r="AE50" s="535"/>
      <c r="AF50" s="535"/>
      <c r="AG50" s="535"/>
      <c r="AH50" s="535"/>
      <c r="AI50" s="535"/>
    </row>
    <row r="51" spans="1:10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</row>
    <row r="52" spans="1:10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</row>
  </sheetData>
  <mergeCells count="53">
    <mergeCell ref="D44:H44"/>
    <mergeCell ref="D45:G45"/>
    <mergeCell ref="D46:G46"/>
    <mergeCell ref="D47:G47"/>
    <mergeCell ref="D48:H48"/>
    <mergeCell ref="D38:F38"/>
    <mergeCell ref="D39:H39"/>
    <mergeCell ref="D40:G40"/>
    <mergeCell ref="D41:G41"/>
    <mergeCell ref="D42:G42"/>
    <mergeCell ref="D43:F43"/>
    <mergeCell ref="A31:A32"/>
    <mergeCell ref="D31:D32"/>
    <mergeCell ref="AI31:AI32"/>
    <mergeCell ref="AJ31:AJ32"/>
    <mergeCell ref="AK31:AK32"/>
    <mergeCell ref="D37:G37"/>
    <mergeCell ref="A23:A24"/>
    <mergeCell ref="D23:D24"/>
    <mergeCell ref="AI23:AI24"/>
    <mergeCell ref="AJ23:AJ24"/>
    <mergeCell ref="AK23:AK24"/>
    <mergeCell ref="A27:A28"/>
    <mergeCell ref="D27:D28"/>
    <mergeCell ref="AI27:AI28"/>
    <mergeCell ref="AJ27:AJ28"/>
    <mergeCell ref="AK27:AK28"/>
    <mergeCell ref="A15:A16"/>
    <mergeCell ref="D15:D16"/>
    <mergeCell ref="AI15:AI16"/>
    <mergeCell ref="AJ15:AJ16"/>
    <mergeCell ref="AK15:AK16"/>
    <mergeCell ref="A19:A20"/>
    <mergeCell ref="D19:D20"/>
    <mergeCell ref="AI19:AI20"/>
    <mergeCell ref="AJ19:AJ20"/>
    <mergeCell ref="AK19:AK20"/>
    <mergeCell ref="A7:A8"/>
    <mergeCell ref="D7:D8"/>
    <mergeCell ref="AI7:AI8"/>
    <mergeCell ref="AJ7:AJ8"/>
    <mergeCell ref="AK7:AK8"/>
    <mergeCell ref="A11:A12"/>
    <mergeCell ref="D11:D12"/>
    <mergeCell ref="AI11:AI12"/>
    <mergeCell ref="AJ11:AJ12"/>
    <mergeCell ref="AK11:AK12"/>
    <mergeCell ref="A1:AI3"/>
    <mergeCell ref="A4:A5"/>
    <mergeCell ref="D4:D5"/>
    <mergeCell ref="AI4:AI5"/>
    <mergeCell ref="AJ4:AJ5"/>
    <mergeCell ref="AK4:AK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N71"/>
  <sheetViews>
    <sheetView workbookViewId="0">
      <selection activeCell="A3" sqref="A3:AH3"/>
    </sheetView>
  </sheetViews>
  <sheetFormatPr defaultColWidth="9.140625" defaultRowHeight="16.5"/>
  <cols>
    <col min="1" max="1" width="11.85546875" style="635" customWidth="1"/>
    <col min="2" max="2" width="51.85546875" style="635" customWidth="1"/>
    <col min="3" max="3" width="13.5703125" style="567" customWidth="1"/>
    <col min="4" max="4" width="19.140625" style="635" customWidth="1"/>
    <col min="5" max="34" width="7.5703125" style="635" customWidth="1"/>
    <col min="35" max="37" width="6.28515625" style="635" customWidth="1"/>
    <col min="38" max="38" width="9.140625" style="635"/>
    <col min="39" max="39" width="6.42578125" style="635" customWidth="1"/>
    <col min="40" max="40" width="7.140625" style="635" customWidth="1"/>
    <col min="41" max="41" width="4.42578125" style="635" customWidth="1"/>
    <col min="42" max="65" width="5" style="635" customWidth="1"/>
    <col min="66" max="70" width="4.42578125" style="635" customWidth="1"/>
    <col min="71" max="71" width="12" style="635" customWidth="1"/>
    <col min="72" max="72" width="5.85546875" style="635" customWidth="1"/>
    <col min="73" max="245" width="9.140625" style="635"/>
    <col min="246" max="260" width="11.5703125" style="672" customWidth="1"/>
    <col min="261" max="261" width="5.42578125" style="672" customWidth="1"/>
    <col min="262" max="262" width="20.7109375" style="672" customWidth="1"/>
    <col min="263" max="263" width="8" style="672" customWidth="1"/>
    <col min="264" max="264" width="6.85546875" style="672" customWidth="1"/>
    <col min="265" max="295" width="2.7109375" style="672" customWidth="1"/>
    <col min="296" max="296" width="3.42578125" style="672" customWidth="1"/>
    <col min="297" max="298" width="2.85546875" style="672" customWidth="1"/>
    <col min="299" max="501" width="9.140625" style="672"/>
    <col min="502" max="516" width="11.5703125" style="672" customWidth="1"/>
    <col min="517" max="517" width="5.42578125" style="672" customWidth="1"/>
    <col min="518" max="518" width="20.7109375" style="672" customWidth="1"/>
    <col min="519" max="519" width="8" style="672" customWidth="1"/>
    <col min="520" max="520" width="6.85546875" style="672" customWidth="1"/>
    <col min="521" max="551" width="2.7109375" style="672" customWidth="1"/>
    <col min="552" max="552" width="3.42578125" style="672" customWidth="1"/>
    <col min="553" max="554" width="2.85546875" style="672" customWidth="1"/>
    <col min="555" max="757" width="9.140625" style="672"/>
    <col min="758" max="772" width="11.5703125" style="672" customWidth="1"/>
    <col min="773" max="773" width="5.42578125" style="672" customWidth="1"/>
    <col min="774" max="774" width="20.7109375" style="672" customWidth="1"/>
    <col min="775" max="775" width="8" style="672" customWidth="1"/>
    <col min="776" max="776" width="6.85546875" style="672" customWidth="1"/>
    <col min="777" max="807" width="2.7109375" style="672" customWidth="1"/>
    <col min="808" max="808" width="3.42578125" style="672" customWidth="1"/>
    <col min="809" max="810" width="2.85546875" style="672" customWidth="1"/>
    <col min="811" max="1013" width="9.140625" style="672"/>
    <col min="1014" max="1028" width="11.5703125" style="672" customWidth="1"/>
    <col min="1029" max="1029" width="11.5703125" customWidth="1"/>
  </cols>
  <sheetData>
    <row r="1" spans="1:244" s="568" customFormat="1">
      <c r="A1" s="826" t="s">
        <v>287</v>
      </c>
      <c r="B1" s="826"/>
      <c r="C1" s="826"/>
      <c r="D1" s="826"/>
      <c r="E1" s="826"/>
      <c r="F1" s="826"/>
      <c r="G1" s="826"/>
      <c r="H1" s="826"/>
      <c r="I1" s="826"/>
      <c r="J1" s="826"/>
      <c r="K1" s="826"/>
      <c r="L1" s="826"/>
      <c r="M1" s="826"/>
      <c r="N1" s="826"/>
      <c r="O1" s="826"/>
      <c r="P1" s="826"/>
      <c r="Q1" s="826"/>
      <c r="R1" s="826"/>
      <c r="S1" s="826"/>
      <c r="T1" s="826"/>
      <c r="U1" s="826"/>
      <c r="V1" s="826"/>
      <c r="W1" s="826"/>
      <c r="X1" s="826"/>
      <c r="Y1" s="826"/>
      <c r="Z1" s="826"/>
      <c r="AA1" s="826"/>
      <c r="AB1" s="826"/>
      <c r="AC1" s="826"/>
      <c r="AD1" s="826"/>
      <c r="AE1" s="826"/>
      <c r="AF1" s="826"/>
      <c r="AG1" s="826"/>
      <c r="AH1" s="826"/>
      <c r="AI1" s="564"/>
      <c r="AJ1" s="565"/>
      <c r="AK1" s="566"/>
      <c r="AL1" s="567"/>
      <c r="AM1" s="567"/>
      <c r="AN1" s="567"/>
      <c r="AO1" s="567"/>
      <c r="AP1" s="567"/>
      <c r="AQ1" s="567"/>
      <c r="AR1" s="567"/>
      <c r="AS1" s="567"/>
      <c r="AT1" s="567"/>
      <c r="AU1" s="567"/>
      <c r="AV1" s="567"/>
      <c r="AW1" s="567"/>
      <c r="AX1" s="567"/>
      <c r="AY1" s="567"/>
      <c r="AZ1" s="567"/>
      <c r="BA1" s="567"/>
      <c r="BB1" s="567"/>
      <c r="BC1" s="567"/>
      <c r="BD1" s="567"/>
      <c r="BE1" s="567"/>
      <c r="BF1" s="567"/>
      <c r="BG1" s="567"/>
      <c r="BH1" s="567"/>
      <c r="BI1" s="567"/>
      <c r="BJ1" s="567"/>
      <c r="BK1" s="567"/>
      <c r="BL1" s="567"/>
      <c r="BM1" s="567"/>
      <c r="BN1" s="567"/>
      <c r="BO1" s="567"/>
      <c r="BP1" s="567"/>
      <c r="BQ1" s="567"/>
      <c r="BR1" s="567"/>
      <c r="BS1" s="567"/>
      <c r="BT1" s="567"/>
      <c r="BU1" s="567"/>
      <c r="BV1" s="567"/>
      <c r="BW1" s="567"/>
      <c r="BX1" s="567"/>
      <c r="BY1" s="567"/>
      <c r="BZ1" s="567"/>
      <c r="CA1" s="567"/>
      <c r="CB1" s="567"/>
      <c r="CC1" s="567"/>
      <c r="CD1" s="567"/>
      <c r="CE1" s="567"/>
      <c r="CF1" s="567"/>
      <c r="CG1" s="567"/>
      <c r="CH1" s="567"/>
      <c r="CI1" s="567"/>
      <c r="CJ1" s="567"/>
      <c r="CK1" s="567"/>
      <c r="CL1" s="567"/>
      <c r="CM1" s="567"/>
      <c r="CN1" s="567"/>
      <c r="CO1" s="567"/>
      <c r="CP1" s="567"/>
      <c r="CQ1" s="567"/>
      <c r="CR1" s="567"/>
      <c r="CS1" s="567"/>
      <c r="CT1" s="567"/>
      <c r="CU1" s="567"/>
      <c r="CV1" s="567"/>
      <c r="CW1" s="567"/>
      <c r="CX1" s="567"/>
      <c r="CY1" s="567"/>
      <c r="CZ1" s="567"/>
      <c r="DA1" s="567"/>
      <c r="DB1" s="567"/>
      <c r="DC1" s="567"/>
      <c r="DD1" s="567"/>
      <c r="DE1" s="567"/>
      <c r="DF1" s="567"/>
      <c r="DG1" s="567"/>
      <c r="DH1" s="567"/>
      <c r="DI1" s="567"/>
      <c r="DJ1" s="567"/>
      <c r="DK1" s="567"/>
      <c r="DL1" s="567"/>
      <c r="DM1" s="567"/>
      <c r="DN1" s="567"/>
      <c r="DO1" s="567"/>
      <c r="DP1" s="567"/>
      <c r="DQ1" s="567"/>
      <c r="DR1" s="567"/>
      <c r="DS1" s="567"/>
      <c r="DT1" s="567"/>
      <c r="DU1" s="567"/>
      <c r="DV1" s="567"/>
      <c r="DW1" s="567"/>
      <c r="DX1" s="567"/>
      <c r="DY1" s="567"/>
      <c r="DZ1" s="567"/>
      <c r="EA1" s="567"/>
      <c r="EB1" s="567"/>
      <c r="EC1" s="567"/>
      <c r="ED1" s="567"/>
      <c r="EE1" s="567"/>
      <c r="EF1" s="567"/>
      <c r="EG1" s="567"/>
      <c r="EH1" s="567"/>
      <c r="EI1" s="567"/>
      <c r="EJ1" s="567"/>
      <c r="EK1" s="567"/>
      <c r="EL1" s="567"/>
      <c r="EM1" s="567"/>
      <c r="EN1" s="567"/>
      <c r="EO1" s="567"/>
      <c r="EP1" s="567"/>
      <c r="EQ1" s="567"/>
      <c r="ER1" s="567"/>
      <c r="ES1" s="567"/>
      <c r="ET1" s="567"/>
      <c r="EU1" s="567"/>
      <c r="EV1" s="567"/>
      <c r="EW1" s="567"/>
      <c r="EX1" s="567"/>
      <c r="EY1" s="567"/>
      <c r="EZ1" s="567"/>
      <c r="FA1" s="567"/>
      <c r="FB1" s="567"/>
      <c r="FC1" s="567"/>
      <c r="FD1" s="567"/>
      <c r="FE1" s="567"/>
      <c r="FF1" s="567"/>
      <c r="FG1" s="567"/>
      <c r="FH1" s="567"/>
      <c r="FI1" s="567"/>
      <c r="FJ1" s="567"/>
      <c r="FK1" s="567"/>
      <c r="FL1" s="567"/>
      <c r="FM1" s="567"/>
      <c r="FN1" s="567"/>
      <c r="FO1" s="567"/>
      <c r="FP1" s="567"/>
      <c r="FQ1" s="567"/>
      <c r="FR1" s="567"/>
      <c r="FS1" s="567"/>
      <c r="FT1" s="567"/>
      <c r="FU1" s="567"/>
      <c r="FV1" s="567"/>
      <c r="FW1" s="567"/>
      <c r="FX1" s="567"/>
      <c r="FY1" s="567"/>
      <c r="FZ1" s="567"/>
      <c r="GA1" s="567"/>
      <c r="GB1" s="567"/>
      <c r="GC1" s="567"/>
      <c r="GD1" s="567"/>
      <c r="GE1" s="567"/>
      <c r="GF1" s="567"/>
      <c r="GG1" s="567"/>
      <c r="GH1" s="567"/>
      <c r="GI1" s="567"/>
      <c r="GJ1" s="567"/>
      <c r="GK1" s="567"/>
      <c r="GL1" s="567"/>
      <c r="GM1" s="567"/>
      <c r="GN1" s="567"/>
      <c r="GO1" s="567"/>
      <c r="GP1" s="567"/>
      <c r="GQ1" s="567"/>
      <c r="GR1" s="567"/>
      <c r="GS1" s="567"/>
      <c r="GT1" s="567"/>
      <c r="GU1" s="567"/>
      <c r="GV1" s="567"/>
      <c r="GW1" s="567"/>
      <c r="GX1" s="567"/>
      <c r="GY1" s="567"/>
      <c r="GZ1" s="567"/>
      <c r="HA1" s="567"/>
      <c r="HB1" s="567"/>
      <c r="HC1" s="567"/>
      <c r="HD1" s="567"/>
      <c r="HE1" s="567"/>
      <c r="HF1" s="567"/>
      <c r="HG1" s="567"/>
      <c r="HH1" s="567"/>
      <c r="HI1" s="567"/>
      <c r="HJ1" s="567"/>
      <c r="HK1" s="567"/>
      <c r="HL1" s="567"/>
      <c r="HM1" s="567"/>
      <c r="HN1" s="567"/>
      <c r="HO1" s="567"/>
      <c r="HP1" s="567"/>
      <c r="HQ1" s="567"/>
      <c r="HR1" s="567"/>
      <c r="HS1" s="567"/>
      <c r="HT1" s="567"/>
      <c r="HU1" s="567"/>
      <c r="HV1" s="567"/>
      <c r="HW1" s="567"/>
      <c r="HX1" s="567"/>
      <c r="HY1" s="567"/>
      <c r="HZ1" s="567"/>
      <c r="IA1" s="567"/>
      <c r="IB1" s="567"/>
      <c r="IC1" s="567"/>
      <c r="ID1" s="567"/>
      <c r="IE1" s="567"/>
      <c r="IF1" s="567"/>
      <c r="IG1" s="567"/>
      <c r="IH1" s="567"/>
      <c r="II1" s="567"/>
      <c r="IJ1" s="567"/>
    </row>
    <row r="2" spans="1:244" s="567" customFormat="1">
      <c r="A2" s="827" t="s">
        <v>288</v>
      </c>
      <c r="B2" s="827"/>
      <c r="C2" s="827"/>
      <c r="D2" s="827"/>
      <c r="E2" s="827"/>
      <c r="F2" s="827"/>
      <c r="G2" s="827"/>
      <c r="H2" s="827"/>
      <c r="I2" s="827"/>
      <c r="J2" s="827"/>
      <c r="K2" s="827"/>
      <c r="L2" s="827"/>
      <c r="M2" s="827"/>
      <c r="N2" s="827"/>
      <c r="O2" s="827"/>
      <c r="P2" s="827"/>
      <c r="Q2" s="827"/>
      <c r="R2" s="827"/>
      <c r="S2" s="827"/>
      <c r="T2" s="827"/>
      <c r="U2" s="827"/>
      <c r="V2" s="827"/>
      <c r="W2" s="827"/>
      <c r="X2" s="827"/>
      <c r="Y2" s="827"/>
      <c r="Z2" s="827"/>
      <c r="AA2" s="827"/>
      <c r="AB2" s="827"/>
      <c r="AC2" s="827"/>
      <c r="AD2" s="827"/>
      <c r="AE2" s="827"/>
      <c r="AF2" s="827"/>
      <c r="AG2" s="827"/>
      <c r="AH2" s="827"/>
      <c r="AI2" s="569"/>
      <c r="AJ2" s="570"/>
      <c r="AK2" s="571"/>
      <c r="AM2" s="568">
        <f>19*6</f>
        <v>114</v>
      </c>
      <c r="AN2" s="568"/>
      <c r="AO2" s="568"/>
      <c r="AP2" s="568"/>
      <c r="AQ2" s="568"/>
      <c r="AR2" s="568"/>
      <c r="AS2" s="568"/>
      <c r="AT2" s="568"/>
      <c r="AU2" s="568"/>
      <c r="AV2" s="568"/>
      <c r="AW2" s="568"/>
      <c r="AX2" s="568"/>
      <c r="AY2" s="568"/>
      <c r="AZ2" s="568"/>
      <c r="BA2" s="568"/>
      <c r="BB2" s="568"/>
      <c r="BC2" s="568"/>
      <c r="BD2" s="568"/>
      <c r="BE2" s="568"/>
      <c r="BF2" s="568"/>
      <c r="BG2" s="568"/>
      <c r="BH2" s="568"/>
      <c r="BI2" s="568"/>
      <c r="BJ2" s="568"/>
      <c r="BK2" s="568"/>
      <c r="BL2" s="568"/>
      <c r="BM2" s="568"/>
      <c r="BN2" s="568"/>
      <c r="BO2" s="568"/>
      <c r="BP2" s="568"/>
      <c r="BQ2" s="568"/>
      <c r="BR2" s="568"/>
      <c r="BS2" s="568"/>
      <c r="BT2" s="568"/>
    </row>
    <row r="3" spans="1:244" s="567" customFormat="1">
      <c r="A3" s="828" t="s">
        <v>289</v>
      </c>
      <c r="B3" s="828"/>
      <c r="C3" s="828"/>
      <c r="D3" s="828"/>
      <c r="E3" s="828"/>
      <c r="F3" s="828"/>
      <c r="G3" s="828"/>
      <c r="H3" s="828"/>
      <c r="I3" s="828"/>
      <c r="J3" s="828"/>
      <c r="K3" s="828"/>
      <c r="L3" s="828"/>
      <c r="M3" s="828"/>
      <c r="N3" s="828"/>
      <c r="O3" s="828"/>
      <c r="P3" s="828"/>
      <c r="Q3" s="828"/>
      <c r="R3" s="828"/>
      <c r="S3" s="828"/>
      <c r="T3" s="828"/>
      <c r="U3" s="828"/>
      <c r="V3" s="828"/>
      <c r="W3" s="828"/>
      <c r="X3" s="828"/>
      <c r="Y3" s="828"/>
      <c r="Z3" s="828"/>
      <c r="AA3" s="828"/>
      <c r="AB3" s="828"/>
      <c r="AC3" s="828"/>
      <c r="AD3" s="828"/>
      <c r="AE3" s="828"/>
      <c r="AF3" s="828"/>
      <c r="AG3" s="828"/>
      <c r="AH3" s="828"/>
      <c r="AI3" s="572"/>
      <c r="AJ3" s="573"/>
      <c r="AK3" s="574"/>
      <c r="AM3" s="568"/>
      <c r="AN3" s="568"/>
      <c r="AO3" s="568"/>
      <c r="AP3" s="568"/>
      <c r="AQ3" s="568"/>
      <c r="AR3" s="568"/>
      <c r="AS3" s="568"/>
      <c r="AT3" s="568"/>
      <c r="AU3" s="568"/>
      <c r="AV3" s="568"/>
      <c r="AW3" s="568"/>
      <c r="AX3" s="568"/>
      <c r="AY3" s="568"/>
      <c r="AZ3" s="568"/>
      <c r="BA3" s="568"/>
      <c r="BB3" s="568"/>
      <c r="BC3" s="568"/>
      <c r="BD3" s="568"/>
      <c r="BE3" s="568"/>
      <c r="BF3" s="568"/>
      <c r="BG3" s="568"/>
      <c r="BH3" s="568"/>
      <c r="BI3" s="568"/>
      <c r="BJ3" s="568"/>
      <c r="BK3" s="568"/>
      <c r="BL3" s="568"/>
      <c r="BM3" s="568"/>
      <c r="BN3" s="568"/>
      <c r="BO3" s="568"/>
      <c r="BP3" s="568"/>
      <c r="BQ3" s="568"/>
      <c r="BR3" s="568"/>
      <c r="BS3" s="568"/>
      <c r="BT3" s="568"/>
    </row>
    <row r="4" spans="1:244" s="582" customFormat="1">
      <c r="A4" s="575" t="s">
        <v>0</v>
      </c>
      <c r="B4" s="576" t="s">
        <v>1</v>
      </c>
      <c r="C4" s="576" t="s">
        <v>45</v>
      </c>
      <c r="D4" s="576" t="s">
        <v>3</v>
      </c>
      <c r="E4" s="577">
        <v>1</v>
      </c>
      <c r="F4" s="577">
        <v>2</v>
      </c>
      <c r="G4" s="577">
        <v>3</v>
      </c>
      <c r="H4" s="577">
        <v>4</v>
      </c>
      <c r="I4" s="577">
        <v>5</v>
      </c>
      <c r="J4" s="577">
        <v>6</v>
      </c>
      <c r="K4" s="577">
        <v>7</v>
      </c>
      <c r="L4" s="577">
        <v>8</v>
      </c>
      <c r="M4" s="577">
        <v>9</v>
      </c>
      <c r="N4" s="577">
        <v>10</v>
      </c>
      <c r="O4" s="577">
        <v>11</v>
      </c>
      <c r="P4" s="577">
        <v>12</v>
      </c>
      <c r="Q4" s="577">
        <v>13</v>
      </c>
      <c r="R4" s="577">
        <v>14</v>
      </c>
      <c r="S4" s="577">
        <v>15</v>
      </c>
      <c r="T4" s="577">
        <v>16</v>
      </c>
      <c r="U4" s="577">
        <v>17</v>
      </c>
      <c r="V4" s="577">
        <v>18</v>
      </c>
      <c r="W4" s="577">
        <v>19</v>
      </c>
      <c r="X4" s="577">
        <v>20</v>
      </c>
      <c r="Y4" s="577">
        <v>21</v>
      </c>
      <c r="Z4" s="577">
        <v>22</v>
      </c>
      <c r="AA4" s="577">
        <v>23</v>
      </c>
      <c r="AB4" s="577">
        <v>24</v>
      </c>
      <c r="AC4" s="577">
        <v>25</v>
      </c>
      <c r="AD4" s="577">
        <v>26</v>
      </c>
      <c r="AE4" s="577">
        <v>27</v>
      </c>
      <c r="AF4" s="577">
        <v>28</v>
      </c>
      <c r="AG4" s="577">
        <v>29</v>
      </c>
      <c r="AH4" s="577">
        <v>30</v>
      </c>
      <c r="AI4" s="578" t="s">
        <v>4</v>
      </c>
      <c r="AJ4" s="579" t="s">
        <v>5</v>
      </c>
      <c r="AK4" s="579" t="s">
        <v>6</v>
      </c>
      <c r="AL4" s="580"/>
      <c r="AM4" s="581"/>
      <c r="AN4" s="581"/>
      <c r="AO4" s="581"/>
      <c r="AP4" s="581"/>
      <c r="AQ4" s="581"/>
      <c r="AR4" s="581"/>
      <c r="AS4" s="581"/>
      <c r="AT4" s="581"/>
      <c r="AU4" s="581"/>
      <c r="AV4" s="581"/>
      <c r="AW4" s="581"/>
      <c r="AX4" s="581"/>
      <c r="AY4" s="581"/>
      <c r="AZ4" s="581"/>
      <c r="BA4" s="581"/>
      <c r="BB4" s="581"/>
      <c r="BC4" s="581"/>
      <c r="BD4" s="581"/>
      <c r="BE4" s="581"/>
      <c r="BF4" s="581"/>
      <c r="BG4" s="581"/>
      <c r="BH4" s="581"/>
      <c r="BI4" s="581"/>
      <c r="BJ4" s="581"/>
      <c r="BK4" s="581"/>
      <c r="BL4" s="581"/>
      <c r="BM4" s="581"/>
      <c r="BN4" s="581"/>
      <c r="BO4" s="581"/>
      <c r="BP4" s="581"/>
      <c r="BQ4" s="581"/>
      <c r="BR4" s="581"/>
      <c r="BS4" s="581"/>
      <c r="BT4" s="581"/>
      <c r="BU4" s="581"/>
      <c r="BV4" s="581"/>
      <c r="BW4" s="581"/>
      <c r="BX4" s="581"/>
      <c r="BY4" s="581"/>
      <c r="BZ4" s="581"/>
      <c r="CA4" s="581"/>
      <c r="CB4" s="581"/>
      <c r="CC4" s="581"/>
      <c r="CD4" s="581"/>
      <c r="CE4" s="581"/>
      <c r="CF4" s="581"/>
      <c r="CG4" s="581"/>
      <c r="CH4" s="581"/>
      <c r="CI4" s="581"/>
      <c r="CJ4" s="581"/>
      <c r="CK4" s="581"/>
      <c r="CL4" s="581"/>
      <c r="CM4" s="581"/>
      <c r="CN4" s="581"/>
      <c r="CO4" s="581"/>
      <c r="CP4" s="581"/>
      <c r="CQ4" s="581"/>
      <c r="CR4" s="581"/>
      <c r="CS4" s="581"/>
    </row>
    <row r="5" spans="1:244" s="582" customFormat="1">
      <c r="A5" s="583"/>
      <c r="B5" s="584" t="s">
        <v>290</v>
      </c>
      <c r="C5" s="584" t="s">
        <v>209</v>
      </c>
      <c r="D5" s="584"/>
      <c r="E5" s="585" t="s">
        <v>8</v>
      </c>
      <c r="F5" s="585" t="s">
        <v>9</v>
      </c>
      <c r="G5" s="585" t="s">
        <v>10</v>
      </c>
      <c r="H5" s="585" t="s">
        <v>130</v>
      </c>
      <c r="I5" s="585" t="s">
        <v>11</v>
      </c>
      <c r="J5" s="585" t="s">
        <v>12</v>
      </c>
      <c r="K5" s="585" t="s">
        <v>13</v>
      </c>
      <c r="L5" s="585" t="s">
        <v>8</v>
      </c>
      <c r="M5" s="585" t="s">
        <v>9</v>
      </c>
      <c r="N5" s="585" t="s">
        <v>10</v>
      </c>
      <c r="O5" s="585" t="s">
        <v>130</v>
      </c>
      <c r="P5" s="585" t="s">
        <v>11</v>
      </c>
      <c r="Q5" s="585" t="s">
        <v>12</v>
      </c>
      <c r="R5" s="585" t="s">
        <v>13</v>
      </c>
      <c r="S5" s="585" t="s">
        <v>8</v>
      </c>
      <c r="T5" s="585" t="s">
        <v>9</v>
      </c>
      <c r="U5" s="585" t="s">
        <v>10</v>
      </c>
      <c r="V5" s="585" t="s">
        <v>130</v>
      </c>
      <c r="W5" s="585" t="s">
        <v>11</v>
      </c>
      <c r="X5" s="585" t="s">
        <v>12</v>
      </c>
      <c r="Y5" s="585" t="s">
        <v>13</v>
      </c>
      <c r="Z5" s="585" t="s">
        <v>8</v>
      </c>
      <c r="AA5" s="585" t="s">
        <v>9</v>
      </c>
      <c r="AB5" s="585" t="s">
        <v>10</v>
      </c>
      <c r="AC5" s="585" t="s">
        <v>130</v>
      </c>
      <c r="AD5" s="585" t="s">
        <v>11</v>
      </c>
      <c r="AE5" s="585" t="s">
        <v>12</v>
      </c>
      <c r="AF5" s="585" t="s">
        <v>13</v>
      </c>
      <c r="AG5" s="585" t="s">
        <v>8</v>
      </c>
      <c r="AH5" s="585" t="s">
        <v>9</v>
      </c>
      <c r="AI5" s="586"/>
      <c r="AJ5" s="579"/>
      <c r="AK5" s="579"/>
      <c r="AL5" s="587"/>
      <c r="AM5" s="588" t="s">
        <v>4</v>
      </c>
      <c r="AN5" s="588" t="s">
        <v>6</v>
      </c>
      <c r="AO5" s="589"/>
      <c r="AP5" s="590" t="s">
        <v>19</v>
      </c>
      <c r="AQ5" s="590" t="s">
        <v>20</v>
      </c>
      <c r="AR5" s="590" t="s">
        <v>21</v>
      </c>
      <c r="AS5" s="590" t="s">
        <v>162</v>
      </c>
      <c r="AT5" s="590" t="s">
        <v>210</v>
      </c>
      <c r="AU5" s="590" t="s">
        <v>211</v>
      </c>
      <c r="AV5" s="590" t="s">
        <v>54</v>
      </c>
      <c r="AW5" s="590" t="s">
        <v>23</v>
      </c>
      <c r="AX5" s="590" t="s">
        <v>291</v>
      </c>
      <c r="AY5" s="590" t="s">
        <v>24</v>
      </c>
      <c r="AZ5" s="590" t="s">
        <v>217</v>
      </c>
      <c r="BA5" s="590" t="s">
        <v>220</v>
      </c>
      <c r="BB5" s="590" t="s">
        <v>223</v>
      </c>
      <c r="BC5" s="590" t="s">
        <v>27</v>
      </c>
      <c r="BD5" s="590" t="s">
        <v>28</v>
      </c>
      <c r="BE5" s="590" t="s">
        <v>213</v>
      </c>
      <c r="BF5" s="590" t="s">
        <v>30</v>
      </c>
      <c r="BG5" s="590" t="s">
        <v>292</v>
      </c>
      <c r="BH5" s="590" t="s">
        <v>91</v>
      </c>
      <c r="BI5" s="590" t="s">
        <v>216</v>
      </c>
      <c r="BJ5" s="590" t="s">
        <v>92</v>
      </c>
      <c r="BK5" s="590" t="s">
        <v>293</v>
      </c>
      <c r="BL5" s="590" t="s">
        <v>294</v>
      </c>
      <c r="BM5" s="590" t="s">
        <v>295</v>
      </c>
      <c r="BN5" s="588" t="s">
        <v>14</v>
      </c>
      <c r="BO5" s="588" t="s">
        <v>15</v>
      </c>
      <c r="BP5" s="588" t="s">
        <v>16</v>
      </c>
      <c r="BQ5" s="588" t="s">
        <v>17</v>
      </c>
      <c r="BR5" s="588" t="s">
        <v>18</v>
      </c>
      <c r="BS5" s="591" t="s">
        <v>31</v>
      </c>
      <c r="BT5" s="591" t="s">
        <v>32</v>
      </c>
      <c r="BU5" s="581"/>
      <c r="BV5" s="590" t="s">
        <v>19</v>
      </c>
      <c r="BW5" s="590" t="s">
        <v>20</v>
      </c>
      <c r="BX5" s="590" t="s">
        <v>21</v>
      </c>
      <c r="BY5" s="590" t="s">
        <v>162</v>
      </c>
      <c r="BZ5" s="590" t="s">
        <v>210</v>
      </c>
      <c r="CA5" s="590" t="s">
        <v>211</v>
      </c>
      <c r="CB5" s="590" t="s">
        <v>22</v>
      </c>
      <c r="CC5" s="590" t="s">
        <v>23</v>
      </c>
      <c r="CD5" s="590" t="s">
        <v>291</v>
      </c>
      <c r="CE5" s="590" t="s">
        <v>24</v>
      </c>
      <c r="CF5" s="590" t="s">
        <v>225</v>
      </c>
      <c r="CG5" s="590" t="s">
        <v>220</v>
      </c>
      <c r="CH5" s="590" t="s">
        <v>223</v>
      </c>
      <c r="CI5" s="590" t="s">
        <v>27</v>
      </c>
      <c r="CJ5" s="590" t="s">
        <v>28</v>
      </c>
      <c r="CK5" s="590" t="s">
        <v>213</v>
      </c>
      <c r="CL5" s="590" t="s">
        <v>30</v>
      </c>
      <c r="CM5" s="590" t="s">
        <v>292</v>
      </c>
      <c r="CN5" s="590" t="s">
        <v>91</v>
      </c>
      <c r="CO5" s="590" t="s">
        <v>216</v>
      </c>
      <c r="CP5" s="590" t="s">
        <v>92</v>
      </c>
      <c r="CQ5" s="590" t="s">
        <v>293</v>
      </c>
      <c r="CR5" s="590" t="s">
        <v>294</v>
      </c>
      <c r="CS5" s="590" t="s">
        <v>295</v>
      </c>
    </row>
    <row r="6" spans="1:244" s="582" customFormat="1">
      <c r="A6" s="592" t="s">
        <v>296</v>
      </c>
      <c r="B6" s="592" t="s">
        <v>297</v>
      </c>
      <c r="C6" s="592" t="s">
        <v>298</v>
      </c>
      <c r="D6" s="593" t="s">
        <v>299</v>
      </c>
      <c r="E6" s="594" t="s">
        <v>21</v>
      </c>
      <c r="F6" s="595"/>
      <c r="G6" s="596" t="s">
        <v>21</v>
      </c>
      <c r="H6" s="596"/>
      <c r="I6" s="596"/>
      <c r="J6" s="595" t="s">
        <v>21</v>
      </c>
      <c r="K6" s="594" t="s">
        <v>21</v>
      </c>
      <c r="L6" s="595"/>
      <c r="M6" s="595" t="s">
        <v>21</v>
      </c>
      <c r="N6" s="594" t="s">
        <v>21</v>
      </c>
      <c r="O6" s="596"/>
      <c r="P6" s="596" t="s">
        <v>21</v>
      </c>
      <c r="Q6" s="594" t="s">
        <v>21</v>
      </c>
      <c r="R6" s="595"/>
      <c r="S6" s="595" t="s">
        <v>21</v>
      </c>
      <c r="T6" s="594" t="s">
        <v>21</v>
      </c>
      <c r="U6" s="594" t="s">
        <v>21</v>
      </c>
      <c r="V6" s="596"/>
      <c r="W6" s="596" t="s">
        <v>21</v>
      </c>
      <c r="X6" s="596"/>
      <c r="Y6" s="596" t="s">
        <v>300</v>
      </c>
      <c r="Z6" s="594" t="s">
        <v>21</v>
      </c>
      <c r="AA6" s="595"/>
      <c r="AB6" s="595" t="s">
        <v>21</v>
      </c>
      <c r="AC6" s="597" t="s">
        <v>21</v>
      </c>
      <c r="AD6" s="596"/>
      <c r="AE6" s="595" t="s">
        <v>21</v>
      </c>
      <c r="AF6" s="594" t="s">
        <v>21</v>
      </c>
      <c r="AG6" s="595"/>
      <c r="AH6" s="598" t="s">
        <v>17</v>
      </c>
      <c r="AI6" s="599">
        <f t="shared" ref="AI6:AI17" si="0">AM6</f>
        <v>102</v>
      </c>
      <c r="AJ6" s="600">
        <f t="shared" ref="AJ6:AJ17" si="1">AI6+AK6</f>
        <v>216</v>
      </c>
      <c r="AK6" s="600">
        <f t="shared" ref="AK6:AK17" si="2">AN6</f>
        <v>114</v>
      </c>
      <c r="AL6" s="601"/>
      <c r="AM6" s="602">
        <f t="shared" ref="AM6:AM17" si="3">$AM$2-BS6</f>
        <v>102</v>
      </c>
      <c r="AN6" s="602">
        <f t="shared" ref="AN6:AN17" si="4">(BT6-AM6)</f>
        <v>114</v>
      </c>
      <c r="AO6" s="603"/>
      <c r="AP6" s="604">
        <f t="shared" ref="AP6:AP17" si="5">COUNTIF(E6:AH6,"M")</f>
        <v>0</v>
      </c>
      <c r="AQ6" s="604">
        <f t="shared" ref="AQ6:AQ17" si="6">COUNTIF(E6:AH6,"T")</f>
        <v>0</v>
      </c>
      <c r="AR6" s="604">
        <f t="shared" ref="AR6:AR17" si="7">COUNTIF(E6:AH6,"P")</f>
        <v>17</v>
      </c>
      <c r="AS6" s="604">
        <f>COUNTIF(E6:AH6,"N")</f>
        <v>0</v>
      </c>
      <c r="AT6" s="604">
        <f t="shared" ref="AT6:AT17" si="8">COUNTIF(E6:AH6,"M/T")</f>
        <v>1</v>
      </c>
      <c r="AU6" s="604">
        <f t="shared" ref="AU6:AU17" si="9">COUNTIF(E6:AH6,"I/I")</f>
        <v>0</v>
      </c>
      <c r="AV6" s="604">
        <f t="shared" ref="AV6:AV17" si="10">COUNTIF(E6:AH6,"I")</f>
        <v>0</v>
      </c>
      <c r="AW6" s="604">
        <f>COUNTIF(E6:AH6,"I²")</f>
        <v>0</v>
      </c>
      <c r="AX6" s="604">
        <f>COUNTIF(E6:AH6,"GIN")</f>
        <v>0</v>
      </c>
      <c r="AY6" s="604">
        <f t="shared" ref="AY6:AY17" si="11">COUNTIF(E6:AH6,"M4")</f>
        <v>0</v>
      </c>
      <c r="AZ6" s="604">
        <f>COUNTIF(E6:AH6,"CAP")</f>
        <v>0</v>
      </c>
      <c r="BA6" s="604">
        <f>COUNTIF(E6:AH6,"N/M")</f>
        <v>0</v>
      </c>
      <c r="BB6" s="604">
        <f t="shared" ref="BB6:BB17" si="12">COUNTIF(E6:AH6,"T/N")</f>
        <v>0</v>
      </c>
      <c r="BC6" s="604">
        <f t="shared" ref="BC6:BC17" si="13">COUNTIF(E6:AH6,"T/I")</f>
        <v>0</v>
      </c>
      <c r="BD6" s="604">
        <f t="shared" ref="BD6:BD17" si="14">COUNTIF(E6:AH6,"P/I")</f>
        <v>0</v>
      </c>
      <c r="BE6" s="604">
        <f t="shared" ref="BE6:BE17" si="15">COUNTIF(E6:AH6,"M/N")</f>
        <v>0</v>
      </c>
      <c r="BF6" s="604">
        <f t="shared" ref="BF6:BF17" si="16">COUNTIF(E6:AH6,"M4/T")</f>
        <v>0</v>
      </c>
      <c r="BG6" s="604">
        <f t="shared" ref="BG6:BG17" si="17">COUNTIF(E6:AH6,"I2/M")</f>
        <v>0</v>
      </c>
      <c r="BH6" s="604">
        <f t="shared" ref="BH6:BH17" si="18">COUNTIF(E6:AH6,"M5")</f>
        <v>0</v>
      </c>
      <c r="BI6" s="604">
        <f t="shared" ref="BI6:BI17" si="19">COUNTIF(E6:AH6,"M6")</f>
        <v>0</v>
      </c>
      <c r="BJ6" s="604">
        <f t="shared" ref="BJ6:BJ17" si="20">COUNTIF(E6:AH6,"T6")</f>
        <v>0</v>
      </c>
      <c r="BK6" s="604">
        <f>COUNTIF(E6:AH6,"P/N")</f>
        <v>0</v>
      </c>
      <c r="BL6" s="604">
        <f t="shared" ref="BL6:BL17" si="21">COUNTIF(E6:AH6,"T5/N")</f>
        <v>0</v>
      </c>
      <c r="BM6" s="604">
        <f t="shared" ref="BM6:BM17" si="22">COUNTIF(E6:AH6,"M5/I")</f>
        <v>0</v>
      </c>
      <c r="BN6" s="605"/>
      <c r="BO6" s="605"/>
      <c r="BP6" s="605"/>
      <c r="BQ6" s="605">
        <v>2</v>
      </c>
      <c r="BR6" s="605"/>
      <c r="BS6" s="604">
        <f>((BO6*6)+(BP6*6)+(BQ6*6)+(BR6)+(BN6*6))</f>
        <v>12</v>
      </c>
      <c r="BT6" s="606">
        <f>(AP6*$BV$6)+(AQ6*$BW$6)+(AR6*$BX$6)+(AS6*$BY$6)+(AT6*$BZ$6)+(AU6*$CA$6)+(AV6*$CB$6)+(AW6*$CC$6)+(AX6*$CO$6)+(AY6*$CE$6)+(AZ6*$CF$6)+(BA6*$CG$6)+(BB6*$CH$6)+(BC6*$CI$6)+(BD6*$CJ$6)+(BE6*CK$6)+(BF6*CL$6)+(BG6*$CM$6)+(BH6*$CN$6)+(BI6*$CO$6)+(BJ6*$CP$6)+(BK6*$CQ$6)+(BL6*$CR$6)+(BM6*$CS$6)</f>
        <v>216</v>
      </c>
      <c r="BU6" s="607"/>
      <c r="BV6" s="608">
        <v>6</v>
      </c>
      <c r="BW6" s="608">
        <v>6</v>
      </c>
      <c r="BX6" s="608">
        <v>12</v>
      </c>
      <c r="BY6" s="608">
        <v>12</v>
      </c>
      <c r="BZ6" s="608">
        <v>12</v>
      </c>
      <c r="CA6" s="608">
        <v>12</v>
      </c>
      <c r="CB6" s="608">
        <v>6</v>
      </c>
      <c r="CC6" s="608">
        <v>6</v>
      </c>
      <c r="CD6" s="608">
        <v>6</v>
      </c>
      <c r="CE6" s="608">
        <v>6</v>
      </c>
      <c r="CF6" s="608">
        <v>6</v>
      </c>
      <c r="CG6" s="608">
        <v>6</v>
      </c>
      <c r="CH6" s="608">
        <v>18</v>
      </c>
      <c r="CI6" s="608">
        <v>12</v>
      </c>
      <c r="CJ6" s="608">
        <v>18</v>
      </c>
      <c r="CK6" s="608">
        <v>12</v>
      </c>
      <c r="CL6" s="608">
        <v>8</v>
      </c>
      <c r="CM6" s="608">
        <v>8</v>
      </c>
      <c r="CN6" s="608">
        <v>5</v>
      </c>
      <c r="CO6" s="609">
        <v>6</v>
      </c>
      <c r="CP6" s="609">
        <v>6</v>
      </c>
      <c r="CQ6" s="610">
        <v>24</v>
      </c>
      <c r="CR6" s="611">
        <v>18</v>
      </c>
      <c r="CS6" s="611">
        <v>15</v>
      </c>
    </row>
    <row r="7" spans="1:244" s="582" customFormat="1">
      <c r="A7" s="592" t="s">
        <v>301</v>
      </c>
      <c r="B7" s="592" t="s">
        <v>302</v>
      </c>
      <c r="C7" s="592" t="s">
        <v>303</v>
      </c>
      <c r="D7" s="593" t="s">
        <v>299</v>
      </c>
      <c r="E7" s="595"/>
      <c r="F7" s="595" t="s">
        <v>21</v>
      </c>
      <c r="G7" s="596"/>
      <c r="H7" s="596"/>
      <c r="I7" s="596"/>
      <c r="J7" s="595" t="s">
        <v>21</v>
      </c>
      <c r="K7" s="595"/>
      <c r="L7" s="595"/>
      <c r="M7" s="595" t="s">
        <v>21</v>
      </c>
      <c r="N7" s="595"/>
      <c r="O7" s="596"/>
      <c r="P7" s="596" t="s">
        <v>21</v>
      </c>
      <c r="Q7" s="595"/>
      <c r="R7" s="595"/>
      <c r="S7" s="595" t="s">
        <v>21</v>
      </c>
      <c r="T7" s="595"/>
      <c r="U7" s="595"/>
      <c r="V7" s="596" t="s">
        <v>21</v>
      </c>
      <c r="W7" s="596"/>
      <c r="X7" s="596"/>
      <c r="Y7" s="597" t="s">
        <v>21</v>
      </c>
      <c r="Z7" s="595" t="s">
        <v>20</v>
      </c>
      <c r="AA7" s="595"/>
      <c r="AB7" s="595" t="s">
        <v>21</v>
      </c>
      <c r="AC7" s="597" t="s">
        <v>21</v>
      </c>
      <c r="AD7" s="596"/>
      <c r="AE7" s="595" t="s">
        <v>21</v>
      </c>
      <c r="AF7" s="595"/>
      <c r="AG7" s="595"/>
      <c r="AH7" s="595" t="s">
        <v>21</v>
      </c>
      <c r="AI7" s="599">
        <f t="shared" si="0"/>
        <v>114</v>
      </c>
      <c r="AJ7" s="600">
        <f t="shared" si="1"/>
        <v>138</v>
      </c>
      <c r="AK7" s="600">
        <f t="shared" si="2"/>
        <v>24</v>
      </c>
      <c r="AL7" s="601"/>
      <c r="AM7" s="602">
        <f t="shared" si="3"/>
        <v>114</v>
      </c>
      <c r="AN7" s="602">
        <f t="shared" si="4"/>
        <v>24</v>
      </c>
      <c r="AO7" s="603"/>
      <c r="AP7" s="604">
        <f t="shared" si="5"/>
        <v>0</v>
      </c>
      <c r="AQ7" s="604">
        <f t="shared" si="6"/>
        <v>1</v>
      </c>
      <c r="AR7" s="604">
        <f t="shared" si="7"/>
        <v>11</v>
      </c>
      <c r="AS7" s="604">
        <f t="shared" ref="AS7:AS17" si="23">COUNTIF(E7:AH7,"N")</f>
        <v>0</v>
      </c>
      <c r="AT7" s="604">
        <f t="shared" si="8"/>
        <v>0</v>
      </c>
      <c r="AU7" s="604">
        <f t="shared" si="9"/>
        <v>0</v>
      </c>
      <c r="AV7" s="604">
        <f t="shared" si="10"/>
        <v>0</v>
      </c>
      <c r="AW7" s="604">
        <f t="shared" ref="AW7:AW17" si="24">COUNTIF(E7:AH7,"I²")</f>
        <v>0</v>
      </c>
      <c r="AX7" s="604">
        <f t="shared" ref="AX7:AX17" si="25">COUNTIF(E7:AH7,"GIN")</f>
        <v>0</v>
      </c>
      <c r="AY7" s="604">
        <f t="shared" si="11"/>
        <v>0</v>
      </c>
      <c r="AZ7" s="604">
        <f t="shared" ref="AZ7:AZ17" si="26">COUNTIF(E7:AH7,"CAP")</f>
        <v>0</v>
      </c>
      <c r="BA7" s="604">
        <f>COUNTIF(E7:AH7,"N/M")</f>
        <v>0</v>
      </c>
      <c r="BB7" s="604">
        <f t="shared" si="12"/>
        <v>0</v>
      </c>
      <c r="BC7" s="604">
        <f t="shared" si="13"/>
        <v>0</v>
      </c>
      <c r="BD7" s="604">
        <f t="shared" si="14"/>
        <v>0</v>
      </c>
      <c r="BE7" s="604">
        <f t="shared" si="15"/>
        <v>0</v>
      </c>
      <c r="BF7" s="604">
        <f t="shared" si="16"/>
        <v>0</v>
      </c>
      <c r="BG7" s="604">
        <f t="shared" si="17"/>
        <v>0</v>
      </c>
      <c r="BH7" s="604">
        <f t="shared" si="18"/>
        <v>0</v>
      </c>
      <c r="BI7" s="604">
        <f t="shared" si="19"/>
        <v>0</v>
      </c>
      <c r="BJ7" s="604">
        <f t="shared" si="20"/>
        <v>0</v>
      </c>
      <c r="BK7" s="604">
        <f t="shared" ref="BK7:BK17" si="27">COUNTIF(E7:AH7,"P/N")</f>
        <v>0</v>
      </c>
      <c r="BL7" s="604">
        <f t="shared" si="21"/>
        <v>0</v>
      </c>
      <c r="BM7" s="604">
        <f t="shared" si="22"/>
        <v>0</v>
      </c>
      <c r="BN7" s="608"/>
      <c r="BO7" s="608"/>
      <c r="BP7" s="608"/>
      <c r="BQ7" s="608"/>
      <c r="BR7" s="608"/>
      <c r="BS7" s="604">
        <f t="shared" ref="BS7:BS44" si="28">((BO7*6)+(BP7*6)+(BQ7*6)+(BR7)+(BN7*6))</f>
        <v>0</v>
      </c>
      <c r="BT7" s="606">
        <f t="shared" ref="BT7:BT17" si="29">(AP7*$BV$6)+(AQ7*$BW$6)+(AR7*$BX$6)+(AS7*$BY$6)+(AT7*$BZ$6)+(AU7*$CA$6)+(AV7*$CB$6)+(AW7*$CC$6)+(AX7*$CO$6)+(AY7*$CE$6)+(AZ7*$CF$6)+(BA7*$CG$6)+(BB7*$CH$6)+(BC7*$CI$6)+(BD7*$CJ$6)+(BE7*CK$6)+(BF7*CL$6)+(BG7*$CM$6)+(BH7*$CN$6)+(BI7*$CO$6)+(BJ7*$CP$6)+(BK7*$CQ$6)+(BL7*$CR$6)+(BM7*$CS$6)</f>
        <v>138</v>
      </c>
      <c r="BU7" s="607"/>
      <c r="BV7" s="607"/>
      <c r="BW7" s="607"/>
      <c r="BX7" s="607"/>
      <c r="BY7" s="607"/>
      <c r="BZ7" s="607"/>
      <c r="CA7" s="607"/>
      <c r="CB7" s="607"/>
      <c r="CC7" s="607"/>
      <c r="CD7" s="607"/>
      <c r="CE7" s="607"/>
      <c r="CF7" s="607"/>
      <c r="CG7" s="607"/>
      <c r="CH7" s="607"/>
      <c r="CI7" s="607"/>
      <c r="CJ7" s="607"/>
      <c r="CK7" s="607"/>
      <c r="CL7" s="607"/>
      <c r="CM7" s="607"/>
      <c r="CN7" s="607"/>
      <c r="CO7" s="607"/>
      <c r="CP7" s="607"/>
      <c r="CQ7" s="581"/>
      <c r="CR7" s="581"/>
      <c r="CS7" s="581"/>
    </row>
    <row r="8" spans="1:244" s="582" customFormat="1">
      <c r="A8" s="592" t="s">
        <v>304</v>
      </c>
      <c r="B8" s="592" t="s">
        <v>305</v>
      </c>
      <c r="C8" s="592">
        <v>408900</v>
      </c>
      <c r="D8" s="593" t="s">
        <v>299</v>
      </c>
      <c r="E8" s="595"/>
      <c r="F8" s="595"/>
      <c r="G8" s="596" t="s">
        <v>21</v>
      </c>
      <c r="H8" s="597" t="s">
        <v>21</v>
      </c>
      <c r="I8" s="596"/>
      <c r="J8" s="595" t="s">
        <v>21</v>
      </c>
      <c r="K8" s="595"/>
      <c r="L8" s="595"/>
      <c r="M8" s="595" t="s">
        <v>21</v>
      </c>
      <c r="N8" s="594" t="s">
        <v>21</v>
      </c>
      <c r="O8" s="596" t="s">
        <v>21</v>
      </c>
      <c r="P8" s="596"/>
      <c r="Q8" s="595"/>
      <c r="R8" s="594" t="s">
        <v>21</v>
      </c>
      <c r="S8" s="595" t="s">
        <v>21</v>
      </c>
      <c r="T8" s="595" t="s">
        <v>21</v>
      </c>
      <c r="U8" s="595"/>
      <c r="V8" s="596" t="s">
        <v>21</v>
      </c>
      <c r="W8" s="596"/>
      <c r="X8" s="597" t="s">
        <v>21</v>
      </c>
      <c r="Y8" s="596" t="s">
        <v>21</v>
      </c>
      <c r="Z8" s="594" t="s">
        <v>21</v>
      </c>
      <c r="AA8" s="594" t="s">
        <v>21</v>
      </c>
      <c r="AB8" s="595" t="s">
        <v>21</v>
      </c>
      <c r="AC8" s="596"/>
      <c r="AD8" s="596"/>
      <c r="AE8" s="595" t="s">
        <v>21</v>
      </c>
      <c r="AF8" s="594" t="s">
        <v>21</v>
      </c>
      <c r="AG8" s="594" t="s">
        <v>21</v>
      </c>
      <c r="AH8" s="594" t="s">
        <v>21</v>
      </c>
      <c r="AI8" s="599">
        <f t="shared" si="0"/>
        <v>114</v>
      </c>
      <c r="AJ8" s="600">
        <f t="shared" si="1"/>
        <v>228</v>
      </c>
      <c r="AK8" s="600">
        <f t="shared" si="2"/>
        <v>114</v>
      </c>
      <c r="AL8" s="601"/>
      <c r="AM8" s="602">
        <f t="shared" si="3"/>
        <v>114</v>
      </c>
      <c r="AN8" s="602">
        <f t="shared" si="4"/>
        <v>114</v>
      </c>
      <c r="AO8" s="603"/>
      <c r="AP8" s="604">
        <f t="shared" si="5"/>
        <v>0</v>
      </c>
      <c r="AQ8" s="604">
        <f t="shared" si="6"/>
        <v>0</v>
      </c>
      <c r="AR8" s="604">
        <f t="shared" si="7"/>
        <v>19</v>
      </c>
      <c r="AS8" s="604">
        <f t="shared" si="23"/>
        <v>0</v>
      </c>
      <c r="AT8" s="604">
        <f t="shared" si="8"/>
        <v>0</v>
      </c>
      <c r="AU8" s="604">
        <f t="shared" si="9"/>
        <v>0</v>
      </c>
      <c r="AV8" s="604">
        <f t="shared" si="10"/>
        <v>0</v>
      </c>
      <c r="AW8" s="604">
        <f t="shared" si="24"/>
        <v>0</v>
      </c>
      <c r="AX8" s="604">
        <f t="shared" si="25"/>
        <v>0</v>
      </c>
      <c r="AY8" s="604">
        <f t="shared" si="11"/>
        <v>0</v>
      </c>
      <c r="AZ8" s="604">
        <f t="shared" si="26"/>
        <v>0</v>
      </c>
      <c r="BA8" s="604">
        <f>COUNTIF(E8:AH8,"N/M")</f>
        <v>0</v>
      </c>
      <c r="BB8" s="604">
        <f t="shared" si="12"/>
        <v>0</v>
      </c>
      <c r="BC8" s="604">
        <f t="shared" si="13"/>
        <v>0</v>
      </c>
      <c r="BD8" s="604">
        <f t="shared" si="14"/>
        <v>0</v>
      </c>
      <c r="BE8" s="604">
        <f t="shared" si="15"/>
        <v>0</v>
      </c>
      <c r="BF8" s="604">
        <f t="shared" si="16"/>
        <v>0</v>
      </c>
      <c r="BG8" s="604">
        <f t="shared" si="17"/>
        <v>0</v>
      </c>
      <c r="BH8" s="604">
        <f t="shared" si="18"/>
        <v>0</v>
      </c>
      <c r="BI8" s="604">
        <f t="shared" si="19"/>
        <v>0</v>
      </c>
      <c r="BJ8" s="604">
        <f t="shared" si="20"/>
        <v>0</v>
      </c>
      <c r="BK8" s="604">
        <f t="shared" si="27"/>
        <v>0</v>
      </c>
      <c r="BL8" s="604">
        <f t="shared" si="21"/>
        <v>0</v>
      </c>
      <c r="BM8" s="604">
        <f t="shared" si="22"/>
        <v>0</v>
      </c>
      <c r="BN8" s="608"/>
      <c r="BO8" s="608"/>
      <c r="BP8" s="608"/>
      <c r="BQ8" s="608"/>
      <c r="BR8" s="608"/>
      <c r="BS8" s="604">
        <f t="shared" si="28"/>
        <v>0</v>
      </c>
      <c r="BT8" s="606">
        <f t="shared" si="29"/>
        <v>228</v>
      </c>
      <c r="BU8" s="607"/>
      <c r="BV8" s="607"/>
      <c r="BW8" s="607"/>
      <c r="BX8" s="607"/>
      <c r="BY8" s="607"/>
      <c r="BZ8" s="607"/>
      <c r="CA8" s="607"/>
      <c r="CB8" s="607"/>
      <c r="CC8" s="607"/>
      <c r="CD8" s="607"/>
      <c r="CE8" s="607"/>
      <c r="CF8" s="607"/>
      <c r="CG8" s="607"/>
      <c r="CH8" s="607"/>
      <c r="CI8" s="607"/>
      <c r="CJ8" s="607"/>
      <c r="CK8" s="607"/>
      <c r="CL8" s="607"/>
      <c r="CM8" s="607"/>
      <c r="CN8" s="607"/>
      <c r="CO8" s="607"/>
      <c r="CP8" s="607"/>
      <c r="CQ8" s="581"/>
      <c r="CR8" s="581"/>
      <c r="CS8" s="581"/>
    </row>
    <row r="9" spans="1:244" s="582" customFormat="1">
      <c r="A9" s="592" t="s">
        <v>306</v>
      </c>
      <c r="B9" s="592" t="s">
        <v>307</v>
      </c>
      <c r="C9" s="592" t="s">
        <v>308</v>
      </c>
      <c r="D9" s="593" t="s">
        <v>299</v>
      </c>
      <c r="E9" s="612" t="s">
        <v>169</v>
      </c>
      <c r="F9" s="613"/>
      <c r="G9" s="613"/>
      <c r="H9" s="614"/>
      <c r="I9" s="596"/>
      <c r="J9" s="595"/>
      <c r="K9" s="595"/>
      <c r="L9" s="595"/>
      <c r="M9" s="598" t="s">
        <v>17</v>
      </c>
      <c r="N9" s="595"/>
      <c r="O9" s="596"/>
      <c r="P9" s="596" t="s">
        <v>21</v>
      </c>
      <c r="Q9" s="595" t="s">
        <v>21</v>
      </c>
      <c r="R9" s="595"/>
      <c r="S9" s="595" t="s">
        <v>21</v>
      </c>
      <c r="T9" s="594" t="s">
        <v>21</v>
      </c>
      <c r="U9" s="595"/>
      <c r="V9" s="596" t="s">
        <v>21</v>
      </c>
      <c r="W9" s="596"/>
      <c r="X9" s="596"/>
      <c r="Y9" s="596" t="s">
        <v>21</v>
      </c>
      <c r="Z9" s="595"/>
      <c r="AA9" s="594" t="s">
        <v>21</v>
      </c>
      <c r="AB9" s="595" t="s">
        <v>21</v>
      </c>
      <c r="AC9" s="597" t="s">
        <v>291</v>
      </c>
      <c r="AD9" s="596"/>
      <c r="AE9" s="595" t="s">
        <v>309</v>
      </c>
      <c r="AF9" s="594" t="s">
        <v>21</v>
      </c>
      <c r="AG9" s="595"/>
      <c r="AH9" s="595" t="s">
        <v>21</v>
      </c>
      <c r="AI9" s="599">
        <f t="shared" si="0"/>
        <v>90</v>
      </c>
      <c r="AJ9" s="600">
        <f t="shared" si="1"/>
        <v>138</v>
      </c>
      <c r="AK9" s="600">
        <f t="shared" si="2"/>
        <v>48</v>
      </c>
      <c r="AL9" s="601"/>
      <c r="AM9" s="602">
        <f t="shared" si="3"/>
        <v>90</v>
      </c>
      <c r="AN9" s="602">
        <f t="shared" si="4"/>
        <v>48</v>
      </c>
      <c r="AO9" s="603"/>
      <c r="AP9" s="604">
        <f t="shared" si="5"/>
        <v>0</v>
      </c>
      <c r="AQ9" s="604">
        <f t="shared" si="6"/>
        <v>0</v>
      </c>
      <c r="AR9" s="604">
        <f t="shared" si="7"/>
        <v>10</v>
      </c>
      <c r="AS9" s="604">
        <f t="shared" si="23"/>
        <v>0</v>
      </c>
      <c r="AT9" s="604">
        <f t="shared" si="8"/>
        <v>1</v>
      </c>
      <c r="AU9" s="604">
        <f t="shared" si="9"/>
        <v>0</v>
      </c>
      <c r="AV9" s="604">
        <f t="shared" si="10"/>
        <v>0</v>
      </c>
      <c r="AW9" s="604">
        <f t="shared" si="24"/>
        <v>0</v>
      </c>
      <c r="AX9" s="604">
        <f t="shared" si="25"/>
        <v>1</v>
      </c>
      <c r="AY9" s="604">
        <f t="shared" si="11"/>
        <v>0</v>
      </c>
      <c r="AZ9" s="604">
        <f t="shared" si="26"/>
        <v>0</v>
      </c>
      <c r="BA9" s="604">
        <f>COUNTIF(E9:AH9,"M/AT")</f>
        <v>0</v>
      </c>
      <c r="BB9" s="604">
        <f t="shared" si="12"/>
        <v>0</v>
      </c>
      <c r="BC9" s="604">
        <f t="shared" si="13"/>
        <v>0</v>
      </c>
      <c r="BD9" s="604">
        <f t="shared" si="14"/>
        <v>0</v>
      </c>
      <c r="BE9" s="604">
        <f t="shared" si="15"/>
        <v>0</v>
      </c>
      <c r="BF9" s="604">
        <f t="shared" si="16"/>
        <v>0</v>
      </c>
      <c r="BG9" s="604">
        <f t="shared" si="17"/>
        <v>0</v>
      </c>
      <c r="BH9" s="604">
        <f t="shared" si="18"/>
        <v>0</v>
      </c>
      <c r="BI9" s="604">
        <f t="shared" si="19"/>
        <v>0</v>
      </c>
      <c r="BJ9" s="604">
        <f t="shared" si="20"/>
        <v>0</v>
      </c>
      <c r="BK9" s="604">
        <f t="shared" si="27"/>
        <v>0</v>
      </c>
      <c r="BL9" s="604">
        <f t="shared" si="21"/>
        <v>0</v>
      </c>
      <c r="BM9" s="604">
        <f t="shared" si="22"/>
        <v>0</v>
      </c>
      <c r="BN9" s="608"/>
      <c r="BO9" s="608">
        <v>2</v>
      </c>
      <c r="BP9" s="608"/>
      <c r="BQ9" s="608">
        <v>2</v>
      </c>
      <c r="BR9" s="608"/>
      <c r="BS9" s="604">
        <f t="shared" si="28"/>
        <v>24</v>
      </c>
      <c r="BT9" s="606">
        <f t="shared" si="29"/>
        <v>138</v>
      </c>
      <c r="BU9" s="607"/>
      <c r="BV9" s="607"/>
      <c r="BW9" s="607"/>
      <c r="BX9" s="607"/>
      <c r="BY9" s="607"/>
      <c r="BZ9" s="607"/>
      <c r="CA9" s="607"/>
      <c r="CB9" s="607"/>
      <c r="CC9" s="607"/>
      <c r="CD9" s="607"/>
      <c r="CE9" s="607"/>
      <c r="CF9" s="607"/>
      <c r="CG9" s="607"/>
      <c r="CH9" s="607"/>
      <c r="CI9" s="607"/>
      <c r="CJ9" s="607"/>
      <c r="CK9" s="607"/>
      <c r="CL9" s="607"/>
      <c r="CM9" s="607"/>
      <c r="CN9" s="607"/>
      <c r="CO9" s="607"/>
      <c r="CP9" s="607"/>
      <c r="CQ9" s="581"/>
      <c r="CR9" s="581"/>
      <c r="CS9" s="581"/>
    </row>
    <row r="10" spans="1:244" s="582" customFormat="1">
      <c r="A10" s="592">
        <v>152587</v>
      </c>
      <c r="B10" s="592" t="s">
        <v>310</v>
      </c>
      <c r="C10" s="592">
        <v>724919</v>
      </c>
      <c r="D10" s="593" t="s">
        <v>299</v>
      </c>
      <c r="E10" s="594" t="s">
        <v>21</v>
      </c>
      <c r="F10" s="595"/>
      <c r="G10" s="596" t="s">
        <v>21</v>
      </c>
      <c r="H10" s="597" t="s">
        <v>21</v>
      </c>
      <c r="I10" s="596"/>
      <c r="J10" s="595" t="s">
        <v>21</v>
      </c>
      <c r="K10" s="595"/>
      <c r="L10" s="594" t="s">
        <v>21</v>
      </c>
      <c r="M10" s="595" t="s">
        <v>21</v>
      </c>
      <c r="N10" s="594" t="s">
        <v>21</v>
      </c>
      <c r="O10" s="596"/>
      <c r="P10" s="596" t="s">
        <v>300</v>
      </c>
      <c r="Q10" s="594" t="s">
        <v>21</v>
      </c>
      <c r="R10" s="595"/>
      <c r="S10" s="595" t="s">
        <v>21</v>
      </c>
      <c r="T10" s="594" t="s">
        <v>21</v>
      </c>
      <c r="U10" s="595"/>
      <c r="V10" s="596" t="s">
        <v>21</v>
      </c>
      <c r="W10" s="596"/>
      <c r="X10" s="596"/>
      <c r="Y10" s="596" t="s">
        <v>21</v>
      </c>
      <c r="Z10" s="594" t="s">
        <v>21</v>
      </c>
      <c r="AA10" s="595"/>
      <c r="AB10" s="595" t="s">
        <v>21</v>
      </c>
      <c r="AC10" s="596"/>
      <c r="AD10" s="597" t="s">
        <v>21</v>
      </c>
      <c r="AE10" s="595" t="s">
        <v>21</v>
      </c>
      <c r="AF10" s="594" t="s">
        <v>21</v>
      </c>
      <c r="AG10" s="595"/>
      <c r="AH10" s="598" t="s">
        <v>17</v>
      </c>
      <c r="AI10" s="599">
        <f t="shared" si="0"/>
        <v>102</v>
      </c>
      <c r="AJ10" s="600">
        <f t="shared" si="1"/>
        <v>216</v>
      </c>
      <c r="AK10" s="600">
        <f t="shared" si="2"/>
        <v>114</v>
      </c>
      <c r="AL10" s="601"/>
      <c r="AM10" s="602">
        <f t="shared" si="3"/>
        <v>102</v>
      </c>
      <c r="AN10" s="602">
        <f t="shared" si="4"/>
        <v>114</v>
      </c>
      <c r="AO10" s="603"/>
      <c r="AP10" s="604">
        <f>COUNTIF(E10:AH10,"M")</f>
        <v>0</v>
      </c>
      <c r="AQ10" s="604">
        <f>COUNTIF(E10:AH10,"T")</f>
        <v>0</v>
      </c>
      <c r="AR10" s="604">
        <f>COUNTIF(E10:AH10,"P")</f>
        <v>17</v>
      </c>
      <c r="AS10" s="604">
        <f t="shared" si="23"/>
        <v>0</v>
      </c>
      <c r="AT10" s="604">
        <f>COUNTIF(E10:AH10,"M/T")</f>
        <v>1</v>
      </c>
      <c r="AU10" s="604">
        <f>COUNTIF(E10:AH10,"I/I")</f>
        <v>0</v>
      </c>
      <c r="AV10" s="604">
        <f>COUNTIF(E10:AH10,"I")</f>
        <v>0</v>
      </c>
      <c r="AW10" s="604">
        <f>COUNTIF(E10:AH10,"I²")</f>
        <v>0</v>
      </c>
      <c r="AX10" s="604">
        <f t="shared" si="25"/>
        <v>0</v>
      </c>
      <c r="AY10" s="604">
        <f>COUNTIF(E10:AH10,"M4")</f>
        <v>0</v>
      </c>
      <c r="AZ10" s="604">
        <f t="shared" si="26"/>
        <v>0</v>
      </c>
      <c r="BA10" s="604">
        <f>COUNTIF(E10:AH10,"N/M")</f>
        <v>0</v>
      </c>
      <c r="BB10" s="604">
        <f>COUNTIF(E10:AH10,"T/N")</f>
        <v>0</v>
      </c>
      <c r="BC10" s="604">
        <f>COUNTIF(E10:AH10,"T/I")</f>
        <v>0</v>
      </c>
      <c r="BD10" s="604">
        <f>COUNTIF(E10:AH10,"P/I")</f>
        <v>0</v>
      </c>
      <c r="BE10" s="604">
        <f>COUNTIF(E10:AH10,"M/N")</f>
        <v>0</v>
      </c>
      <c r="BF10" s="604">
        <f>COUNTIF(E10:AH10,"M4/T")</f>
        <v>0</v>
      </c>
      <c r="BG10" s="604">
        <f>COUNTIF(E10:AH10,"I2/M")</f>
        <v>0</v>
      </c>
      <c r="BH10" s="604">
        <f>COUNTIF(E10:AH10,"M5")</f>
        <v>0</v>
      </c>
      <c r="BI10" s="604">
        <f>COUNTIF(E10:AH10,"M6")</f>
        <v>0</v>
      </c>
      <c r="BJ10" s="604">
        <f>COUNTIF(E10:AH10,"T6")</f>
        <v>0</v>
      </c>
      <c r="BK10" s="604">
        <f t="shared" si="27"/>
        <v>0</v>
      </c>
      <c r="BL10" s="604">
        <f>COUNTIF(E10:AH10,"T5/N")</f>
        <v>0</v>
      </c>
      <c r="BM10" s="604">
        <f>COUNTIF(E10:AH10,"M5/I")</f>
        <v>0</v>
      </c>
      <c r="BN10" s="608"/>
      <c r="BO10" s="608"/>
      <c r="BP10" s="608"/>
      <c r="BQ10" s="608">
        <v>2</v>
      </c>
      <c r="BR10" s="608"/>
      <c r="BS10" s="604">
        <f t="shared" si="28"/>
        <v>12</v>
      </c>
      <c r="BT10" s="606">
        <f t="shared" si="29"/>
        <v>216</v>
      </c>
      <c r="BU10" s="607"/>
      <c r="BV10" s="607"/>
      <c r="BW10" s="607"/>
      <c r="BX10" s="607"/>
      <c r="BY10" s="607"/>
      <c r="BZ10" s="607"/>
      <c r="CA10" s="607"/>
      <c r="CB10" s="607"/>
      <c r="CC10" s="607"/>
      <c r="CD10" s="607"/>
      <c r="CE10" s="607"/>
      <c r="CF10" s="607"/>
      <c r="CG10" s="607"/>
      <c r="CH10" s="607"/>
      <c r="CI10" s="607"/>
      <c r="CJ10" s="607"/>
      <c r="CK10" s="607"/>
      <c r="CL10" s="607"/>
      <c r="CM10" s="607"/>
      <c r="CN10" s="607"/>
      <c r="CO10" s="607"/>
      <c r="CP10" s="607"/>
      <c r="CQ10" s="581"/>
      <c r="CR10" s="581"/>
      <c r="CS10" s="581"/>
    </row>
    <row r="11" spans="1:244" s="582" customFormat="1">
      <c r="A11" s="592" t="s">
        <v>311</v>
      </c>
      <c r="B11" s="592" t="s">
        <v>312</v>
      </c>
      <c r="C11" s="592">
        <v>596143</v>
      </c>
      <c r="D11" s="593" t="s">
        <v>299</v>
      </c>
      <c r="E11" s="595"/>
      <c r="F11" s="595" t="s">
        <v>19</v>
      </c>
      <c r="G11" s="596" t="s">
        <v>21</v>
      </c>
      <c r="H11" s="596" t="s">
        <v>21</v>
      </c>
      <c r="I11" s="596"/>
      <c r="J11" s="595" t="s">
        <v>21</v>
      </c>
      <c r="K11" s="595"/>
      <c r="L11" s="595"/>
      <c r="M11" s="594" t="s">
        <v>21</v>
      </c>
      <c r="N11" s="594" t="s">
        <v>19</v>
      </c>
      <c r="O11" s="597" t="s">
        <v>21</v>
      </c>
      <c r="P11" s="596" t="s">
        <v>21</v>
      </c>
      <c r="Q11" s="594" t="s">
        <v>21</v>
      </c>
      <c r="R11" s="594" t="s">
        <v>21</v>
      </c>
      <c r="S11" s="595" t="s">
        <v>21</v>
      </c>
      <c r="T11" s="595"/>
      <c r="U11" s="595"/>
      <c r="V11" s="596"/>
      <c r="W11" s="596"/>
      <c r="X11" s="596"/>
      <c r="Y11" s="596"/>
      <c r="Z11" s="595"/>
      <c r="AA11" s="594" t="s">
        <v>19</v>
      </c>
      <c r="AB11" s="595" t="s">
        <v>21</v>
      </c>
      <c r="AC11" s="596" t="s">
        <v>21</v>
      </c>
      <c r="AD11" s="596"/>
      <c r="AE11" s="595" t="s">
        <v>21</v>
      </c>
      <c r="AF11" s="595"/>
      <c r="AG11" s="595"/>
      <c r="AH11" s="595" t="s">
        <v>21</v>
      </c>
      <c r="AI11" s="599">
        <f t="shared" si="0"/>
        <v>114</v>
      </c>
      <c r="AJ11" s="600">
        <f t="shared" si="1"/>
        <v>174</v>
      </c>
      <c r="AK11" s="600">
        <f t="shared" si="2"/>
        <v>60</v>
      </c>
      <c r="AL11" s="601"/>
      <c r="AM11" s="602">
        <f t="shared" si="3"/>
        <v>114</v>
      </c>
      <c r="AN11" s="602">
        <f t="shared" si="4"/>
        <v>60</v>
      </c>
      <c r="AO11" s="603"/>
      <c r="AP11" s="604">
        <f t="shared" si="5"/>
        <v>3</v>
      </c>
      <c r="AQ11" s="604">
        <f t="shared" si="6"/>
        <v>0</v>
      </c>
      <c r="AR11" s="604">
        <f t="shared" si="7"/>
        <v>13</v>
      </c>
      <c r="AS11" s="604">
        <f t="shared" si="23"/>
        <v>0</v>
      </c>
      <c r="AT11" s="604">
        <f t="shared" si="8"/>
        <v>0</v>
      </c>
      <c r="AU11" s="604">
        <f t="shared" si="9"/>
        <v>0</v>
      </c>
      <c r="AV11" s="604">
        <f t="shared" si="10"/>
        <v>0</v>
      </c>
      <c r="AW11" s="604">
        <f t="shared" si="24"/>
        <v>0</v>
      </c>
      <c r="AX11" s="604">
        <f t="shared" si="25"/>
        <v>0</v>
      </c>
      <c r="AY11" s="604">
        <f t="shared" si="11"/>
        <v>0</v>
      </c>
      <c r="AZ11" s="604">
        <f t="shared" si="26"/>
        <v>0</v>
      </c>
      <c r="BA11" s="604">
        <f t="shared" ref="BA11:BA17" si="30">COUNTIF(E11:AH11,"N/M")</f>
        <v>0</v>
      </c>
      <c r="BB11" s="604">
        <f t="shared" si="12"/>
        <v>0</v>
      </c>
      <c r="BC11" s="604">
        <f t="shared" si="13"/>
        <v>0</v>
      </c>
      <c r="BD11" s="604">
        <f t="shared" si="14"/>
        <v>0</v>
      </c>
      <c r="BE11" s="604">
        <f t="shared" si="15"/>
        <v>0</v>
      </c>
      <c r="BF11" s="604">
        <f t="shared" si="16"/>
        <v>0</v>
      </c>
      <c r="BG11" s="604">
        <f t="shared" si="17"/>
        <v>0</v>
      </c>
      <c r="BH11" s="604">
        <f t="shared" si="18"/>
        <v>0</v>
      </c>
      <c r="BI11" s="604">
        <f t="shared" si="19"/>
        <v>0</v>
      </c>
      <c r="BJ11" s="604">
        <f t="shared" si="20"/>
        <v>0</v>
      </c>
      <c r="BK11" s="604">
        <f t="shared" si="27"/>
        <v>0</v>
      </c>
      <c r="BL11" s="604">
        <f t="shared" si="21"/>
        <v>0</v>
      </c>
      <c r="BM11" s="604">
        <f t="shared" si="22"/>
        <v>0</v>
      </c>
      <c r="BN11" s="608"/>
      <c r="BO11" s="608"/>
      <c r="BP11" s="608"/>
      <c r="BQ11" s="608"/>
      <c r="BR11" s="608"/>
      <c r="BS11" s="604">
        <f t="shared" si="28"/>
        <v>0</v>
      </c>
      <c r="BT11" s="606">
        <f t="shared" si="29"/>
        <v>174</v>
      </c>
      <c r="BU11" s="607"/>
      <c r="BV11" s="607"/>
      <c r="BW11" s="607"/>
      <c r="BX11" s="607"/>
      <c r="BY11" s="607"/>
      <c r="BZ11" s="607"/>
      <c r="CA11" s="607"/>
      <c r="CB11" s="607"/>
      <c r="CC11" s="607"/>
      <c r="CD11" s="607"/>
      <c r="CE11" s="607"/>
      <c r="CF11" s="607"/>
      <c r="CG11" s="607"/>
      <c r="CH11" s="607"/>
      <c r="CI11" s="607"/>
      <c r="CJ11" s="607"/>
      <c r="CK11" s="607"/>
      <c r="CL11" s="607"/>
      <c r="CM11" s="607"/>
      <c r="CN11" s="607"/>
      <c r="CO11" s="607"/>
      <c r="CP11" s="607"/>
      <c r="CQ11" s="581"/>
      <c r="CR11" s="581"/>
      <c r="CS11" s="581"/>
    </row>
    <row r="12" spans="1:244" s="582" customFormat="1">
      <c r="A12" s="615" t="s">
        <v>313</v>
      </c>
      <c r="B12" s="615" t="s">
        <v>314</v>
      </c>
      <c r="C12" s="615">
        <v>698638</v>
      </c>
      <c r="D12" s="593" t="s">
        <v>299</v>
      </c>
      <c r="E12" s="594" t="s">
        <v>21</v>
      </c>
      <c r="F12" s="594" t="s">
        <v>21</v>
      </c>
      <c r="G12" s="597" t="s">
        <v>21</v>
      </c>
      <c r="H12" s="596"/>
      <c r="I12" s="596"/>
      <c r="J12" s="612" t="s">
        <v>169</v>
      </c>
      <c r="K12" s="613"/>
      <c r="L12" s="613"/>
      <c r="M12" s="613"/>
      <c r="N12" s="613"/>
      <c r="O12" s="613"/>
      <c r="P12" s="613"/>
      <c r="Q12" s="613"/>
      <c r="R12" s="613"/>
      <c r="S12" s="613"/>
      <c r="T12" s="613"/>
      <c r="U12" s="613"/>
      <c r="V12" s="613"/>
      <c r="W12" s="613"/>
      <c r="X12" s="613"/>
      <c r="Y12" s="613"/>
      <c r="Z12" s="613"/>
      <c r="AA12" s="613"/>
      <c r="AB12" s="613"/>
      <c r="AC12" s="614"/>
      <c r="AD12" s="596" t="s">
        <v>21</v>
      </c>
      <c r="AE12" s="595"/>
      <c r="AF12" s="598" t="s">
        <v>17</v>
      </c>
      <c r="AG12" s="595"/>
      <c r="AH12" s="598" t="s">
        <v>17</v>
      </c>
      <c r="AI12" s="599">
        <f t="shared" si="0"/>
        <v>12</v>
      </c>
      <c r="AJ12" s="600">
        <f t="shared" si="1"/>
        <v>48</v>
      </c>
      <c r="AK12" s="600">
        <f t="shared" si="2"/>
        <v>36</v>
      </c>
      <c r="AL12" s="601"/>
      <c r="AM12" s="602">
        <f t="shared" si="3"/>
        <v>12</v>
      </c>
      <c r="AN12" s="602">
        <f t="shared" si="4"/>
        <v>36</v>
      </c>
      <c r="AO12" s="603"/>
      <c r="AP12" s="604">
        <f t="shared" si="5"/>
        <v>0</v>
      </c>
      <c r="AQ12" s="604">
        <f t="shared" si="6"/>
        <v>0</v>
      </c>
      <c r="AR12" s="604">
        <f t="shared" si="7"/>
        <v>4</v>
      </c>
      <c r="AS12" s="604">
        <f t="shared" si="23"/>
        <v>0</v>
      </c>
      <c r="AT12" s="604">
        <f t="shared" si="8"/>
        <v>0</v>
      </c>
      <c r="AU12" s="604">
        <f t="shared" si="9"/>
        <v>0</v>
      </c>
      <c r="AV12" s="604">
        <f t="shared" si="10"/>
        <v>0</v>
      </c>
      <c r="AW12" s="604">
        <f t="shared" si="24"/>
        <v>0</v>
      </c>
      <c r="AX12" s="604">
        <f t="shared" si="25"/>
        <v>0</v>
      </c>
      <c r="AY12" s="604">
        <f t="shared" si="11"/>
        <v>0</v>
      </c>
      <c r="AZ12" s="604">
        <f t="shared" si="26"/>
        <v>0</v>
      </c>
      <c r="BA12" s="604">
        <f t="shared" si="30"/>
        <v>0</v>
      </c>
      <c r="BB12" s="604">
        <f t="shared" si="12"/>
        <v>0</v>
      </c>
      <c r="BC12" s="604">
        <f t="shared" si="13"/>
        <v>0</v>
      </c>
      <c r="BD12" s="604">
        <f t="shared" si="14"/>
        <v>0</v>
      </c>
      <c r="BE12" s="604">
        <f t="shared" si="15"/>
        <v>0</v>
      </c>
      <c r="BF12" s="604">
        <f t="shared" si="16"/>
        <v>0</v>
      </c>
      <c r="BG12" s="604">
        <f t="shared" si="17"/>
        <v>0</v>
      </c>
      <c r="BH12" s="604">
        <f t="shared" si="18"/>
        <v>0</v>
      </c>
      <c r="BI12" s="604">
        <f t="shared" si="19"/>
        <v>0</v>
      </c>
      <c r="BJ12" s="604">
        <f t="shared" si="20"/>
        <v>0</v>
      </c>
      <c r="BK12" s="604">
        <f t="shared" si="27"/>
        <v>0</v>
      </c>
      <c r="BL12" s="604">
        <f t="shared" si="21"/>
        <v>0</v>
      </c>
      <c r="BM12" s="604">
        <f t="shared" si="22"/>
        <v>0</v>
      </c>
      <c r="BN12" s="608"/>
      <c r="BO12" s="608">
        <v>13</v>
      </c>
      <c r="BP12" s="608"/>
      <c r="BQ12" s="608">
        <v>4</v>
      </c>
      <c r="BR12" s="608"/>
      <c r="BS12" s="604">
        <f t="shared" si="28"/>
        <v>102</v>
      </c>
      <c r="BT12" s="606">
        <f t="shared" si="29"/>
        <v>48</v>
      </c>
      <c r="BU12" s="607"/>
      <c r="BV12" s="607"/>
      <c r="BW12" s="607"/>
      <c r="BX12" s="607"/>
      <c r="BY12" s="607"/>
      <c r="BZ12" s="607"/>
      <c r="CA12" s="607"/>
      <c r="CB12" s="607"/>
      <c r="CC12" s="607"/>
      <c r="CD12" s="607"/>
      <c r="CE12" s="607"/>
      <c r="CF12" s="607"/>
      <c r="CG12" s="607"/>
      <c r="CH12" s="607"/>
      <c r="CI12" s="607"/>
      <c r="CJ12" s="607"/>
      <c r="CK12" s="607"/>
      <c r="CL12" s="607"/>
      <c r="CM12" s="607"/>
      <c r="CN12" s="607"/>
      <c r="CO12" s="607"/>
      <c r="CP12" s="607"/>
      <c r="CQ12" s="581"/>
      <c r="CR12" s="581"/>
      <c r="CS12" s="581"/>
    </row>
    <row r="13" spans="1:244" s="582" customFormat="1">
      <c r="A13" s="592" t="s">
        <v>315</v>
      </c>
      <c r="B13" s="592" t="s">
        <v>316</v>
      </c>
      <c r="C13" s="592">
        <v>645401</v>
      </c>
      <c r="D13" s="593" t="s">
        <v>299</v>
      </c>
      <c r="E13" s="595"/>
      <c r="F13" s="595"/>
      <c r="G13" s="596" t="s">
        <v>21</v>
      </c>
      <c r="H13" s="596"/>
      <c r="I13" s="596"/>
      <c r="J13" s="595" t="s">
        <v>21</v>
      </c>
      <c r="K13" s="595"/>
      <c r="L13" s="594" t="s">
        <v>21</v>
      </c>
      <c r="M13" s="595" t="s">
        <v>21</v>
      </c>
      <c r="N13" s="595"/>
      <c r="O13" s="596"/>
      <c r="P13" s="596" t="s">
        <v>21</v>
      </c>
      <c r="Q13" s="595"/>
      <c r="R13" s="595"/>
      <c r="S13" s="598" t="s">
        <v>17</v>
      </c>
      <c r="T13" s="595"/>
      <c r="U13" s="595"/>
      <c r="V13" s="596" t="s">
        <v>300</v>
      </c>
      <c r="W13" s="596"/>
      <c r="X13" s="596"/>
      <c r="Y13" s="596" t="s">
        <v>21</v>
      </c>
      <c r="Z13" s="595"/>
      <c r="AA13" s="595"/>
      <c r="AB13" s="595" t="s">
        <v>21</v>
      </c>
      <c r="AC13" s="597" t="s">
        <v>21</v>
      </c>
      <c r="AD13" s="596"/>
      <c r="AE13" s="595" t="s">
        <v>21</v>
      </c>
      <c r="AF13" s="595"/>
      <c r="AG13" s="594" t="s">
        <v>21</v>
      </c>
      <c r="AH13" s="595" t="s">
        <v>21</v>
      </c>
      <c r="AI13" s="599">
        <f t="shared" si="0"/>
        <v>102</v>
      </c>
      <c r="AJ13" s="600">
        <f t="shared" si="1"/>
        <v>144</v>
      </c>
      <c r="AK13" s="600">
        <f t="shared" si="2"/>
        <v>42</v>
      </c>
      <c r="AL13" s="601"/>
      <c r="AM13" s="602">
        <f t="shared" si="3"/>
        <v>102</v>
      </c>
      <c r="AN13" s="602">
        <f t="shared" si="4"/>
        <v>42</v>
      </c>
      <c r="AO13" s="603"/>
      <c r="AP13" s="604">
        <f t="shared" si="5"/>
        <v>0</v>
      </c>
      <c r="AQ13" s="604">
        <f t="shared" si="6"/>
        <v>0</v>
      </c>
      <c r="AR13" s="604">
        <f t="shared" si="7"/>
        <v>11</v>
      </c>
      <c r="AS13" s="604">
        <f t="shared" si="23"/>
        <v>0</v>
      </c>
      <c r="AT13" s="604">
        <f t="shared" si="8"/>
        <v>1</v>
      </c>
      <c r="AU13" s="604">
        <f t="shared" si="9"/>
        <v>0</v>
      </c>
      <c r="AV13" s="604">
        <f t="shared" si="10"/>
        <v>0</v>
      </c>
      <c r="AW13" s="604">
        <f t="shared" si="24"/>
        <v>0</v>
      </c>
      <c r="AX13" s="604">
        <f t="shared" si="25"/>
        <v>0</v>
      </c>
      <c r="AY13" s="604">
        <f t="shared" si="11"/>
        <v>0</v>
      </c>
      <c r="AZ13" s="604">
        <f t="shared" si="26"/>
        <v>0</v>
      </c>
      <c r="BA13" s="604">
        <f t="shared" si="30"/>
        <v>0</v>
      </c>
      <c r="BB13" s="604">
        <f t="shared" si="12"/>
        <v>0</v>
      </c>
      <c r="BC13" s="604">
        <f t="shared" si="13"/>
        <v>0</v>
      </c>
      <c r="BD13" s="604">
        <f t="shared" si="14"/>
        <v>0</v>
      </c>
      <c r="BE13" s="604">
        <f t="shared" si="15"/>
        <v>0</v>
      </c>
      <c r="BF13" s="604">
        <f t="shared" si="16"/>
        <v>0</v>
      </c>
      <c r="BG13" s="604">
        <f t="shared" si="17"/>
        <v>0</v>
      </c>
      <c r="BH13" s="604">
        <f t="shared" si="18"/>
        <v>0</v>
      </c>
      <c r="BI13" s="604">
        <f t="shared" si="19"/>
        <v>0</v>
      </c>
      <c r="BJ13" s="604">
        <f t="shared" si="20"/>
        <v>0</v>
      </c>
      <c r="BK13" s="604">
        <f t="shared" si="27"/>
        <v>0</v>
      </c>
      <c r="BL13" s="604">
        <f t="shared" si="21"/>
        <v>0</v>
      </c>
      <c r="BM13" s="604">
        <f t="shared" si="22"/>
        <v>0</v>
      </c>
      <c r="BN13" s="608"/>
      <c r="BO13" s="608"/>
      <c r="BP13" s="608"/>
      <c r="BQ13" s="608">
        <v>2</v>
      </c>
      <c r="BR13" s="608"/>
      <c r="BS13" s="604">
        <f t="shared" si="28"/>
        <v>12</v>
      </c>
      <c r="BT13" s="606">
        <f t="shared" si="29"/>
        <v>144</v>
      </c>
      <c r="BU13" s="607"/>
      <c r="BV13" s="607"/>
      <c r="BW13" s="607"/>
      <c r="BX13" s="607"/>
      <c r="BY13" s="607"/>
      <c r="BZ13" s="607"/>
      <c r="CA13" s="607"/>
      <c r="CB13" s="607"/>
      <c r="CC13" s="607"/>
      <c r="CD13" s="607"/>
      <c r="CE13" s="607"/>
      <c r="CF13" s="607"/>
      <c r="CG13" s="607"/>
      <c r="CH13" s="607"/>
      <c r="CI13" s="607"/>
      <c r="CJ13" s="607"/>
      <c r="CK13" s="607"/>
      <c r="CL13" s="607"/>
      <c r="CM13" s="607"/>
      <c r="CN13" s="607"/>
      <c r="CO13" s="607"/>
      <c r="CP13" s="607"/>
      <c r="CQ13" s="581"/>
      <c r="CR13" s="581"/>
      <c r="CS13" s="581"/>
    </row>
    <row r="14" spans="1:244" s="582" customFormat="1">
      <c r="A14" s="592" t="s">
        <v>317</v>
      </c>
      <c r="B14" s="592" t="s">
        <v>318</v>
      </c>
      <c r="C14" s="592" t="s">
        <v>319</v>
      </c>
      <c r="D14" s="593" t="s">
        <v>299</v>
      </c>
      <c r="E14" s="595"/>
      <c r="F14" s="595"/>
      <c r="G14" s="596" t="s">
        <v>21</v>
      </c>
      <c r="H14" s="597" t="s">
        <v>21</v>
      </c>
      <c r="I14" s="596"/>
      <c r="J14" s="595" t="s">
        <v>21</v>
      </c>
      <c r="K14" s="595"/>
      <c r="L14" s="594" t="s">
        <v>21</v>
      </c>
      <c r="M14" s="595" t="s">
        <v>21</v>
      </c>
      <c r="N14" s="595"/>
      <c r="O14" s="596"/>
      <c r="P14" s="596" t="s">
        <v>21</v>
      </c>
      <c r="Q14" s="595"/>
      <c r="R14" s="595"/>
      <c r="S14" s="595" t="s">
        <v>21</v>
      </c>
      <c r="T14" s="595"/>
      <c r="U14" s="594" t="s">
        <v>21</v>
      </c>
      <c r="V14" s="596" t="s">
        <v>21</v>
      </c>
      <c r="W14" s="597" t="s">
        <v>21</v>
      </c>
      <c r="X14" s="597" t="s">
        <v>21</v>
      </c>
      <c r="Y14" s="596" t="s">
        <v>21</v>
      </c>
      <c r="Z14" s="594" t="s">
        <v>21</v>
      </c>
      <c r="AA14" s="594" t="s">
        <v>21</v>
      </c>
      <c r="AB14" s="595" t="s">
        <v>21</v>
      </c>
      <c r="AC14" s="596"/>
      <c r="AD14" s="596"/>
      <c r="AE14" s="595" t="s">
        <v>21</v>
      </c>
      <c r="AF14" s="595"/>
      <c r="AG14" s="594" t="s">
        <v>21</v>
      </c>
      <c r="AH14" s="595" t="s">
        <v>300</v>
      </c>
      <c r="AI14" s="599">
        <f t="shared" si="0"/>
        <v>114</v>
      </c>
      <c r="AJ14" s="600">
        <f t="shared" si="1"/>
        <v>216</v>
      </c>
      <c r="AK14" s="600">
        <f t="shared" si="2"/>
        <v>102</v>
      </c>
      <c r="AL14" s="601"/>
      <c r="AM14" s="602">
        <f t="shared" si="3"/>
        <v>114</v>
      </c>
      <c r="AN14" s="602">
        <f t="shared" si="4"/>
        <v>102</v>
      </c>
      <c r="AO14" s="603"/>
      <c r="AP14" s="604">
        <f t="shared" si="5"/>
        <v>0</v>
      </c>
      <c r="AQ14" s="604">
        <f t="shared" si="6"/>
        <v>0</v>
      </c>
      <c r="AR14" s="604">
        <f t="shared" si="7"/>
        <v>17</v>
      </c>
      <c r="AS14" s="604">
        <f t="shared" si="23"/>
        <v>0</v>
      </c>
      <c r="AT14" s="604">
        <f t="shared" si="8"/>
        <v>1</v>
      </c>
      <c r="AU14" s="604">
        <f t="shared" si="9"/>
        <v>0</v>
      </c>
      <c r="AV14" s="604">
        <f t="shared" si="10"/>
        <v>0</v>
      </c>
      <c r="AW14" s="604">
        <f t="shared" si="24"/>
        <v>0</v>
      </c>
      <c r="AX14" s="604">
        <f t="shared" si="25"/>
        <v>0</v>
      </c>
      <c r="AY14" s="604">
        <f t="shared" si="11"/>
        <v>0</v>
      </c>
      <c r="AZ14" s="604">
        <f t="shared" si="26"/>
        <v>0</v>
      </c>
      <c r="BA14" s="604">
        <f t="shared" si="30"/>
        <v>0</v>
      </c>
      <c r="BB14" s="604">
        <f t="shared" si="12"/>
        <v>0</v>
      </c>
      <c r="BC14" s="604">
        <f t="shared" si="13"/>
        <v>0</v>
      </c>
      <c r="BD14" s="604">
        <f t="shared" si="14"/>
        <v>0</v>
      </c>
      <c r="BE14" s="604">
        <f t="shared" si="15"/>
        <v>0</v>
      </c>
      <c r="BF14" s="604">
        <f t="shared" si="16"/>
        <v>0</v>
      </c>
      <c r="BG14" s="604">
        <f t="shared" si="17"/>
        <v>0</v>
      </c>
      <c r="BH14" s="604">
        <f t="shared" si="18"/>
        <v>0</v>
      </c>
      <c r="BI14" s="604">
        <f t="shared" si="19"/>
        <v>0</v>
      </c>
      <c r="BJ14" s="604">
        <f t="shared" si="20"/>
        <v>0</v>
      </c>
      <c r="BK14" s="604">
        <f t="shared" si="27"/>
        <v>0</v>
      </c>
      <c r="BL14" s="604">
        <f t="shared" si="21"/>
        <v>0</v>
      </c>
      <c r="BM14" s="604">
        <f t="shared" si="22"/>
        <v>0</v>
      </c>
      <c r="BN14" s="608"/>
      <c r="BO14" s="608"/>
      <c r="BP14" s="608"/>
      <c r="BQ14" s="608"/>
      <c r="BR14" s="608"/>
      <c r="BS14" s="604">
        <f t="shared" si="28"/>
        <v>0</v>
      </c>
      <c r="BT14" s="606">
        <f t="shared" si="29"/>
        <v>216</v>
      </c>
      <c r="BU14" s="607"/>
      <c r="BV14" s="607"/>
      <c r="BW14" s="607"/>
      <c r="BX14" s="607"/>
      <c r="BY14" s="607"/>
      <c r="BZ14" s="607"/>
      <c r="CA14" s="607"/>
      <c r="CB14" s="607"/>
      <c r="CC14" s="607"/>
      <c r="CD14" s="607"/>
      <c r="CE14" s="607"/>
      <c r="CF14" s="607"/>
      <c r="CG14" s="607"/>
      <c r="CH14" s="607"/>
      <c r="CI14" s="607"/>
      <c r="CJ14" s="607"/>
      <c r="CK14" s="607"/>
      <c r="CL14" s="607"/>
      <c r="CM14" s="607"/>
      <c r="CN14" s="607"/>
      <c r="CO14" s="607"/>
      <c r="CP14" s="607"/>
      <c r="CQ14" s="581"/>
      <c r="CR14" s="581"/>
      <c r="CS14" s="581"/>
    </row>
    <row r="15" spans="1:244" s="582" customFormat="1">
      <c r="A15" s="592" t="s">
        <v>320</v>
      </c>
      <c r="B15" s="592" t="s">
        <v>321</v>
      </c>
      <c r="C15" s="592">
        <v>1002685</v>
      </c>
      <c r="D15" s="593" t="s">
        <v>299</v>
      </c>
      <c r="E15" s="594" t="s">
        <v>21</v>
      </c>
      <c r="F15" s="594" t="s">
        <v>21</v>
      </c>
      <c r="G15" s="596" t="s">
        <v>21</v>
      </c>
      <c r="H15" s="596"/>
      <c r="I15" s="597" t="s">
        <v>21</v>
      </c>
      <c r="J15" s="595" t="s">
        <v>21</v>
      </c>
      <c r="K15" s="594" t="s">
        <v>21</v>
      </c>
      <c r="L15" s="594" t="s">
        <v>21</v>
      </c>
      <c r="M15" s="595" t="s">
        <v>21</v>
      </c>
      <c r="N15" s="594" t="s">
        <v>21</v>
      </c>
      <c r="O15" s="597" t="s">
        <v>21</v>
      </c>
      <c r="P15" s="596" t="s">
        <v>21</v>
      </c>
      <c r="Q15" s="595"/>
      <c r="R15" s="594" t="s">
        <v>21</v>
      </c>
      <c r="S15" s="595" t="s">
        <v>21</v>
      </c>
      <c r="T15" s="594" t="s">
        <v>21</v>
      </c>
      <c r="U15" s="594" t="s">
        <v>21</v>
      </c>
      <c r="V15" s="616" t="s">
        <v>17</v>
      </c>
      <c r="W15" s="597" t="s">
        <v>21</v>
      </c>
      <c r="X15" s="597" t="s">
        <v>21</v>
      </c>
      <c r="Y15" s="596" t="s">
        <v>21</v>
      </c>
      <c r="Z15" s="594" t="s">
        <v>20</v>
      </c>
      <c r="AA15" s="594" t="s">
        <v>21</v>
      </c>
      <c r="AB15" s="595" t="s">
        <v>21</v>
      </c>
      <c r="AC15" s="597" t="s">
        <v>21</v>
      </c>
      <c r="AD15" s="597" t="s">
        <v>20</v>
      </c>
      <c r="AE15" s="595" t="s">
        <v>21</v>
      </c>
      <c r="AF15" s="595" t="s">
        <v>20</v>
      </c>
      <c r="AG15" s="595"/>
      <c r="AH15" s="594" t="s">
        <v>21</v>
      </c>
      <c r="AI15" s="599">
        <f t="shared" si="0"/>
        <v>102</v>
      </c>
      <c r="AJ15" s="600">
        <f t="shared" si="1"/>
        <v>294</v>
      </c>
      <c r="AK15" s="600">
        <f t="shared" si="2"/>
        <v>192</v>
      </c>
      <c r="AL15" s="601"/>
      <c r="AM15" s="602">
        <f t="shared" si="3"/>
        <v>102</v>
      </c>
      <c r="AN15" s="602">
        <f t="shared" si="4"/>
        <v>192</v>
      </c>
      <c r="AO15" s="603"/>
      <c r="AP15" s="604">
        <f t="shared" si="5"/>
        <v>0</v>
      </c>
      <c r="AQ15" s="604">
        <f t="shared" si="6"/>
        <v>3</v>
      </c>
      <c r="AR15" s="604">
        <f t="shared" si="7"/>
        <v>23</v>
      </c>
      <c r="AS15" s="604">
        <f t="shared" si="23"/>
        <v>0</v>
      </c>
      <c r="AT15" s="604">
        <f t="shared" si="8"/>
        <v>0</v>
      </c>
      <c r="AU15" s="604">
        <f t="shared" si="9"/>
        <v>0</v>
      </c>
      <c r="AV15" s="604">
        <f t="shared" si="10"/>
        <v>0</v>
      </c>
      <c r="AW15" s="604">
        <f t="shared" si="24"/>
        <v>0</v>
      </c>
      <c r="AX15" s="604">
        <f t="shared" si="25"/>
        <v>0</v>
      </c>
      <c r="AY15" s="604">
        <f t="shared" si="11"/>
        <v>0</v>
      </c>
      <c r="AZ15" s="604">
        <f t="shared" si="26"/>
        <v>0</v>
      </c>
      <c r="BA15" s="604">
        <f t="shared" si="30"/>
        <v>0</v>
      </c>
      <c r="BB15" s="604">
        <f t="shared" si="12"/>
        <v>0</v>
      </c>
      <c r="BC15" s="604">
        <f t="shared" si="13"/>
        <v>0</v>
      </c>
      <c r="BD15" s="604">
        <f t="shared" si="14"/>
        <v>0</v>
      </c>
      <c r="BE15" s="604">
        <f t="shared" si="15"/>
        <v>0</v>
      </c>
      <c r="BF15" s="604">
        <f t="shared" si="16"/>
        <v>0</v>
      </c>
      <c r="BG15" s="604">
        <f t="shared" si="17"/>
        <v>0</v>
      </c>
      <c r="BH15" s="604">
        <f t="shared" si="18"/>
        <v>0</v>
      </c>
      <c r="BI15" s="604">
        <f t="shared" si="19"/>
        <v>0</v>
      </c>
      <c r="BJ15" s="604">
        <f t="shared" si="20"/>
        <v>0</v>
      </c>
      <c r="BK15" s="604">
        <f t="shared" si="27"/>
        <v>0</v>
      </c>
      <c r="BL15" s="604">
        <f t="shared" si="21"/>
        <v>0</v>
      </c>
      <c r="BM15" s="604">
        <f t="shared" si="22"/>
        <v>0</v>
      </c>
      <c r="BN15" s="608"/>
      <c r="BO15" s="608"/>
      <c r="BP15" s="608"/>
      <c r="BQ15" s="608">
        <v>2</v>
      </c>
      <c r="BR15" s="608"/>
      <c r="BS15" s="604">
        <f t="shared" si="28"/>
        <v>12</v>
      </c>
      <c r="BT15" s="606">
        <f t="shared" si="29"/>
        <v>294</v>
      </c>
      <c r="BU15" s="607"/>
      <c r="BV15" s="607"/>
      <c r="BW15" s="607"/>
      <c r="BX15" s="607"/>
      <c r="BY15" s="607"/>
      <c r="BZ15" s="607"/>
      <c r="CA15" s="607"/>
      <c r="CB15" s="607"/>
      <c r="CC15" s="607"/>
      <c r="CD15" s="607"/>
      <c r="CE15" s="607"/>
      <c r="CF15" s="607"/>
      <c r="CG15" s="607"/>
      <c r="CH15" s="607"/>
      <c r="CI15" s="607"/>
      <c r="CJ15" s="607"/>
      <c r="CK15" s="607"/>
      <c r="CL15" s="607"/>
      <c r="CM15" s="607"/>
      <c r="CN15" s="607"/>
      <c r="CO15" s="607"/>
      <c r="CP15" s="607"/>
      <c r="CQ15" s="581"/>
      <c r="CR15" s="581"/>
      <c r="CS15" s="581"/>
    </row>
    <row r="16" spans="1:244" s="582" customFormat="1">
      <c r="A16" s="592" t="s">
        <v>322</v>
      </c>
      <c r="B16" s="592" t="s">
        <v>323</v>
      </c>
      <c r="C16" s="592">
        <v>655778</v>
      </c>
      <c r="D16" s="593" t="s">
        <v>299</v>
      </c>
      <c r="E16" s="595"/>
      <c r="F16" s="595"/>
      <c r="G16" s="596" t="s">
        <v>324</v>
      </c>
      <c r="H16" s="597" t="s">
        <v>55</v>
      </c>
      <c r="I16" s="596"/>
      <c r="J16" s="595" t="s">
        <v>325</v>
      </c>
      <c r="K16" s="595"/>
      <c r="L16" s="595"/>
      <c r="M16" s="598" t="s">
        <v>17</v>
      </c>
      <c r="N16" s="595"/>
      <c r="O16" s="596"/>
      <c r="P16" s="616" t="s">
        <v>17</v>
      </c>
      <c r="Q16" s="595"/>
      <c r="R16" s="595"/>
      <c r="S16" s="595" t="s">
        <v>21</v>
      </c>
      <c r="T16" s="594" t="s">
        <v>21</v>
      </c>
      <c r="U16" s="595"/>
      <c r="V16" s="596" t="s">
        <v>21</v>
      </c>
      <c r="W16" s="597" t="s">
        <v>21</v>
      </c>
      <c r="X16" s="597" t="s">
        <v>21</v>
      </c>
      <c r="Y16" s="596" t="s">
        <v>21</v>
      </c>
      <c r="Z16" s="595"/>
      <c r="AA16" s="595"/>
      <c r="AB16" s="595" t="s">
        <v>21</v>
      </c>
      <c r="AC16" s="596"/>
      <c r="AD16" s="596"/>
      <c r="AE16" s="595" t="s">
        <v>21</v>
      </c>
      <c r="AF16" s="594" t="s">
        <v>21</v>
      </c>
      <c r="AG16" s="595"/>
      <c r="AH16" s="595" t="s">
        <v>326</v>
      </c>
      <c r="AI16" s="599">
        <f t="shared" si="0"/>
        <v>90</v>
      </c>
      <c r="AJ16" s="600">
        <f t="shared" si="1"/>
        <v>168</v>
      </c>
      <c r="AK16" s="600">
        <f t="shared" si="2"/>
        <v>78</v>
      </c>
      <c r="AL16" s="601"/>
      <c r="AM16" s="602">
        <f t="shared" si="3"/>
        <v>90</v>
      </c>
      <c r="AN16" s="602">
        <f t="shared" si="4"/>
        <v>78</v>
      </c>
      <c r="AO16" s="603"/>
      <c r="AP16" s="604">
        <f t="shared" si="5"/>
        <v>0</v>
      </c>
      <c r="AQ16" s="604">
        <f t="shared" si="6"/>
        <v>0</v>
      </c>
      <c r="AR16" s="604">
        <f t="shared" si="7"/>
        <v>9</v>
      </c>
      <c r="AS16" s="604">
        <f t="shared" si="23"/>
        <v>1</v>
      </c>
      <c r="AT16" s="604">
        <f t="shared" si="8"/>
        <v>1</v>
      </c>
      <c r="AU16" s="604">
        <f t="shared" si="9"/>
        <v>0</v>
      </c>
      <c r="AV16" s="604">
        <f t="shared" si="10"/>
        <v>0</v>
      </c>
      <c r="AW16" s="604">
        <f t="shared" si="24"/>
        <v>0</v>
      </c>
      <c r="AX16" s="604">
        <f t="shared" si="25"/>
        <v>0</v>
      </c>
      <c r="AY16" s="604">
        <f t="shared" si="11"/>
        <v>0</v>
      </c>
      <c r="AZ16" s="604">
        <f t="shared" si="26"/>
        <v>0</v>
      </c>
      <c r="BA16" s="604">
        <f t="shared" si="30"/>
        <v>0</v>
      </c>
      <c r="BB16" s="604">
        <f t="shared" si="12"/>
        <v>0</v>
      </c>
      <c r="BC16" s="604">
        <f t="shared" si="13"/>
        <v>0</v>
      </c>
      <c r="BD16" s="604">
        <f t="shared" si="14"/>
        <v>2</v>
      </c>
      <c r="BE16" s="604">
        <f t="shared" si="15"/>
        <v>0</v>
      </c>
      <c r="BF16" s="604">
        <f t="shared" si="16"/>
        <v>0</v>
      </c>
      <c r="BG16" s="604">
        <f t="shared" si="17"/>
        <v>0</v>
      </c>
      <c r="BH16" s="604">
        <f t="shared" si="18"/>
        <v>0</v>
      </c>
      <c r="BI16" s="604">
        <f t="shared" si="19"/>
        <v>0</v>
      </c>
      <c r="BJ16" s="604">
        <f t="shared" si="20"/>
        <v>0</v>
      </c>
      <c r="BK16" s="604">
        <f t="shared" si="27"/>
        <v>0</v>
      </c>
      <c r="BL16" s="604">
        <f t="shared" si="21"/>
        <v>0</v>
      </c>
      <c r="BM16" s="604">
        <f t="shared" si="22"/>
        <v>0</v>
      </c>
      <c r="BN16" s="608"/>
      <c r="BO16" s="608"/>
      <c r="BP16" s="608"/>
      <c r="BQ16" s="608">
        <v>4</v>
      </c>
      <c r="BR16" s="608"/>
      <c r="BS16" s="604">
        <f t="shared" si="28"/>
        <v>24</v>
      </c>
      <c r="BT16" s="606">
        <f t="shared" si="29"/>
        <v>168</v>
      </c>
      <c r="BU16" s="607"/>
      <c r="BV16" s="607"/>
      <c r="BW16" s="607"/>
      <c r="BX16" s="607"/>
      <c r="BY16" s="607"/>
      <c r="BZ16" s="607"/>
      <c r="CA16" s="607"/>
      <c r="CB16" s="607"/>
      <c r="CC16" s="607"/>
      <c r="CD16" s="607"/>
      <c r="CE16" s="607"/>
      <c r="CF16" s="607"/>
      <c r="CG16" s="607"/>
      <c r="CH16" s="607"/>
      <c r="CI16" s="607"/>
      <c r="CJ16" s="607"/>
      <c r="CK16" s="607"/>
      <c r="CL16" s="607"/>
      <c r="CM16" s="607"/>
      <c r="CN16" s="607"/>
      <c r="CO16" s="607"/>
      <c r="CP16" s="607"/>
      <c r="CQ16" s="581"/>
      <c r="CR16" s="581"/>
      <c r="CS16" s="581"/>
    </row>
    <row r="17" spans="1:97" s="582" customFormat="1">
      <c r="A17" s="592" t="s">
        <v>327</v>
      </c>
      <c r="B17" s="592" t="s">
        <v>328</v>
      </c>
      <c r="C17" s="592"/>
      <c r="D17" s="593" t="s">
        <v>299</v>
      </c>
      <c r="E17" s="594" t="s">
        <v>21</v>
      </c>
      <c r="F17" s="595"/>
      <c r="G17" s="596" t="s">
        <v>21</v>
      </c>
      <c r="H17" s="596"/>
      <c r="I17" s="596"/>
      <c r="J17" s="595" t="s">
        <v>21</v>
      </c>
      <c r="K17" s="595"/>
      <c r="L17" s="595"/>
      <c r="M17" s="595" t="s">
        <v>300</v>
      </c>
      <c r="N17" s="595"/>
      <c r="O17" s="596"/>
      <c r="P17" s="596" t="s">
        <v>21</v>
      </c>
      <c r="Q17" s="595"/>
      <c r="R17" s="595"/>
      <c r="S17" s="595" t="s">
        <v>21</v>
      </c>
      <c r="T17" s="595"/>
      <c r="U17" s="595"/>
      <c r="V17" s="596" t="s">
        <v>21</v>
      </c>
      <c r="W17" s="596"/>
      <c r="X17" s="596"/>
      <c r="Y17" s="596" t="s">
        <v>21</v>
      </c>
      <c r="Z17" s="595"/>
      <c r="AA17" s="595"/>
      <c r="AB17" s="595" t="s">
        <v>21</v>
      </c>
      <c r="AC17" s="596"/>
      <c r="AD17" s="596"/>
      <c r="AE17" s="595" t="s">
        <v>21</v>
      </c>
      <c r="AF17" s="595"/>
      <c r="AG17" s="595"/>
      <c r="AH17" s="595" t="s">
        <v>21</v>
      </c>
      <c r="AI17" s="599">
        <f t="shared" si="0"/>
        <v>114</v>
      </c>
      <c r="AJ17" s="600">
        <f t="shared" si="1"/>
        <v>132</v>
      </c>
      <c r="AK17" s="600">
        <f t="shared" si="2"/>
        <v>18</v>
      </c>
      <c r="AL17" s="601"/>
      <c r="AM17" s="602">
        <f t="shared" si="3"/>
        <v>114</v>
      </c>
      <c r="AN17" s="602">
        <f t="shared" si="4"/>
        <v>18</v>
      </c>
      <c r="AO17" s="603"/>
      <c r="AP17" s="604">
        <f t="shared" si="5"/>
        <v>0</v>
      </c>
      <c r="AQ17" s="604">
        <f t="shared" si="6"/>
        <v>0</v>
      </c>
      <c r="AR17" s="604">
        <f t="shared" si="7"/>
        <v>10</v>
      </c>
      <c r="AS17" s="604">
        <f t="shared" si="23"/>
        <v>0</v>
      </c>
      <c r="AT17" s="604">
        <f t="shared" si="8"/>
        <v>1</v>
      </c>
      <c r="AU17" s="604">
        <f t="shared" si="9"/>
        <v>0</v>
      </c>
      <c r="AV17" s="604">
        <f t="shared" si="10"/>
        <v>0</v>
      </c>
      <c r="AW17" s="604">
        <f t="shared" si="24"/>
        <v>0</v>
      </c>
      <c r="AX17" s="604">
        <f t="shared" si="25"/>
        <v>0</v>
      </c>
      <c r="AY17" s="604">
        <f t="shared" si="11"/>
        <v>0</v>
      </c>
      <c r="AZ17" s="604">
        <f t="shared" si="26"/>
        <v>0</v>
      </c>
      <c r="BA17" s="604">
        <f t="shared" si="30"/>
        <v>0</v>
      </c>
      <c r="BB17" s="604">
        <f t="shared" si="12"/>
        <v>0</v>
      </c>
      <c r="BC17" s="604">
        <f t="shared" si="13"/>
        <v>0</v>
      </c>
      <c r="BD17" s="604">
        <f t="shared" si="14"/>
        <v>0</v>
      </c>
      <c r="BE17" s="604">
        <f t="shared" si="15"/>
        <v>0</v>
      </c>
      <c r="BF17" s="604">
        <f t="shared" si="16"/>
        <v>0</v>
      </c>
      <c r="BG17" s="604">
        <f t="shared" si="17"/>
        <v>0</v>
      </c>
      <c r="BH17" s="604">
        <f t="shared" si="18"/>
        <v>0</v>
      </c>
      <c r="BI17" s="604">
        <f t="shared" si="19"/>
        <v>0</v>
      </c>
      <c r="BJ17" s="604">
        <f t="shared" si="20"/>
        <v>0</v>
      </c>
      <c r="BK17" s="604">
        <f t="shared" si="27"/>
        <v>0</v>
      </c>
      <c r="BL17" s="604">
        <f t="shared" si="21"/>
        <v>0</v>
      </c>
      <c r="BM17" s="604">
        <f t="shared" si="22"/>
        <v>0</v>
      </c>
      <c r="BN17" s="608"/>
      <c r="BO17" s="608"/>
      <c r="BP17" s="608"/>
      <c r="BQ17" s="608"/>
      <c r="BR17" s="608"/>
      <c r="BS17" s="604">
        <f t="shared" si="28"/>
        <v>0</v>
      </c>
      <c r="BT17" s="606">
        <f t="shared" si="29"/>
        <v>132</v>
      </c>
      <c r="BU17" s="607"/>
      <c r="BV17" s="607"/>
      <c r="BW17" s="607"/>
      <c r="BX17" s="607"/>
      <c r="BY17" s="607"/>
      <c r="BZ17" s="607"/>
      <c r="CA17" s="607"/>
      <c r="CB17" s="607"/>
      <c r="CC17" s="607"/>
      <c r="CD17" s="607"/>
      <c r="CE17" s="607"/>
      <c r="CF17" s="607"/>
      <c r="CG17" s="607"/>
      <c r="CH17" s="607"/>
      <c r="CI17" s="607"/>
      <c r="CJ17" s="607"/>
      <c r="CK17" s="607"/>
      <c r="CL17" s="607"/>
      <c r="CM17" s="607"/>
      <c r="CN17" s="607"/>
      <c r="CO17" s="607"/>
      <c r="CP17" s="607"/>
      <c r="CQ17" s="581"/>
      <c r="CR17" s="581"/>
      <c r="CS17" s="581"/>
    </row>
    <row r="18" spans="1:97" s="582" customFormat="1">
      <c r="A18" s="584" t="s">
        <v>0</v>
      </c>
      <c r="B18" s="584" t="s">
        <v>1</v>
      </c>
      <c r="C18" s="584" t="s">
        <v>45</v>
      </c>
      <c r="D18" s="584" t="s">
        <v>3</v>
      </c>
      <c r="E18" s="577">
        <v>1</v>
      </c>
      <c r="F18" s="577">
        <v>2</v>
      </c>
      <c r="G18" s="577">
        <v>3</v>
      </c>
      <c r="H18" s="577">
        <v>4</v>
      </c>
      <c r="I18" s="577">
        <v>5</v>
      </c>
      <c r="J18" s="577">
        <v>6</v>
      </c>
      <c r="K18" s="577">
        <v>7</v>
      </c>
      <c r="L18" s="577">
        <v>8</v>
      </c>
      <c r="M18" s="577">
        <v>9</v>
      </c>
      <c r="N18" s="577">
        <v>10</v>
      </c>
      <c r="O18" s="577">
        <v>11</v>
      </c>
      <c r="P18" s="577">
        <v>12</v>
      </c>
      <c r="Q18" s="577">
        <v>13</v>
      </c>
      <c r="R18" s="577">
        <v>14</v>
      </c>
      <c r="S18" s="577">
        <v>15</v>
      </c>
      <c r="T18" s="577">
        <v>16</v>
      </c>
      <c r="U18" s="577">
        <v>17</v>
      </c>
      <c r="V18" s="577">
        <v>18</v>
      </c>
      <c r="W18" s="577">
        <v>19</v>
      </c>
      <c r="X18" s="577">
        <v>20</v>
      </c>
      <c r="Y18" s="577">
        <v>21</v>
      </c>
      <c r="Z18" s="577">
        <v>22</v>
      </c>
      <c r="AA18" s="577">
        <v>23</v>
      </c>
      <c r="AB18" s="577">
        <v>24</v>
      </c>
      <c r="AC18" s="577">
        <v>25</v>
      </c>
      <c r="AD18" s="577">
        <v>26</v>
      </c>
      <c r="AE18" s="577">
        <v>27</v>
      </c>
      <c r="AF18" s="577">
        <v>28</v>
      </c>
      <c r="AG18" s="577">
        <v>29</v>
      </c>
      <c r="AH18" s="577">
        <v>30</v>
      </c>
      <c r="AI18" s="617" t="s">
        <v>4</v>
      </c>
      <c r="AJ18" s="618" t="s">
        <v>5</v>
      </c>
      <c r="AK18" s="618" t="s">
        <v>6</v>
      </c>
      <c r="AL18" s="601"/>
      <c r="AM18" s="619"/>
      <c r="AN18" s="607"/>
      <c r="AO18" s="607"/>
      <c r="AP18" s="607"/>
      <c r="AQ18" s="607"/>
      <c r="AR18" s="620"/>
      <c r="AS18" s="621"/>
      <c r="AT18" s="621"/>
      <c r="AU18" s="621"/>
      <c r="AV18" s="621"/>
      <c r="AW18" s="621"/>
      <c r="AX18" s="621"/>
      <c r="AY18" s="621"/>
      <c r="AZ18" s="621"/>
      <c r="BA18" s="621"/>
      <c r="BB18" s="621"/>
      <c r="BC18" s="621"/>
      <c r="BD18" s="621"/>
      <c r="BE18" s="621"/>
      <c r="BF18" s="621"/>
      <c r="BG18" s="621"/>
      <c r="BH18" s="621"/>
      <c r="BI18" s="621"/>
      <c r="BJ18" s="621"/>
      <c r="BK18" s="621"/>
      <c r="BL18" s="621"/>
      <c r="BM18" s="621"/>
      <c r="BN18" s="620"/>
      <c r="BO18" s="620"/>
      <c r="BP18" s="620"/>
      <c r="BQ18" s="607"/>
      <c r="BR18" s="620"/>
      <c r="BS18" s="621"/>
      <c r="BT18" s="622"/>
      <c r="BU18" s="620"/>
      <c r="BV18" s="620"/>
      <c r="BW18" s="607"/>
      <c r="BX18" s="607"/>
      <c r="BY18" s="607"/>
      <c r="BZ18" s="607"/>
      <c r="CA18" s="607"/>
      <c r="CB18" s="607"/>
      <c r="CC18" s="607"/>
      <c r="CD18" s="607"/>
      <c r="CE18" s="607"/>
      <c r="CF18" s="607"/>
      <c r="CG18" s="607"/>
      <c r="CH18" s="607"/>
      <c r="CI18" s="607"/>
      <c r="CJ18" s="607"/>
      <c r="CK18" s="607"/>
      <c r="CL18" s="607"/>
      <c r="CM18" s="607"/>
      <c r="CN18" s="607"/>
      <c r="CO18" s="607"/>
      <c r="CP18" s="607"/>
      <c r="CQ18" s="581"/>
      <c r="CR18" s="581"/>
      <c r="CS18" s="581"/>
    </row>
    <row r="19" spans="1:97" s="582" customFormat="1">
      <c r="A19" s="584"/>
      <c r="B19" s="584" t="s">
        <v>290</v>
      </c>
      <c r="C19" s="584" t="s">
        <v>209</v>
      </c>
      <c r="D19" s="584"/>
      <c r="E19" s="585" t="s">
        <v>8</v>
      </c>
      <c r="F19" s="585" t="s">
        <v>9</v>
      </c>
      <c r="G19" s="585" t="s">
        <v>10</v>
      </c>
      <c r="H19" s="585" t="s">
        <v>130</v>
      </c>
      <c r="I19" s="585" t="s">
        <v>11</v>
      </c>
      <c r="J19" s="585" t="s">
        <v>12</v>
      </c>
      <c r="K19" s="585" t="s">
        <v>13</v>
      </c>
      <c r="L19" s="585" t="s">
        <v>8</v>
      </c>
      <c r="M19" s="585" t="s">
        <v>9</v>
      </c>
      <c r="N19" s="585" t="s">
        <v>10</v>
      </c>
      <c r="O19" s="585" t="s">
        <v>130</v>
      </c>
      <c r="P19" s="585" t="s">
        <v>11</v>
      </c>
      <c r="Q19" s="585" t="s">
        <v>12</v>
      </c>
      <c r="R19" s="585" t="s">
        <v>13</v>
      </c>
      <c r="S19" s="585" t="s">
        <v>8</v>
      </c>
      <c r="T19" s="585" t="s">
        <v>9</v>
      </c>
      <c r="U19" s="585" t="s">
        <v>10</v>
      </c>
      <c r="V19" s="585" t="s">
        <v>130</v>
      </c>
      <c r="W19" s="585" t="s">
        <v>11</v>
      </c>
      <c r="X19" s="585" t="s">
        <v>12</v>
      </c>
      <c r="Y19" s="585" t="s">
        <v>13</v>
      </c>
      <c r="Z19" s="585" t="s">
        <v>8</v>
      </c>
      <c r="AA19" s="585" t="s">
        <v>9</v>
      </c>
      <c r="AB19" s="585" t="s">
        <v>10</v>
      </c>
      <c r="AC19" s="585" t="s">
        <v>130</v>
      </c>
      <c r="AD19" s="585" t="s">
        <v>11</v>
      </c>
      <c r="AE19" s="585" t="s">
        <v>12</v>
      </c>
      <c r="AF19" s="585" t="s">
        <v>13</v>
      </c>
      <c r="AG19" s="585" t="s">
        <v>8</v>
      </c>
      <c r="AH19" s="585" t="s">
        <v>9</v>
      </c>
      <c r="AI19" s="617"/>
      <c r="AJ19" s="618"/>
      <c r="AK19" s="618"/>
      <c r="AL19" s="601"/>
      <c r="AM19" s="619"/>
      <c r="AN19" s="607"/>
      <c r="AO19" s="607"/>
      <c r="AP19" s="607"/>
      <c r="AQ19" s="607"/>
      <c r="AR19" s="620"/>
      <c r="AS19" s="621"/>
      <c r="AT19" s="621"/>
      <c r="AU19" s="621"/>
      <c r="AV19" s="621"/>
      <c r="AW19" s="621"/>
      <c r="AX19" s="621"/>
      <c r="AY19" s="621"/>
      <c r="AZ19" s="621"/>
      <c r="BA19" s="621"/>
      <c r="BB19" s="621"/>
      <c r="BC19" s="621"/>
      <c r="BD19" s="621"/>
      <c r="BE19" s="621"/>
      <c r="BF19" s="621"/>
      <c r="BG19" s="621"/>
      <c r="BH19" s="621"/>
      <c r="BI19" s="621"/>
      <c r="BJ19" s="621"/>
      <c r="BK19" s="621"/>
      <c r="BL19" s="621"/>
      <c r="BM19" s="621"/>
      <c r="BN19" s="620"/>
      <c r="BO19" s="620"/>
      <c r="BP19" s="620"/>
      <c r="BQ19" s="607"/>
      <c r="BR19" s="620"/>
      <c r="BS19" s="621"/>
      <c r="BT19" s="622"/>
      <c r="BU19" s="620"/>
      <c r="BV19" s="620"/>
      <c r="BW19" s="607"/>
      <c r="BX19" s="607"/>
      <c r="BY19" s="607"/>
      <c r="BZ19" s="607"/>
      <c r="CA19" s="607"/>
      <c r="CB19" s="607"/>
      <c r="CC19" s="607"/>
      <c r="CD19" s="607"/>
      <c r="CE19" s="607"/>
      <c r="CF19" s="607"/>
      <c r="CG19" s="607"/>
      <c r="CH19" s="607"/>
      <c r="CI19" s="607"/>
      <c r="CJ19" s="607"/>
      <c r="CK19" s="607"/>
      <c r="CL19" s="607"/>
      <c r="CM19" s="607"/>
      <c r="CN19" s="607"/>
      <c r="CO19" s="607"/>
      <c r="CP19" s="607"/>
      <c r="CQ19" s="581"/>
      <c r="CR19" s="581"/>
      <c r="CS19" s="581"/>
    </row>
    <row r="20" spans="1:97" s="582" customFormat="1">
      <c r="A20" s="623" t="s">
        <v>329</v>
      </c>
      <c r="B20" s="623" t="s">
        <v>330</v>
      </c>
      <c r="C20" s="624" t="s">
        <v>331</v>
      </c>
      <c r="D20" s="625" t="s">
        <v>299</v>
      </c>
      <c r="E20" s="595" t="s">
        <v>21</v>
      </c>
      <c r="F20" s="594" t="s">
        <v>28</v>
      </c>
      <c r="G20" s="597" t="s">
        <v>21</v>
      </c>
      <c r="H20" s="596" t="s">
        <v>21</v>
      </c>
      <c r="I20" s="596"/>
      <c r="J20" s="595"/>
      <c r="K20" s="595" t="s">
        <v>325</v>
      </c>
      <c r="L20" s="594" t="s">
        <v>21</v>
      </c>
      <c r="M20" s="595"/>
      <c r="N20" s="595" t="s">
        <v>325</v>
      </c>
      <c r="O20" s="596"/>
      <c r="P20" s="596"/>
      <c r="Q20" s="595" t="s">
        <v>325</v>
      </c>
      <c r="R20" s="595"/>
      <c r="S20" s="595"/>
      <c r="T20" s="595" t="s">
        <v>325</v>
      </c>
      <c r="U20" s="595"/>
      <c r="V20" s="596" t="s">
        <v>21</v>
      </c>
      <c r="W20" s="597" t="s">
        <v>21</v>
      </c>
      <c r="X20" s="596"/>
      <c r="Y20" s="597" t="s">
        <v>21</v>
      </c>
      <c r="Z20" s="595" t="s">
        <v>21</v>
      </c>
      <c r="AA20" s="594" t="s">
        <v>21</v>
      </c>
      <c r="AB20" s="594" t="s">
        <v>28</v>
      </c>
      <c r="AC20" s="596"/>
      <c r="AD20" s="596"/>
      <c r="AE20" s="595"/>
      <c r="AF20" s="595" t="s">
        <v>300</v>
      </c>
      <c r="AG20" s="594" t="s">
        <v>21</v>
      </c>
      <c r="AH20" s="595"/>
      <c r="AI20" s="599">
        <f t="shared" ref="AI20:AI30" si="31">AM20</f>
        <v>114</v>
      </c>
      <c r="AJ20" s="600">
        <f t="shared" ref="AJ20:AJ30" si="32">AI20+AK20</f>
        <v>240</v>
      </c>
      <c r="AK20" s="600">
        <f t="shared" ref="AK20:AK30" si="33">AN20</f>
        <v>126</v>
      </c>
      <c r="AL20" s="601"/>
      <c r="AM20" s="602">
        <f t="shared" ref="AM20:AM30" si="34">$AM$2-BS20</f>
        <v>114</v>
      </c>
      <c r="AN20" s="602">
        <f t="shared" ref="AN20:AN30" si="35">(BT20-AM20)</f>
        <v>126</v>
      </c>
      <c r="AO20" s="603"/>
      <c r="AP20" s="604">
        <f t="shared" ref="AP20:AP30" si="36">COUNTIF(E20:AH20,"M")</f>
        <v>0</v>
      </c>
      <c r="AQ20" s="604">
        <f t="shared" ref="AQ20:AQ30" si="37">COUNTIF(E20:AH20,"T")</f>
        <v>0</v>
      </c>
      <c r="AR20" s="604">
        <f t="shared" ref="AR20:AR30" si="38">COUNTIF(E20:AH20,"P")</f>
        <v>10</v>
      </c>
      <c r="AS20" s="604">
        <f>COUNTIF(E20:AH20,"N")</f>
        <v>0</v>
      </c>
      <c r="AT20" s="604">
        <f t="shared" ref="AT20:AT30" si="39">COUNTIF(E20:AH20,"M/T")</f>
        <v>1</v>
      </c>
      <c r="AU20" s="604">
        <f t="shared" ref="AU20:AU30" si="40">COUNTIF(E20:AH20,"I/I")</f>
        <v>0</v>
      </c>
      <c r="AV20" s="604">
        <f t="shared" ref="AV20:AV30" si="41">COUNTIF(E20:AH20,"I")</f>
        <v>0</v>
      </c>
      <c r="AW20" s="604">
        <f t="shared" ref="AW20:AW30" si="42">COUNTIF(E20:AH20,"I²")</f>
        <v>0</v>
      </c>
      <c r="AX20" s="604"/>
      <c r="AY20" s="604">
        <f t="shared" ref="AY20:AY30" si="43">COUNTIF(E20:AH20,"M4")</f>
        <v>0</v>
      </c>
      <c r="AZ20" s="604">
        <f>COUNTIF(E20:AH20,"CAP")</f>
        <v>0</v>
      </c>
      <c r="BA20" s="604">
        <f t="shared" ref="BA20:BA30" si="44">COUNTIF(E20:AH20,"N/M")</f>
        <v>0</v>
      </c>
      <c r="BB20" s="604">
        <f t="shared" ref="BB20:BB30" si="45">COUNTIF(E20:AH20,"T/N")</f>
        <v>0</v>
      </c>
      <c r="BC20" s="604">
        <f t="shared" ref="BC20:BC30" si="46">COUNTIF(E20:AH20,"T/I")</f>
        <v>0</v>
      </c>
      <c r="BD20" s="604">
        <f t="shared" ref="BD20:BD30" si="47">COUNTIF(E20:AH20,"P/I")</f>
        <v>6</v>
      </c>
      <c r="BE20" s="604">
        <f t="shared" ref="BE20:BE30" si="48">COUNTIF(E20:AH20,"M/N")</f>
        <v>0</v>
      </c>
      <c r="BF20" s="604">
        <f t="shared" ref="BF20:BF30" si="49">COUNTIF(E20:AH20,"M4/T")</f>
        <v>0</v>
      </c>
      <c r="BG20" s="604">
        <f t="shared" ref="BG20:BG30" si="50">COUNTIF(E20:AH20,"I2/M")</f>
        <v>0</v>
      </c>
      <c r="BH20" s="604">
        <f t="shared" ref="BH20:BH30" si="51">COUNTIF(E20:AH20,"M5")</f>
        <v>0</v>
      </c>
      <c r="BI20" s="604">
        <f t="shared" ref="BI20:BI30" si="52">COUNTIF(E20:AH20,"M6")</f>
        <v>0</v>
      </c>
      <c r="BJ20" s="604">
        <f t="shared" ref="BJ20:BJ30" si="53">COUNTIF(E20:AH20,"T6")</f>
        <v>0</v>
      </c>
      <c r="BK20" s="604">
        <f>COUNTIF(E20:AH20,"P/N")</f>
        <v>0</v>
      </c>
      <c r="BL20" s="604">
        <f t="shared" ref="BL20:BL30" si="54">COUNTIF(E20:AH20,"T5/N")</f>
        <v>0</v>
      </c>
      <c r="BM20" s="604">
        <f t="shared" ref="BM20:BM30" si="55">COUNTIF(E20:AH20,"M5/I")</f>
        <v>0</v>
      </c>
      <c r="BN20" s="608"/>
      <c r="BO20" s="608"/>
      <c r="BP20" s="608"/>
      <c r="BQ20" s="608"/>
      <c r="BR20" s="608"/>
      <c r="BS20" s="604">
        <f t="shared" ref="BS20" si="56">((BO20*6)+(BP20*6)+(BQ20*6)+(BR20)+(BN20*6))</f>
        <v>0</v>
      </c>
      <c r="BT20" s="606">
        <f t="shared" ref="BT20:BT30" si="57">(AP20*$BV$6)+(AQ20*$BW$6)+(AR20*$BX$6)+(AS20*$BY$6)+(AT20*$BZ$6)+(AU20*$CA$6)+(AV20*$CB$6)+(AW20*$CC$6)+(AY20*$CE$6)+(AZ20*$CF$6)+(BA20*$CG$6)+(BB20*$CH$6)+(BC20*$CI$6)+(BD20*$CJ$6)+(BE20*CK$6)+(BF20*CL$6)+(BG20*$CM$6)+(BH20*$CN$6)+(BI20*$CO$6)+(BJ20*$CP$6)+(BK20*$CQ$6)+(BL20*$CR$6)+(BM20*$CS$6)</f>
        <v>240</v>
      </c>
      <c r="BU20" s="620"/>
      <c r="BV20" s="607"/>
      <c r="BW20" s="607"/>
      <c r="BX20" s="607"/>
      <c r="BY20" s="607"/>
      <c r="BZ20" s="607"/>
      <c r="CA20" s="607"/>
      <c r="CB20" s="607"/>
      <c r="CC20" s="607"/>
      <c r="CD20" s="607"/>
      <c r="CE20" s="607"/>
      <c r="CF20" s="607"/>
      <c r="CG20" s="607"/>
      <c r="CH20" s="607"/>
      <c r="CI20" s="607"/>
      <c r="CJ20" s="607"/>
      <c r="CK20" s="607"/>
      <c r="CL20" s="607"/>
      <c r="CM20" s="607"/>
      <c r="CN20" s="607"/>
      <c r="CO20" s="607"/>
      <c r="CP20" s="607"/>
      <c r="CQ20" s="581"/>
      <c r="CR20" s="581"/>
      <c r="CS20" s="581"/>
    </row>
    <row r="21" spans="1:97" s="582" customFormat="1">
      <c r="A21" s="623" t="s">
        <v>332</v>
      </c>
      <c r="B21" s="623" t="s">
        <v>333</v>
      </c>
      <c r="C21" s="623">
        <v>497725</v>
      </c>
      <c r="D21" s="625" t="s">
        <v>299</v>
      </c>
      <c r="E21" s="595" t="s">
        <v>21</v>
      </c>
      <c r="F21" s="595"/>
      <c r="G21" s="597" t="s">
        <v>21</v>
      </c>
      <c r="H21" s="596" t="s">
        <v>21</v>
      </c>
      <c r="I21" s="596" t="s">
        <v>21</v>
      </c>
      <c r="J21" s="594" t="s">
        <v>21</v>
      </c>
      <c r="K21" s="595" t="s">
        <v>21</v>
      </c>
      <c r="L21" s="594" t="s">
        <v>21</v>
      </c>
      <c r="M21" s="595"/>
      <c r="N21" s="595" t="s">
        <v>21</v>
      </c>
      <c r="O21" s="597" t="s">
        <v>21</v>
      </c>
      <c r="P21" s="596"/>
      <c r="Q21" s="595" t="s">
        <v>21</v>
      </c>
      <c r="R21" s="594" t="s">
        <v>21</v>
      </c>
      <c r="S21" s="595"/>
      <c r="T21" s="595" t="s">
        <v>21</v>
      </c>
      <c r="U21" s="594" t="s">
        <v>21</v>
      </c>
      <c r="V21" s="597" t="s">
        <v>21</v>
      </c>
      <c r="W21" s="597" t="s">
        <v>21</v>
      </c>
      <c r="X21" s="597" t="s">
        <v>21</v>
      </c>
      <c r="Y21" s="597" t="s">
        <v>21</v>
      </c>
      <c r="Z21" s="595" t="s">
        <v>21</v>
      </c>
      <c r="AA21" s="595"/>
      <c r="AB21" s="595"/>
      <c r="AC21" s="596" t="s">
        <v>21</v>
      </c>
      <c r="AD21" s="597" t="s">
        <v>21</v>
      </c>
      <c r="AE21" s="595"/>
      <c r="AF21" s="594" t="s">
        <v>21</v>
      </c>
      <c r="AG21" s="595"/>
      <c r="AH21" s="595"/>
      <c r="AI21" s="599">
        <f>AM21</f>
        <v>114</v>
      </c>
      <c r="AJ21" s="600">
        <f t="shared" si="32"/>
        <v>252</v>
      </c>
      <c r="AK21" s="600">
        <f t="shared" si="33"/>
        <v>138</v>
      </c>
      <c r="AL21" s="601"/>
      <c r="AM21" s="602">
        <f t="shared" si="34"/>
        <v>114</v>
      </c>
      <c r="AN21" s="602">
        <f t="shared" si="35"/>
        <v>138</v>
      </c>
      <c r="AO21" s="603"/>
      <c r="AP21" s="604">
        <f t="shared" si="36"/>
        <v>0</v>
      </c>
      <c r="AQ21" s="604">
        <f t="shared" si="37"/>
        <v>0</v>
      </c>
      <c r="AR21" s="604">
        <f t="shared" si="38"/>
        <v>21</v>
      </c>
      <c r="AS21" s="604">
        <f t="shared" ref="AS21:AS30" si="58">COUNTIF(E21:AH21,"N")</f>
        <v>0</v>
      </c>
      <c r="AT21" s="604">
        <f t="shared" si="39"/>
        <v>0</v>
      </c>
      <c r="AU21" s="604">
        <f t="shared" si="40"/>
        <v>0</v>
      </c>
      <c r="AV21" s="604">
        <f t="shared" si="41"/>
        <v>0</v>
      </c>
      <c r="AW21" s="604">
        <f t="shared" si="42"/>
        <v>0</v>
      </c>
      <c r="AX21" s="604"/>
      <c r="AY21" s="604">
        <f t="shared" si="43"/>
        <v>0</v>
      </c>
      <c r="AZ21" s="604">
        <f t="shared" ref="AZ21:AZ30" si="59">COUNTIF(E21:AH21,"CAP")</f>
        <v>0</v>
      </c>
      <c r="BA21" s="604">
        <f t="shared" si="44"/>
        <v>0</v>
      </c>
      <c r="BB21" s="604">
        <f t="shared" si="45"/>
        <v>0</v>
      </c>
      <c r="BC21" s="604">
        <f t="shared" si="46"/>
        <v>0</v>
      </c>
      <c r="BD21" s="604">
        <f t="shared" si="47"/>
        <v>0</v>
      </c>
      <c r="BE21" s="604">
        <f t="shared" si="48"/>
        <v>0</v>
      </c>
      <c r="BF21" s="604">
        <f t="shared" si="49"/>
        <v>0</v>
      </c>
      <c r="BG21" s="604">
        <f t="shared" si="50"/>
        <v>0</v>
      </c>
      <c r="BH21" s="604">
        <f t="shared" si="51"/>
        <v>0</v>
      </c>
      <c r="BI21" s="604">
        <f t="shared" si="52"/>
        <v>0</v>
      </c>
      <c r="BJ21" s="604">
        <f t="shared" si="53"/>
        <v>0</v>
      </c>
      <c r="BK21" s="604">
        <f t="shared" ref="BK21:BK30" si="60">COUNTIF(E21:AH21,"P/N")</f>
        <v>0</v>
      </c>
      <c r="BL21" s="604">
        <f t="shared" si="54"/>
        <v>0</v>
      </c>
      <c r="BM21" s="604">
        <f t="shared" si="55"/>
        <v>0</v>
      </c>
      <c r="BN21" s="608"/>
      <c r="BO21" s="608"/>
      <c r="BP21" s="608"/>
      <c r="BQ21" s="608"/>
      <c r="BR21" s="608"/>
      <c r="BS21" s="604">
        <f t="shared" si="28"/>
        <v>0</v>
      </c>
      <c r="BT21" s="606">
        <f t="shared" si="57"/>
        <v>252</v>
      </c>
      <c r="BU21" s="607"/>
      <c r="BV21" s="607"/>
      <c r="BW21" s="607"/>
      <c r="BX21" s="607"/>
      <c r="BY21" s="607"/>
      <c r="BZ21" s="607"/>
      <c r="CA21" s="607"/>
      <c r="CB21" s="607"/>
      <c r="CC21" s="607"/>
      <c r="CD21" s="607"/>
      <c r="CE21" s="607"/>
      <c r="CF21" s="607"/>
      <c r="CG21" s="607"/>
      <c r="CH21" s="607"/>
      <c r="CI21" s="607"/>
      <c r="CJ21" s="607"/>
      <c r="CK21" s="607"/>
      <c r="CL21" s="607"/>
      <c r="CM21" s="607"/>
      <c r="CN21" s="607"/>
      <c r="CO21" s="607"/>
      <c r="CP21" s="607"/>
      <c r="CQ21" s="581"/>
      <c r="CR21" s="581"/>
      <c r="CS21" s="581"/>
    </row>
    <row r="22" spans="1:97" s="582" customFormat="1">
      <c r="A22" s="623" t="s">
        <v>334</v>
      </c>
      <c r="B22" s="623" t="s">
        <v>335</v>
      </c>
      <c r="C22" s="623" t="s">
        <v>336</v>
      </c>
      <c r="D22" s="625" t="s">
        <v>299</v>
      </c>
      <c r="E22" s="595" t="s">
        <v>337</v>
      </c>
      <c r="F22" s="595"/>
      <c r="G22" s="596"/>
      <c r="H22" s="596" t="s">
        <v>21</v>
      </c>
      <c r="I22" s="596"/>
      <c r="J22" s="595"/>
      <c r="K22" s="595" t="s">
        <v>21</v>
      </c>
      <c r="L22" s="595"/>
      <c r="M22" s="594" t="s">
        <v>27</v>
      </c>
      <c r="N22" s="595" t="s">
        <v>21</v>
      </c>
      <c r="O22" s="596" t="s">
        <v>21</v>
      </c>
      <c r="P22" s="596" t="s">
        <v>54</v>
      </c>
      <c r="Q22" s="595" t="s">
        <v>325</v>
      </c>
      <c r="R22" s="594" t="s">
        <v>20</v>
      </c>
      <c r="S22" s="595"/>
      <c r="T22" s="595" t="s">
        <v>337</v>
      </c>
      <c r="U22" s="595"/>
      <c r="V22" s="596"/>
      <c r="W22" s="596" t="s">
        <v>337</v>
      </c>
      <c r="X22" s="596"/>
      <c r="Y22" s="596"/>
      <c r="Z22" s="595"/>
      <c r="AA22" s="595"/>
      <c r="AB22" s="595"/>
      <c r="AC22" s="596"/>
      <c r="AD22" s="596"/>
      <c r="AE22" s="595"/>
      <c r="AF22" s="595" t="s">
        <v>337</v>
      </c>
      <c r="AG22" s="595"/>
      <c r="AH22" s="595" t="s">
        <v>21</v>
      </c>
      <c r="AI22" s="599">
        <f t="shared" si="31"/>
        <v>114</v>
      </c>
      <c r="AJ22" s="600">
        <f>AI22+AK22</f>
        <v>198</v>
      </c>
      <c r="AK22" s="600">
        <f>AN22</f>
        <v>84</v>
      </c>
      <c r="AL22" s="601"/>
      <c r="AM22" s="602">
        <f t="shared" si="34"/>
        <v>114</v>
      </c>
      <c r="AN22" s="602">
        <f t="shared" si="35"/>
        <v>84</v>
      </c>
      <c r="AO22" s="603"/>
      <c r="AP22" s="604">
        <f t="shared" si="36"/>
        <v>0</v>
      </c>
      <c r="AQ22" s="604">
        <f t="shared" si="37"/>
        <v>1</v>
      </c>
      <c r="AR22" s="604">
        <f t="shared" si="38"/>
        <v>5</v>
      </c>
      <c r="AS22" s="604">
        <f t="shared" si="58"/>
        <v>0</v>
      </c>
      <c r="AT22" s="604">
        <f t="shared" si="39"/>
        <v>0</v>
      </c>
      <c r="AU22" s="604">
        <f t="shared" si="40"/>
        <v>0</v>
      </c>
      <c r="AV22" s="604">
        <f t="shared" si="41"/>
        <v>1</v>
      </c>
      <c r="AW22" s="604">
        <f t="shared" si="42"/>
        <v>0</v>
      </c>
      <c r="AX22" s="604"/>
      <c r="AY22" s="604">
        <f t="shared" si="43"/>
        <v>0</v>
      </c>
      <c r="AZ22" s="604">
        <f t="shared" si="59"/>
        <v>0</v>
      </c>
      <c r="BA22" s="604">
        <f t="shared" si="44"/>
        <v>0</v>
      </c>
      <c r="BB22" s="604">
        <f t="shared" si="45"/>
        <v>0</v>
      </c>
      <c r="BC22" s="604">
        <f t="shared" si="46"/>
        <v>1</v>
      </c>
      <c r="BD22" s="604">
        <f t="shared" si="47"/>
        <v>1</v>
      </c>
      <c r="BE22" s="604">
        <f t="shared" si="48"/>
        <v>0</v>
      </c>
      <c r="BF22" s="604">
        <f t="shared" si="49"/>
        <v>0</v>
      </c>
      <c r="BG22" s="604">
        <f t="shared" si="50"/>
        <v>0</v>
      </c>
      <c r="BH22" s="604">
        <f t="shared" si="51"/>
        <v>0</v>
      </c>
      <c r="BI22" s="604">
        <f t="shared" si="52"/>
        <v>0</v>
      </c>
      <c r="BJ22" s="604">
        <f t="shared" si="53"/>
        <v>0</v>
      </c>
      <c r="BK22" s="604">
        <f t="shared" si="60"/>
        <v>4</v>
      </c>
      <c r="BL22" s="604">
        <f t="shared" si="54"/>
        <v>0</v>
      </c>
      <c r="BM22" s="604">
        <f t="shared" si="55"/>
        <v>0</v>
      </c>
      <c r="BN22" s="608"/>
      <c r="BO22" s="608"/>
      <c r="BP22" s="608"/>
      <c r="BQ22" s="608"/>
      <c r="BR22" s="608"/>
      <c r="BS22" s="604">
        <f>((BO22*6)+(BP22*6)+(BQ22*6)+(BR22)+(BN22*6))</f>
        <v>0</v>
      </c>
      <c r="BT22" s="606">
        <f t="shared" si="57"/>
        <v>198</v>
      </c>
      <c r="BU22" s="607"/>
      <c r="BV22" s="607"/>
      <c r="BW22" s="607"/>
      <c r="BX22" s="607"/>
      <c r="BY22" s="607"/>
      <c r="BZ22" s="607"/>
      <c r="CA22" s="607"/>
      <c r="CB22" s="607"/>
      <c r="CC22" s="607"/>
      <c r="CD22" s="607"/>
      <c r="CE22" s="607"/>
      <c r="CF22" s="607"/>
      <c r="CG22" s="607"/>
      <c r="CH22" s="607"/>
      <c r="CI22" s="607"/>
      <c r="CJ22" s="607"/>
      <c r="CK22" s="607"/>
      <c r="CL22" s="607"/>
      <c r="CM22" s="607"/>
      <c r="CN22" s="607"/>
      <c r="CO22" s="607"/>
      <c r="CP22" s="607"/>
      <c r="CQ22" s="581"/>
      <c r="CR22" s="581"/>
      <c r="CS22" s="581"/>
    </row>
    <row r="23" spans="1:97" s="582" customFormat="1">
      <c r="A23" s="623" t="s">
        <v>338</v>
      </c>
      <c r="B23" s="623" t="s">
        <v>339</v>
      </c>
      <c r="C23" s="623">
        <v>1100211</v>
      </c>
      <c r="D23" s="625" t="s">
        <v>299</v>
      </c>
      <c r="E23" s="595"/>
      <c r="F23" s="595" t="s">
        <v>21</v>
      </c>
      <c r="G23" s="596"/>
      <c r="H23" s="596" t="s">
        <v>21</v>
      </c>
      <c r="I23" s="596"/>
      <c r="J23" s="595"/>
      <c r="K23" s="595" t="s">
        <v>21</v>
      </c>
      <c r="L23" s="594" t="s">
        <v>21</v>
      </c>
      <c r="M23" s="595"/>
      <c r="N23" s="595" t="s">
        <v>21</v>
      </c>
      <c r="O23" s="596"/>
      <c r="P23" s="596" t="s">
        <v>21</v>
      </c>
      <c r="Q23" s="595" t="s">
        <v>21</v>
      </c>
      <c r="R23" s="594" t="s">
        <v>21</v>
      </c>
      <c r="S23" s="595"/>
      <c r="T23" s="595" t="s">
        <v>21</v>
      </c>
      <c r="U23" s="595"/>
      <c r="V23" s="596"/>
      <c r="W23" s="596"/>
      <c r="X23" s="596"/>
      <c r="Y23" s="596"/>
      <c r="Z23" s="595" t="s">
        <v>21</v>
      </c>
      <c r="AA23" s="594" t="s">
        <v>21</v>
      </c>
      <c r="AB23" s="595"/>
      <c r="AC23" s="596" t="s">
        <v>21</v>
      </c>
      <c r="AD23" s="596"/>
      <c r="AE23" s="595"/>
      <c r="AF23" s="594" t="s">
        <v>21</v>
      </c>
      <c r="AG23" s="594" t="s">
        <v>21</v>
      </c>
      <c r="AH23" s="595"/>
      <c r="AI23" s="599">
        <f t="shared" si="31"/>
        <v>114</v>
      </c>
      <c r="AJ23" s="600">
        <f t="shared" si="32"/>
        <v>168</v>
      </c>
      <c r="AK23" s="600">
        <f t="shared" si="33"/>
        <v>54</v>
      </c>
      <c r="AL23" s="601"/>
      <c r="AM23" s="602">
        <f t="shared" si="34"/>
        <v>114</v>
      </c>
      <c r="AN23" s="602">
        <f t="shared" si="35"/>
        <v>54</v>
      </c>
      <c r="AO23" s="603"/>
      <c r="AP23" s="604">
        <f t="shared" si="36"/>
        <v>0</v>
      </c>
      <c r="AQ23" s="604">
        <f t="shared" si="37"/>
        <v>0</v>
      </c>
      <c r="AR23" s="604">
        <f t="shared" si="38"/>
        <v>14</v>
      </c>
      <c r="AS23" s="604">
        <f t="shared" si="58"/>
        <v>0</v>
      </c>
      <c r="AT23" s="604">
        <f t="shared" si="39"/>
        <v>0</v>
      </c>
      <c r="AU23" s="604">
        <f t="shared" si="40"/>
        <v>0</v>
      </c>
      <c r="AV23" s="604">
        <f t="shared" si="41"/>
        <v>0</v>
      </c>
      <c r="AW23" s="604">
        <f t="shared" si="42"/>
        <v>0</v>
      </c>
      <c r="AX23" s="604"/>
      <c r="AY23" s="604">
        <f t="shared" si="43"/>
        <v>0</v>
      </c>
      <c r="AZ23" s="604">
        <f t="shared" si="59"/>
        <v>0</v>
      </c>
      <c r="BA23" s="604">
        <f t="shared" si="44"/>
        <v>0</v>
      </c>
      <c r="BB23" s="604">
        <f t="shared" si="45"/>
        <v>0</v>
      </c>
      <c r="BC23" s="604">
        <f t="shared" si="46"/>
        <v>0</v>
      </c>
      <c r="BD23" s="604">
        <f t="shared" si="47"/>
        <v>0</v>
      </c>
      <c r="BE23" s="604">
        <f t="shared" si="48"/>
        <v>0</v>
      </c>
      <c r="BF23" s="604">
        <f t="shared" si="49"/>
        <v>0</v>
      </c>
      <c r="BG23" s="604">
        <f t="shared" si="50"/>
        <v>0</v>
      </c>
      <c r="BH23" s="604">
        <f t="shared" si="51"/>
        <v>0</v>
      </c>
      <c r="BI23" s="604">
        <f t="shared" si="52"/>
        <v>0</v>
      </c>
      <c r="BJ23" s="604">
        <f t="shared" si="53"/>
        <v>0</v>
      </c>
      <c r="BK23" s="604">
        <f t="shared" si="60"/>
        <v>0</v>
      </c>
      <c r="BL23" s="604">
        <f t="shared" si="54"/>
        <v>0</v>
      </c>
      <c r="BM23" s="604">
        <f t="shared" si="55"/>
        <v>0</v>
      </c>
      <c r="BN23" s="608"/>
      <c r="BO23" s="608"/>
      <c r="BP23" s="608"/>
      <c r="BQ23" s="608"/>
      <c r="BR23" s="608"/>
      <c r="BS23" s="604">
        <f t="shared" si="28"/>
        <v>0</v>
      </c>
      <c r="BT23" s="606">
        <f t="shared" si="57"/>
        <v>168</v>
      </c>
      <c r="BU23" s="607"/>
      <c r="BV23" s="607"/>
      <c r="BW23" s="607"/>
      <c r="BX23" s="607"/>
      <c r="BY23" s="607"/>
      <c r="BZ23" s="607"/>
      <c r="CA23" s="607"/>
      <c r="CB23" s="607"/>
      <c r="CC23" s="607"/>
      <c r="CD23" s="607"/>
      <c r="CE23" s="607"/>
      <c r="CF23" s="607"/>
      <c r="CG23" s="607"/>
      <c r="CH23" s="607"/>
      <c r="CI23" s="607"/>
      <c r="CJ23" s="607"/>
      <c r="CK23" s="607"/>
      <c r="CL23" s="607"/>
      <c r="CM23" s="607"/>
      <c r="CN23" s="607"/>
      <c r="CO23" s="607"/>
      <c r="CP23" s="607"/>
      <c r="CQ23" s="581"/>
      <c r="CR23" s="581"/>
      <c r="CS23" s="581"/>
    </row>
    <row r="24" spans="1:97" s="582" customFormat="1">
      <c r="A24" s="623" t="s">
        <v>340</v>
      </c>
      <c r="B24" s="623" t="s">
        <v>341</v>
      </c>
      <c r="C24" s="623">
        <v>236789</v>
      </c>
      <c r="D24" s="625" t="s">
        <v>299</v>
      </c>
      <c r="E24" s="595" t="s">
        <v>342</v>
      </c>
      <c r="F24" s="594" t="s">
        <v>21</v>
      </c>
      <c r="G24" s="596"/>
      <c r="H24" s="596"/>
      <c r="I24" s="596" t="s">
        <v>324</v>
      </c>
      <c r="J24" s="595"/>
      <c r="K24" s="595" t="s">
        <v>21</v>
      </c>
      <c r="L24" s="594" t="s">
        <v>54</v>
      </c>
      <c r="M24" s="594" t="s">
        <v>21</v>
      </c>
      <c r="N24" s="595" t="s">
        <v>21</v>
      </c>
      <c r="O24" s="597" t="s">
        <v>54</v>
      </c>
      <c r="P24" s="597" t="s">
        <v>21</v>
      </c>
      <c r="Q24" s="595" t="s">
        <v>21</v>
      </c>
      <c r="R24" s="594" t="s">
        <v>21</v>
      </c>
      <c r="S24" s="594" t="s">
        <v>19</v>
      </c>
      <c r="T24" s="595" t="s">
        <v>21</v>
      </c>
      <c r="U24" s="594" t="s">
        <v>21</v>
      </c>
      <c r="V24" s="596"/>
      <c r="W24" s="597" t="s">
        <v>21</v>
      </c>
      <c r="X24" s="597" t="s">
        <v>21</v>
      </c>
      <c r="Y24" s="596"/>
      <c r="Z24" s="595" t="s">
        <v>21</v>
      </c>
      <c r="AA24" s="595"/>
      <c r="AB24" s="594" t="s">
        <v>54</v>
      </c>
      <c r="AC24" s="596" t="s">
        <v>21</v>
      </c>
      <c r="AD24" s="596" t="s">
        <v>21</v>
      </c>
      <c r="AE24" s="595"/>
      <c r="AF24" s="595" t="s">
        <v>21</v>
      </c>
      <c r="AG24" s="594" t="s">
        <v>21</v>
      </c>
      <c r="AH24" s="595"/>
      <c r="AI24" s="599">
        <f t="shared" si="31"/>
        <v>114</v>
      </c>
      <c r="AJ24" s="600">
        <f t="shared" si="32"/>
        <v>246</v>
      </c>
      <c r="AK24" s="600">
        <f t="shared" si="33"/>
        <v>132</v>
      </c>
      <c r="AL24" s="601"/>
      <c r="AM24" s="602">
        <f t="shared" si="34"/>
        <v>114</v>
      </c>
      <c r="AN24" s="602">
        <f t="shared" si="35"/>
        <v>132</v>
      </c>
      <c r="AO24" s="603"/>
      <c r="AP24" s="604">
        <f t="shared" si="36"/>
        <v>1</v>
      </c>
      <c r="AQ24" s="604">
        <f t="shared" si="37"/>
        <v>0</v>
      </c>
      <c r="AR24" s="604">
        <f t="shared" si="38"/>
        <v>16</v>
      </c>
      <c r="AS24" s="604">
        <f t="shared" si="58"/>
        <v>0</v>
      </c>
      <c r="AT24" s="604">
        <f t="shared" si="39"/>
        <v>1</v>
      </c>
      <c r="AU24" s="604">
        <f t="shared" si="40"/>
        <v>0</v>
      </c>
      <c r="AV24" s="604">
        <f t="shared" si="41"/>
        <v>3</v>
      </c>
      <c r="AW24" s="604">
        <f t="shared" si="42"/>
        <v>0</v>
      </c>
      <c r="AX24" s="604"/>
      <c r="AY24" s="604">
        <f t="shared" si="43"/>
        <v>0</v>
      </c>
      <c r="AZ24" s="604">
        <f t="shared" si="59"/>
        <v>0</v>
      </c>
      <c r="BA24" s="604">
        <f t="shared" si="44"/>
        <v>0</v>
      </c>
      <c r="BB24" s="604">
        <f t="shared" si="45"/>
        <v>0</v>
      </c>
      <c r="BC24" s="604">
        <f t="shared" si="46"/>
        <v>0</v>
      </c>
      <c r="BD24" s="604">
        <f t="shared" si="47"/>
        <v>1</v>
      </c>
      <c r="BE24" s="604">
        <f t="shared" si="48"/>
        <v>0</v>
      </c>
      <c r="BF24" s="604">
        <f t="shared" si="49"/>
        <v>0</v>
      </c>
      <c r="BG24" s="604">
        <f t="shared" si="50"/>
        <v>0</v>
      </c>
      <c r="BH24" s="604">
        <f t="shared" si="51"/>
        <v>0</v>
      </c>
      <c r="BI24" s="604">
        <f t="shared" si="52"/>
        <v>0</v>
      </c>
      <c r="BJ24" s="604">
        <f t="shared" si="53"/>
        <v>0</v>
      </c>
      <c r="BK24" s="604">
        <f t="shared" si="60"/>
        <v>0</v>
      </c>
      <c r="BL24" s="604">
        <f t="shared" si="54"/>
        <v>0</v>
      </c>
      <c r="BM24" s="604">
        <f t="shared" si="55"/>
        <v>0</v>
      </c>
      <c r="BN24" s="608"/>
      <c r="BO24" s="608"/>
      <c r="BP24" s="608"/>
      <c r="BQ24" s="608"/>
      <c r="BR24" s="608"/>
      <c r="BS24" s="604">
        <f t="shared" si="28"/>
        <v>0</v>
      </c>
      <c r="BT24" s="606">
        <f t="shared" si="57"/>
        <v>246</v>
      </c>
      <c r="BU24" s="607"/>
      <c r="BV24" s="607"/>
      <c r="BW24" s="607"/>
      <c r="BX24" s="607"/>
      <c r="BY24" s="607"/>
      <c r="BZ24" s="607"/>
      <c r="CA24" s="607"/>
      <c r="CB24" s="607"/>
      <c r="CC24" s="607"/>
      <c r="CD24" s="607"/>
      <c r="CE24" s="607"/>
      <c r="CF24" s="607"/>
      <c r="CG24" s="607"/>
      <c r="CH24" s="607"/>
      <c r="CI24" s="607"/>
      <c r="CJ24" s="607"/>
      <c r="CK24" s="607"/>
      <c r="CL24" s="607"/>
      <c r="CM24" s="607"/>
      <c r="CN24" s="607"/>
      <c r="CO24" s="607"/>
      <c r="CP24" s="607"/>
      <c r="CQ24" s="581"/>
      <c r="CR24" s="581"/>
      <c r="CS24" s="581"/>
    </row>
    <row r="25" spans="1:97" s="582" customFormat="1">
      <c r="A25" s="623" t="s">
        <v>343</v>
      </c>
      <c r="B25" s="623" t="s">
        <v>344</v>
      </c>
      <c r="C25" s="626">
        <v>267043</v>
      </c>
      <c r="D25" s="625" t="s">
        <v>299</v>
      </c>
      <c r="E25" s="595" t="s">
        <v>21</v>
      </c>
      <c r="F25" s="594" t="s">
        <v>21</v>
      </c>
      <c r="G25" s="596" t="s">
        <v>19</v>
      </c>
      <c r="H25" s="596" t="s">
        <v>21</v>
      </c>
      <c r="I25" s="596"/>
      <c r="J25" s="595"/>
      <c r="K25" s="595" t="s">
        <v>21</v>
      </c>
      <c r="L25" s="595"/>
      <c r="M25" s="595"/>
      <c r="N25" s="595" t="s">
        <v>21</v>
      </c>
      <c r="O25" s="597" t="s">
        <v>21</v>
      </c>
      <c r="P25" s="596"/>
      <c r="Q25" s="595" t="s">
        <v>21</v>
      </c>
      <c r="R25" s="595" t="s">
        <v>21</v>
      </c>
      <c r="S25" s="594" t="s">
        <v>21</v>
      </c>
      <c r="T25" s="595" t="s">
        <v>21</v>
      </c>
      <c r="U25" s="595" t="s">
        <v>21</v>
      </c>
      <c r="V25" s="596"/>
      <c r="W25" s="596"/>
      <c r="X25" s="596"/>
      <c r="Y25" s="596"/>
      <c r="Z25" s="595"/>
      <c r="AA25" s="594" t="s">
        <v>21</v>
      </c>
      <c r="AB25" s="595"/>
      <c r="AC25" s="596" t="s">
        <v>21</v>
      </c>
      <c r="AD25" s="596"/>
      <c r="AE25" s="594" t="s">
        <v>21</v>
      </c>
      <c r="AF25" s="595" t="s">
        <v>21</v>
      </c>
      <c r="AG25" s="594" t="s">
        <v>21</v>
      </c>
      <c r="AH25" s="595"/>
      <c r="AI25" s="599">
        <f t="shared" si="31"/>
        <v>114</v>
      </c>
      <c r="AJ25" s="600">
        <f t="shared" si="32"/>
        <v>198</v>
      </c>
      <c r="AK25" s="600">
        <f t="shared" si="33"/>
        <v>84</v>
      </c>
      <c r="AL25" s="601"/>
      <c r="AM25" s="602">
        <f t="shared" si="34"/>
        <v>114</v>
      </c>
      <c r="AN25" s="602">
        <f t="shared" si="35"/>
        <v>84</v>
      </c>
      <c r="AO25" s="603"/>
      <c r="AP25" s="604">
        <f t="shared" si="36"/>
        <v>1</v>
      </c>
      <c r="AQ25" s="604">
        <f t="shared" si="37"/>
        <v>0</v>
      </c>
      <c r="AR25" s="604">
        <f t="shared" si="38"/>
        <v>16</v>
      </c>
      <c r="AS25" s="604">
        <f t="shared" si="58"/>
        <v>0</v>
      </c>
      <c r="AT25" s="604">
        <f t="shared" si="39"/>
        <v>0</v>
      </c>
      <c r="AU25" s="604">
        <f t="shared" si="40"/>
        <v>0</v>
      </c>
      <c r="AV25" s="604">
        <f t="shared" si="41"/>
        <v>0</v>
      </c>
      <c r="AW25" s="604">
        <f t="shared" si="42"/>
        <v>0</v>
      </c>
      <c r="AX25" s="604"/>
      <c r="AY25" s="604">
        <f t="shared" si="43"/>
        <v>0</v>
      </c>
      <c r="AZ25" s="604">
        <f t="shared" si="59"/>
        <v>0</v>
      </c>
      <c r="BA25" s="604">
        <f t="shared" si="44"/>
        <v>0</v>
      </c>
      <c r="BB25" s="604">
        <f t="shared" si="45"/>
        <v>0</v>
      </c>
      <c r="BC25" s="604">
        <f t="shared" si="46"/>
        <v>0</v>
      </c>
      <c r="BD25" s="604">
        <f t="shared" si="47"/>
        <v>0</v>
      </c>
      <c r="BE25" s="604">
        <f t="shared" si="48"/>
        <v>0</v>
      </c>
      <c r="BF25" s="604">
        <f t="shared" si="49"/>
        <v>0</v>
      </c>
      <c r="BG25" s="604">
        <f t="shared" si="50"/>
        <v>0</v>
      </c>
      <c r="BH25" s="604">
        <f t="shared" si="51"/>
        <v>0</v>
      </c>
      <c r="BI25" s="604">
        <f t="shared" si="52"/>
        <v>0</v>
      </c>
      <c r="BJ25" s="604">
        <f t="shared" si="53"/>
        <v>0</v>
      </c>
      <c r="BK25" s="604">
        <f t="shared" si="60"/>
        <v>0</v>
      </c>
      <c r="BL25" s="604">
        <f t="shared" si="54"/>
        <v>0</v>
      </c>
      <c r="BM25" s="604">
        <f t="shared" si="55"/>
        <v>0</v>
      </c>
      <c r="BN25" s="608"/>
      <c r="BO25" s="608"/>
      <c r="BP25" s="608"/>
      <c r="BQ25" s="608"/>
      <c r="BR25" s="608"/>
      <c r="BS25" s="604">
        <f t="shared" si="28"/>
        <v>0</v>
      </c>
      <c r="BT25" s="606">
        <f t="shared" si="57"/>
        <v>198</v>
      </c>
      <c r="BU25" s="607"/>
      <c r="BV25" s="607"/>
      <c r="BW25" s="607"/>
      <c r="BX25" s="607"/>
      <c r="BY25" s="607"/>
      <c r="BZ25" s="607"/>
      <c r="CA25" s="607"/>
      <c r="CB25" s="607"/>
      <c r="CC25" s="607"/>
      <c r="CD25" s="607"/>
      <c r="CE25" s="607"/>
      <c r="CF25" s="607"/>
      <c r="CG25" s="607"/>
      <c r="CH25" s="607"/>
      <c r="CI25" s="607"/>
      <c r="CJ25" s="607"/>
      <c r="CK25" s="607"/>
      <c r="CL25" s="607"/>
      <c r="CM25" s="607"/>
      <c r="CN25" s="607"/>
      <c r="CO25" s="607"/>
      <c r="CP25" s="607"/>
      <c r="CQ25" s="581"/>
      <c r="CR25" s="581"/>
      <c r="CS25" s="581"/>
    </row>
    <row r="26" spans="1:97" s="582" customFormat="1">
      <c r="A26" s="623" t="s">
        <v>345</v>
      </c>
      <c r="B26" s="623" t="s">
        <v>346</v>
      </c>
      <c r="C26" s="626">
        <v>1316272</v>
      </c>
      <c r="D26" s="625" t="s">
        <v>299</v>
      </c>
      <c r="E26" s="595" t="s">
        <v>21</v>
      </c>
      <c r="F26" s="595"/>
      <c r="G26" s="596"/>
      <c r="H26" s="596" t="s">
        <v>21</v>
      </c>
      <c r="I26" s="596"/>
      <c r="J26" s="595"/>
      <c r="K26" s="595" t="s">
        <v>21</v>
      </c>
      <c r="L26" s="595"/>
      <c r="M26" s="594" t="s">
        <v>21</v>
      </c>
      <c r="N26" s="595" t="s">
        <v>21</v>
      </c>
      <c r="O26" s="596"/>
      <c r="P26" s="596"/>
      <c r="Q26" s="595" t="s">
        <v>21</v>
      </c>
      <c r="R26" s="595"/>
      <c r="S26" s="595"/>
      <c r="T26" s="595" t="s">
        <v>21</v>
      </c>
      <c r="U26" s="594" t="s">
        <v>21</v>
      </c>
      <c r="V26" s="596" t="s">
        <v>21</v>
      </c>
      <c r="W26" s="596"/>
      <c r="X26" s="596"/>
      <c r="Y26" s="596"/>
      <c r="Z26" s="595" t="s">
        <v>21</v>
      </c>
      <c r="AA26" s="594" t="s">
        <v>21</v>
      </c>
      <c r="AB26" s="595"/>
      <c r="AC26" s="596" t="s">
        <v>21</v>
      </c>
      <c r="AD26" s="596"/>
      <c r="AE26" s="595"/>
      <c r="AF26" s="595" t="s">
        <v>342</v>
      </c>
      <c r="AG26" s="594" t="s">
        <v>21</v>
      </c>
      <c r="AH26" s="595"/>
      <c r="AI26" s="599">
        <f t="shared" si="31"/>
        <v>114</v>
      </c>
      <c r="AJ26" s="600">
        <f t="shared" si="32"/>
        <v>168</v>
      </c>
      <c r="AK26" s="600">
        <f t="shared" si="33"/>
        <v>54</v>
      </c>
      <c r="AL26" s="601"/>
      <c r="AM26" s="602">
        <f t="shared" si="34"/>
        <v>114</v>
      </c>
      <c r="AN26" s="602">
        <f t="shared" si="35"/>
        <v>54</v>
      </c>
      <c r="AO26" s="603"/>
      <c r="AP26" s="604">
        <f t="shared" si="36"/>
        <v>0</v>
      </c>
      <c r="AQ26" s="604">
        <f t="shared" si="37"/>
        <v>0</v>
      </c>
      <c r="AR26" s="604">
        <f t="shared" si="38"/>
        <v>13</v>
      </c>
      <c r="AS26" s="604">
        <f t="shared" si="58"/>
        <v>0</v>
      </c>
      <c r="AT26" s="604">
        <f t="shared" si="39"/>
        <v>1</v>
      </c>
      <c r="AU26" s="604">
        <f t="shared" si="40"/>
        <v>0</v>
      </c>
      <c r="AV26" s="604">
        <f t="shared" si="41"/>
        <v>0</v>
      </c>
      <c r="AW26" s="604">
        <f t="shared" si="42"/>
        <v>0</v>
      </c>
      <c r="AX26" s="604"/>
      <c r="AY26" s="604">
        <f t="shared" si="43"/>
        <v>0</v>
      </c>
      <c r="AZ26" s="604">
        <f t="shared" si="59"/>
        <v>0</v>
      </c>
      <c r="BA26" s="604">
        <f t="shared" si="44"/>
        <v>0</v>
      </c>
      <c r="BB26" s="604">
        <f t="shared" si="45"/>
        <v>0</v>
      </c>
      <c r="BC26" s="604">
        <f t="shared" si="46"/>
        <v>0</v>
      </c>
      <c r="BD26" s="604">
        <f t="shared" si="47"/>
        <v>0</v>
      </c>
      <c r="BE26" s="604">
        <f t="shared" si="48"/>
        <v>0</v>
      </c>
      <c r="BF26" s="604">
        <f t="shared" si="49"/>
        <v>0</v>
      </c>
      <c r="BG26" s="604">
        <f t="shared" si="50"/>
        <v>0</v>
      </c>
      <c r="BH26" s="604">
        <f t="shared" si="51"/>
        <v>0</v>
      </c>
      <c r="BI26" s="604">
        <f t="shared" si="52"/>
        <v>0</v>
      </c>
      <c r="BJ26" s="604">
        <f t="shared" si="53"/>
        <v>0</v>
      </c>
      <c r="BK26" s="604">
        <f t="shared" si="60"/>
        <v>0</v>
      </c>
      <c r="BL26" s="604">
        <f t="shared" si="54"/>
        <v>0</v>
      </c>
      <c r="BM26" s="604">
        <f t="shared" si="55"/>
        <v>0</v>
      </c>
      <c r="BN26" s="608"/>
      <c r="BO26" s="608"/>
      <c r="BP26" s="608"/>
      <c r="BQ26" s="608"/>
      <c r="BR26" s="608"/>
      <c r="BS26" s="604">
        <f t="shared" si="28"/>
        <v>0</v>
      </c>
      <c r="BT26" s="606">
        <f t="shared" si="57"/>
        <v>168</v>
      </c>
      <c r="BU26" s="607"/>
      <c r="BV26" s="607"/>
      <c r="BW26" s="607"/>
      <c r="BX26" s="607"/>
      <c r="BY26" s="607"/>
      <c r="BZ26" s="607"/>
      <c r="CA26" s="607"/>
      <c r="CB26" s="607"/>
      <c r="CC26" s="607"/>
      <c r="CD26" s="607"/>
      <c r="CE26" s="607"/>
      <c r="CF26" s="607"/>
      <c r="CG26" s="607"/>
      <c r="CH26" s="607"/>
      <c r="CI26" s="607"/>
      <c r="CJ26" s="607"/>
      <c r="CK26" s="607"/>
      <c r="CL26" s="607"/>
      <c r="CM26" s="607"/>
      <c r="CN26" s="607"/>
      <c r="CO26" s="607"/>
      <c r="CP26" s="607"/>
      <c r="CQ26" s="581"/>
      <c r="CR26" s="581"/>
      <c r="CS26" s="581"/>
    </row>
    <row r="27" spans="1:97" s="582" customFormat="1">
      <c r="A27" s="623" t="s">
        <v>347</v>
      </c>
      <c r="B27" s="623" t="s">
        <v>348</v>
      </c>
      <c r="C27" s="626">
        <v>290976</v>
      </c>
      <c r="D27" s="625" t="s">
        <v>299</v>
      </c>
      <c r="E27" s="595" t="s">
        <v>21</v>
      </c>
      <c r="F27" s="595"/>
      <c r="G27" s="596"/>
      <c r="H27" s="596"/>
      <c r="I27" s="597" t="s">
        <v>28</v>
      </c>
      <c r="J27" s="595"/>
      <c r="K27" s="595" t="s">
        <v>21</v>
      </c>
      <c r="L27" s="594" t="s">
        <v>21</v>
      </c>
      <c r="M27" s="595" t="s">
        <v>21</v>
      </c>
      <c r="N27" s="594" t="s">
        <v>21</v>
      </c>
      <c r="O27" s="596" t="s">
        <v>337</v>
      </c>
      <c r="P27" s="596"/>
      <c r="Q27" s="595" t="s">
        <v>21</v>
      </c>
      <c r="R27" s="594" t="s">
        <v>21</v>
      </c>
      <c r="S27" s="595"/>
      <c r="T27" s="595"/>
      <c r="U27" s="598" t="s">
        <v>17</v>
      </c>
      <c r="V27" s="596"/>
      <c r="W27" s="616" t="s">
        <v>17</v>
      </c>
      <c r="X27" s="596"/>
      <c r="Y27" s="597" t="s">
        <v>21</v>
      </c>
      <c r="Z27" s="594" t="s">
        <v>19</v>
      </c>
      <c r="AA27" s="595" t="s">
        <v>21</v>
      </c>
      <c r="AB27" s="594" t="s">
        <v>21</v>
      </c>
      <c r="AC27" s="596" t="s">
        <v>21</v>
      </c>
      <c r="AD27" s="597" t="s">
        <v>28</v>
      </c>
      <c r="AE27" s="595"/>
      <c r="AF27" s="594" t="s">
        <v>21</v>
      </c>
      <c r="AG27" s="595" t="s">
        <v>342</v>
      </c>
      <c r="AH27" s="594" t="s">
        <v>21</v>
      </c>
      <c r="AI27" s="599">
        <f t="shared" si="31"/>
        <v>90</v>
      </c>
      <c r="AJ27" s="600">
        <f t="shared" si="32"/>
        <v>234</v>
      </c>
      <c r="AK27" s="600">
        <f t="shared" si="33"/>
        <v>144</v>
      </c>
      <c r="AL27" s="601"/>
      <c r="AM27" s="602">
        <f t="shared" si="34"/>
        <v>90</v>
      </c>
      <c r="AN27" s="602">
        <f t="shared" si="35"/>
        <v>144</v>
      </c>
      <c r="AO27" s="603"/>
      <c r="AP27" s="604">
        <f t="shared" si="36"/>
        <v>1</v>
      </c>
      <c r="AQ27" s="604">
        <f t="shared" si="37"/>
        <v>0</v>
      </c>
      <c r="AR27" s="604">
        <f t="shared" si="38"/>
        <v>13</v>
      </c>
      <c r="AS27" s="604">
        <f t="shared" si="58"/>
        <v>0</v>
      </c>
      <c r="AT27" s="604">
        <f t="shared" si="39"/>
        <v>1</v>
      </c>
      <c r="AU27" s="604">
        <f t="shared" si="40"/>
        <v>0</v>
      </c>
      <c r="AV27" s="604">
        <f t="shared" si="41"/>
        <v>0</v>
      </c>
      <c r="AW27" s="604">
        <f t="shared" si="42"/>
        <v>0</v>
      </c>
      <c r="AX27" s="604"/>
      <c r="AY27" s="604">
        <f t="shared" si="43"/>
        <v>0</v>
      </c>
      <c r="AZ27" s="604">
        <f t="shared" si="59"/>
        <v>0</v>
      </c>
      <c r="BA27" s="604">
        <f t="shared" si="44"/>
        <v>0</v>
      </c>
      <c r="BB27" s="604">
        <f t="shared" si="45"/>
        <v>0</v>
      </c>
      <c r="BC27" s="604">
        <f t="shared" si="46"/>
        <v>0</v>
      </c>
      <c r="BD27" s="604">
        <f t="shared" si="47"/>
        <v>2</v>
      </c>
      <c r="BE27" s="604">
        <f t="shared" si="48"/>
        <v>0</v>
      </c>
      <c r="BF27" s="604">
        <f t="shared" si="49"/>
        <v>0</v>
      </c>
      <c r="BG27" s="604">
        <f t="shared" si="50"/>
        <v>0</v>
      </c>
      <c r="BH27" s="604">
        <f t="shared" si="51"/>
        <v>0</v>
      </c>
      <c r="BI27" s="604">
        <f t="shared" si="52"/>
        <v>0</v>
      </c>
      <c r="BJ27" s="604">
        <f t="shared" si="53"/>
        <v>0</v>
      </c>
      <c r="BK27" s="604">
        <f t="shared" si="60"/>
        <v>1</v>
      </c>
      <c r="BL27" s="604">
        <f t="shared" si="54"/>
        <v>0</v>
      </c>
      <c r="BM27" s="604">
        <f t="shared" si="55"/>
        <v>0</v>
      </c>
      <c r="BN27" s="608"/>
      <c r="BO27" s="608"/>
      <c r="BP27" s="608"/>
      <c r="BQ27" s="608">
        <v>4</v>
      </c>
      <c r="BR27" s="608"/>
      <c r="BS27" s="604">
        <f t="shared" si="28"/>
        <v>24</v>
      </c>
      <c r="BT27" s="606">
        <f t="shared" si="57"/>
        <v>234</v>
      </c>
      <c r="BU27" s="607"/>
      <c r="BV27" s="607"/>
      <c r="BW27" s="607"/>
      <c r="BX27" s="607"/>
      <c r="BY27" s="607"/>
      <c r="BZ27" s="607"/>
      <c r="CA27" s="607"/>
      <c r="CB27" s="607"/>
      <c r="CC27" s="607"/>
      <c r="CD27" s="607"/>
      <c r="CE27" s="607"/>
      <c r="CF27" s="607"/>
      <c r="CG27" s="607"/>
      <c r="CH27" s="607"/>
      <c r="CI27" s="607"/>
      <c r="CJ27" s="607"/>
      <c r="CK27" s="607"/>
      <c r="CL27" s="607"/>
      <c r="CM27" s="607"/>
      <c r="CN27" s="607"/>
      <c r="CO27" s="607"/>
      <c r="CP27" s="607"/>
      <c r="CQ27" s="581"/>
      <c r="CR27" s="581"/>
      <c r="CS27" s="581"/>
    </row>
    <row r="28" spans="1:97" s="582" customFormat="1">
      <c r="A28" s="623" t="s">
        <v>349</v>
      </c>
      <c r="B28" s="623" t="s">
        <v>350</v>
      </c>
      <c r="C28" s="626">
        <v>442397</v>
      </c>
      <c r="D28" s="625" t="s">
        <v>299</v>
      </c>
      <c r="E28" s="612" t="s">
        <v>351</v>
      </c>
      <c r="F28" s="613"/>
      <c r="G28" s="613"/>
      <c r="H28" s="613"/>
      <c r="I28" s="613"/>
      <c r="J28" s="613"/>
      <c r="K28" s="613"/>
      <c r="L28" s="613"/>
      <c r="M28" s="613"/>
      <c r="N28" s="613"/>
      <c r="O28" s="613"/>
      <c r="P28" s="613"/>
      <c r="Q28" s="613"/>
      <c r="R28" s="613"/>
      <c r="S28" s="613"/>
      <c r="T28" s="613"/>
      <c r="U28" s="613"/>
      <c r="V28" s="613"/>
      <c r="W28" s="613"/>
      <c r="X28" s="613"/>
      <c r="Y28" s="613"/>
      <c r="Z28" s="613"/>
      <c r="AA28" s="613"/>
      <c r="AB28" s="613"/>
      <c r="AC28" s="613"/>
      <c r="AD28" s="613"/>
      <c r="AE28" s="613"/>
      <c r="AF28" s="613"/>
      <c r="AG28" s="613"/>
      <c r="AH28" s="614"/>
      <c r="AI28" s="599">
        <f t="shared" si="31"/>
        <v>0</v>
      </c>
      <c r="AJ28" s="600">
        <f t="shared" si="32"/>
        <v>0</v>
      </c>
      <c r="AK28" s="600">
        <f t="shared" si="33"/>
        <v>0</v>
      </c>
      <c r="AL28" s="601"/>
      <c r="AM28" s="602">
        <f t="shared" si="34"/>
        <v>0</v>
      </c>
      <c r="AN28" s="602">
        <f t="shared" si="35"/>
        <v>0</v>
      </c>
      <c r="AO28" s="603"/>
      <c r="AP28" s="604">
        <f t="shared" si="36"/>
        <v>0</v>
      </c>
      <c r="AQ28" s="604">
        <f t="shared" si="37"/>
        <v>0</v>
      </c>
      <c r="AR28" s="604">
        <f t="shared" si="38"/>
        <v>0</v>
      </c>
      <c r="AS28" s="604">
        <f t="shared" si="58"/>
        <v>0</v>
      </c>
      <c r="AT28" s="604">
        <f t="shared" si="39"/>
        <v>0</v>
      </c>
      <c r="AU28" s="604">
        <f t="shared" si="40"/>
        <v>0</v>
      </c>
      <c r="AV28" s="604">
        <f t="shared" si="41"/>
        <v>0</v>
      </c>
      <c r="AW28" s="604">
        <f t="shared" si="42"/>
        <v>0</v>
      </c>
      <c r="AX28" s="604"/>
      <c r="AY28" s="604">
        <f t="shared" si="43"/>
        <v>0</v>
      </c>
      <c r="AZ28" s="604">
        <f t="shared" si="59"/>
        <v>0</v>
      </c>
      <c r="BA28" s="604">
        <f t="shared" si="44"/>
        <v>0</v>
      </c>
      <c r="BB28" s="604">
        <f t="shared" si="45"/>
        <v>0</v>
      </c>
      <c r="BC28" s="604">
        <f t="shared" si="46"/>
        <v>0</v>
      </c>
      <c r="BD28" s="604">
        <f t="shared" si="47"/>
        <v>0</v>
      </c>
      <c r="BE28" s="604">
        <f t="shared" si="48"/>
        <v>0</v>
      </c>
      <c r="BF28" s="604">
        <f t="shared" si="49"/>
        <v>0</v>
      </c>
      <c r="BG28" s="604">
        <f t="shared" si="50"/>
        <v>0</v>
      </c>
      <c r="BH28" s="604">
        <f t="shared" si="51"/>
        <v>0</v>
      </c>
      <c r="BI28" s="604">
        <f t="shared" si="52"/>
        <v>0</v>
      </c>
      <c r="BJ28" s="604">
        <f t="shared" si="53"/>
        <v>0</v>
      </c>
      <c r="BK28" s="604">
        <f t="shared" si="60"/>
        <v>0</v>
      </c>
      <c r="BL28" s="604">
        <f t="shared" si="54"/>
        <v>0</v>
      </c>
      <c r="BM28" s="604">
        <f t="shared" si="55"/>
        <v>0</v>
      </c>
      <c r="BN28" s="608"/>
      <c r="BO28" s="608">
        <v>19</v>
      </c>
      <c r="BP28" s="608"/>
      <c r="BQ28" s="608"/>
      <c r="BR28" s="608"/>
      <c r="BS28" s="604">
        <f t="shared" si="28"/>
        <v>114</v>
      </c>
      <c r="BT28" s="606">
        <f t="shared" si="57"/>
        <v>0</v>
      </c>
      <c r="BU28" s="607"/>
      <c r="BV28" s="607"/>
      <c r="BW28" s="607"/>
      <c r="BX28" s="607"/>
      <c r="BY28" s="607"/>
      <c r="BZ28" s="607"/>
      <c r="CA28" s="607"/>
      <c r="CB28" s="607"/>
      <c r="CC28" s="607"/>
      <c r="CD28" s="607"/>
      <c r="CE28" s="607"/>
      <c r="CF28" s="607"/>
      <c r="CG28" s="607"/>
      <c r="CH28" s="607"/>
      <c r="CI28" s="607"/>
      <c r="CJ28" s="607"/>
      <c r="CK28" s="607"/>
      <c r="CL28" s="607"/>
      <c r="CM28" s="607"/>
      <c r="CN28" s="607"/>
      <c r="CO28" s="607"/>
      <c r="CP28" s="607"/>
      <c r="CQ28" s="581"/>
      <c r="CR28" s="581"/>
      <c r="CS28" s="581"/>
    </row>
    <row r="29" spans="1:97" s="582" customFormat="1">
      <c r="A29" s="623" t="s">
        <v>352</v>
      </c>
      <c r="B29" s="627" t="s">
        <v>353</v>
      </c>
      <c r="C29" s="626">
        <v>593018</v>
      </c>
      <c r="D29" s="625" t="s">
        <v>299</v>
      </c>
      <c r="E29" s="595" t="s">
        <v>21</v>
      </c>
      <c r="F29" s="595" t="s">
        <v>21</v>
      </c>
      <c r="G29" s="596" t="s">
        <v>21</v>
      </c>
      <c r="H29" s="596" t="s">
        <v>21</v>
      </c>
      <c r="I29" s="596" t="s">
        <v>21</v>
      </c>
      <c r="J29" s="595"/>
      <c r="K29" s="595"/>
      <c r="L29" s="595"/>
      <c r="M29" s="595"/>
      <c r="N29" s="595"/>
      <c r="O29" s="596" t="s">
        <v>354</v>
      </c>
      <c r="P29" s="596"/>
      <c r="Q29" s="595"/>
      <c r="R29" s="594" t="s">
        <v>55</v>
      </c>
      <c r="S29" s="594" t="s">
        <v>55</v>
      </c>
      <c r="T29" s="595"/>
      <c r="U29" s="594" t="s">
        <v>55</v>
      </c>
      <c r="V29" s="596"/>
      <c r="W29" s="596" t="s">
        <v>21</v>
      </c>
      <c r="X29" s="596" t="s">
        <v>326</v>
      </c>
      <c r="Y29" s="596" t="s">
        <v>337</v>
      </c>
      <c r="Z29" s="594" t="s">
        <v>55</v>
      </c>
      <c r="AA29" s="595"/>
      <c r="AB29" s="595"/>
      <c r="AC29" s="596" t="s">
        <v>337</v>
      </c>
      <c r="AD29" s="596"/>
      <c r="AE29" s="595"/>
      <c r="AF29" s="595"/>
      <c r="AG29" s="594" t="s">
        <v>55</v>
      </c>
      <c r="AH29" s="595"/>
      <c r="AI29" s="599">
        <f t="shared" si="31"/>
        <v>114</v>
      </c>
      <c r="AJ29" s="600">
        <f t="shared" si="32"/>
        <v>216</v>
      </c>
      <c r="AK29" s="600">
        <f t="shared" si="33"/>
        <v>102</v>
      </c>
      <c r="AL29" s="601"/>
      <c r="AM29" s="602">
        <f t="shared" si="34"/>
        <v>114</v>
      </c>
      <c r="AN29" s="602">
        <f t="shared" si="35"/>
        <v>102</v>
      </c>
      <c r="AO29" s="603"/>
      <c r="AP29" s="604">
        <f t="shared" si="36"/>
        <v>0</v>
      </c>
      <c r="AQ29" s="604">
        <f t="shared" si="37"/>
        <v>0</v>
      </c>
      <c r="AR29" s="604">
        <f t="shared" si="38"/>
        <v>6</v>
      </c>
      <c r="AS29" s="604">
        <f t="shared" si="58"/>
        <v>5</v>
      </c>
      <c r="AT29" s="604">
        <f t="shared" si="39"/>
        <v>1</v>
      </c>
      <c r="AU29" s="604">
        <f t="shared" si="40"/>
        <v>0</v>
      </c>
      <c r="AV29" s="604">
        <f t="shared" si="41"/>
        <v>0</v>
      </c>
      <c r="AW29" s="604">
        <f t="shared" si="42"/>
        <v>0</v>
      </c>
      <c r="AX29" s="604"/>
      <c r="AY29" s="604">
        <f t="shared" si="43"/>
        <v>0</v>
      </c>
      <c r="AZ29" s="604">
        <f t="shared" si="59"/>
        <v>0</v>
      </c>
      <c r="BA29" s="604">
        <f t="shared" si="44"/>
        <v>0</v>
      </c>
      <c r="BB29" s="604">
        <f t="shared" si="45"/>
        <v>0</v>
      </c>
      <c r="BC29" s="604">
        <f t="shared" si="46"/>
        <v>0</v>
      </c>
      <c r="BD29" s="604">
        <f t="shared" si="47"/>
        <v>0</v>
      </c>
      <c r="BE29" s="604">
        <f t="shared" si="48"/>
        <v>0</v>
      </c>
      <c r="BF29" s="604">
        <f t="shared" si="49"/>
        <v>0</v>
      </c>
      <c r="BG29" s="604">
        <f t="shared" si="50"/>
        <v>0</v>
      </c>
      <c r="BH29" s="604">
        <f t="shared" si="51"/>
        <v>0</v>
      </c>
      <c r="BI29" s="604">
        <f t="shared" si="52"/>
        <v>0</v>
      </c>
      <c r="BJ29" s="604">
        <f t="shared" si="53"/>
        <v>0</v>
      </c>
      <c r="BK29" s="604">
        <f t="shared" si="60"/>
        <v>3</v>
      </c>
      <c r="BL29" s="604">
        <f t="shared" si="54"/>
        <v>0</v>
      </c>
      <c r="BM29" s="604">
        <f t="shared" si="55"/>
        <v>0</v>
      </c>
      <c r="BN29" s="608"/>
      <c r="BO29" s="608"/>
      <c r="BP29" s="608"/>
      <c r="BQ29" s="608"/>
      <c r="BR29" s="608"/>
      <c r="BS29" s="604">
        <f t="shared" si="28"/>
        <v>0</v>
      </c>
      <c r="BT29" s="606">
        <f t="shared" si="57"/>
        <v>216</v>
      </c>
      <c r="BU29" s="607"/>
      <c r="BV29" s="607"/>
      <c r="BW29" s="607"/>
      <c r="BX29" s="607"/>
      <c r="BY29" s="607"/>
      <c r="BZ29" s="607"/>
      <c r="CA29" s="607"/>
      <c r="CB29" s="607"/>
      <c r="CC29" s="607"/>
      <c r="CD29" s="607"/>
      <c r="CE29" s="607"/>
      <c r="CF29" s="607"/>
      <c r="CG29" s="607"/>
      <c r="CH29" s="607"/>
      <c r="CI29" s="607"/>
      <c r="CJ29" s="607"/>
      <c r="CK29" s="607"/>
      <c r="CL29" s="607"/>
      <c r="CM29" s="607"/>
      <c r="CN29" s="607"/>
      <c r="CO29" s="607"/>
      <c r="CP29" s="607"/>
      <c r="CQ29" s="581"/>
      <c r="CR29" s="581"/>
      <c r="CS29" s="581"/>
    </row>
    <row r="30" spans="1:97" s="582" customFormat="1">
      <c r="A30" s="623" t="s">
        <v>355</v>
      </c>
      <c r="B30" s="623" t="s">
        <v>356</v>
      </c>
      <c r="C30" s="623">
        <v>727359</v>
      </c>
      <c r="D30" s="625" t="s">
        <v>299</v>
      </c>
      <c r="E30" s="595" t="s">
        <v>21</v>
      </c>
      <c r="F30" s="595"/>
      <c r="G30" s="596"/>
      <c r="H30" s="596" t="s">
        <v>21</v>
      </c>
      <c r="I30" s="596"/>
      <c r="J30" s="595"/>
      <c r="K30" s="595" t="s">
        <v>21</v>
      </c>
      <c r="L30" s="595"/>
      <c r="M30" s="595"/>
      <c r="N30" s="595" t="s">
        <v>21</v>
      </c>
      <c r="O30" s="596"/>
      <c r="P30" s="596"/>
      <c r="Q30" s="595" t="s">
        <v>21</v>
      </c>
      <c r="R30" s="595"/>
      <c r="S30" s="595"/>
      <c r="T30" s="595" t="s">
        <v>21</v>
      </c>
      <c r="U30" s="595"/>
      <c r="V30" s="596"/>
      <c r="W30" s="596" t="s">
        <v>21</v>
      </c>
      <c r="X30" s="596"/>
      <c r="Y30" s="596"/>
      <c r="Z30" s="595" t="s">
        <v>21</v>
      </c>
      <c r="AA30" s="595"/>
      <c r="AB30" s="595"/>
      <c r="AC30" s="596" t="s">
        <v>21</v>
      </c>
      <c r="AD30" s="596"/>
      <c r="AE30" s="595"/>
      <c r="AF30" s="595" t="s">
        <v>19</v>
      </c>
      <c r="AG30" s="595"/>
      <c r="AH30" s="595"/>
      <c r="AI30" s="599">
        <f t="shared" si="31"/>
        <v>114</v>
      </c>
      <c r="AJ30" s="600">
        <f t="shared" si="32"/>
        <v>114</v>
      </c>
      <c r="AK30" s="600">
        <f t="shared" si="33"/>
        <v>0</v>
      </c>
      <c r="AL30" s="601"/>
      <c r="AM30" s="602">
        <f t="shared" si="34"/>
        <v>114</v>
      </c>
      <c r="AN30" s="602">
        <f t="shared" si="35"/>
        <v>0</v>
      </c>
      <c r="AO30" s="603"/>
      <c r="AP30" s="604">
        <f t="shared" si="36"/>
        <v>1</v>
      </c>
      <c r="AQ30" s="604">
        <f t="shared" si="37"/>
        <v>0</v>
      </c>
      <c r="AR30" s="604">
        <f t="shared" si="38"/>
        <v>9</v>
      </c>
      <c r="AS30" s="604">
        <f t="shared" si="58"/>
        <v>0</v>
      </c>
      <c r="AT30" s="604">
        <f t="shared" si="39"/>
        <v>0</v>
      </c>
      <c r="AU30" s="604">
        <f t="shared" si="40"/>
        <v>0</v>
      </c>
      <c r="AV30" s="604">
        <f t="shared" si="41"/>
        <v>0</v>
      </c>
      <c r="AW30" s="604">
        <f t="shared" si="42"/>
        <v>0</v>
      </c>
      <c r="AX30" s="604"/>
      <c r="AY30" s="604">
        <f t="shared" si="43"/>
        <v>0</v>
      </c>
      <c r="AZ30" s="604">
        <f t="shared" si="59"/>
        <v>0</v>
      </c>
      <c r="BA30" s="604">
        <f t="shared" si="44"/>
        <v>0</v>
      </c>
      <c r="BB30" s="604">
        <f t="shared" si="45"/>
        <v>0</v>
      </c>
      <c r="BC30" s="604">
        <f t="shared" si="46"/>
        <v>0</v>
      </c>
      <c r="BD30" s="604">
        <f t="shared" si="47"/>
        <v>0</v>
      </c>
      <c r="BE30" s="604">
        <f t="shared" si="48"/>
        <v>0</v>
      </c>
      <c r="BF30" s="604">
        <f t="shared" si="49"/>
        <v>0</v>
      </c>
      <c r="BG30" s="604">
        <f t="shared" si="50"/>
        <v>0</v>
      </c>
      <c r="BH30" s="604">
        <f t="shared" si="51"/>
        <v>0</v>
      </c>
      <c r="BI30" s="604">
        <f t="shared" si="52"/>
        <v>0</v>
      </c>
      <c r="BJ30" s="604">
        <f t="shared" si="53"/>
        <v>0</v>
      </c>
      <c r="BK30" s="604">
        <f t="shared" si="60"/>
        <v>0</v>
      </c>
      <c r="BL30" s="604">
        <f t="shared" si="54"/>
        <v>0</v>
      </c>
      <c r="BM30" s="604">
        <f t="shared" si="55"/>
        <v>0</v>
      </c>
      <c r="BN30" s="608"/>
      <c r="BO30" s="608"/>
      <c r="BP30" s="608"/>
      <c r="BQ30" s="608"/>
      <c r="BR30" s="608"/>
      <c r="BS30" s="604">
        <f t="shared" si="28"/>
        <v>0</v>
      </c>
      <c r="BT30" s="606">
        <f t="shared" si="57"/>
        <v>114</v>
      </c>
      <c r="BU30" s="607"/>
      <c r="BV30" s="607"/>
      <c r="BW30" s="607"/>
      <c r="BX30" s="607"/>
      <c r="BY30" s="607"/>
      <c r="BZ30" s="607"/>
      <c r="CA30" s="607"/>
      <c r="CB30" s="607"/>
      <c r="CC30" s="607"/>
      <c r="CD30" s="607"/>
      <c r="CE30" s="607"/>
      <c r="CF30" s="607"/>
      <c r="CG30" s="607"/>
      <c r="CH30" s="607"/>
      <c r="CI30" s="607"/>
      <c r="CJ30" s="607"/>
      <c r="CK30" s="607"/>
      <c r="CL30" s="607"/>
      <c r="CM30" s="607"/>
      <c r="CN30" s="607"/>
      <c r="CO30" s="607"/>
      <c r="CP30" s="607"/>
      <c r="CQ30" s="581"/>
      <c r="CR30" s="581"/>
      <c r="CS30" s="581"/>
    </row>
    <row r="31" spans="1:97" s="582" customFormat="1">
      <c r="A31" s="584" t="s">
        <v>0</v>
      </c>
      <c r="B31" s="584" t="s">
        <v>1</v>
      </c>
      <c r="C31" s="584" t="s">
        <v>45</v>
      </c>
      <c r="D31" s="628" t="s">
        <v>3</v>
      </c>
      <c r="E31" s="577">
        <v>1</v>
      </c>
      <c r="F31" s="577">
        <v>2</v>
      </c>
      <c r="G31" s="577">
        <v>3</v>
      </c>
      <c r="H31" s="577">
        <v>4</v>
      </c>
      <c r="I31" s="577">
        <v>5</v>
      </c>
      <c r="J31" s="577">
        <v>6</v>
      </c>
      <c r="K31" s="577">
        <v>7</v>
      </c>
      <c r="L31" s="577">
        <v>8</v>
      </c>
      <c r="M31" s="577">
        <v>9</v>
      </c>
      <c r="N31" s="577">
        <v>10</v>
      </c>
      <c r="O31" s="577">
        <v>11</v>
      </c>
      <c r="P31" s="577">
        <v>12</v>
      </c>
      <c r="Q31" s="577">
        <v>13</v>
      </c>
      <c r="R31" s="577">
        <v>14</v>
      </c>
      <c r="S31" s="577">
        <v>15</v>
      </c>
      <c r="T31" s="577">
        <v>16</v>
      </c>
      <c r="U31" s="577">
        <v>17</v>
      </c>
      <c r="V31" s="577">
        <v>18</v>
      </c>
      <c r="W31" s="577">
        <v>19</v>
      </c>
      <c r="X31" s="577">
        <v>20</v>
      </c>
      <c r="Y31" s="577">
        <v>21</v>
      </c>
      <c r="Z31" s="577">
        <v>22</v>
      </c>
      <c r="AA31" s="577">
        <v>23</v>
      </c>
      <c r="AB31" s="577">
        <v>24</v>
      </c>
      <c r="AC31" s="577">
        <v>25</v>
      </c>
      <c r="AD31" s="577">
        <v>26</v>
      </c>
      <c r="AE31" s="577">
        <v>27</v>
      </c>
      <c r="AF31" s="577">
        <v>28</v>
      </c>
      <c r="AG31" s="577">
        <v>29</v>
      </c>
      <c r="AH31" s="577">
        <v>30</v>
      </c>
      <c r="AI31" s="617" t="s">
        <v>4</v>
      </c>
      <c r="AJ31" s="618" t="s">
        <v>5</v>
      </c>
      <c r="AK31" s="618" t="s">
        <v>6</v>
      </c>
      <c r="AL31" s="601"/>
      <c r="AM31" s="619"/>
      <c r="AN31" s="607"/>
      <c r="AO31" s="607"/>
      <c r="AP31" s="607"/>
      <c r="AQ31" s="620"/>
      <c r="AR31" s="621"/>
      <c r="AS31" s="621"/>
      <c r="AT31" s="621"/>
      <c r="AU31" s="621"/>
      <c r="AV31" s="621"/>
      <c r="AW31" s="621"/>
      <c r="AX31" s="621"/>
      <c r="AY31" s="621"/>
      <c r="AZ31" s="621"/>
      <c r="BA31" s="621"/>
      <c r="BB31" s="621"/>
      <c r="BC31" s="621"/>
      <c r="BD31" s="621"/>
      <c r="BE31" s="621"/>
      <c r="BF31" s="621"/>
      <c r="BG31" s="621"/>
      <c r="BH31" s="621"/>
      <c r="BI31" s="621"/>
      <c r="BJ31" s="621"/>
      <c r="BK31" s="621"/>
      <c r="BL31" s="621"/>
      <c r="BM31" s="621"/>
      <c r="BN31" s="620"/>
      <c r="BO31" s="620"/>
      <c r="BP31" s="629"/>
      <c r="BQ31" s="607"/>
      <c r="BR31" s="620"/>
      <c r="BS31" s="621"/>
      <c r="BT31" s="622"/>
      <c r="BU31" s="620"/>
      <c r="BV31" s="629"/>
      <c r="BW31" s="629"/>
      <c r="BX31" s="607"/>
      <c r="BY31" s="607"/>
      <c r="BZ31" s="607"/>
      <c r="CA31" s="607"/>
      <c r="CB31" s="607"/>
      <c r="CC31" s="607"/>
      <c r="CD31" s="607"/>
      <c r="CE31" s="607"/>
      <c r="CF31" s="607"/>
      <c r="CG31" s="607"/>
      <c r="CH31" s="607"/>
      <c r="CI31" s="607"/>
      <c r="CJ31" s="607"/>
      <c r="CK31" s="607"/>
      <c r="CL31" s="607"/>
      <c r="CM31" s="607"/>
      <c r="CN31" s="607"/>
      <c r="CO31" s="607"/>
      <c r="CP31" s="607"/>
      <c r="CQ31" s="581"/>
      <c r="CR31" s="581"/>
      <c r="CS31" s="581"/>
    </row>
    <row r="32" spans="1:97" s="582" customFormat="1">
      <c r="A32" s="584"/>
      <c r="B32" s="584" t="s">
        <v>290</v>
      </c>
      <c r="C32" s="584" t="s">
        <v>209</v>
      </c>
      <c r="D32" s="576"/>
      <c r="E32" s="585" t="s">
        <v>8</v>
      </c>
      <c r="F32" s="585" t="s">
        <v>9</v>
      </c>
      <c r="G32" s="585" t="s">
        <v>10</v>
      </c>
      <c r="H32" s="585" t="s">
        <v>130</v>
      </c>
      <c r="I32" s="585" t="s">
        <v>11</v>
      </c>
      <c r="J32" s="585" t="s">
        <v>12</v>
      </c>
      <c r="K32" s="585" t="s">
        <v>13</v>
      </c>
      <c r="L32" s="585" t="s">
        <v>8</v>
      </c>
      <c r="M32" s="585" t="s">
        <v>9</v>
      </c>
      <c r="N32" s="585" t="s">
        <v>10</v>
      </c>
      <c r="O32" s="585" t="s">
        <v>130</v>
      </c>
      <c r="P32" s="585" t="s">
        <v>11</v>
      </c>
      <c r="Q32" s="585" t="s">
        <v>12</v>
      </c>
      <c r="R32" s="585" t="s">
        <v>13</v>
      </c>
      <c r="S32" s="585" t="s">
        <v>8</v>
      </c>
      <c r="T32" s="585" t="s">
        <v>9</v>
      </c>
      <c r="U32" s="585" t="s">
        <v>10</v>
      </c>
      <c r="V32" s="585" t="s">
        <v>130</v>
      </c>
      <c r="W32" s="585" t="s">
        <v>11</v>
      </c>
      <c r="X32" s="585" t="s">
        <v>12</v>
      </c>
      <c r="Y32" s="585" t="s">
        <v>13</v>
      </c>
      <c r="Z32" s="585" t="s">
        <v>8</v>
      </c>
      <c r="AA32" s="585" t="s">
        <v>9</v>
      </c>
      <c r="AB32" s="585" t="s">
        <v>10</v>
      </c>
      <c r="AC32" s="585" t="s">
        <v>130</v>
      </c>
      <c r="AD32" s="585" t="s">
        <v>11</v>
      </c>
      <c r="AE32" s="585" t="s">
        <v>12</v>
      </c>
      <c r="AF32" s="585" t="s">
        <v>13</v>
      </c>
      <c r="AG32" s="585" t="s">
        <v>8</v>
      </c>
      <c r="AH32" s="585" t="s">
        <v>9</v>
      </c>
      <c r="AI32" s="617"/>
      <c r="AJ32" s="618"/>
      <c r="AK32" s="618"/>
      <c r="AL32" s="601"/>
      <c r="AM32" s="619"/>
      <c r="AN32" s="607"/>
      <c r="AO32" s="607"/>
      <c r="AP32" s="607"/>
      <c r="AQ32" s="620"/>
      <c r="AR32" s="621"/>
      <c r="AS32" s="621"/>
      <c r="AT32" s="621"/>
      <c r="AU32" s="621"/>
      <c r="AV32" s="621"/>
      <c r="AW32" s="621"/>
      <c r="AX32" s="621"/>
      <c r="AY32" s="621"/>
      <c r="AZ32" s="621"/>
      <c r="BA32" s="621"/>
      <c r="BB32" s="621"/>
      <c r="BC32" s="621"/>
      <c r="BD32" s="621"/>
      <c r="BE32" s="621"/>
      <c r="BF32" s="621"/>
      <c r="BG32" s="621"/>
      <c r="BH32" s="621"/>
      <c r="BI32" s="621"/>
      <c r="BJ32" s="621"/>
      <c r="BK32" s="621"/>
      <c r="BL32" s="621"/>
      <c r="BM32" s="621"/>
      <c r="BN32" s="620"/>
      <c r="BO32" s="620"/>
      <c r="BP32" s="629"/>
      <c r="BQ32" s="607"/>
      <c r="BR32" s="620"/>
      <c r="BS32" s="621"/>
      <c r="BT32" s="622"/>
      <c r="BU32" s="620"/>
      <c r="BV32" s="629"/>
      <c r="BW32" s="629"/>
      <c r="BX32" s="607"/>
      <c r="BY32" s="607"/>
      <c r="BZ32" s="607"/>
      <c r="CA32" s="607"/>
      <c r="CB32" s="607"/>
      <c r="CC32" s="607"/>
      <c r="CD32" s="607"/>
      <c r="CE32" s="607"/>
      <c r="CF32" s="607"/>
      <c r="CG32" s="607"/>
      <c r="CH32" s="607"/>
      <c r="CI32" s="607"/>
      <c r="CJ32" s="607"/>
      <c r="CK32" s="607"/>
      <c r="CL32" s="607"/>
      <c r="CM32" s="607"/>
      <c r="CN32" s="607"/>
      <c r="CO32" s="607"/>
      <c r="CP32" s="607"/>
      <c r="CQ32" s="581"/>
      <c r="CR32" s="581"/>
      <c r="CS32" s="581"/>
    </row>
    <row r="33" spans="1:97" s="582" customFormat="1">
      <c r="A33" s="592" t="s">
        <v>357</v>
      </c>
      <c r="B33" s="592" t="s">
        <v>358</v>
      </c>
      <c r="C33" s="592">
        <v>645360</v>
      </c>
      <c r="D33" s="630" t="s">
        <v>299</v>
      </c>
      <c r="E33" s="594" t="s">
        <v>21</v>
      </c>
      <c r="F33" s="595" t="s">
        <v>300</v>
      </c>
      <c r="G33" s="596"/>
      <c r="H33" s="597" t="s">
        <v>21</v>
      </c>
      <c r="I33" s="596" t="s">
        <v>21</v>
      </c>
      <c r="J33" s="594" t="s">
        <v>21</v>
      </c>
      <c r="K33" s="594" t="s">
        <v>21</v>
      </c>
      <c r="L33" s="595" t="s">
        <v>21</v>
      </c>
      <c r="M33" s="595"/>
      <c r="N33" s="594" t="s">
        <v>21</v>
      </c>
      <c r="O33" s="596" t="s">
        <v>21</v>
      </c>
      <c r="P33" s="597" t="s">
        <v>21</v>
      </c>
      <c r="Q33" s="595"/>
      <c r="R33" s="595" t="s">
        <v>21</v>
      </c>
      <c r="S33" s="594" t="s">
        <v>21</v>
      </c>
      <c r="T33" s="595"/>
      <c r="U33" s="595" t="s">
        <v>21</v>
      </c>
      <c r="V33" s="596"/>
      <c r="W33" s="597" t="s">
        <v>21</v>
      </c>
      <c r="X33" s="596" t="s">
        <v>21</v>
      </c>
      <c r="Y33" s="597" t="s">
        <v>21</v>
      </c>
      <c r="Z33" s="594" t="s">
        <v>21</v>
      </c>
      <c r="AA33" s="598" t="s">
        <v>17</v>
      </c>
      <c r="AB33" s="595"/>
      <c r="AC33" s="597" t="s">
        <v>21</v>
      </c>
      <c r="AD33" s="596" t="s">
        <v>21</v>
      </c>
      <c r="AE33" s="594" t="s">
        <v>21</v>
      </c>
      <c r="AF33" s="595"/>
      <c r="AG33" s="595" t="s">
        <v>21</v>
      </c>
      <c r="AH33" s="594" t="s">
        <v>21</v>
      </c>
      <c r="AI33" s="599">
        <f t="shared" ref="AI33:AI44" si="61">AM33</f>
        <v>102</v>
      </c>
      <c r="AJ33" s="600">
        <f t="shared" ref="AJ33:AJ44" si="62">AI33+AK33</f>
        <v>264</v>
      </c>
      <c r="AK33" s="600">
        <f t="shared" ref="AK33:AK44" si="63">AN33</f>
        <v>162</v>
      </c>
      <c r="AL33" s="601"/>
      <c r="AM33" s="602">
        <f t="shared" ref="AM33:AM44" si="64">$AM$2-BS33</f>
        <v>102</v>
      </c>
      <c r="AN33" s="602">
        <f t="shared" ref="AN33:AN44" si="65">(BT33-AM33)</f>
        <v>162</v>
      </c>
      <c r="AO33" s="603"/>
      <c r="AP33" s="604">
        <f t="shared" ref="AP33:AP44" si="66">COUNTIF(E33:AH33,"M")</f>
        <v>0</v>
      </c>
      <c r="AQ33" s="604">
        <f t="shared" ref="AQ33:AQ44" si="67">COUNTIF(E33:AH33,"T")</f>
        <v>0</v>
      </c>
      <c r="AR33" s="604">
        <f t="shared" ref="AR33:AR44" si="68">COUNTIF(E33:AH33,"P")</f>
        <v>21</v>
      </c>
      <c r="AS33" s="604">
        <f>COUNTIF(E33:AH33,"N")</f>
        <v>0</v>
      </c>
      <c r="AT33" s="604">
        <f t="shared" ref="AT33:AT44" si="69">COUNTIF(E33:AH33,"M/T")</f>
        <v>1</v>
      </c>
      <c r="AU33" s="604">
        <f t="shared" ref="AU33:AU44" si="70">COUNTIF(E33:AH33,"I/I")</f>
        <v>0</v>
      </c>
      <c r="AV33" s="604">
        <f t="shared" ref="AV33:AV44" si="71">COUNTIF(E33:AH33,"I")</f>
        <v>0</v>
      </c>
      <c r="AW33" s="604">
        <f t="shared" ref="AW33:AW44" si="72">COUNTIF(E33:AH33,"I²")</f>
        <v>0</v>
      </c>
      <c r="AX33" s="604"/>
      <c r="AY33" s="604">
        <f t="shared" ref="AY33:AY44" si="73">COUNTIF(E33:AH33,"M4")</f>
        <v>0</v>
      </c>
      <c r="AZ33" s="604">
        <f>COUNTIF(E33:AH33,"CAP")</f>
        <v>0</v>
      </c>
      <c r="BA33" s="604">
        <f t="shared" ref="BA33:BA44" si="74">COUNTIF(E33:AH33,"N/M")</f>
        <v>0</v>
      </c>
      <c r="BB33" s="604">
        <f t="shared" ref="BB33:BB44" si="75">COUNTIF(E33:AH33,"T/N")</f>
        <v>0</v>
      </c>
      <c r="BC33" s="604">
        <f t="shared" ref="BC33:BC37" si="76">COUNTIF(E33:AH33,"T/I")</f>
        <v>0</v>
      </c>
      <c r="BD33" s="604">
        <f t="shared" ref="BD33:BD44" si="77">COUNTIF(E33:AH33,"P/I")</f>
        <v>0</v>
      </c>
      <c r="BE33" s="604">
        <f t="shared" ref="BE33:BE44" si="78">COUNTIF(E33:AH33,"M/N")</f>
        <v>0</v>
      </c>
      <c r="BF33" s="604">
        <f t="shared" ref="BF33:BF44" si="79">COUNTIF(E33:AH33,"M4/T")</f>
        <v>0</v>
      </c>
      <c r="BG33" s="604">
        <f t="shared" ref="BG33:BG44" si="80">COUNTIF(E33:AH33,"I2/M")</f>
        <v>0</v>
      </c>
      <c r="BH33" s="604">
        <f t="shared" ref="BH33:BH44" si="81">COUNTIF(E33:AH33,"M5")</f>
        <v>0</v>
      </c>
      <c r="BI33" s="604">
        <f t="shared" ref="BI33:BI44" si="82">COUNTIF(E33:AH33,"M6")</f>
        <v>0</v>
      </c>
      <c r="BJ33" s="604">
        <f t="shared" ref="BJ33:BJ44" si="83">COUNTIF(E33:AH33,"T6")</f>
        <v>0</v>
      </c>
      <c r="BK33" s="604">
        <f>COUNTIF(E33:AH33,"P/N")</f>
        <v>0</v>
      </c>
      <c r="BL33" s="604">
        <f t="shared" ref="BL33:BL44" si="84">COUNTIF(E33:AH33,"T5/N")</f>
        <v>0</v>
      </c>
      <c r="BM33" s="604">
        <f t="shared" ref="BM33:BM44" si="85">COUNTIF(E33:AH33,"M5/I")</f>
        <v>0</v>
      </c>
      <c r="BN33" s="608"/>
      <c r="BO33" s="608"/>
      <c r="BP33" s="608"/>
      <c r="BQ33" s="608">
        <v>2</v>
      </c>
      <c r="BR33" s="608"/>
      <c r="BS33" s="604">
        <f t="shared" si="28"/>
        <v>12</v>
      </c>
      <c r="BT33" s="606">
        <f t="shared" ref="BT33:BT44" si="86">(AP33*$BV$6)+(AQ33*$BW$6)+(AR33*$BX$6)+(AS33*$BY$6)+(AT33*$BZ$6)+(AU33*$CA$6)+(AV33*$CB$6)+(AW33*$CC$6)+(AY33*$CE$6)+(AZ33*$CF$6)+(BA33*$CG$6)+(BB33*$CH$6)+(BC33*$CI$6)+(BD33*$CJ$6)+(BE33*CK$6)+(BF33*CL$6)+(BG33*$CM$6)+(BH33*$CN$6)+(BI33*$CO$6)+(BJ33*$CP$6)+(BK33*$CQ$6)+(BL33*$CR$6)+(BM33*$CS$6)</f>
        <v>264</v>
      </c>
      <c r="BU33" s="629"/>
      <c r="BV33" s="607"/>
      <c r="BW33" s="607"/>
      <c r="BX33" s="607"/>
      <c r="BY33" s="607"/>
      <c r="BZ33" s="607"/>
      <c r="CA33" s="607"/>
      <c r="CB33" s="607"/>
      <c r="CC33" s="607"/>
      <c r="CD33" s="607"/>
      <c r="CE33" s="607"/>
      <c r="CF33" s="607"/>
      <c r="CG33" s="607"/>
      <c r="CH33" s="607"/>
      <c r="CI33" s="607"/>
      <c r="CJ33" s="607"/>
      <c r="CK33" s="607"/>
      <c r="CL33" s="607"/>
      <c r="CM33" s="607"/>
      <c r="CN33" s="607"/>
      <c r="CO33" s="607"/>
      <c r="CP33" s="607"/>
      <c r="CQ33" s="581"/>
      <c r="CR33" s="581"/>
      <c r="CS33" s="581"/>
    </row>
    <row r="34" spans="1:97" s="582" customFormat="1">
      <c r="A34" s="592" t="s">
        <v>359</v>
      </c>
      <c r="B34" s="592" t="s">
        <v>360</v>
      </c>
      <c r="C34" s="592" t="s">
        <v>361</v>
      </c>
      <c r="D34" s="630" t="s">
        <v>362</v>
      </c>
      <c r="E34" s="595"/>
      <c r="F34" s="595"/>
      <c r="G34" s="596" t="s">
        <v>21</v>
      </c>
      <c r="H34" s="596"/>
      <c r="I34" s="596" t="s">
        <v>300</v>
      </c>
      <c r="J34" s="595"/>
      <c r="K34" s="595" t="s">
        <v>21</v>
      </c>
      <c r="L34" s="595"/>
      <c r="M34" s="595"/>
      <c r="N34" s="595"/>
      <c r="O34" s="596" t="s">
        <v>21</v>
      </c>
      <c r="P34" s="596"/>
      <c r="Q34" s="595"/>
      <c r="R34" s="595" t="s">
        <v>21</v>
      </c>
      <c r="S34" s="595"/>
      <c r="T34" s="595"/>
      <c r="U34" s="595" t="s">
        <v>21</v>
      </c>
      <c r="V34" s="596"/>
      <c r="W34" s="596"/>
      <c r="X34" s="596"/>
      <c r="Y34" s="616" t="s">
        <v>17</v>
      </c>
      <c r="Z34" s="595"/>
      <c r="AA34" s="595" t="s">
        <v>21</v>
      </c>
      <c r="AB34" s="595"/>
      <c r="AC34" s="616"/>
      <c r="AD34" s="596" t="s">
        <v>21</v>
      </c>
      <c r="AE34" s="595"/>
      <c r="AF34" s="595"/>
      <c r="AG34" s="595" t="s">
        <v>21</v>
      </c>
      <c r="AH34" s="595"/>
      <c r="AI34" s="599">
        <f t="shared" si="61"/>
        <v>102</v>
      </c>
      <c r="AJ34" s="600">
        <f t="shared" si="62"/>
        <v>108</v>
      </c>
      <c r="AK34" s="600">
        <f t="shared" si="63"/>
        <v>6</v>
      </c>
      <c r="AL34" s="601"/>
      <c r="AM34" s="602">
        <f t="shared" si="64"/>
        <v>102</v>
      </c>
      <c r="AN34" s="602">
        <f t="shared" si="65"/>
        <v>6</v>
      </c>
      <c r="AO34" s="603"/>
      <c r="AP34" s="604">
        <f t="shared" si="66"/>
        <v>0</v>
      </c>
      <c r="AQ34" s="604">
        <f t="shared" si="67"/>
        <v>0</v>
      </c>
      <c r="AR34" s="604">
        <f t="shared" si="68"/>
        <v>8</v>
      </c>
      <c r="AS34" s="604">
        <f t="shared" ref="AS34:AS44" si="87">COUNTIF(E34:AH34,"N")</f>
        <v>0</v>
      </c>
      <c r="AT34" s="604">
        <f t="shared" si="69"/>
        <v>1</v>
      </c>
      <c r="AU34" s="604">
        <f t="shared" si="70"/>
        <v>0</v>
      </c>
      <c r="AV34" s="604">
        <f t="shared" si="71"/>
        <v>0</v>
      </c>
      <c r="AW34" s="604">
        <f t="shared" si="72"/>
        <v>0</v>
      </c>
      <c r="AX34" s="604"/>
      <c r="AY34" s="604">
        <f t="shared" si="73"/>
        <v>0</v>
      </c>
      <c r="AZ34" s="604">
        <f t="shared" ref="AZ34:AZ44" si="88">COUNTIF(E34:AH34,"CAP")</f>
        <v>0</v>
      </c>
      <c r="BA34" s="604">
        <f t="shared" si="74"/>
        <v>0</v>
      </c>
      <c r="BB34" s="604">
        <f t="shared" si="75"/>
        <v>0</v>
      </c>
      <c r="BC34" s="604">
        <f t="shared" si="76"/>
        <v>0</v>
      </c>
      <c r="BD34" s="604">
        <f t="shared" si="77"/>
        <v>0</v>
      </c>
      <c r="BE34" s="604">
        <f t="shared" si="78"/>
        <v>0</v>
      </c>
      <c r="BF34" s="604">
        <f t="shared" si="79"/>
        <v>0</v>
      </c>
      <c r="BG34" s="604">
        <f t="shared" si="80"/>
        <v>0</v>
      </c>
      <c r="BH34" s="604">
        <f t="shared" si="81"/>
        <v>0</v>
      </c>
      <c r="BI34" s="604">
        <f t="shared" si="82"/>
        <v>0</v>
      </c>
      <c r="BJ34" s="604">
        <f t="shared" si="83"/>
        <v>0</v>
      </c>
      <c r="BK34" s="604">
        <f t="shared" ref="BK34:BK44" si="89">COUNTIF(E34:AH34,"P/N")</f>
        <v>0</v>
      </c>
      <c r="BL34" s="604">
        <f t="shared" si="84"/>
        <v>0</v>
      </c>
      <c r="BM34" s="604">
        <f t="shared" si="85"/>
        <v>0</v>
      </c>
      <c r="BN34" s="608"/>
      <c r="BO34" s="608"/>
      <c r="BP34" s="608"/>
      <c r="BQ34" s="608">
        <v>2</v>
      </c>
      <c r="BR34" s="608"/>
      <c r="BS34" s="604">
        <f t="shared" si="28"/>
        <v>12</v>
      </c>
      <c r="BT34" s="606">
        <f t="shared" si="86"/>
        <v>108</v>
      </c>
      <c r="BU34" s="607"/>
      <c r="BV34" s="607"/>
      <c r="BW34" s="607"/>
      <c r="BX34" s="607"/>
      <c r="BY34" s="607"/>
      <c r="BZ34" s="607"/>
      <c r="CA34" s="607"/>
      <c r="CB34" s="607"/>
      <c r="CC34" s="607"/>
      <c r="CD34" s="607"/>
      <c r="CE34" s="607"/>
      <c r="CF34" s="607"/>
      <c r="CG34" s="607"/>
      <c r="CH34" s="607"/>
      <c r="CI34" s="607"/>
      <c r="CJ34" s="607"/>
      <c r="CK34" s="607"/>
      <c r="CL34" s="607"/>
      <c r="CM34" s="607"/>
      <c r="CN34" s="607"/>
      <c r="CO34" s="607"/>
      <c r="CP34" s="607"/>
      <c r="CQ34" s="581"/>
      <c r="CR34" s="581"/>
      <c r="CS34" s="581"/>
    </row>
    <row r="35" spans="1:97" s="582" customFormat="1">
      <c r="A35" s="592" t="s">
        <v>363</v>
      </c>
      <c r="B35" s="592" t="s">
        <v>364</v>
      </c>
      <c r="C35" s="592">
        <v>84566</v>
      </c>
      <c r="D35" s="630" t="s">
        <v>365</v>
      </c>
      <c r="E35" s="595"/>
      <c r="F35" s="595" t="s">
        <v>21</v>
      </c>
      <c r="G35" s="596"/>
      <c r="H35" s="596"/>
      <c r="I35" s="616" t="s">
        <v>17</v>
      </c>
      <c r="J35" s="595"/>
      <c r="K35" s="595"/>
      <c r="L35" s="595" t="s">
        <v>21</v>
      </c>
      <c r="M35" s="595"/>
      <c r="N35" s="595"/>
      <c r="O35" s="596" t="s">
        <v>21</v>
      </c>
      <c r="P35" s="596"/>
      <c r="Q35" s="595"/>
      <c r="R35" s="595" t="s">
        <v>21</v>
      </c>
      <c r="S35" s="595"/>
      <c r="T35" s="595"/>
      <c r="U35" s="595" t="s">
        <v>21</v>
      </c>
      <c r="V35" s="596"/>
      <c r="W35" s="596"/>
      <c r="X35" s="596" t="s">
        <v>21</v>
      </c>
      <c r="Y35" s="596"/>
      <c r="Z35" s="595" t="s">
        <v>19</v>
      </c>
      <c r="AA35" s="595"/>
      <c r="AB35" s="595"/>
      <c r="AC35" s="596"/>
      <c r="AD35" s="596" t="s">
        <v>21</v>
      </c>
      <c r="AE35" s="595"/>
      <c r="AF35" s="595"/>
      <c r="AG35" s="595" t="s">
        <v>21</v>
      </c>
      <c r="AH35" s="595"/>
      <c r="AI35" s="599">
        <f t="shared" si="61"/>
        <v>102</v>
      </c>
      <c r="AJ35" s="600">
        <f t="shared" si="62"/>
        <v>102</v>
      </c>
      <c r="AK35" s="600">
        <f t="shared" si="63"/>
        <v>0</v>
      </c>
      <c r="AL35" s="601"/>
      <c r="AM35" s="602">
        <f t="shared" si="64"/>
        <v>102</v>
      </c>
      <c r="AN35" s="602">
        <f t="shared" si="65"/>
        <v>0</v>
      </c>
      <c r="AO35" s="603"/>
      <c r="AP35" s="604">
        <f t="shared" si="66"/>
        <v>1</v>
      </c>
      <c r="AQ35" s="604">
        <f t="shared" si="67"/>
        <v>0</v>
      </c>
      <c r="AR35" s="604">
        <f t="shared" si="68"/>
        <v>8</v>
      </c>
      <c r="AS35" s="604">
        <f t="shared" si="87"/>
        <v>0</v>
      </c>
      <c r="AT35" s="604">
        <f t="shared" si="69"/>
        <v>0</v>
      </c>
      <c r="AU35" s="604">
        <f t="shared" si="70"/>
        <v>0</v>
      </c>
      <c r="AV35" s="604">
        <f t="shared" si="71"/>
        <v>0</v>
      </c>
      <c r="AW35" s="604">
        <f t="shared" si="72"/>
        <v>0</v>
      </c>
      <c r="AX35" s="604"/>
      <c r="AY35" s="604">
        <f t="shared" si="73"/>
        <v>0</v>
      </c>
      <c r="AZ35" s="604">
        <f t="shared" si="88"/>
        <v>0</v>
      </c>
      <c r="BA35" s="604">
        <f t="shared" si="74"/>
        <v>0</v>
      </c>
      <c r="BB35" s="604">
        <f t="shared" si="75"/>
        <v>0</v>
      </c>
      <c r="BC35" s="604">
        <f t="shared" si="76"/>
        <v>0</v>
      </c>
      <c r="BD35" s="604">
        <f t="shared" si="77"/>
        <v>0</v>
      </c>
      <c r="BE35" s="604">
        <f t="shared" si="78"/>
        <v>0</v>
      </c>
      <c r="BF35" s="604">
        <f t="shared" si="79"/>
        <v>0</v>
      </c>
      <c r="BG35" s="604">
        <f t="shared" si="80"/>
        <v>0</v>
      </c>
      <c r="BH35" s="604">
        <f t="shared" si="81"/>
        <v>0</v>
      </c>
      <c r="BI35" s="604">
        <f t="shared" si="82"/>
        <v>0</v>
      </c>
      <c r="BJ35" s="604">
        <f t="shared" si="83"/>
        <v>0</v>
      </c>
      <c r="BK35" s="604">
        <f t="shared" si="89"/>
        <v>0</v>
      </c>
      <c r="BL35" s="604">
        <f t="shared" si="84"/>
        <v>0</v>
      </c>
      <c r="BM35" s="604">
        <f t="shared" si="85"/>
        <v>0</v>
      </c>
      <c r="BN35" s="608"/>
      <c r="BO35" s="608"/>
      <c r="BP35" s="608"/>
      <c r="BQ35" s="608">
        <v>2</v>
      </c>
      <c r="BR35" s="608"/>
      <c r="BS35" s="604">
        <f t="shared" si="28"/>
        <v>12</v>
      </c>
      <c r="BT35" s="606">
        <f t="shared" si="86"/>
        <v>102</v>
      </c>
      <c r="BU35" s="607"/>
      <c r="BV35" s="607"/>
      <c r="BW35" s="607"/>
      <c r="BX35" s="607"/>
      <c r="BY35" s="607"/>
      <c r="BZ35" s="607"/>
      <c r="CA35" s="607"/>
      <c r="CB35" s="607"/>
      <c r="CC35" s="607"/>
      <c r="CD35" s="607"/>
      <c r="CE35" s="607"/>
      <c r="CF35" s="607"/>
      <c r="CG35" s="607"/>
      <c r="CH35" s="607"/>
      <c r="CI35" s="607"/>
      <c r="CJ35" s="607"/>
      <c r="CK35" s="607"/>
      <c r="CL35" s="607"/>
      <c r="CM35" s="607"/>
      <c r="CN35" s="607"/>
      <c r="CO35" s="607"/>
      <c r="CP35" s="607"/>
      <c r="CQ35" s="581"/>
      <c r="CR35" s="581"/>
      <c r="CS35" s="581"/>
    </row>
    <row r="36" spans="1:97" s="582" customFormat="1">
      <c r="A36" s="592" t="s">
        <v>366</v>
      </c>
      <c r="B36" s="592" t="s">
        <v>367</v>
      </c>
      <c r="C36" s="592">
        <v>937569</v>
      </c>
      <c r="D36" s="630" t="s">
        <v>299</v>
      </c>
      <c r="E36" s="594" t="s">
        <v>21</v>
      </c>
      <c r="F36" s="595" t="s">
        <v>21</v>
      </c>
      <c r="G36" s="596"/>
      <c r="H36" s="596" t="s">
        <v>21</v>
      </c>
      <c r="I36" s="596"/>
      <c r="J36" s="594" t="s">
        <v>21</v>
      </c>
      <c r="K36" s="594" t="s">
        <v>21</v>
      </c>
      <c r="L36" s="595" t="s">
        <v>21</v>
      </c>
      <c r="M36" s="594" t="s">
        <v>21</v>
      </c>
      <c r="N36" s="594" t="s">
        <v>21</v>
      </c>
      <c r="O36" s="596" t="s">
        <v>21</v>
      </c>
      <c r="P36" s="596"/>
      <c r="Q36" s="594" t="s">
        <v>21</v>
      </c>
      <c r="R36" s="595" t="s">
        <v>21</v>
      </c>
      <c r="S36" s="594" t="s">
        <v>21</v>
      </c>
      <c r="T36" s="594" t="s">
        <v>21</v>
      </c>
      <c r="U36" s="598" t="s">
        <v>17</v>
      </c>
      <c r="V36" s="596"/>
      <c r="W36" s="596"/>
      <c r="X36" s="616" t="s">
        <v>17</v>
      </c>
      <c r="Y36" s="596"/>
      <c r="Z36" s="594" t="s">
        <v>21</v>
      </c>
      <c r="AA36" s="595" t="s">
        <v>21</v>
      </c>
      <c r="AB36" s="594" t="s">
        <v>21</v>
      </c>
      <c r="AC36" s="597" t="s">
        <v>21</v>
      </c>
      <c r="AD36" s="596" t="s">
        <v>21</v>
      </c>
      <c r="AE36" s="594" t="s">
        <v>21</v>
      </c>
      <c r="AF36" s="594" t="s">
        <v>21</v>
      </c>
      <c r="AG36" s="595" t="s">
        <v>21</v>
      </c>
      <c r="AH36" s="594" t="s">
        <v>19</v>
      </c>
      <c r="AI36" s="599">
        <f t="shared" si="61"/>
        <v>90</v>
      </c>
      <c r="AJ36" s="600">
        <f t="shared" si="62"/>
        <v>258</v>
      </c>
      <c r="AK36" s="600">
        <f t="shared" si="63"/>
        <v>168</v>
      </c>
      <c r="AL36" s="601"/>
      <c r="AM36" s="602">
        <f t="shared" si="64"/>
        <v>90</v>
      </c>
      <c r="AN36" s="602">
        <f t="shared" si="65"/>
        <v>168</v>
      </c>
      <c r="AO36" s="603"/>
      <c r="AP36" s="604">
        <f t="shared" si="66"/>
        <v>1</v>
      </c>
      <c r="AQ36" s="604">
        <f t="shared" si="67"/>
        <v>0</v>
      </c>
      <c r="AR36" s="604">
        <f t="shared" si="68"/>
        <v>21</v>
      </c>
      <c r="AS36" s="604">
        <f t="shared" si="87"/>
        <v>0</v>
      </c>
      <c r="AT36" s="604">
        <f t="shared" si="69"/>
        <v>0</v>
      </c>
      <c r="AU36" s="604">
        <f t="shared" si="70"/>
        <v>0</v>
      </c>
      <c r="AV36" s="604">
        <f t="shared" si="71"/>
        <v>0</v>
      </c>
      <c r="AW36" s="604">
        <f t="shared" si="72"/>
        <v>0</v>
      </c>
      <c r="AX36" s="604"/>
      <c r="AY36" s="604">
        <f t="shared" si="73"/>
        <v>0</v>
      </c>
      <c r="AZ36" s="604">
        <f t="shared" si="88"/>
        <v>0</v>
      </c>
      <c r="BA36" s="604">
        <f t="shared" si="74"/>
        <v>0</v>
      </c>
      <c r="BB36" s="604">
        <f t="shared" si="75"/>
        <v>0</v>
      </c>
      <c r="BC36" s="604">
        <f t="shared" si="76"/>
        <v>0</v>
      </c>
      <c r="BD36" s="604">
        <f t="shared" si="77"/>
        <v>0</v>
      </c>
      <c r="BE36" s="604">
        <f t="shared" si="78"/>
        <v>0</v>
      </c>
      <c r="BF36" s="604">
        <f t="shared" si="79"/>
        <v>0</v>
      </c>
      <c r="BG36" s="604">
        <f t="shared" si="80"/>
        <v>0</v>
      </c>
      <c r="BH36" s="604">
        <f t="shared" si="81"/>
        <v>0</v>
      </c>
      <c r="BI36" s="604">
        <f t="shared" si="82"/>
        <v>0</v>
      </c>
      <c r="BJ36" s="604">
        <f t="shared" si="83"/>
        <v>0</v>
      </c>
      <c r="BK36" s="604">
        <f t="shared" si="89"/>
        <v>0</v>
      </c>
      <c r="BL36" s="604">
        <f t="shared" si="84"/>
        <v>0</v>
      </c>
      <c r="BM36" s="604">
        <f t="shared" si="85"/>
        <v>0</v>
      </c>
      <c r="BN36" s="608"/>
      <c r="BO36" s="608"/>
      <c r="BP36" s="608"/>
      <c r="BQ36" s="608">
        <v>4</v>
      </c>
      <c r="BR36" s="608"/>
      <c r="BS36" s="604">
        <f t="shared" si="28"/>
        <v>24</v>
      </c>
      <c r="BT36" s="606">
        <f t="shared" si="86"/>
        <v>258</v>
      </c>
      <c r="BU36" s="607"/>
      <c r="BV36" s="607"/>
      <c r="BW36" s="607"/>
      <c r="BX36" s="607"/>
      <c r="BY36" s="607"/>
      <c r="BZ36" s="607"/>
      <c r="CA36" s="607"/>
      <c r="CB36" s="607"/>
      <c r="CC36" s="607"/>
      <c r="CD36" s="607"/>
      <c r="CE36" s="607"/>
      <c r="CF36" s="607"/>
      <c r="CG36" s="607"/>
      <c r="CH36" s="607"/>
      <c r="CI36" s="607"/>
      <c r="CJ36" s="607"/>
      <c r="CK36" s="607"/>
      <c r="CL36" s="607"/>
      <c r="CM36" s="607"/>
      <c r="CN36" s="607"/>
      <c r="CO36" s="607"/>
      <c r="CP36" s="607"/>
      <c r="CQ36" s="581"/>
      <c r="CR36" s="581"/>
      <c r="CS36" s="581"/>
    </row>
    <row r="37" spans="1:97" s="582" customFormat="1">
      <c r="A37" s="592" t="s">
        <v>368</v>
      </c>
      <c r="B37" s="592" t="s">
        <v>369</v>
      </c>
      <c r="C37" s="592">
        <v>531827</v>
      </c>
      <c r="D37" s="630" t="s">
        <v>299</v>
      </c>
      <c r="E37" s="595" t="s">
        <v>20</v>
      </c>
      <c r="F37" s="631" t="s">
        <v>20</v>
      </c>
      <c r="G37" s="597" t="s">
        <v>21</v>
      </c>
      <c r="H37" s="596"/>
      <c r="I37" s="596" t="s">
        <v>21</v>
      </c>
      <c r="J37" s="595"/>
      <c r="K37" s="595" t="s">
        <v>20</v>
      </c>
      <c r="L37" s="595" t="s">
        <v>20</v>
      </c>
      <c r="M37" s="595" t="s">
        <v>20</v>
      </c>
      <c r="N37" s="594" t="s">
        <v>20</v>
      </c>
      <c r="O37" s="596" t="s">
        <v>21</v>
      </c>
      <c r="P37" s="597" t="s">
        <v>19</v>
      </c>
      <c r="Q37" s="595"/>
      <c r="R37" s="594" t="s">
        <v>20</v>
      </c>
      <c r="S37" s="594" t="s">
        <v>20</v>
      </c>
      <c r="T37" s="595"/>
      <c r="U37" s="595" t="s">
        <v>20</v>
      </c>
      <c r="V37" s="597" t="s">
        <v>21</v>
      </c>
      <c r="W37" s="597" t="s">
        <v>20</v>
      </c>
      <c r="X37" s="596" t="s">
        <v>20</v>
      </c>
      <c r="Y37" s="596" t="s">
        <v>20</v>
      </c>
      <c r="Z37" s="595" t="s">
        <v>20</v>
      </c>
      <c r="AA37" s="595" t="s">
        <v>20</v>
      </c>
      <c r="AB37" s="594" t="s">
        <v>20</v>
      </c>
      <c r="AC37" s="596"/>
      <c r="AD37" s="596" t="s">
        <v>21</v>
      </c>
      <c r="AE37" s="595"/>
      <c r="AF37" s="595" t="s">
        <v>20</v>
      </c>
      <c r="AG37" s="595" t="s">
        <v>225</v>
      </c>
      <c r="AH37" s="594" t="s">
        <v>20</v>
      </c>
      <c r="AI37" s="599">
        <f t="shared" si="61"/>
        <v>114</v>
      </c>
      <c r="AJ37" s="600">
        <f t="shared" si="62"/>
        <v>174</v>
      </c>
      <c r="AK37" s="600">
        <f t="shared" si="63"/>
        <v>60</v>
      </c>
      <c r="AL37" s="601"/>
      <c r="AM37" s="602">
        <f t="shared" si="64"/>
        <v>114</v>
      </c>
      <c r="AN37" s="602">
        <f t="shared" si="65"/>
        <v>60</v>
      </c>
      <c r="AO37" s="603"/>
      <c r="AP37" s="604">
        <f t="shared" si="66"/>
        <v>1</v>
      </c>
      <c r="AQ37" s="604">
        <f t="shared" si="67"/>
        <v>17</v>
      </c>
      <c r="AR37" s="604">
        <f t="shared" si="68"/>
        <v>5</v>
      </c>
      <c r="AS37" s="604">
        <f t="shared" si="87"/>
        <v>0</v>
      </c>
      <c r="AT37" s="604">
        <f t="shared" si="69"/>
        <v>0</v>
      </c>
      <c r="AU37" s="604">
        <f t="shared" si="70"/>
        <v>0</v>
      </c>
      <c r="AV37" s="604">
        <f t="shared" si="71"/>
        <v>0</v>
      </c>
      <c r="AW37" s="604">
        <f t="shared" si="72"/>
        <v>0</v>
      </c>
      <c r="AX37" s="604"/>
      <c r="AY37" s="604">
        <f t="shared" si="73"/>
        <v>0</v>
      </c>
      <c r="AZ37" s="604">
        <f t="shared" si="88"/>
        <v>1</v>
      </c>
      <c r="BA37" s="604">
        <f t="shared" si="74"/>
        <v>0</v>
      </c>
      <c r="BB37" s="604">
        <f t="shared" si="75"/>
        <v>0</v>
      </c>
      <c r="BC37" s="604">
        <f t="shared" si="76"/>
        <v>0</v>
      </c>
      <c r="BD37" s="604">
        <f t="shared" si="77"/>
        <v>0</v>
      </c>
      <c r="BE37" s="604">
        <f t="shared" si="78"/>
        <v>0</v>
      </c>
      <c r="BF37" s="604">
        <f t="shared" si="79"/>
        <v>0</v>
      </c>
      <c r="BG37" s="604">
        <f t="shared" si="80"/>
        <v>0</v>
      </c>
      <c r="BH37" s="604">
        <f t="shared" si="81"/>
        <v>0</v>
      </c>
      <c r="BI37" s="604">
        <f t="shared" si="82"/>
        <v>0</v>
      </c>
      <c r="BJ37" s="604">
        <f t="shared" si="83"/>
        <v>0</v>
      </c>
      <c r="BK37" s="604">
        <f t="shared" si="89"/>
        <v>0</v>
      </c>
      <c r="BL37" s="604">
        <f t="shared" si="84"/>
        <v>0</v>
      </c>
      <c r="BM37" s="604">
        <f t="shared" si="85"/>
        <v>0</v>
      </c>
      <c r="BN37" s="608"/>
      <c r="BO37" s="608"/>
      <c r="BP37" s="608"/>
      <c r="BQ37" s="608"/>
      <c r="BR37" s="608"/>
      <c r="BS37" s="604">
        <f t="shared" si="28"/>
        <v>0</v>
      </c>
      <c r="BT37" s="606">
        <f t="shared" si="86"/>
        <v>174</v>
      </c>
      <c r="BU37" s="607"/>
      <c r="BV37" s="607"/>
      <c r="BW37" s="607"/>
      <c r="BX37" s="607"/>
      <c r="BY37" s="607"/>
      <c r="BZ37" s="607"/>
      <c r="CA37" s="607"/>
      <c r="CB37" s="607"/>
      <c r="CC37" s="607"/>
      <c r="CD37" s="607"/>
      <c r="CE37" s="607"/>
      <c r="CF37" s="607"/>
      <c r="CG37" s="607"/>
      <c r="CH37" s="607"/>
      <c r="CI37" s="607"/>
      <c r="CJ37" s="607"/>
      <c r="CK37" s="607"/>
      <c r="CL37" s="607"/>
      <c r="CM37" s="607"/>
      <c r="CN37" s="607"/>
      <c r="CO37" s="607"/>
      <c r="CP37" s="607"/>
      <c r="CQ37" s="581"/>
      <c r="CR37" s="581"/>
      <c r="CS37" s="581"/>
    </row>
    <row r="38" spans="1:97" s="582" customFormat="1">
      <c r="A38" s="592" t="s">
        <v>370</v>
      </c>
      <c r="B38" s="592" t="s">
        <v>371</v>
      </c>
      <c r="C38" s="592">
        <v>407835</v>
      </c>
      <c r="D38" s="630" t="s">
        <v>299</v>
      </c>
      <c r="E38" s="594" t="s">
        <v>21</v>
      </c>
      <c r="F38" s="595" t="s">
        <v>21</v>
      </c>
      <c r="G38" s="596"/>
      <c r="H38" s="596"/>
      <c r="I38" s="596"/>
      <c r="J38" s="594" t="s">
        <v>21</v>
      </c>
      <c r="K38" s="595"/>
      <c r="L38" s="595" t="s">
        <v>21</v>
      </c>
      <c r="M38" s="594" t="s">
        <v>21</v>
      </c>
      <c r="N38" s="594" t="s">
        <v>21</v>
      </c>
      <c r="O38" s="596" t="s">
        <v>21</v>
      </c>
      <c r="P38" s="596"/>
      <c r="Q38" s="595"/>
      <c r="R38" s="595" t="s">
        <v>21</v>
      </c>
      <c r="S38" s="595" t="s">
        <v>21</v>
      </c>
      <c r="T38" s="595"/>
      <c r="U38" s="595" t="s">
        <v>21</v>
      </c>
      <c r="V38" s="597" t="s">
        <v>21</v>
      </c>
      <c r="W38" s="596" t="s">
        <v>21</v>
      </c>
      <c r="X38" s="596" t="s">
        <v>21</v>
      </c>
      <c r="Y38" s="596"/>
      <c r="Z38" s="594" t="s">
        <v>21</v>
      </c>
      <c r="AA38" s="595" t="s">
        <v>21</v>
      </c>
      <c r="AB38" s="594" t="s">
        <v>21</v>
      </c>
      <c r="AC38" s="596"/>
      <c r="AD38" s="596"/>
      <c r="AE38" s="594" t="s">
        <v>21</v>
      </c>
      <c r="AF38" s="595" t="s">
        <v>300</v>
      </c>
      <c r="AG38" s="595" t="s">
        <v>21</v>
      </c>
      <c r="AH38" s="594" t="s">
        <v>21</v>
      </c>
      <c r="AI38" s="599">
        <f t="shared" si="61"/>
        <v>114</v>
      </c>
      <c r="AJ38" s="600">
        <f t="shared" si="62"/>
        <v>240</v>
      </c>
      <c r="AK38" s="600">
        <f t="shared" si="63"/>
        <v>126</v>
      </c>
      <c r="AL38" s="601"/>
      <c r="AM38" s="602">
        <f t="shared" si="64"/>
        <v>114</v>
      </c>
      <c r="AN38" s="602">
        <f t="shared" si="65"/>
        <v>126</v>
      </c>
      <c r="AO38" s="603"/>
      <c r="AP38" s="604">
        <f t="shared" si="66"/>
        <v>0</v>
      </c>
      <c r="AQ38" s="604">
        <f t="shared" si="67"/>
        <v>0</v>
      </c>
      <c r="AR38" s="604">
        <f t="shared" si="68"/>
        <v>19</v>
      </c>
      <c r="AS38" s="604">
        <f t="shared" si="87"/>
        <v>0</v>
      </c>
      <c r="AT38" s="604">
        <f t="shared" si="69"/>
        <v>1</v>
      </c>
      <c r="AU38" s="604">
        <f t="shared" si="70"/>
        <v>0</v>
      </c>
      <c r="AV38" s="604">
        <f t="shared" si="71"/>
        <v>0</v>
      </c>
      <c r="AW38" s="604">
        <f t="shared" si="72"/>
        <v>0</v>
      </c>
      <c r="AX38" s="604"/>
      <c r="AY38" s="604">
        <f t="shared" si="73"/>
        <v>0</v>
      </c>
      <c r="AZ38" s="604">
        <f t="shared" si="88"/>
        <v>0</v>
      </c>
      <c r="BA38" s="604">
        <f t="shared" si="74"/>
        <v>0</v>
      </c>
      <c r="BB38" s="604">
        <f t="shared" si="75"/>
        <v>0</v>
      </c>
      <c r="BC38" s="604">
        <f>COUNTIF(E38:AH38,"M/I")</f>
        <v>0</v>
      </c>
      <c r="BD38" s="604">
        <f t="shared" si="77"/>
        <v>0</v>
      </c>
      <c r="BE38" s="604">
        <f t="shared" si="78"/>
        <v>0</v>
      </c>
      <c r="BF38" s="604">
        <f t="shared" si="79"/>
        <v>0</v>
      </c>
      <c r="BG38" s="604">
        <f t="shared" si="80"/>
        <v>0</v>
      </c>
      <c r="BH38" s="604">
        <f t="shared" si="81"/>
        <v>0</v>
      </c>
      <c r="BI38" s="604">
        <f t="shared" si="82"/>
        <v>0</v>
      </c>
      <c r="BJ38" s="604">
        <f t="shared" si="83"/>
        <v>0</v>
      </c>
      <c r="BK38" s="604">
        <f t="shared" si="89"/>
        <v>0</v>
      </c>
      <c r="BL38" s="604">
        <f t="shared" si="84"/>
        <v>0</v>
      </c>
      <c r="BM38" s="604">
        <f t="shared" si="85"/>
        <v>0</v>
      </c>
      <c r="BN38" s="608"/>
      <c r="BO38" s="608"/>
      <c r="BP38" s="608"/>
      <c r="BQ38" s="608"/>
      <c r="BR38" s="608"/>
      <c r="BS38" s="604">
        <f t="shared" si="28"/>
        <v>0</v>
      </c>
      <c r="BT38" s="606">
        <f t="shared" si="86"/>
        <v>240</v>
      </c>
      <c r="BU38" s="607"/>
      <c r="BV38" s="607"/>
      <c r="BW38" s="607"/>
      <c r="BX38" s="607"/>
      <c r="BY38" s="607"/>
      <c r="BZ38" s="607"/>
      <c r="CA38" s="607"/>
      <c r="CB38" s="607"/>
      <c r="CC38" s="607"/>
      <c r="CD38" s="607"/>
      <c r="CE38" s="607"/>
      <c r="CF38" s="607"/>
      <c r="CG38" s="607"/>
      <c r="CH38" s="607"/>
      <c r="CI38" s="607"/>
      <c r="CJ38" s="607"/>
      <c r="CK38" s="607"/>
      <c r="CL38" s="607"/>
      <c r="CM38" s="607"/>
      <c r="CN38" s="607"/>
      <c r="CO38" s="607"/>
      <c r="CP38" s="607"/>
      <c r="CQ38" s="581"/>
      <c r="CR38" s="581"/>
      <c r="CS38" s="581"/>
    </row>
    <row r="39" spans="1:97" s="582" customFormat="1">
      <c r="A39" s="592" t="s">
        <v>372</v>
      </c>
      <c r="B39" s="592" t="s">
        <v>373</v>
      </c>
      <c r="C39" s="592">
        <v>534682</v>
      </c>
      <c r="D39" s="630" t="s">
        <v>299</v>
      </c>
      <c r="E39" s="595"/>
      <c r="F39" s="595" t="s">
        <v>21</v>
      </c>
      <c r="G39" s="596"/>
      <c r="H39" s="596" t="s">
        <v>21</v>
      </c>
      <c r="I39" s="596"/>
      <c r="J39" s="595" t="s">
        <v>21</v>
      </c>
      <c r="K39" s="595"/>
      <c r="L39" s="595" t="s">
        <v>21</v>
      </c>
      <c r="M39" s="595"/>
      <c r="N39" s="595"/>
      <c r="O39" s="596"/>
      <c r="P39" s="596"/>
      <c r="Q39" s="595"/>
      <c r="R39" s="612" t="s">
        <v>169</v>
      </c>
      <c r="S39" s="613"/>
      <c r="T39" s="613"/>
      <c r="U39" s="613"/>
      <c r="V39" s="613"/>
      <c r="W39" s="613"/>
      <c r="X39" s="613"/>
      <c r="Y39" s="613"/>
      <c r="Z39" s="613"/>
      <c r="AA39" s="613"/>
      <c r="AB39" s="613"/>
      <c r="AC39" s="613"/>
      <c r="AD39" s="613"/>
      <c r="AE39" s="613"/>
      <c r="AF39" s="613"/>
      <c r="AG39" s="613"/>
      <c r="AH39" s="614"/>
      <c r="AI39" s="599">
        <f t="shared" si="61"/>
        <v>48</v>
      </c>
      <c r="AJ39" s="600">
        <f t="shared" si="62"/>
        <v>48</v>
      </c>
      <c r="AK39" s="600">
        <f t="shared" si="63"/>
        <v>0</v>
      </c>
      <c r="AL39" s="601"/>
      <c r="AM39" s="602">
        <f t="shared" si="64"/>
        <v>48</v>
      </c>
      <c r="AN39" s="602">
        <f t="shared" si="65"/>
        <v>0</v>
      </c>
      <c r="AO39" s="603"/>
      <c r="AP39" s="604">
        <f t="shared" si="66"/>
        <v>0</v>
      </c>
      <c r="AQ39" s="604">
        <f t="shared" si="67"/>
        <v>0</v>
      </c>
      <c r="AR39" s="604">
        <f t="shared" si="68"/>
        <v>4</v>
      </c>
      <c r="AS39" s="604">
        <f t="shared" si="87"/>
        <v>0</v>
      </c>
      <c r="AT39" s="604">
        <f t="shared" si="69"/>
        <v>0</v>
      </c>
      <c r="AU39" s="604">
        <f t="shared" si="70"/>
        <v>0</v>
      </c>
      <c r="AV39" s="604">
        <f t="shared" si="71"/>
        <v>0</v>
      </c>
      <c r="AW39" s="604">
        <f t="shared" si="72"/>
        <v>0</v>
      </c>
      <c r="AX39" s="604"/>
      <c r="AY39" s="604">
        <f t="shared" si="73"/>
        <v>0</v>
      </c>
      <c r="AZ39" s="604">
        <f t="shared" si="88"/>
        <v>0</v>
      </c>
      <c r="BA39" s="604">
        <f t="shared" si="74"/>
        <v>0</v>
      </c>
      <c r="BB39" s="604">
        <f t="shared" si="75"/>
        <v>0</v>
      </c>
      <c r="BC39" s="604">
        <f t="shared" ref="BC39:BC44" si="90">COUNTIF(E39:AH39,"T/I")</f>
        <v>0</v>
      </c>
      <c r="BD39" s="604">
        <f t="shared" si="77"/>
        <v>0</v>
      </c>
      <c r="BE39" s="604">
        <f t="shared" si="78"/>
        <v>0</v>
      </c>
      <c r="BF39" s="604">
        <f t="shared" si="79"/>
        <v>0</v>
      </c>
      <c r="BG39" s="604">
        <f t="shared" si="80"/>
        <v>0</v>
      </c>
      <c r="BH39" s="604">
        <f t="shared" si="81"/>
        <v>0</v>
      </c>
      <c r="BI39" s="604">
        <f t="shared" si="82"/>
        <v>0</v>
      </c>
      <c r="BJ39" s="604">
        <f t="shared" si="83"/>
        <v>0</v>
      </c>
      <c r="BK39" s="604">
        <f t="shared" si="89"/>
        <v>0</v>
      </c>
      <c r="BL39" s="604">
        <f t="shared" si="84"/>
        <v>0</v>
      </c>
      <c r="BM39" s="604">
        <f t="shared" si="85"/>
        <v>0</v>
      </c>
      <c r="BN39" s="608"/>
      <c r="BO39" s="608">
        <v>11</v>
      </c>
      <c r="BP39" s="608"/>
      <c r="BQ39" s="608"/>
      <c r="BR39" s="608"/>
      <c r="BS39" s="604">
        <f t="shared" si="28"/>
        <v>66</v>
      </c>
      <c r="BT39" s="606">
        <f t="shared" si="86"/>
        <v>48</v>
      </c>
      <c r="BU39" s="607"/>
      <c r="BV39" s="607"/>
      <c r="BW39" s="607"/>
      <c r="BX39" s="607"/>
      <c r="BY39" s="607"/>
      <c r="BZ39" s="607"/>
      <c r="CA39" s="607"/>
      <c r="CB39" s="607"/>
      <c r="CC39" s="607"/>
      <c r="CD39" s="607"/>
      <c r="CE39" s="607"/>
      <c r="CF39" s="607"/>
      <c r="CG39" s="607"/>
      <c r="CH39" s="607"/>
      <c r="CI39" s="607"/>
      <c r="CJ39" s="607"/>
      <c r="CK39" s="607"/>
      <c r="CL39" s="607"/>
      <c r="CM39" s="607"/>
      <c r="CN39" s="607"/>
      <c r="CO39" s="607"/>
      <c r="CP39" s="607"/>
      <c r="CQ39" s="581"/>
      <c r="CR39" s="581"/>
      <c r="CS39" s="581"/>
    </row>
    <row r="40" spans="1:97" s="582" customFormat="1">
      <c r="A40" s="592" t="s">
        <v>374</v>
      </c>
      <c r="B40" s="632" t="s">
        <v>375</v>
      </c>
      <c r="C40" s="633">
        <v>657818</v>
      </c>
      <c r="D40" s="630" t="s">
        <v>299</v>
      </c>
      <c r="E40" s="594" t="s">
        <v>19</v>
      </c>
      <c r="F40" s="595" t="s">
        <v>21</v>
      </c>
      <c r="G40" s="597" t="s">
        <v>21</v>
      </c>
      <c r="H40" s="597" t="s">
        <v>19</v>
      </c>
      <c r="I40" s="596" t="s">
        <v>21</v>
      </c>
      <c r="J40" s="594" t="s">
        <v>21</v>
      </c>
      <c r="K40" s="595"/>
      <c r="L40" s="595" t="s">
        <v>21</v>
      </c>
      <c r="M40" s="595"/>
      <c r="N40" s="595"/>
      <c r="O40" s="596"/>
      <c r="P40" s="596"/>
      <c r="Q40" s="594" t="s">
        <v>21</v>
      </c>
      <c r="R40" s="595" t="s">
        <v>21</v>
      </c>
      <c r="S40" s="594" t="s">
        <v>21</v>
      </c>
      <c r="T40" s="595"/>
      <c r="U40" s="595" t="s">
        <v>21</v>
      </c>
      <c r="V40" s="596"/>
      <c r="W40" s="596"/>
      <c r="X40" s="597" t="s">
        <v>19</v>
      </c>
      <c r="Y40" s="597" t="s">
        <v>54</v>
      </c>
      <c r="Z40" s="594" t="s">
        <v>21</v>
      </c>
      <c r="AA40" s="595" t="s">
        <v>21</v>
      </c>
      <c r="AB40" s="595"/>
      <c r="AC40" s="596" t="s">
        <v>21</v>
      </c>
      <c r="AD40" s="596" t="s">
        <v>342</v>
      </c>
      <c r="AE40" s="595" t="s">
        <v>21</v>
      </c>
      <c r="AF40" s="595"/>
      <c r="AG40" s="595" t="s">
        <v>21</v>
      </c>
      <c r="AH40" s="594" t="s">
        <v>21</v>
      </c>
      <c r="AI40" s="599">
        <f t="shared" si="61"/>
        <v>114</v>
      </c>
      <c r="AJ40" s="600">
        <f t="shared" si="62"/>
        <v>216</v>
      </c>
      <c r="AK40" s="600">
        <f t="shared" si="63"/>
        <v>102</v>
      </c>
      <c r="AL40" s="601"/>
      <c r="AM40" s="602">
        <f t="shared" si="64"/>
        <v>114</v>
      </c>
      <c r="AN40" s="602">
        <f t="shared" si="65"/>
        <v>102</v>
      </c>
      <c r="AO40" s="603"/>
      <c r="AP40" s="604">
        <f t="shared" si="66"/>
        <v>3</v>
      </c>
      <c r="AQ40" s="604">
        <f t="shared" si="67"/>
        <v>0</v>
      </c>
      <c r="AR40" s="604">
        <f t="shared" si="68"/>
        <v>15</v>
      </c>
      <c r="AS40" s="604">
        <f t="shared" si="87"/>
        <v>0</v>
      </c>
      <c r="AT40" s="604">
        <f t="shared" si="69"/>
        <v>1</v>
      </c>
      <c r="AU40" s="604">
        <f t="shared" si="70"/>
        <v>0</v>
      </c>
      <c r="AV40" s="604">
        <f t="shared" si="71"/>
        <v>1</v>
      </c>
      <c r="AW40" s="604">
        <f t="shared" si="72"/>
        <v>0</v>
      </c>
      <c r="AX40" s="604"/>
      <c r="AY40" s="604">
        <f t="shared" si="73"/>
        <v>0</v>
      </c>
      <c r="AZ40" s="604">
        <f t="shared" si="88"/>
        <v>0</v>
      </c>
      <c r="BA40" s="604">
        <f t="shared" si="74"/>
        <v>0</v>
      </c>
      <c r="BB40" s="604">
        <f t="shared" si="75"/>
        <v>0</v>
      </c>
      <c r="BC40" s="604">
        <f t="shared" si="90"/>
        <v>0</v>
      </c>
      <c r="BD40" s="604">
        <f t="shared" si="77"/>
        <v>0</v>
      </c>
      <c r="BE40" s="604">
        <f t="shared" si="78"/>
        <v>0</v>
      </c>
      <c r="BF40" s="604">
        <f t="shared" si="79"/>
        <v>0</v>
      </c>
      <c r="BG40" s="604">
        <f t="shared" si="80"/>
        <v>0</v>
      </c>
      <c r="BH40" s="604">
        <f t="shared" si="81"/>
        <v>0</v>
      </c>
      <c r="BI40" s="604">
        <f t="shared" si="82"/>
        <v>0</v>
      </c>
      <c r="BJ40" s="604">
        <f t="shared" si="83"/>
        <v>0</v>
      </c>
      <c r="BK40" s="604">
        <f t="shared" si="89"/>
        <v>0</v>
      </c>
      <c r="BL40" s="604">
        <f t="shared" si="84"/>
        <v>0</v>
      </c>
      <c r="BM40" s="604">
        <f t="shared" si="85"/>
        <v>0</v>
      </c>
      <c r="BN40" s="608"/>
      <c r="BO40" s="608"/>
      <c r="BP40" s="608"/>
      <c r="BQ40" s="608"/>
      <c r="BR40" s="608"/>
      <c r="BS40" s="604">
        <f t="shared" si="28"/>
        <v>0</v>
      </c>
      <c r="BT40" s="606">
        <f t="shared" si="86"/>
        <v>216</v>
      </c>
      <c r="BU40" s="607"/>
      <c r="BV40" s="607"/>
      <c r="BW40" s="607"/>
      <c r="BX40" s="607"/>
      <c r="BY40" s="607"/>
      <c r="BZ40" s="607"/>
      <c r="CA40" s="607"/>
      <c r="CB40" s="607"/>
      <c r="CC40" s="607"/>
      <c r="CD40" s="607"/>
      <c r="CE40" s="607"/>
      <c r="CF40" s="607"/>
      <c r="CG40" s="607"/>
      <c r="CH40" s="607"/>
      <c r="CI40" s="607"/>
      <c r="CJ40" s="607"/>
      <c r="CK40" s="607"/>
      <c r="CL40" s="607"/>
      <c r="CM40" s="607"/>
      <c r="CN40" s="607"/>
      <c r="CO40" s="607"/>
      <c r="CP40" s="607"/>
      <c r="CQ40" s="581"/>
      <c r="CR40" s="581"/>
      <c r="CS40" s="581"/>
    </row>
    <row r="41" spans="1:97" s="582" customFormat="1">
      <c r="A41" s="592" t="s">
        <v>376</v>
      </c>
      <c r="B41" s="592" t="s">
        <v>377</v>
      </c>
      <c r="C41" s="592" t="s">
        <v>378</v>
      </c>
      <c r="D41" s="630" t="s">
        <v>299</v>
      </c>
      <c r="E41" s="594" t="s">
        <v>21</v>
      </c>
      <c r="F41" s="595" t="s">
        <v>21</v>
      </c>
      <c r="G41" s="596"/>
      <c r="H41" s="596"/>
      <c r="I41" s="596" t="s">
        <v>21</v>
      </c>
      <c r="J41" s="595" t="s">
        <v>19</v>
      </c>
      <c r="K41" s="594" t="s">
        <v>21</v>
      </c>
      <c r="L41" s="595" t="s">
        <v>21</v>
      </c>
      <c r="M41" s="594" t="s">
        <v>19</v>
      </c>
      <c r="N41" s="594" t="s">
        <v>21</v>
      </c>
      <c r="O41" s="596" t="s">
        <v>21</v>
      </c>
      <c r="P41" s="596"/>
      <c r="Q41" s="594" t="s">
        <v>21</v>
      </c>
      <c r="R41" s="595" t="s">
        <v>21</v>
      </c>
      <c r="S41" s="595"/>
      <c r="T41" s="594" t="s">
        <v>21</v>
      </c>
      <c r="U41" s="595" t="s">
        <v>21</v>
      </c>
      <c r="V41" s="596"/>
      <c r="W41" s="596"/>
      <c r="X41" s="596" t="s">
        <v>21</v>
      </c>
      <c r="Y41" s="596"/>
      <c r="Z41" s="594" t="s">
        <v>21</v>
      </c>
      <c r="AA41" s="594" t="s">
        <v>21</v>
      </c>
      <c r="AB41" s="594" t="s">
        <v>19</v>
      </c>
      <c r="AC41" s="596"/>
      <c r="AD41" s="597" t="s">
        <v>21</v>
      </c>
      <c r="AE41" s="595" t="s">
        <v>21</v>
      </c>
      <c r="AF41" s="594" t="s">
        <v>19</v>
      </c>
      <c r="AG41" s="595" t="s">
        <v>21</v>
      </c>
      <c r="AH41" s="595"/>
      <c r="AI41" s="599">
        <f t="shared" si="61"/>
        <v>114</v>
      </c>
      <c r="AJ41" s="600">
        <f t="shared" si="62"/>
        <v>228</v>
      </c>
      <c r="AK41" s="600">
        <f t="shared" si="63"/>
        <v>114</v>
      </c>
      <c r="AL41" s="601"/>
      <c r="AM41" s="602">
        <f t="shared" si="64"/>
        <v>114</v>
      </c>
      <c r="AN41" s="602">
        <f t="shared" si="65"/>
        <v>114</v>
      </c>
      <c r="AO41" s="603"/>
      <c r="AP41" s="604">
        <f t="shared" si="66"/>
        <v>4</v>
      </c>
      <c r="AQ41" s="604">
        <f t="shared" si="67"/>
        <v>0</v>
      </c>
      <c r="AR41" s="604">
        <f t="shared" si="68"/>
        <v>17</v>
      </c>
      <c r="AS41" s="604">
        <f t="shared" si="87"/>
        <v>0</v>
      </c>
      <c r="AT41" s="604">
        <f t="shared" si="69"/>
        <v>0</v>
      </c>
      <c r="AU41" s="604">
        <f t="shared" si="70"/>
        <v>0</v>
      </c>
      <c r="AV41" s="604">
        <f t="shared" si="71"/>
        <v>0</v>
      </c>
      <c r="AW41" s="604">
        <f t="shared" si="72"/>
        <v>0</v>
      </c>
      <c r="AX41" s="604"/>
      <c r="AY41" s="604">
        <f t="shared" si="73"/>
        <v>0</v>
      </c>
      <c r="AZ41" s="604">
        <f t="shared" si="88"/>
        <v>0</v>
      </c>
      <c r="BA41" s="604">
        <f t="shared" si="74"/>
        <v>0</v>
      </c>
      <c r="BB41" s="604">
        <f t="shared" si="75"/>
        <v>0</v>
      </c>
      <c r="BC41" s="604">
        <f t="shared" si="90"/>
        <v>0</v>
      </c>
      <c r="BD41" s="604">
        <f t="shared" si="77"/>
        <v>0</v>
      </c>
      <c r="BE41" s="604">
        <f t="shared" si="78"/>
        <v>0</v>
      </c>
      <c r="BF41" s="604">
        <f t="shared" si="79"/>
        <v>0</v>
      </c>
      <c r="BG41" s="604">
        <f t="shared" si="80"/>
        <v>0</v>
      </c>
      <c r="BH41" s="604">
        <f t="shared" si="81"/>
        <v>0</v>
      </c>
      <c r="BI41" s="604">
        <f t="shared" si="82"/>
        <v>0</v>
      </c>
      <c r="BJ41" s="604">
        <f t="shared" si="83"/>
        <v>0</v>
      </c>
      <c r="BK41" s="604">
        <f t="shared" si="89"/>
        <v>0</v>
      </c>
      <c r="BL41" s="604">
        <f t="shared" si="84"/>
        <v>0</v>
      </c>
      <c r="BM41" s="604">
        <f t="shared" si="85"/>
        <v>0</v>
      </c>
      <c r="BN41" s="608"/>
      <c r="BO41" s="608"/>
      <c r="BP41" s="608"/>
      <c r="BQ41" s="608"/>
      <c r="BR41" s="608"/>
      <c r="BS41" s="604">
        <f t="shared" si="28"/>
        <v>0</v>
      </c>
      <c r="BT41" s="606">
        <f t="shared" si="86"/>
        <v>228</v>
      </c>
      <c r="BU41" s="607"/>
      <c r="BV41" s="607"/>
      <c r="BW41" s="607"/>
      <c r="BX41" s="607"/>
      <c r="BY41" s="607"/>
      <c r="BZ41" s="607"/>
      <c r="CA41" s="607"/>
      <c r="CB41" s="607"/>
      <c r="CC41" s="607"/>
      <c r="CD41" s="607"/>
      <c r="CE41" s="607"/>
      <c r="CF41" s="607"/>
      <c r="CG41" s="607"/>
      <c r="CH41" s="607"/>
      <c r="CI41" s="607"/>
      <c r="CJ41" s="607"/>
      <c r="CK41" s="607"/>
      <c r="CL41" s="607"/>
      <c r="CM41" s="607"/>
      <c r="CN41" s="607"/>
      <c r="CO41" s="607"/>
      <c r="CP41" s="607"/>
      <c r="CQ41" s="581"/>
      <c r="CR41" s="581"/>
      <c r="CS41" s="581"/>
    </row>
    <row r="42" spans="1:97" s="635" customFormat="1">
      <c r="A42" s="592" t="s">
        <v>379</v>
      </c>
      <c r="B42" s="592" t="s">
        <v>380</v>
      </c>
      <c r="C42" s="633">
        <v>872808</v>
      </c>
      <c r="D42" s="630" t="s">
        <v>299</v>
      </c>
      <c r="E42" s="595"/>
      <c r="F42" s="598" t="s">
        <v>17</v>
      </c>
      <c r="G42" s="596"/>
      <c r="H42" s="596" t="s">
        <v>21</v>
      </c>
      <c r="I42" s="596"/>
      <c r="J42" s="595"/>
      <c r="K42" s="595"/>
      <c r="L42" s="595" t="s">
        <v>21</v>
      </c>
      <c r="M42" s="595"/>
      <c r="N42" s="595"/>
      <c r="O42" s="596"/>
      <c r="P42" s="596" t="s">
        <v>21</v>
      </c>
      <c r="Q42" s="595"/>
      <c r="R42" s="598" t="s">
        <v>17</v>
      </c>
      <c r="S42" s="595"/>
      <c r="T42" s="595" t="s">
        <v>21</v>
      </c>
      <c r="U42" s="595"/>
      <c r="V42" s="596" t="s">
        <v>21</v>
      </c>
      <c r="W42" s="596"/>
      <c r="X42" s="616" t="s">
        <v>17</v>
      </c>
      <c r="Y42" s="596"/>
      <c r="Z42" s="595"/>
      <c r="AA42" s="595"/>
      <c r="AB42" s="595" t="s">
        <v>21</v>
      </c>
      <c r="AC42" s="596"/>
      <c r="AD42" s="596"/>
      <c r="AE42" s="595"/>
      <c r="AF42" s="595" t="s">
        <v>342</v>
      </c>
      <c r="AG42" s="595"/>
      <c r="AH42" s="595"/>
      <c r="AI42" s="599">
        <f t="shared" si="61"/>
        <v>78</v>
      </c>
      <c r="AJ42" s="600">
        <f t="shared" si="62"/>
        <v>84</v>
      </c>
      <c r="AK42" s="600">
        <f t="shared" si="63"/>
        <v>6</v>
      </c>
      <c r="AL42" s="601"/>
      <c r="AM42" s="602">
        <f t="shared" si="64"/>
        <v>78</v>
      </c>
      <c r="AN42" s="602">
        <f t="shared" si="65"/>
        <v>6</v>
      </c>
      <c r="AO42" s="603"/>
      <c r="AP42" s="604">
        <f t="shared" si="66"/>
        <v>0</v>
      </c>
      <c r="AQ42" s="604">
        <f t="shared" si="67"/>
        <v>0</v>
      </c>
      <c r="AR42" s="604">
        <f t="shared" si="68"/>
        <v>6</v>
      </c>
      <c r="AS42" s="604">
        <f t="shared" si="87"/>
        <v>0</v>
      </c>
      <c r="AT42" s="604">
        <f t="shared" si="69"/>
        <v>1</v>
      </c>
      <c r="AU42" s="604">
        <f t="shared" si="70"/>
        <v>0</v>
      </c>
      <c r="AV42" s="604">
        <f t="shared" si="71"/>
        <v>0</v>
      </c>
      <c r="AW42" s="604">
        <f t="shared" si="72"/>
        <v>0</v>
      </c>
      <c r="AX42" s="604"/>
      <c r="AY42" s="604">
        <f t="shared" si="73"/>
        <v>0</v>
      </c>
      <c r="AZ42" s="604">
        <f t="shared" si="88"/>
        <v>0</v>
      </c>
      <c r="BA42" s="604">
        <f t="shared" si="74"/>
        <v>0</v>
      </c>
      <c r="BB42" s="604">
        <f t="shared" si="75"/>
        <v>0</v>
      </c>
      <c r="BC42" s="604">
        <f t="shared" si="90"/>
        <v>0</v>
      </c>
      <c r="BD42" s="604">
        <f t="shared" si="77"/>
        <v>0</v>
      </c>
      <c r="BE42" s="604">
        <f t="shared" si="78"/>
        <v>0</v>
      </c>
      <c r="BF42" s="604">
        <f t="shared" si="79"/>
        <v>0</v>
      </c>
      <c r="BG42" s="604">
        <f t="shared" si="80"/>
        <v>0</v>
      </c>
      <c r="BH42" s="604">
        <f t="shared" si="81"/>
        <v>0</v>
      </c>
      <c r="BI42" s="604">
        <f t="shared" si="82"/>
        <v>0</v>
      </c>
      <c r="BJ42" s="604">
        <f t="shared" si="83"/>
        <v>0</v>
      </c>
      <c r="BK42" s="604">
        <f t="shared" si="89"/>
        <v>0</v>
      </c>
      <c r="BL42" s="604">
        <f t="shared" si="84"/>
        <v>0</v>
      </c>
      <c r="BM42" s="604">
        <f t="shared" si="85"/>
        <v>0</v>
      </c>
      <c r="BN42" s="608"/>
      <c r="BO42" s="608"/>
      <c r="BP42" s="608"/>
      <c r="BQ42" s="608">
        <v>6</v>
      </c>
      <c r="BR42" s="608"/>
      <c r="BS42" s="604">
        <f t="shared" si="28"/>
        <v>36</v>
      </c>
      <c r="BT42" s="606">
        <f t="shared" si="86"/>
        <v>84</v>
      </c>
      <c r="BU42" s="619"/>
      <c r="BV42" s="619"/>
      <c r="BW42" s="619"/>
      <c r="BX42" s="619"/>
      <c r="BY42" s="619"/>
      <c r="BZ42" s="619"/>
      <c r="CA42" s="619"/>
      <c r="CB42" s="619"/>
      <c r="CC42" s="619"/>
      <c r="CD42" s="619"/>
      <c r="CE42" s="619"/>
      <c r="CF42" s="619"/>
      <c r="CG42" s="619"/>
      <c r="CH42" s="619"/>
      <c r="CI42" s="619"/>
      <c r="CJ42" s="619"/>
      <c r="CK42" s="619"/>
      <c r="CL42" s="619"/>
      <c r="CM42" s="619"/>
      <c r="CN42" s="619"/>
      <c r="CO42" s="619"/>
      <c r="CP42" s="619"/>
      <c r="CQ42" s="634"/>
      <c r="CR42" s="634"/>
      <c r="CS42" s="634"/>
    </row>
    <row r="43" spans="1:97" s="635" customFormat="1">
      <c r="A43" s="592" t="s">
        <v>381</v>
      </c>
      <c r="B43" s="592" t="s">
        <v>382</v>
      </c>
      <c r="C43" s="633">
        <v>650058</v>
      </c>
      <c r="D43" s="630" t="s">
        <v>299</v>
      </c>
      <c r="E43" s="598" t="s">
        <v>17</v>
      </c>
      <c r="F43" s="598"/>
      <c r="G43" s="596"/>
      <c r="H43" s="596"/>
      <c r="I43" s="596" t="s">
        <v>21</v>
      </c>
      <c r="J43" s="595"/>
      <c r="K43" s="595" t="s">
        <v>21</v>
      </c>
      <c r="L43" s="595"/>
      <c r="M43" s="595" t="s">
        <v>300</v>
      </c>
      <c r="N43" s="595"/>
      <c r="O43" s="596" t="s">
        <v>21</v>
      </c>
      <c r="P43" s="597" t="s">
        <v>21</v>
      </c>
      <c r="Q43" s="595" t="s">
        <v>21</v>
      </c>
      <c r="R43" s="595"/>
      <c r="S43" s="595"/>
      <c r="T43" s="595"/>
      <c r="U43" s="598" t="s">
        <v>17</v>
      </c>
      <c r="V43" s="596"/>
      <c r="W43" s="596"/>
      <c r="X43" s="616"/>
      <c r="Y43" s="616" t="s">
        <v>17</v>
      </c>
      <c r="Z43" s="636"/>
      <c r="AA43" s="598" t="s">
        <v>17</v>
      </c>
      <c r="AB43" s="598"/>
      <c r="AC43" s="616" t="s">
        <v>17</v>
      </c>
      <c r="AD43" s="596"/>
      <c r="AE43" s="598"/>
      <c r="AF43" s="598"/>
      <c r="AG43" s="598" t="s">
        <v>17</v>
      </c>
      <c r="AH43" s="636"/>
      <c r="AI43" s="599">
        <f t="shared" si="61"/>
        <v>54</v>
      </c>
      <c r="AJ43" s="600">
        <f t="shared" si="62"/>
        <v>72</v>
      </c>
      <c r="AK43" s="600">
        <f>AN43</f>
        <v>18</v>
      </c>
      <c r="AL43" s="601"/>
      <c r="AM43" s="602">
        <f t="shared" si="64"/>
        <v>54</v>
      </c>
      <c r="AN43" s="602">
        <f t="shared" si="65"/>
        <v>18</v>
      </c>
      <c r="AO43" s="603"/>
      <c r="AP43" s="604">
        <f t="shared" si="66"/>
        <v>0</v>
      </c>
      <c r="AQ43" s="604">
        <f t="shared" si="67"/>
        <v>0</v>
      </c>
      <c r="AR43" s="604">
        <f t="shared" si="68"/>
        <v>5</v>
      </c>
      <c r="AS43" s="604">
        <f t="shared" si="87"/>
        <v>0</v>
      </c>
      <c r="AT43" s="604">
        <f t="shared" si="69"/>
        <v>1</v>
      </c>
      <c r="AU43" s="604">
        <f t="shared" si="70"/>
        <v>0</v>
      </c>
      <c r="AV43" s="604">
        <f t="shared" si="71"/>
        <v>0</v>
      </c>
      <c r="AW43" s="604">
        <f t="shared" si="72"/>
        <v>0</v>
      </c>
      <c r="AX43" s="604"/>
      <c r="AY43" s="604">
        <f t="shared" si="73"/>
        <v>0</v>
      </c>
      <c r="AZ43" s="604">
        <f t="shared" si="88"/>
        <v>0</v>
      </c>
      <c r="BA43" s="604">
        <f t="shared" si="74"/>
        <v>0</v>
      </c>
      <c r="BB43" s="604">
        <f t="shared" si="75"/>
        <v>0</v>
      </c>
      <c r="BC43" s="604">
        <f t="shared" si="90"/>
        <v>0</v>
      </c>
      <c r="BD43" s="604">
        <f t="shared" si="77"/>
        <v>0</v>
      </c>
      <c r="BE43" s="604">
        <f t="shared" si="78"/>
        <v>0</v>
      </c>
      <c r="BF43" s="604">
        <f t="shared" si="79"/>
        <v>0</v>
      </c>
      <c r="BG43" s="604">
        <f t="shared" si="80"/>
        <v>0</v>
      </c>
      <c r="BH43" s="604">
        <f t="shared" si="81"/>
        <v>0</v>
      </c>
      <c r="BI43" s="604">
        <f t="shared" si="82"/>
        <v>0</v>
      </c>
      <c r="BJ43" s="604">
        <f t="shared" si="83"/>
        <v>0</v>
      </c>
      <c r="BK43" s="604">
        <f t="shared" si="89"/>
        <v>0</v>
      </c>
      <c r="BL43" s="604">
        <f t="shared" si="84"/>
        <v>0</v>
      </c>
      <c r="BM43" s="604">
        <f t="shared" si="85"/>
        <v>0</v>
      </c>
      <c r="BN43" s="608"/>
      <c r="BO43" s="608"/>
      <c r="BP43" s="608"/>
      <c r="BQ43" s="608">
        <v>10</v>
      </c>
      <c r="BR43" s="608"/>
      <c r="BS43" s="604">
        <f t="shared" si="28"/>
        <v>60</v>
      </c>
      <c r="BT43" s="606">
        <f t="shared" si="86"/>
        <v>72</v>
      </c>
      <c r="BU43" s="619"/>
      <c r="BV43" s="619"/>
      <c r="BW43" s="619"/>
      <c r="BX43" s="619"/>
      <c r="BY43" s="619"/>
      <c r="BZ43" s="619"/>
      <c r="CA43" s="619"/>
      <c r="CB43" s="619"/>
      <c r="CC43" s="619"/>
      <c r="CD43" s="619"/>
      <c r="CE43" s="619"/>
      <c r="CF43" s="619"/>
      <c r="CG43" s="619"/>
      <c r="CH43" s="619"/>
      <c r="CI43" s="619"/>
      <c r="CJ43" s="619"/>
      <c r="CK43" s="619"/>
      <c r="CL43" s="619"/>
      <c r="CM43" s="619"/>
      <c r="CN43" s="619"/>
      <c r="CO43" s="619"/>
      <c r="CP43" s="619"/>
      <c r="CQ43" s="634"/>
      <c r="CR43" s="634"/>
      <c r="CS43" s="634"/>
    </row>
    <row r="44" spans="1:97" s="635" customFormat="1">
      <c r="A44" s="592" t="s">
        <v>383</v>
      </c>
      <c r="B44" s="592" t="s">
        <v>356</v>
      </c>
      <c r="C44" s="592">
        <v>422294</v>
      </c>
      <c r="D44" s="630" t="s">
        <v>299</v>
      </c>
      <c r="E44" s="595"/>
      <c r="F44" s="595" t="s">
        <v>21</v>
      </c>
      <c r="G44" s="596"/>
      <c r="H44" s="596"/>
      <c r="I44" s="596" t="s">
        <v>21</v>
      </c>
      <c r="J44" s="594" t="s">
        <v>20</v>
      </c>
      <c r="K44" s="595"/>
      <c r="L44" s="595" t="s">
        <v>21</v>
      </c>
      <c r="M44" s="595"/>
      <c r="N44" s="595"/>
      <c r="O44" s="596" t="s">
        <v>21</v>
      </c>
      <c r="P44" s="596"/>
      <c r="Q44" s="595"/>
      <c r="R44" s="595" t="s">
        <v>21</v>
      </c>
      <c r="S44" s="595"/>
      <c r="T44" s="595"/>
      <c r="U44" s="595" t="s">
        <v>21</v>
      </c>
      <c r="V44" s="597" t="s">
        <v>21</v>
      </c>
      <c r="W44" s="596"/>
      <c r="X44" s="597" t="s">
        <v>21</v>
      </c>
      <c r="Y44" s="596"/>
      <c r="Z44" s="595"/>
      <c r="AA44" s="595" t="s">
        <v>21</v>
      </c>
      <c r="AB44" s="595"/>
      <c r="AC44" s="596"/>
      <c r="AD44" s="596" t="s">
        <v>21</v>
      </c>
      <c r="AE44" s="594" t="s">
        <v>20</v>
      </c>
      <c r="AF44" s="595" t="s">
        <v>20</v>
      </c>
      <c r="AG44" s="595" t="s">
        <v>21</v>
      </c>
      <c r="AH44" s="594" t="s">
        <v>21</v>
      </c>
      <c r="AI44" s="599">
        <f t="shared" si="61"/>
        <v>114</v>
      </c>
      <c r="AJ44" s="600">
        <f t="shared" si="62"/>
        <v>162</v>
      </c>
      <c r="AK44" s="600">
        <f t="shared" si="63"/>
        <v>48</v>
      </c>
      <c r="AL44" s="601"/>
      <c r="AM44" s="602">
        <f t="shared" si="64"/>
        <v>114</v>
      </c>
      <c r="AN44" s="602">
        <f t="shared" si="65"/>
        <v>48</v>
      </c>
      <c r="AO44" s="603"/>
      <c r="AP44" s="604">
        <f t="shared" si="66"/>
        <v>0</v>
      </c>
      <c r="AQ44" s="604">
        <f t="shared" si="67"/>
        <v>3</v>
      </c>
      <c r="AR44" s="604">
        <f t="shared" si="68"/>
        <v>12</v>
      </c>
      <c r="AS44" s="604">
        <f t="shared" si="87"/>
        <v>0</v>
      </c>
      <c r="AT44" s="604">
        <f t="shared" si="69"/>
        <v>0</v>
      </c>
      <c r="AU44" s="604">
        <f t="shared" si="70"/>
        <v>0</v>
      </c>
      <c r="AV44" s="604">
        <f t="shared" si="71"/>
        <v>0</v>
      </c>
      <c r="AW44" s="604">
        <f t="shared" si="72"/>
        <v>0</v>
      </c>
      <c r="AX44" s="604"/>
      <c r="AY44" s="604">
        <f t="shared" si="73"/>
        <v>0</v>
      </c>
      <c r="AZ44" s="604">
        <f t="shared" si="88"/>
        <v>0</v>
      </c>
      <c r="BA44" s="604">
        <f t="shared" si="74"/>
        <v>0</v>
      </c>
      <c r="BB44" s="604">
        <f t="shared" si="75"/>
        <v>0</v>
      </c>
      <c r="BC44" s="604">
        <f t="shared" si="90"/>
        <v>0</v>
      </c>
      <c r="BD44" s="604">
        <f t="shared" si="77"/>
        <v>0</v>
      </c>
      <c r="BE44" s="604">
        <f t="shared" si="78"/>
        <v>0</v>
      </c>
      <c r="BF44" s="604">
        <f t="shared" si="79"/>
        <v>0</v>
      </c>
      <c r="BG44" s="604">
        <f t="shared" si="80"/>
        <v>0</v>
      </c>
      <c r="BH44" s="604">
        <f t="shared" si="81"/>
        <v>0</v>
      </c>
      <c r="BI44" s="604">
        <f t="shared" si="82"/>
        <v>0</v>
      </c>
      <c r="BJ44" s="604">
        <f t="shared" si="83"/>
        <v>0</v>
      </c>
      <c r="BK44" s="604">
        <f t="shared" si="89"/>
        <v>0</v>
      </c>
      <c r="BL44" s="604">
        <f t="shared" si="84"/>
        <v>0</v>
      </c>
      <c r="BM44" s="604">
        <f t="shared" si="85"/>
        <v>0</v>
      </c>
      <c r="BN44" s="608"/>
      <c r="BO44" s="608"/>
      <c r="BP44" s="608"/>
      <c r="BQ44" s="608"/>
      <c r="BR44" s="608"/>
      <c r="BS44" s="604">
        <f t="shared" si="28"/>
        <v>0</v>
      </c>
      <c r="BT44" s="606">
        <f t="shared" si="86"/>
        <v>162</v>
      </c>
      <c r="BU44" s="619"/>
      <c r="BV44" s="619"/>
      <c r="BW44" s="619"/>
      <c r="BX44" s="619"/>
      <c r="BY44" s="619"/>
      <c r="BZ44" s="619"/>
      <c r="CA44" s="619"/>
      <c r="CB44" s="619"/>
      <c r="CC44" s="619"/>
      <c r="CD44" s="619"/>
      <c r="CE44" s="619"/>
      <c r="CF44" s="619"/>
      <c r="CG44" s="619"/>
      <c r="CH44" s="619"/>
      <c r="CI44" s="619"/>
      <c r="CJ44" s="619"/>
      <c r="CK44" s="619"/>
      <c r="CL44" s="619"/>
      <c r="CM44" s="619"/>
      <c r="CN44" s="619"/>
      <c r="CO44" s="619"/>
      <c r="CP44" s="619"/>
      <c r="CQ44" s="634"/>
      <c r="CR44" s="634"/>
      <c r="CS44" s="634"/>
    </row>
    <row r="45" spans="1:97" s="644" customFormat="1">
      <c r="A45" s="637"/>
      <c r="B45" s="637"/>
      <c r="C45" s="637"/>
      <c r="D45" s="637"/>
      <c r="E45" s="638"/>
      <c r="F45" s="638"/>
      <c r="G45" s="638"/>
      <c r="H45" s="638"/>
      <c r="I45" s="638"/>
      <c r="J45" s="638"/>
      <c r="K45" s="638"/>
      <c r="L45" s="638"/>
      <c r="M45" s="638"/>
      <c r="N45" s="638"/>
      <c r="O45" s="638"/>
      <c r="P45" s="638"/>
      <c r="Q45" s="638"/>
      <c r="R45" s="638"/>
      <c r="S45" s="638"/>
      <c r="T45" s="638"/>
      <c r="U45" s="638"/>
      <c r="V45" s="638"/>
      <c r="W45" s="638"/>
      <c r="X45" s="638"/>
      <c r="Y45" s="638"/>
      <c r="Z45" s="638"/>
      <c r="AA45" s="638"/>
      <c r="AB45" s="638"/>
      <c r="AC45" s="638"/>
      <c r="AD45" s="638"/>
      <c r="AE45" s="638"/>
      <c r="AF45" s="638"/>
      <c r="AG45" s="638"/>
      <c r="AH45" s="638"/>
      <c r="AI45" s="639"/>
      <c r="AJ45" s="640"/>
      <c r="AK45" s="640"/>
      <c r="AL45" s="641"/>
      <c r="AM45" s="642"/>
      <c r="AN45" s="620"/>
      <c r="AO45" s="620"/>
      <c r="AP45" s="620"/>
      <c r="AQ45" s="620"/>
      <c r="AR45" s="621"/>
      <c r="AS45" s="621"/>
      <c r="AT45" s="621"/>
      <c r="AU45" s="621"/>
      <c r="AV45" s="621"/>
      <c r="AW45" s="621"/>
      <c r="AX45" s="621"/>
      <c r="AY45" s="621"/>
      <c r="AZ45" s="621"/>
      <c r="BA45" s="621"/>
      <c r="BB45" s="621"/>
      <c r="BC45" s="621"/>
      <c r="BD45" s="621"/>
      <c r="BE45" s="621"/>
      <c r="BF45" s="621"/>
      <c r="BG45" s="621"/>
      <c r="BH45" s="621"/>
      <c r="BI45" s="621"/>
      <c r="BJ45" s="621"/>
      <c r="BK45" s="621"/>
      <c r="BL45" s="621"/>
      <c r="BM45" s="621"/>
      <c r="BN45" s="620"/>
      <c r="BO45" s="620"/>
      <c r="BP45" s="620"/>
      <c r="BQ45" s="620"/>
      <c r="BR45" s="620"/>
      <c r="BS45" s="621"/>
      <c r="BT45" s="622"/>
      <c r="BU45" s="620"/>
      <c r="BV45" s="620"/>
      <c r="BW45" s="620"/>
      <c r="BX45" s="620"/>
      <c r="BY45" s="620"/>
      <c r="BZ45" s="620"/>
      <c r="CA45" s="620"/>
      <c r="CB45" s="620"/>
      <c r="CC45" s="620"/>
      <c r="CD45" s="620"/>
      <c r="CE45" s="620"/>
      <c r="CF45" s="620"/>
      <c r="CG45" s="620"/>
      <c r="CH45" s="620"/>
      <c r="CI45" s="620"/>
      <c r="CJ45" s="620"/>
      <c r="CK45" s="620"/>
      <c r="CL45" s="620"/>
      <c r="CM45" s="620"/>
      <c r="CN45" s="620"/>
      <c r="CO45" s="620"/>
      <c r="CP45" s="620"/>
      <c r="CQ45" s="643"/>
      <c r="CR45" s="643"/>
      <c r="CS45" s="643"/>
    </row>
    <row r="46" spans="1:97" s="644" customFormat="1">
      <c r="A46" s="637"/>
      <c r="B46" s="637"/>
      <c r="C46" s="637"/>
      <c r="D46" s="637"/>
      <c r="E46" s="638"/>
      <c r="F46" s="638"/>
      <c r="G46" s="638"/>
      <c r="H46" s="638"/>
      <c r="I46" s="638"/>
      <c r="J46" s="638"/>
      <c r="K46" s="638"/>
      <c r="L46" s="638"/>
      <c r="M46" s="638"/>
      <c r="N46" s="638"/>
      <c r="O46" s="638"/>
      <c r="P46" s="638"/>
      <c r="Q46" s="638"/>
      <c r="R46" s="638"/>
      <c r="S46" s="638"/>
      <c r="T46" s="638"/>
      <c r="U46" s="638"/>
      <c r="V46" s="638"/>
      <c r="W46" s="638"/>
      <c r="X46" s="638"/>
      <c r="Y46" s="638"/>
      <c r="Z46" s="638"/>
      <c r="AA46" s="638"/>
      <c r="AB46" s="638"/>
      <c r="AC46" s="638"/>
      <c r="AD46" s="638"/>
      <c r="AE46" s="638"/>
      <c r="AF46" s="638"/>
      <c r="AG46" s="638"/>
      <c r="AH46" s="638"/>
      <c r="AI46" s="639"/>
      <c r="AJ46" s="640"/>
      <c r="AK46" s="640"/>
      <c r="AL46" s="641"/>
      <c r="AM46" s="642"/>
      <c r="AN46" s="620"/>
      <c r="AO46" s="620"/>
      <c r="AP46" s="620"/>
      <c r="AQ46" s="620"/>
      <c r="AR46" s="621"/>
      <c r="AS46" s="621"/>
      <c r="AT46" s="621"/>
      <c r="AU46" s="621"/>
      <c r="AV46" s="621"/>
      <c r="AW46" s="621"/>
      <c r="AX46" s="621"/>
      <c r="AY46" s="621"/>
      <c r="AZ46" s="621"/>
      <c r="BA46" s="621"/>
      <c r="BB46" s="621"/>
      <c r="BC46" s="621"/>
      <c r="BD46" s="621"/>
      <c r="BE46" s="621"/>
      <c r="BF46" s="621"/>
      <c r="BG46" s="621"/>
      <c r="BH46" s="621"/>
      <c r="BI46" s="621"/>
      <c r="BJ46" s="621"/>
      <c r="BK46" s="621"/>
      <c r="BL46" s="621"/>
      <c r="BM46" s="621"/>
      <c r="BN46" s="620"/>
      <c r="BO46" s="620"/>
      <c r="BP46" s="620"/>
      <c r="BQ46" s="620"/>
      <c r="BR46" s="620"/>
      <c r="BS46" s="621"/>
      <c r="BT46" s="622"/>
      <c r="BU46" s="620"/>
      <c r="BV46" s="620"/>
      <c r="BW46" s="620"/>
      <c r="BX46" s="620"/>
      <c r="BY46" s="620"/>
      <c r="BZ46" s="620"/>
      <c r="CA46" s="620"/>
      <c r="CB46" s="620"/>
      <c r="CC46" s="620"/>
      <c r="CD46" s="620"/>
      <c r="CE46" s="620"/>
      <c r="CF46" s="620"/>
      <c r="CG46" s="620"/>
      <c r="CH46" s="620"/>
      <c r="CI46" s="620"/>
      <c r="CJ46" s="620"/>
      <c r="CK46" s="620"/>
      <c r="CL46" s="620"/>
      <c r="CM46" s="620"/>
      <c r="CN46" s="620"/>
      <c r="CO46" s="620"/>
      <c r="CP46" s="620"/>
      <c r="CQ46" s="643"/>
      <c r="CR46" s="643"/>
      <c r="CS46" s="643"/>
    </row>
    <row r="47" spans="1:97" s="644" customFormat="1">
      <c r="A47" s="637"/>
      <c r="B47" s="645"/>
      <c r="C47" s="637"/>
      <c r="D47" s="637"/>
      <c r="E47" s="646"/>
      <c r="F47" s="646"/>
      <c r="G47" s="646"/>
      <c r="H47" s="646"/>
      <c r="I47" s="646"/>
      <c r="J47" s="646"/>
      <c r="K47" s="646"/>
      <c r="L47" s="646"/>
      <c r="M47" s="646"/>
      <c r="N47" s="646"/>
      <c r="O47" s="646"/>
      <c r="P47" s="646"/>
      <c r="Q47" s="646"/>
      <c r="R47" s="646"/>
      <c r="S47" s="646"/>
      <c r="T47" s="646"/>
      <c r="U47" s="646"/>
      <c r="V47" s="646"/>
      <c r="W47" s="646"/>
      <c r="X47" s="646"/>
      <c r="Y47" s="646"/>
      <c r="Z47" s="646"/>
      <c r="AA47" s="647"/>
      <c r="AB47" s="646"/>
      <c r="AC47" s="646"/>
      <c r="AD47" s="646"/>
      <c r="AE47" s="646"/>
      <c r="AF47" s="646"/>
      <c r="AG47" s="646"/>
      <c r="AH47" s="647"/>
      <c r="AI47" s="648"/>
      <c r="AJ47" s="649"/>
      <c r="AK47" s="649"/>
      <c r="AL47" s="641"/>
      <c r="AM47" s="650"/>
      <c r="AN47" s="650"/>
      <c r="AO47" s="651"/>
      <c r="AP47" s="621"/>
      <c r="AQ47" s="621"/>
      <c r="AR47" s="621"/>
      <c r="AS47" s="621"/>
      <c r="AT47" s="621"/>
      <c r="AU47" s="621"/>
      <c r="AV47" s="621"/>
      <c r="AW47" s="621"/>
      <c r="AX47" s="621"/>
      <c r="AY47" s="621"/>
      <c r="AZ47" s="621"/>
      <c r="BA47" s="621"/>
      <c r="BB47" s="621"/>
      <c r="BC47" s="621"/>
      <c r="BD47" s="621"/>
      <c r="BE47" s="621"/>
      <c r="BF47" s="621"/>
      <c r="BG47" s="621"/>
      <c r="BH47" s="621"/>
      <c r="BI47" s="621"/>
      <c r="BJ47" s="621"/>
      <c r="BK47" s="621"/>
      <c r="BL47" s="621"/>
      <c r="BM47" s="621"/>
      <c r="BN47" s="652"/>
      <c r="BO47" s="652"/>
      <c r="BP47" s="652"/>
      <c r="BQ47" s="652"/>
      <c r="BR47" s="652"/>
      <c r="BS47" s="621"/>
      <c r="BT47" s="622"/>
      <c r="BU47" s="620"/>
      <c r="BV47" s="620"/>
      <c r="BW47" s="620"/>
      <c r="BX47" s="620"/>
      <c r="BY47" s="620"/>
      <c r="BZ47" s="620"/>
      <c r="CA47" s="620"/>
      <c r="CB47" s="620"/>
      <c r="CC47" s="620"/>
      <c r="CD47" s="620"/>
      <c r="CE47" s="620"/>
      <c r="CF47" s="620"/>
      <c r="CG47" s="620"/>
      <c r="CH47" s="620"/>
      <c r="CI47" s="620"/>
      <c r="CJ47" s="620"/>
      <c r="CK47" s="620"/>
      <c r="CL47" s="620"/>
      <c r="CM47" s="620"/>
      <c r="CN47" s="620"/>
      <c r="CO47" s="620"/>
      <c r="CP47" s="620"/>
      <c r="CQ47" s="643"/>
      <c r="CR47" s="643"/>
      <c r="CS47" s="643"/>
    </row>
    <row r="48" spans="1:97" s="644" customFormat="1">
      <c r="A48" s="637"/>
      <c r="B48" s="645"/>
      <c r="C48" s="637"/>
      <c r="D48" s="637"/>
      <c r="E48" s="646"/>
      <c r="F48" s="646"/>
      <c r="G48" s="646"/>
      <c r="H48" s="646"/>
      <c r="I48" s="646"/>
      <c r="J48" s="646"/>
      <c r="K48" s="646"/>
      <c r="L48" s="646"/>
      <c r="M48" s="646"/>
      <c r="N48" s="646"/>
      <c r="O48" s="646"/>
      <c r="P48" s="646"/>
      <c r="Q48" s="646"/>
      <c r="R48" s="646"/>
      <c r="S48" s="646"/>
      <c r="T48" s="646"/>
      <c r="U48" s="646"/>
      <c r="V48" s="646"/>
      <c r="W48" s="646"/>
      <c r="X48" s="646"/>
      <c r="Y48" s="646"/>
      <c r="Z48" s="646"/>
      <c r="AA48" s="646"/>
      <c r="AB48" s="646"/>
      <c r="AC48" s="646"/>
      <c r="AD48" s="646"/>
      <c r="AE48" s="646"/>
      <c r="AF48" s="646"/>
      <c r="AG48" s="646"/>
      <c r="AH48" s="646"/>
      <c r="AI48" s="648"/>
      <c r="AJ48" s="649"/>
      <c r="AK48" s="649"/>
      <c r="AL48" s="641"/>
      <c r="AM48" s="650"/>
      <c r="AN48" s="650"/>
      <c r="AO48" s="651"/>
      <c r="AP48" s="621"/>
      <c r="AQ48" s="621"/>
      <c r="AR48" s="621"/>
      <c r="AS48" s="621"/>
      <c r="AT48" s="621"/>
      <c r="AU48" s="621"/>
      <c r="AV48" s="621"/>
      <c r="AW48" s="621"/>
      <c r="AX48" s="621"/>
      <c r="AY48" s="621"/>
      <c r="AZ48" s="621"/>
      <c r="BA48" s="621"/>
      <c r="BB48" s="621"/>
      <c r="BC48" s="621"/>
      <c r="BD48" s="621"/>
      <c r="BE48" s="621"/>
      <c r="BF48" s="621"/>
      <c r="BG48" s="621"/>
      <c r="BH48" s="621"/>
      <c r="BI48" s="621"/>
      <c r="BJ48" s="621"/>
      <c r="BK48" s="621"/>
      <c r="BL48" s="621"/>
      <c r="BM48" s="621"/>
      <c r="BN48" s="652"/>
      <c r="BO48" s="652"/>
      <c r="BP48" s="652"/>
      <c r="BQ48" s="652"/>
      <c r="BR48" s="652"/>
      <c r="BS48" s="621"/>
      <c r="BT48" s="622"/>
      <c r="BU48" s="620"/>
      <c r="BV48" s="620"/>
      <c r="BW48" s="620"/>
      <c r="BX48" s="620"/>
      <c r="BY48" s="620"/>
      <c r="BZ48" s="620"/>
      <c r="CA48" s="620"/>
      <c r="CB48" s="620"/>
      <c r="CC48" s="620"/>
      <c r="CD48" s="620"/>
      <c r="CE48" s="620"/>
      <c r="CF48" s="620"/>
      <c r="CG48" s="620"/>
      <c r="CH48" s="620"/>
      <c r="CI48" s="620"/>
      <c r="CJ48" s="620"/>
      <c r="CK48" s="620"/>
      <c r="CL48" s="620"/>
      <c r="CM48" s="620"/>
      <c r="CN48" s="620"/>
      <c r="CO48" s="620"/>
      <c r="CP48" s="620"/>
      <c r="CQ48" s="643"/>
      <c r="CR48" s="643"/>
      <c r="CS48" s="643"/>
    </row>
    <row r="49" spans="1:1028" s="644" customFormat="1" ht="27" customHeight="1">
      <c r="A49" s="637"/>
      <c r="B49" s="637"/>
      <c r="C49" s="637"/>
      <c r="D49" s="637"/>
      <c r="E49" s="646"/>
      <c r="F49" s="646"/>
      <c r="G49" s="646"/>
      <c r="H49" s="646"/>
      <c r="I49" s="646"/>
      <c r="J49" s="646"/>
      <c r="K49" s="646"/>
      <c r="L49" s="646"/>
      <c r="M49" s="646"/>
      <c r="N49" s="646"/>
      <c r="O49" s="646"/>
      <c r="P49" s="646"/>
      <c r="Q49" s="646"/>
      <c r="R49" s="646"/>
      <c r="S49" s="646"/>
      <c r="T49" s="646"/>
      <c r="U49" s="646"/>
      <c r="V49" s="646"/>
      <c r="W49" s="646"/>
      <c r="X49" s="646"/>
      <c r="Y49" s="646"/>
      <c r="Z49" s="646"/>
      <c r="AA49" s="646"/>
      <c r="AB49" s="646"/>
      <c r="AC49" s="646"/>
      <c r="AD49" s="646"/>
      <c r="AE49" s="646"/>
      <c r="AF49" s="646"/>
      <c r="AG49" s="646"/>
      <c r="AH49" s="646"/>
      <c r="AI49" s="648"/>
      <c r="AJ49" s="649"/>
      <c r="AK49" s="649"/>
      <c r="AL49" s="641"/>
      <c r="AM49" s="650"/>
      <c r="AN49" s="650"/>
      <c r="AO49" s="651"/>
      <c r="AP49" s="621"/>
      <c r="AQ49" s="621"/>
      <c r="AR49" s="621"/>
      <c r="AS49" s="621"/>
      <c r="AT49" s="621"/>
      <c r="AU49" s="621"/>
      <c r="AV49" s="621"/>
      <c r="AW49" s="621"/>
      <c r="AX49" s="621"/>
      <c r="AY49" s="621"/>
      <c r="AZ49" s="621"/>
      <c r="BA49" s="621"/>
      <c r="BB49" s="621"/>
      <c r="BC49" s="621"/>
      <c r="BD49" s="621"/>
      <c r="BE49" s="621"/>
      <c r="BF49" s="621"/>
      <c r="BG49" s="621"/>
      <c r="BH49" s="621"/>
      <c r="BI49" s="621"/>
      <c r="BJ49" s="621"/>
      <c r="BK49" s="621"/>
      <c r="BL49" s="621"/>
      <c r="BM49" s="621"/>
      <c r="BN49" s="652"/>
      <c r="BO49" s="652"/>
      <c r="BP49" s="652"/>
      <c r="BQ49" s="652"/>
      <c r="BR49" s="652"/>
      <c r="BS49" s="621"/>
      <c r="BT49" s="622"/>
      <c r="BU49" s="620"/>
      <c r="BV49" s="620"/>
      <c r="BW49" s="620"/>
      <c r="BX49" s="620"/>
      <c r="BY49" s="620"/>
      <c r="BZ49" s="620"/>
      <c r="CA49" s="620"/>
      <c r="CB49" s="620"/>
      <c r="CC49" s="620"/>
      <c r="CD49" s="620"/>
      <c r="CE49" s="620"/>
      <c r="CF49" s="620"/>
      <c r="CG49" s="620"/>
      <c r="CH49" s="620"/>
      <c r="CI49" s="620"/>
      <c r="CJ49" s="620"/>
      <c r="CK49" s="620"/>
      <c r="CL49" s="620"/>
      <c r="CM49" s="620"/>
      <c r="CN49" s="620"/>
      <c r="CO49" s="620"/>
      <c r="CP49" s="620"/>
      <c r="CQ49" s="643"/>
      <c r="CR49" s="643"/>
      <c r="CS49" s="643"/>
    </row>
    <row r="50" spans="1:1028" s="656" customFormat="1" ht="27" customHeight="1">
      <c r="A50" s="637"/>
      <c r="B50" s="637"/>
      <c r="C50" s="637"/>
      <c r="D50" s="637"/>
      <c r="E50" s="638"/>
      <c r="F50" s="638"/>
      <c r="G50" s="638"/>
      <c r="H50" s="638"/>
      <c r="I50" s="638"/>
      <c r="J50" s="638"/>
      <c r="K50" s="638"/>
      <c r="L50" s="638"/>
      <c r="M50" s="638"/>
      <c r="N50" s="638"/>
      <c r="O50" s="638"/>
      <c r="P50" s="638"/>
      <c r="Q50" s="638"/>
      <c r="R50" s="638"/>
      <c r="S50" s="638"/>
      <c r="T50" s="638"/>
      <c r="U50" s="638"/>
      <c r="V50" s="638"/>
      <c r="W50" s="638"/>
      <c r="X50" s="638"/>
      <c r="Y50" s="638"/>
      <c r="Z50" s="638"/>
      <c r="AA50" s="638"/>
      <c r="AB50" s="638"/>
      <c r="AC50" s="638"/>
      <c r="AD50" s="638"/>
      <c r="AE50" s="638"/>
      <c r="AF50" s="638"/>
      <c r="AG50" s="638"/>
      <c r="AH50" s="638"/>
      <c r="AI50" s="639"/>
      <c r="AJ50" s="640"/>
      <c r="AK50" s="640"/>
      <c r="AL50" s="653"/>
      <c r="AM50" s="642"/>
      <c r="AN50" s="642"/>
      <c r="AO50" s="642"/>
      <c r="AP50" s="642"/>
      <c r="AQ50" s="642"/>
      <c r="AR50" s="621"/>
      <c r="AS50" s="621"/>
      <c r="AT50" s="621"/>
      <c r="AU50" s="621"/>
      <c r="AV50" s="621"/>
      <c r="AW50" s="621"/>
      <c r="AX50" s="621"/>
      <c r="AY50" s="621"/>
      <c r="AZ50" s="621"/>
      <c r="BA50" s="621"/>
      <c r="BB50" s="621"/>
      <c r="BC50" s="621"/>
      <c r="BD50" s="621"/>
      <c r="BE50" s="621"/>
      <c r="BF50" s="621"/>
      <c r="BG50" s="621"/>
      <c r="BH50" s="621"/>
      <c r="BI50" s="621"/>
      <c r="BJ50" s="621"/>
      <c r="BK50" s="621"/>
      <c r="BL50" s="621"/>
      <c r="BM50" s="621"/>
      <c r="BN50" s="642"/>
      <c r="BO50" s="642"/>
      <c r="BP50" s="642"/>
      <c r="BQ50" s="642"/>
      <c r="BR50" s="642"/>
      <c r="BS50" s="621"/>
      <c r="BT50" s="622"/>
      <c r="BU50" s="642"/>
      <c r="BV50" s="642"/>
      <c r="BW50" s="642"/>
      <c r="BX50" s="642"/>
      <c r="BY50" s="642"/>
      <c r="BZ50" s="642"/>
      <c r="CA50" s="642"/>
      <c r="CB50" s="642"/>
      <c r="CC50" s="642"/>
      <c r="CD50" s="642"/>
      <c r="CE50" s="642"/>
      <c r="CF50" s="642"/>
      <c r="CG50" s="642"/>
      <c r="CH50" s="642"/>
      <c r="CI50" s="642"/>
      <c r="CJ50" s="642"/>
      <c r="CK50" s="642"/>
      <c r="CL50" s="642"/>
      <c r="CM50" s="642"/>
      <c r="CN50" s="642"/>
      <c r="CO50" s="642"/>
      <c r="CP50" s="642"/>
      <c r="CQ50" s="654"/>
      <c r="CR50" s="654"/>
      <c r="CS50" s="654"/>
      <c r="CT50" s="655"/>
      <c r="CU50" s="655"/>
      <c r="CV50" s="655"/>
      <c r="CW50" s="655"/>
      <c r="CX50" s="655"/>
      <c r="CY50" s="655"/>
      <c r="CZ50" s="655"/>
      <c r="DA50" s="655"/>
      <c r="DB50" s="655"/>
      <c r="DC50" s="655"/>
      <c r="DD50" s="655"/>
      <c r="DE50" s="655"/>
      <c r="DF50" s="655"/>
      <c r="DG50" s="655"/>
      <c r="DH50" s="655"/>
      <c r="DI50" s="655"/>
      <c r="DJ50" s="655"/>
      <c r="DK50" s="655"/>
      <c r="DL50" s="655"/>
      <c r="DM50" s="655"/>
      <c r="DN50" s="655"/>
      <c r="DO50" s="655"/>
      <c r="DP50" s="655"/>
      <c r="DQ50" s="655"/>
      <c r="DR50" s="655"/>
      <c r="DS50" s="655"/>
      <c r="DT50" s="655"/>
      <c r="DU50" s="655"/>
      <c r="DV50" s="655"/>
      <c r="DW50" s="655"/>
      <c r="DX50" s="655"/>
      <c r="DY50" s="655"/>
      <c r="DZ50" s="655"/>
      <c r="EA50" s="655"/>
      <c r="EB50" s="655"/>
      <c r="EC50" s="655"/>
      <c r="ED50" s="655"/>
      <c r="EE50" s="655"/>
      <c r="EF50" s="655"/>
      <c r="EG50" s="655"/>
      <c r="EH50" s="655"/>
      <c r="EI50" s="655"/>
      <c r="EJ50" s="655"/>
      <c r="EK50" s="655"/>
      <c r="EL50" s="655"/>
      <c r="EM50" s="655"/>
      <c r="EN50" s="655"/>
      <c r="EO50" s="655"/>
      <c r="EP50" s="655"/>
      <c r="EQ50" s="655"/>
      <c r="ER50" s="655"/>
      <c r="ES50" s="655"/>
      <c r="ET50" s="655"/>
      <c r="EU50" s="655"/>
      <c r="EV50" s="655"/>
      <c r="EW50" s="655"/>
      <c r="EX50" s="655"/>
      <c r="EY50" s="655"/>
      <c r="EZ50" s="655"/>
      <c r="FA50" s="655"/>
      <c r="FB50" s="655"/>
      <c r="FC50" s="655"/>
      <c r="FD50" s="655"/>
      <c r="FE50" s="655"/>
      <c r="FF50" s="655"/>
      <c r="FG50" s="655"/>
      <c r="FH50" s="655"/>
      <c r="FI50" s="655"/>
      <c r="FJ50" s="655"/>
      <c r="FK50" s="655"/>
      <c r="FL50" s="655"/>
      <c r="FM50" s="655"/>
      <c r="FN50" s="655"/>
      <c r="FO50" s="655"/>
      <c r="FP50" s="655"/>
      <c r="FQ50" s="655"/>
      <c r="FR50" s="655"/>
      <c r="FS50" s="655"/>
      <c r="FT50" s="655"/>
      <c r="FU50" s="655"/>
      <c r="FV50" s="655"/>
      <c r="FW50" s="655"/>
      <c r="FX50" s="655"/>
      <c r="FY50" s="655"/>
      <c r="FZ50" s="655"/>
      <c r="GA50" s="655"/>
      <c r="GB50" s="655"/>
      <c r="GC50" s="655"/>
      <c r="GD50" s="655"/>
      <c r="GE50" s="655"/>
      <c r="GF50" s="655"/>
      <c r="GG50" s="655"/>
      <c r="GH50" s="655"/>
      <c r="GI50" s="655"/>
      <c r="GJ50" s="655"/>
      <c r="GK50" s="655"/>
      <c r="GL50" s="655"/>
      <c r="GM50" s="655"/>
      <c r="GN50" s="655"/>
      <c r="GO50" s="655"/>
      <c r="GP50" s="655"/>
      <c r="GQ50" s="655"/>
      <c r="GR50" s="655"/>
      <c r="GS50" s="655"/>
      <c r="GT50" s="655"/>
      <c r="GU50" s="655"/>
      <c r="GV50" s="655"/>
      <c r="GW50" s="655"/>
      <c r="GX50" s="655"/>
      <c r="GY50" s="655"/>
      <c r="GZ50" s="655"/>
      <c r="HA50" s="655"/>
      <c r="HB50" s="655"/>
      <c r="HC50" s="655"/>
      <c r="HD50" s="655"/>
      <c r="HE50" s="655"/>
      <c r="HF50" s="655"/>
      <c r="HG50" s="655"/>
      <c r="HH50" s="655"/>
      <c r="HI50" s="655"/>
      <c r="HJ50" s="655"/>
      <c r="HK50" s="655"/>
      <c r="HL50" s="655"/>
      <c r="HM50" s="655"/>
      <c r="HN50" s="655"/>
      <c r="HO50" s="655"/>
      <c r="HP50" s="655"/>
      <c r="HQ50" s="655"/>
      <c r="HR50" s="655"/>
      <c r="HS50" s="655"/>
      <c r="HT50" s="655"/>
      <c r="HU50" s="655"/>
      <c r="HV50" s="655"/>
      <c r="HW50" s="655"/>
      <c r="HX50" s="655"/>
      <c r="HY50" s="655"/>
      <c r="HZ50" s="655"/>
      <c r="IA50" s="655"/>
      <c r="IB50" s="655"/>
      <c r="IC50" s="655"/>
      <c r="ID50" s="655"/>
      <c r="IE50" s="655"/>
      <c r="IF50" s="655"/>
      <c r="IG50" s="655"/>
      <c r="IH50" s="655"/>
      <c r="II50" s="655"/>
      <c r="IJ50" s="655"/>
      <c r="IK50" s="655"/>
    </row>
    <row r="51" spans="1:1028" s="656" customFormat="1" ht="27" customHeight="1">
      <c r="A51" s="637"/>
      <c r="B51" s="637"/>
      <c r="C51" s="637"/>
      <c r="D51" s="637"/>
      <c r="E51" s="638"/>
      <c r="F51" s="638"/>
      <c r="G51" s="638"/>
      <c r="H51" s="638"/>
      <c r="I51" s="638"/>
      <c r="J51" s="638"/>
      <c r="K51" s="638"/>
      <c r="L51" s="638"/>
      <c r="M51" s="638"/>
      <c r="N51" s="638"/>
      <c r="O51" s="638"/>
      <c r="P51" s="638"/>
      <c r="Q51" s="638"/>
      <c r="R51" s="638"/>
      <c r="S51" s="638"/>
      <c r="T51" s="638"/>
      <c r="U51" s="638"/>
      <c r="V51" s="638"/>
      <c r="W51" s="638"/>
      <c r="X51" s="638"/>
      <c r="Y51" s="638"/>
      <c r="Z51" s="638"/>
      <c r="AA51" s="638"/>
      <c r="AB51" s="638"/>
      <c r="AC51" s="638"/>
      <c r="AD51" s="638"/>
      <c r="AE51" s="638"/>
      <c r="AF51" s="638"/>
      <c r="AG51" s="638"/>
      <c r="AH51" s="638"/>
      <c r="AI51" s="639"/>
      <c r="AJ51" s="640"/>
      <c r="AK51" s="640"/>
      <c r="AL51" s="653"/>
      <c r="AM51" s="642"/>
      <c r="AN51" s="642"/>
      <c r="AO51" s="642"/>
      <c r="AP51" s="642"/>
      <c r="AQ51" s="642"/>
      <c r="AR51" s="621"/>
      <c r="AS51" s="621"/>
      <c r="AT51" s="621"/>
      <c r="AU51" s="621"/>
      <c r="AV51" s="621"/>
      <c r="AW51" s="621"/>
      <c r="AX51" s="621"/>
      <c r="AY51" s="621"/>
      <c r="AZ51" s="621"/>
      <c r="BA51" s="621"/>
      <c r="BB51" s="621"/>
      <c r="BC51" s="621"/>
      <c r="BD51" s="621"/>
      <c r="BE51" s="621"/>
      <c r="BF51" s="621"/>
      <c r="BG51" s="621"/>
      <c r="BH51" s="621"/>
      <c r="BI51" s="621"/>
      <c r="BJ51" s="621"/>
      <c r="BK51" s="621"/>
      <c r="BL51" s="621"/>
      <c r="BM51" s="621"/>
      <c r="BN51" s="642"/>
      <c r="BO51" s="642"/>
      <c r="BP51" s="642"/>
      <c r="BQ51" s="642"/>
      <c r="BR51" s="642"/>
      <c r="BS51" s="621"/>
      <c r="BT51" s="622"/>
      <c r="BU51" s="642"/>
      <c r="BV51" s="642"/>
      <c r="BW51" s="642"/>
      <c r="BX51" s="642"/>
      <c r="BY51" s="642"/>
      <c r="BZ51" s="642"/>
      <c r="CA51" s="642"/>
      <c r="CB51" s="642"/>
      <c r="CC51" s="642"/>
      <c r="CD51" s="642"/>
      <c r="CE51" s="642"/>
      <c r="CF51" s="642"/>
      <c r="CG51" s="642"/>
      <c r="CH51" s="642"/>
      <c r="CI51" s="642"/>
      <c r="CJ51" s="642"/>
      <c r="CK51" s="642"/>
      <c r="CL51" s="642"/>
      <c r="CM51" s="642"/>
      <c r="CN51" s="642"/>
      <c r="CO51" s="642"/>
      <c r="CP51" s="642"/>
      <c r="CQ51" s="654"/>
      <c r="CR51" s="654"/>
      <c r="CS51" s="654"/>
      <c r="CT51" s="655"/>
      <c r="CU51" s="655"/>
      <c r="CV51" s="655"/>
      <c r="CW51" s="655"/>
      <c r="CX51" s="655"/>
      <c r="CY51" s="655"/>
      <c r="CZ51" s="655"/>
      <c r="DA51" s="655"/>
      <c r="DB51" s="655"/>
      <c r="DC51" s="655"/>
      <c r="DD51" s="655"/>
      <c r="DE51" s="655"/>
      <c r="DF51" s="655"/>
      <c r="DG51" s="655"/>
      <c r="DH51" s="655"/>
      <c r="DI51" s="655"/>
      <c r="DJ51" s="655"/>
      <c r="DK51" s="655"/>
      <c r="DL51" s="655"/>
      <c r="DM51" s="655"/>
      <c r="DN51" s="655"/>
      <c r="DO51" s="655"/>
      <c r="DP51" s="655"/>
      <c r="DQ51" s="655"/>
      <c r="DR51" s="655"/>
      <c r="DS51" s="655"/>
      <c r="DT51" s="655"/>
      <c r="DU51" s="655"/>
      <c r="DV51" s="655"/>
      <c r="DW51" s="655"/>
      <c r="DX51" s="655"/>
      <c r="DY51" s="655"/>
      <c r="DZ51" s="655"/>
      <c r="EA51" s="655"/>
      <c r="EB51" s="655"/>
      <c r="EC51" s="655"/>
      <c r="ED51" s="655"/>
      <c r="EE51" s="655"/>
      <c r="EF51" s="655"/>
      <c r="EG51" s="655"/>
      <c r="EH51" s="655"/>
      <c r="EI51" s="655"/>
      <c r="EJ51" s="655"/>
      <c r="EK51" s="655"/>
      <c r="EL51" s="655"/>
      <c r="EM51" s="655"/>
      <c r="EN51" s="655"/>
      <c r="EO51" s="655"/>
      <c r="EP51" s="655"/>
      <c r="EQ51" s="655"/>
      <c r="ER51" s="655"/>
      <c r="ES51" s="655"/>
      <c r="ET51" s="655"/>
      <c r="EU51" s="655"/>
      <c r="EV51" s="655"/>
      <c r="EW51" s="655"/>
      <c r="EX51" s="655"/>
      <c r="EY51" s="655"/>
      <c r="EZ51" s="655"/>
      <c r="FA51" s="655"/>
      <c r="FB51" s="655"/>
      <c r="FC51" s="655"/>
      <c r="FD51" s="655"/>
      <c r="FE51" s="655"/>
      <c r="FF51" s="655"/>
      <c r="FG51" s="655"/>
      <c r="FH51" s="655"/>
      <c r="FI51" s="655"/>
      <c r="FJ51" s="655"/>
      <c r="FK51" s="655"/>
      <c r="FL51" s="655"/>
      <c r="FM51" s="655"/>
      <c r="FN51" s="655"/>
      <c r="FO51" s="655"/>
      <c r="FP51" s="655"/>
      <c r="FQ51" s="655"/>
      <c r="FR51" s="655"/>
      <c r="FS51" s="655"/>
      <c r="FT51" s="655"/>
      <c r="FU51" s="655"/>
      <c r="FV51" s="655"/>
      <c r="FW51" s="655"/>
      <c r="FX51" s="655"/>
      <c r="FY51" s="655"/>
      <c r="FZ51" s="655"/>
      <c r="GA51" s="655"/>
      <c r="GB51" s="655"/>
      <c r="GC51" s="655"/>
      <c r="GD51" s="655"/>
      <c r="GE51" s="655"/>
      <c r="GF51" s="655"/>
      <c r="GG51" s="655"/>
      <c r="GH51" s="655"/>
      <c r="GI51" s="655"/>
      <c r="GJ51" s="655"/>
      <c r="GK51" s="655"/>
      <c r="GL51" s="655"/>
      <c r="GM51" s="655"/>
      <c r="GN51" s="655"/>
      <c r="GO51" s="655"/>
      <c r="GP51" s="655"/>
      <c r="GQ51" s="655"/>
      <c r="GR51" s="655"/>
      <c r="GS51" s="655"/>
      <c r="GT51" s="655"/>
      <c r="GU51" s="655"/>
      <c r="GV51" s="655"/>
      <c r="GW51" s="655"/>
      <c r="GX51" s="655"/>
      <c r="GY51" s="655"/>
      <c r="GZ51" s="655"/>
      <c r="HA51" s="655"/>
      <c r="HB51" s="655"/>
      <c r="HC51" s="655"/>
      <c r="HD51" s="655"/>
      <c r="HE51" s="655"/>
      <c r="HF51" s="655"/>
      <c r="HG51" s="655"/>
      <c r="HH51" s="655"/>
      <c r="HI51" s="655"/>
      <c r="HJ51" s="655"/>
      <c r="HK51" s="655"/>
      <c r="HL51" s="655"/>
      <c r="HM51" s="655"/>
      <c r="HN51" s="655"/>
      <c r="HO51" s="655"/>
      <c r="HP51" s="655"/>
      <c r="HQ51" s="655"/>
      <c r="HR51" s="655"/>
      <c r="HS51" s="655"/>
      <c r="HT51" s="655"/>
      <c r="HU51" s="655"/>
      <c r="HV51" s="655"/>
      <c r="HW51" s="655"/>
      <c r="HX51" s="655"/>
      <c r="HY51" s="655"/>
      <c r="HZ51" s="655"/>
      <c r="IA51" s="655"/>
      <c r="IB51" s="655"/>
      <c r="IC51" s="655"/>
      <c r="ID51" s="655"/>
      <c r="IE51" s="655"/>
      <c r="IF51" s="655"/>
      <c r="IG51" s="655"/>
      <c r="IH51" s="655"/>
      <c r="II51" s="655"/>
      <c r="IJ51" s="655"/>
      <c r="IK51" s="655"/>
    </row>
    <row r="52" spans="1:1028" s="656" customFormat="1" ht="27" customHeight="1">
      <c r="A52" s="657"/>
      <c r="B52" s="658"/>
      <c r="C52" s="657"/>
      <c r="D52" s="637"/>
      <c r="E52" s="646"/>
      <c r="F52" s="646"/>
      <c r="G52" s="659"/>
      <c r="H52" s="659"/>
      <c r="I52" s="659"/>
      <c r="J52" s="659"/>
      <c r="K52" s="646"/>
      <c r="L52" s="646"/>
      <c r="M52" s="646"/>
      <c r="N52" s="659"/>
      <c r="O52" s="659"/>
      <c r="P52" s="659"/>
      <c r="Q52" s="659"/>
      <c r="R52" s="646"/>
      <c r="S52" s="646"/>
      <c r="T52" s="646"/>
      <c r="U52" s="659"/>
      <c r="V52" s="659"/>
      <c r="W52" s="659"/>
      <c r="X52" s="659"/>
      <c r="Y52" s="646"/>
      <c r="Z52" s="646"/>
      <c r="AA52" s="646"/>
      <c r="AB52" s="659"/>
      <c r="AC52" s="659"/>
      <c r="AD52" s="659"/>
      <c r="AE52" s="659"/>
      <c r="AF52" s="646"/>
      <c r="AG52" s="646"/>
      <c r="AH52" s="646"/>
      <c r="AI52" s="648"/>
      <c r="AJ52" s="649"/>
      <c r="AK52" s="649"/>
      <c r="AL52" s="641"/>
      <c r="AM52" s="650"/>
      <c r="AN52" s="650"/>
      <c r="AO52" s="651"/>
      <c r="AP52" s="621"/>
      <c r="AQ52" s="621"/>
      <c r="AR52" s="621"/>
      <c r="AS52" s="621"/>
      <c r="AT52" s="621"/>
      <c r="AU52" s="621"/>
      <c r="AV52" s="621"/>
      <c r="AW52" s="621"/>
      <c r="AX52" s="621"/>
      <c r="AY52" s="621"/>
      <c r="AZ52" s="621"/>
      <c r="BA52" s="621"/>
      <c r="BB52" s="621"/>
      <c r="BC52" s="621"/>
      <c r="BD52" s="621"/>
      <c r="BE52" s="621"/>
      <c r="BF52" s="621"/>
      <c r="BG52" s="621"/>
      <c r="BH52" s="621"/>
      <c r="BI52" s="621"/>
      <c r="BJ52" s="621"/>
      <c r="BK52" s="621"/>
      <c r="BL52" s="621"/>
      <c r="BM52" s="621"/>
      <c r="BN52" s="652"/>
      <c r="BO52" s="652"/>
      <c r="BP52" s="652"/>
      <c r="BQ52" s="652"/>
      <c r="BR52" s="652"/>
      <c r="BS52" s="621"/>
      <c r="BT52" s="622"/>
      <c r="BU52" s="642"/>
      <c r="BV52" s="642"/>
      <c r="BW52" s="642"/>
      <c r="BX52" s="642"/>
      <c r="BY52" s="642"/>
      <c r="BZ52" s="642"/>
      <c r="CA52" s="642"/>
      <c r="CB52" s="642"/>
      <c r="CC52" s="642"/>
      <c r="CD52" s="642"/>
      <c r="CE52" s="642"/>
      <c r="CF52" s="642"/>
      <c r="CG52" s="642"/>
      <c r="CH52" s="642"/>
      <c r="CI52" s="642"/>
      <c r="CJ52" s="642"/>
      <c r="CK52" s="642"/>
      <c r="CL52" s="642"/>
      <c r="CM52" s="642"/>
      <c r="CN52" s="642"/>
      <c r="CO52" s="642"/>
      <c r="CP52" s="642"/>
      <c r="CQ52" s="654"/>
      <c r="CR52" s="654"/>
      <c r="CS52" s="654"/>
      <c r="CT52" s="655"/>
      <c r="CU52" s="655"/>
      <c r="CV52" s="655"/>
      <c r="CW52" s="655"/>
      <c r="CX52" s="655"/>
      <c r="CY52" s="655"/>
      <c r="CZ52" s="655"/>
      <c r="DA52" s="655"/>
      <c r="DB52" s="655"/>
      <c r="DC52" s="655"/>
      <c r="DD52" s="655"/>
      <c r="DE52" s="655"/>
      <c r="DF52" s="655"/>
      <c r="DG52" s="655"/>
      <c r="DH52" s="655"/>
      <c r="DI52" s="655"/>
      <c r="DJ52" s="655"/>
      <c r="DK52" s="655"/>
      <c r="DL52" s="655"/>
      <c r="DM52" s="655"/>
      <c r="DN52" s="655"/>
      <c r="DO52" s="655"/>
      <c r="DP52" s="655"/>
      <c r="DQ52" s="655"/>
      <c r="DR52" s="655"/>
      <c r="DS52" s="655"/>
      <c r="DT52" s="655"/>
      <c r="DU52" s="655"/>
      <c r="DV52" s="655"/>
      <c r="DW52" s="655"/>
      <c r="DX52" s="655"/>
      <c r="DY52" s="655"/>
      <c r="DZ52" s="655"/>
      <c r="EA52" s="655"/>
      <c r="EB52" s="655"/>
      <c r="EC52" s="655"/>
      <c r="ED52" s="655"/>
      <c r="EE52" s="655"/>
      <c r="EF52" s="655"/>
      <c r="EG52" s="655"/>
      <c r="EH52" s="655"/>
      <c r="EI52" s="655"/>
      <c r="EJ52" s="655"/>
      <c r="EK52" s="655"/>
      <c r="EL52" s="655"/>
      <c r="EM52" s="655"/>
      <c r="EN52" s="655"/>
      <c r="EO52" s="655"/>
      <c r="EP52" s="655"/>
      <c r="EQ52" s="655"/>
      <c r="ER52" s="655"/>
      <c r="ES52" s="655"/>
      <c r="ET52" s="655"/>
      <c r="EU52" s="655"/>
      <c r="EV52" s="655"/>
      <c r="EW52" s="655"/>
      <c r="EX52" s="655"/>
      <c r="EY52" s="655"/>
      <c r="EZ52" s="655"/>
      <c r="FA52" s="655"/>
      <c r="FB52" s="655"/>
      <c r="FC52" s="655"/>
      <c r="FD52" s="655"/>
      <c r="FE52" s="655"/>
      <c r="FF52" s="655"/>
      <c r="FG52" s="655"/>
      <c r="FH52" s="655"/>
      <c r="FI52" s="655"/>
      <c r="FJ52" s="655"/>
      <c r="FK52" s="655"/>
      <c r="FL52" s="655"/>
      <c r="FM52" s="655"/>
      <c r="FN52" s="655"/>
      <c r="FO52" s="655"/>
      <c r="FP52" s="655"/>
      <c r="FQ52" s="655"/>
      <c r="FR52" s="655"/>
      <c r="FS52" s="655"/>
      <c r="FT52" s="655"/>
      <c r="FU52" s="655"/>
      <c r="FV52" s="655"/>
      <c r="FW52" s="655"/>
      <c r="FX52" s="655"/>
      <c r="FY52" s="655"/>
      <c r="FZ52" s="655"/>
      <c r="GA52" s="655"/>
      <c r="GB52" s="655"/>
      <c r="GC52" s="655"/>
      <c r="GD52" s="655"/>
      <c r="GE52" s="655"/>
      <c r="GF52" s="655"/>
      <c r="GG52" s="655"/>
      <c r="GH52" s="655"/>
      <c r="GI52" s="655"/>
      <c r="GJ52" s="655"/>
      <c r="GK52" s="655"/>
      <c r="GL52" s="655"/>
      <c r="GM52" s="655"/>
      <c r="GN52" s="655"/>
      <c r="GO52" s="655"/>
      <c r="GP52" s="655"/>
      <c r="GQ52" s="655"/>
      <c r="GR52" s="655"/>
      <c r="GS52" s="655"/>
      <c r="GT52" s="655"/>
      <c r="GU52" s="655"/>
      <c r="GV52" s="655"/>
      <c r="GW52" s="655"/>
      <c r="GX52" s="655"/>
      <c r="GY52" s="655"/>
      <c r="GZ52" s="655"/>
      <c r="HA52" s="655"/>
      <c r="HB52" s="655"/>
      <c r="HC52" s="655"/>
      <c r="HD52" s="655"/>
      <c r="HE52" s="655"/>
      <c r="HF52" s="655"/>
      <c r="HG52" s="655"/>
      <c r="HH52" s="655"/>
      <c r="HI52" s="655"/>
      <c r="HJ52" s="655"/>
      <c r="HK52" s="655"/>
      <c r="HL52" s="655"/>
      <c r="HM52" s="655"/>
      <c r="HN52" s="655"/>
      <c r="HO52" s="655"/>
      <c r="HP52" s="655"/>
      <c r="HQ52" s="655"/>
      <c r="HR52" s="655"/>
      <c r="HS52" s="655"/>
      <c r="HT52" s="655"/>
      <c r="HU52" s="655"/>
      <c r="HV52" s="655"/>
      <c r="HW52" s="655"/>
      <c r="HX52" s="655"/>
      <c r="HY52" s="655"/>
      <c r="HZ52" s="655"/>
      <c r="IA52" s="655"/>
      <c r="IB52" s="655"/>
      <c r="IC52" s="655"/>
      <c r="ID52" s="655"/>
      <c r="IE52" s="655"/>
      <c r="IF52" s="655"/>
      <c r="IG52" s="655"/>
      <c r="IH52" s="655"/>
      <c r="II52" s="655"/>
      <c r="IJ52" s="655"/>
      <c r="IK52" s="655"/>
    </row>
    <row r="53" spans="1:1028" s="656" customFormat="1" ht="27" customHeight="1">
      <c r="A53" s="657"/>
      <c r="B53" s="658"/>
      <c r="C53" s="657"/>
      <c r="D53" s="637"/>
      <c r="E53" s="646"/>
      <c r="F53" s="646"/>
      <c r="G53" s="660"/>
      <c r="H53" s="660"/>
      <c r="I53" s="660"/>
      <c r="J53" s="660"/>
      <c r="K53" s="646"/>
      <c r="L53" s="646"/>
      <c r="M53" s="646"/>
      <c r="N53" s="646"/>
      <c r="O53" s="646"/>
      <c r="P53" s="646"/>
      <c r="Q53" s="659"/>
      <c r="R53" s="646"/>
      <c r="S53" s="646"/>
      <c r="T53" s="646"/>
      <c r="U53" s="646"/>
      <c r="V53" s="646"/>
      <c r="W53" s="646"/>
      <c r="X53" s="659"/>
      <c r="Y53" s="646"/>
      <c r="Z53" s="646"/>
      <c r="AA53" s="646"/>
      <c r="AB53" s="646"/>
      <c r="AC53" s="646"/>
      <c r="AD53" s="646"/>
      <c r="AE53" s="659"/>
      <c r="AF53" s="646"/>
      <c r="AG53" s="646"/>
      <c r="AH53" s="646"/>
      <c r="AI53" s="648"/>
      <c r="AJ53" s="649"/>
      <c r="AK53" s="649"/>
      <c r="AL53" s="641"/>
      <c r="AM53" s="650"/>
      <c r="AN53" s="650"/>
      <c r="AO53" s="651"/>
      <c r="AP53" s="621"/>
      <c r="AQ53" s="621"/>
      <c r="AR53" s="621"/>
      <c r="AS53" s="621"/>
      <c r="AT53" s="621"/>
      <c r="AU53" s="621"/>
      <c r="AV53" s="621"/>
      <c r="AW53" s="621"/>
      <c r="AX53" s="621"/>
      <c r="AY53" s="621"/>
      <c r="AZ53" s="621"/>
      <c r="BA53" s="621"/>
      <c r="BB53" s="621"/>
      <c r="BC53" s="621"/>
      <c r="BD53" s="621"/>
      <c r="BE53" s="621"/>
      <c r="BF53" s="621"/>
      <c r="BG53" s="621"/>
      <c r="BH53" s="621"/>
      <c r="BI53" s="621"/>
      <c r="BJ53" s="621"/>
      <c r="BK53" s="621"/>
      <c r="BL53" s="621"/>
      <c r="BM53" s="621"/>
      <c r="BN53" s="652"/>
      <c r="BO53" s="652"/>
      <c r="BP53" s="652"/>
      <c r="BQ53" s="652"/>
      <c r="BR53" s="652"/>
      <c r="BS53" s="621"/>
      <c r="BT53" s="622"/>
      <c r="BU53" s="642"/>
      <c r="BV53" s="642"/>
      <c r="BW53" s="642"/>
      <c r="BX53" s="642"/>
      <c r="BY53" s="642"/>
      <c r="BZ53" s="642"/>
      <c r="CA53" s="642"/>
      <c r="CB53" s="642"/>
      <c r="CC53" s="642"/>
      <c r="CD53" s="642"/>
      <c r="CE53" s="642"/>
      <c r="CF53" s="642"/>
      <c r="CG53" s="642"/>
      <c r="CH53" s="642"/>
      <c r="CI53" s="642"/>
      <c r="CJ53" s="642"/>
      <c r="CK53" s="642"/>
      <c r="CL53" s="642"/>
      <c r="CM53" s="642"/>
      <c r="CN53" s="642"/>
      <c r="CO53" s="642"/>
      <c r="CP53" s="642"/>
      <c r="CQ53" s="654"/>
      <c r="CR53" s="654"/>
      <c r="CS53" s="654"/>
      <c r="CT53" s="655"/>
      <c r="CU53" s="655"/>
      <c r="CV53" s="655"/>
      <c r="CW53" s="655"/>
      <c r="CX53" s="655"/>
      <c r="CY53" s="655"/>
      <c r="CZ53" s="655"/>
      <c r="DA53" s="655"/>
      <c r="DB53" s="655"/>
      <c r="DC53" s="655"/>
      <c r="DD53" s="655"/>
      <c r="DE53" s="655"/>
      <c r="DF53" s="655"/>
      <c r="DG53" s="655"/>
      <c r="DH53" s="655"/>
      <c r="DI53" s="655"/>
      <c r="DJ53" s="655"/>
      <c r="DK53" s="655"/>
      <c r="DL53" s="655"/>
      <c r="DM53" s="655"/>
      <c r="DN53" s="655"/>
      <c r="DO53" s="655"/>
      <c r="DP53" s="655"/>
      <c r="DQ53" s="655"/>
      <c r="DR53" s="655"/>
      <c r="DS53" s="655"/>
      <c r="DT53" s="655"/>
      <c r="DU53" s="655"/>
      <c r="DV53" s="655"/>
      <c r="DW53" s="655"/>
      <c r="DX53" s="655"/>
      <c r="DY53" s="655"/>
      <c r="DZ53" s="655"/>
      <c r="EA53" s="655"/>
      <c r="EB53" s="655"/>
      <c r="EC53" s="655"/>
      <c r="ED53" s="655"/>
      <c r="EE53" s="655"/>
      <c r="EF53" s="655"/>
      <c r="EG53" s="655"/>
      <c r="EH53" s="655"/>
      <c r="EI53" s="655"/>
      <c r="EJ53" s="655"/>
      <c r="EK53" s="655"/>
      <c r="EL53" s="655"/>
      <c r="EM53" s="655"/>
      <c r="EN53" s="655"/>
      <c r="EO53" s="655"/>
      <c r="EP53" s="655"/>
      <c r="EQ53" s="655"/>
      <c r="ER53" s="655"/>
      <c r="ES53" s="655"/>
      <c r="ET53" s="655"/>
      <c r="EU53" s="655"/>
      <c r="EV53" s="655"/>
      <c r="EW53" s="655"/>
      <c r="EX53" s="655"/>
      <c r="EY53" s="655"/>
      <c r="EZ53" s="655"/>
      <c r="FA53" s="655"/>
      <c r="FB53" s="655"/>
      <c r="FC53" s="655"/>
      <c r="FD53" s="655"/>
      <c r="FE53" s="655"/>
      <c r="FF53" s="655"/>
      <c r="FG53" s="655"/>
      <c r="FH53" s="655"/>
      <c r="FI53" s="655"/>
      <c r="FJ53" s="655"/>
      <c r="FK53" s="655"/>
      <c r="FL53" s="655"/>
      <c r="FM53" s="655"/>
      <c r="FN53" s="655"/>
      <c r="FO53" s="655"/>
      <c r="FP53" s="655"/>
      <c r="FQ53" s="655"/>
      <c r="FR53" s="655"/>
      <c r="FS53" s="655"/>
      <c r="FT53" s="655"/>
      <c r="FU53" s="655"/>
      <c r="FV53" s="655"/>
      <c r="FW53" s="655"/>
      <c r="FX53" s="655"/>
      <c r="FY53" s="655"/>
      <c r="FZ53" s="655"/>
      <c r="GA53" s="655"/>
      <c r="GB53" s="655"/>
      <c r="GC53" s="655"/>
      <c r="GD53" s="655"/>
      <c r="GE53" s="655"/>
      <c r="GF53" s="655"/>
      <c r="GG53" s="655"/>
      <c r="GH53" s="655"/>
      <c r="GI53" s="655"/>
      <c r="GJ53" s="655"/>
      <c r="GK53" s="655"/>
      <c r="GL53" s="655"/>
      <c r="GM53" s="655"/>
      <c r="GN53" s="655"/>
      <c r="GO53" s="655"/>
      <c r="GP53" s="655"/>
      <c r="GQ53" s="655"/>
      <c r="GR53" s="655"/>
      <c r="GS53" s="655"/>
      <c r="GT53" s="655"/>
      <c r="GU53" s="655"/>
      <c r="GV53" s="655"/>
      <c r="GW53" s="655"/>
      <c r="GX53" s="655"/>
      <c r="GY53" s="655"/>
      <c r="GZ53" s="655"/>
      <c r="HA53" s="655"/>
      <c r="HB53" s="655"/>
      <c r="HC53" s="661"/>
      <c r="HD53" s="661"/>
      <c r="HE53" s="661"/>
      <c r="HF53" s="661"/>
      <c r="HG53" s="661"/>
      <c r="HH53" s="661"/>
      <c r="HI53" s="661"/>
      <c r="HJ53" s="661"/>
      <c r="HK53" s="661"/>
      <c r="HL53" s="661"/>
      <c r="HM53" s="661"/>
      <c r="HN53" s="661"/>
      <c r="HO53" s="661"/>
      <c r="HP53" s="661"/>
      <c r="HQ53" s="661"/>
      <c r="HR53" s="661"/>
      <c r="HS53" s="661"/>
      <c r="HT53" s="661"/>
      <c r="HU53" s="661"/>
      <c r="HV53" s="661"/>
      <c r="HW53" s="661"/>
      <c r="HX53" s="661"/>
      <c r="HY53" s="661"/>
      <c r="HZ53" s="661"/>
      <c r="IA53" s="661"/>
      <c r="IB53" s="661"/>
      <c r="IC53" s="661"/>
      <c r="ID53" s="661"/>
      <c r="IE53" s="661"/>
      <c r="IF53" s="661"/>
      <c r="IG53" s="661"/>
      <c r="IH53" s="661"/>
      <c r="II53" s="661"/>
      <c r="IJ53" s="661"/>
      <c r="IK53" s="661"/>
    </row>
    <row r="54" spans="1:1028" s="656" customFormat="1" ht="27" customHeight="1">
      <c r="A54" s="662"/>
      <c r="B54" s="663"/>
      <c r="C54" s="664"/>
      <c r="D54" s="637"/>
      <c r="E54" s="646"/>
      <c r="F54" s="646"/>
      <c r="G54" s="659"/>
      <c r="H54" s="659"/>
      <c r="I54" s="659"/>
      <c r="J54" s="659"/>
      <c r="K54" s="646"/>
      <c r="L54" s="665"/>
      <c r="M54" s="646"/>
      <c r="N54" s="659"/>
      <c r="O54" s="659"/>
      <c r="P54" s="659"/>
      <c r="Q54" s="659"/>
      <c r="R54" s="646"/>
      <c r="S54" s="646"/>
      <c r="T54" s="646"/>
      <c r="U54" s="659"/>
      <c r="V54" s="659"/>
      <c r="W54" s="659"/>
      <c r="X54" s="659"/>
      <c r="Y54" s="646"/>
      <c r="Z54" s="646"/>
      <c r="AA54" s="646"/>
      <c r="AB54" s="659"/>
      <c r="AC54" s="659"/>
      <c r="AD54" s="659"/>
      <c r="AE54" s="659"/>
      <c r="AF54" s="646"/>
      <c r="AG54" s="646"/>
      <c r="AH54" s="646"/>
      <c r="AI54" s="648"/>
      <c r="AJ54" s="649"/>
      <c r="AK54" s="649"/>
      <c r="AL54" s="641"/>
      <c r="AM54" s="650"/>
      <c r="AN54" s="650"/>
      <c r="AO54" s="651"/>
      <c r="AP54" s="621"/>
      <c r="AQ54" s="621"/>
      <c r="AR54" s="621"/>
      <c r="AS54" s="621"/>
      <c r="AT54" s="621"/>
      <c r="AU54" s="621"/>
      <c r="AV54" s="621"/>
      <c r="AW54" s="621"/>
      <c r="AX54" s="621"/>
      <c r="AY54" s="621"/>
      <c r="AZ54" s="621"/>
      <c r="BA54" s="621"/>
      <c r="BB54" s="621"/>
      <c r="BC54" s="621"/>
      <c r="BD54" s="621"/>
      <c r="BE54" s="621"/>
      <c r="BF54" s="621"/>
      <c r="BG54" s="621"/>
      <c r="BH54" s="621"/>
      <c r="BI54" s="621"/>
      <c r="BJ54" s="621"/>
      <c r="BK54" s="621"/>
      <c r="BL54" s="621"/>
      <c r="BM54" s="621"/>
      <c r="BN54" s="652"/>
      <c r="BO54" s="652"/>
      <c r="BP54" s="652"/>
      <c r="BQ54" s="652"/>
      <c r="BR54" s="652"/>
      <c r="BS54" s="621"/>
      <c r="BT54" s="622"/>
      <c r="BU54" s="642"/>
      <c r="BV54" s="642"/>
      <c r="BW54" s="642"/>
      <c r="BX54" s="642"/>
      <c r="BY54" s="642"/>
      <c r="BZ54" s="642"/>
      <c r="CA54" s="642"/>
      <c r="CB54" s="642"/>
      <c r="CC54" s="642"/>
      <c r="CD54" s="642"/>
      <c r="CE54" s="642"/>
      <c r="CF54" s="642"/>
      <c r="CG54" s="642"/>
      <c r="CH54" s="642"/>
      <c r="CI54" s="642"/>
      <c r="CJ54" s="642"/>
      <c r="CK54" s="642"/>
      <c r="CL54" s="642"/>
      <c r="CM54" s="642"/>
      <c r="CN54" s="642"/>
      <c r="CO54" s="642"/>
      <c r="CP54" s="642"/>
      <c r="CQ54" s="654"/>
      <c r="CR54" s="654"/>
      <c r="CS54" s="654"/>
      <c r="CT54" s="655"/>
      <c r="CU54" s="655"/>
      <c r="CV54" s="655"/>
      <c r="CW54" s="655"/>
      <c r="CX54" s="655"/>
      <c r="CY54" s="655"/>
      <c r="CZ54" s="655"/>
      <c r="DA54" s="655"/>
      <c r="DB54" s="655"/>
      <c r="DC54" s="655"/>
      <c r="DD54" s="655"/>
      <c r="DE54" s="655"/>
      <c r="DF54" s="655"/>
      <c r="DG54" s="655"/>
      <c r="DH54" s="655"/>
      <c r="DI54" s="655"/>
      <c r="DJ54" s="655"/>
      <c r="DK54" s="655"/>
      <c r="DL54" s="655"/>
      <c r="DM54" s="655"/>
      <c r="DN54" s="655"/>
      <c r="DO54" s="655"/>
      <c r="DP54" s="655"/>
      <c r="DQ54" s="655"/>
      <c r="DR54" s="655"/>
      <c r="DS54" s="655"/>
      <c r="DT54" s="655"/>
      <c r="DU54" s="655"/>
      <c r="DV54" s="655"/>
      <c r="DW54" s="655"/>
      <c r="DX54" s="655"/>
      <c r="DY54" s="655"/>
      <c r="DZ54" s="655"/>
      <c r="EA54" s="655"/>
      <c r="EB54" s="655"/>
      <c r="EC54" s="655"/>
      <c r="ED54" s="655"/>
      <c r="EE54" s="655"/>
      <c r="EF54" s="655"/>
      <c r="EG54" s="655"/>
      <c r="EH54" s="655"/>
      <c r="EI54" s="655"/>
      <c r="EJ54" s="655"/>
      <c r="EK54" s="655"/>
      <c r="EL54" s="655"/>
      <c r="EM54" s="655"/>
      <c r="EN54" s="655"/>
      <c r="EO54" s="655"/>
      <c r="EP54" s="655"/>
      <c r="EQ54" s="655"/>
      <c r="ER54" s="655"/>
      <c r="ES54" s="655"/>
      <c r="ET54" s="655"/>
      <c r="EU54" s="655"/>
      <c r="EV54" s="655"/>
      <c r="EW54" s="655"/>
      <c r="EX54" s="655"/>
      <c r="EY54" s="655"/>
      <c r="EZ54" s="655"/>
      <c r="FA54" s="655"/>
      <c r="FB54" s="655"/>
      <c r="FC54" s="655"/>
      <c r="FD54" s="655"/>
      <c r="FE54" s="655"/>
      <c r="FF54" s="655"/>
      <c r="FG54" s="655"/>
      <c r="FH54" s="655"/>
      <c r="FI54" s="655"/>
      <c r="FJ54" s="655"/>
      <c r="FK54" s="655"/>
      <c r="FL54" s="655"/>
      <c r="FM54" s="655"/>
      <c r="FN54" s="655"/>
      <c r="FO54" s="655"/>
      <c r="FP54" s="655"/>
      <c r="FQ54" s="655"/>
      <c r="FR54" s="655"/>
      <c r="FS54" s="655"/>
      <c r="FT54" s="655"/>
      <c r="FU54" s="655"/>
      <c r="FV54" s="655"/>
      <c r="FW54" s="655"/>
      <c r="FX54" s="655"/>
      <c r="FY54" s="655"/>
      <c r="FZ54" s="655"/>
      <c r="GA54" s="655"/>
      <c r="GB54" s="655"/>
      <c r="GC54" s="655"/>
      <c r="GD54" s="655"/>
      <c r="GE54" s="655"/>
      <c r="GF54" s="655"/>
      <c r="GG54" s="655"/>
      <c r="GH54" s="655"/>
      <c r="GI54" s="655"/>
      <c r="GJ54" s="655"/>
      <c r="GK54" s="655"/>
      <c r="GL54" s="655"/>
      <c r="GM54" s="655"/>
      <c r="GN54" s="655"/>
      <c r="GO54" s="655"/>
      <c r="GP54" s="655"/>
      <c r="GQ54" s="655"/>
      <c r="GR54" s="655"/>
      <c r="GS54" s="655"/>
      <c r="GT54" s="655"/>
      <c r="GU54" s="655"/>
      <c r="GV54" s="655"/>
      <c r="GW54" s="655"/>
      <c r="GX54" s="655"/>
      <c r="GY54" s="655"/>
      <c r="GZ54" s="655"/>
      <c r="HA54" s="655"/>
      <c r="HB54" s="655"/>
      <c r="HC54" s="661"/>
      <c r="HD54" s="661"/>
      <c r="HE54" s="661"/>
      <c r="HF54" s="661"/>
      <c r="HG54" s="661"/>
      <c r="HH54" s="661"/>
      <c r="HI54" s="661"/>
      <c r="HJ54" s="661"/>
      <c r="HK54" s="661"/>
      <c r="HL54" s="661"/>
      <c r="HM54" s="661"/>
      <c r="HN54" s="661"/>
      <c r="HO54" s="661"/>
      <c r="HP54" s="661"/>
      <c r="HQ54" s="661"/>
      <c r="HR54" s="661"/>
      <c r="HS54" s="661"/>
      <c r="HT54" s="661"/>
      <c r="HU54" s="661"/>
      <c r="HV54" s="661"/>
      <c r="HW54" s="661"/>
      <c r="HX54" s="661"/>
      <c r="HY54" s="661"/>
      <c r="HZ54" s="661"/>
      <c r="IA54" s="661"/>
      <c r="IB54" s="661"/>
      <c r="IC54" s="661"/>
      <c r="ID54" s="661"/>
      <c r="IE54" s="661"/>
      <c r="IF54" s="661"/>
      <c r="IG54" s="661"/>
      <c r="IH54" s="661"/>
      <c r="II54" s="661"/>
      <c r="IJ54" s="661"/>
      <c r="IK54" s="661"/>
    </row>
    <row r="55" spans="1:1028" s="656" customFormat="1" ht="24.75" customHeight="1">
      <c r="A55" s="662"/>
      <c r="B55" s="663"/>
      <c r="C55" s="664"/>
      <c r="D55" s="637"/>
      <c r="E55" s="646"/>
      <c r="F55" s="646"/>
      <c r="G55" s="659"/>
      <c r="H55" s="659"/>
      <c r="I55" s="659"/>
      <c r="J55" s="659"/>
      <c r="K55" s="646"/>
      <c r="L55" s="646"/>
      <c r="M55" s="646"/>
      <c r="N55" s="666"/>
      <c r="O55" s="666"/>
      <c r="P55" s="666"/>
      <c r="Q55" s="666"/>
      <c r="R55" s="666"/>
      <c r="S55" s="666"/>
      <c r="T55" s="666"/>
      <c r="U55" s="666"/>
      <c r="V55" s="666"/>
      <c r="W55" s="666"/>
      <c r="X55" s="666"/>
      <c r="Y55" s="646"/>
      <c r="Z55" s="646"/>
      <c r="AA55" s="646"/>
      <c r="AB55" s="659"/>
      <c r="AC55" s="659"/>
      <c r="AD55" s="659"/>
      <c r="AE55" s="659"/>
      <c r="AF55" s="646"/>
      <c r="AG55" s="646"/>
      <c r="AH55" s="646"/>
      <c r="AI55" s="648"/>
      <c r="AJ55" s="649"/>
      <c r="AK55" s="649"/>
      <c r="AL55" s="641"/>
      <c r="AM55" s="650"/>
      <c r="AN55" s="650"/>
      <c r="AO55" s="651"/>
      <c r="AP55" s="621"/>
      <c r="AQ55" s="621"/>
      <c r="AR55" s="621"/>
      <c r="AS55" s="621"/>
      <c r="AT55" s="621"/>
      <c r="AU55" s="621"/>
      <c r="AV55" s="621"/>
      <c r="AW55" s="621"/>
      <c r="AX55" s="621"/>
      <c r="AY55" s="621"/>
      <c r="AZ55" s="621"/>
      <c r="BA55" s="621"/>
      <c r="BB55" s="621"/>
      <c r="BC55" s="621"/>
      <c r="BD55" s="621"/>
      <c r="BE55" s="621"/>
      <c r="BF55" s="621"/>
      <c r="BG55" s="621"/>
      <c r="BH55" s="621"/>
      <c r="BI55" s="621"/>
      <c r="BJ55" s="621"/>
      <c r="BK55" s="621"/>
      <c r="BL55" s="621"/>
      <c r="BM55" s="621"/>
      <c r="BN55" s="652"/>
      <c r="BO55" s="652"/>
      <c r="BP55" s="652"/>
      <c r="BQ55" s="652"/>
      <c r="BR55" s="652"/>
      <c r="BS55" s="621"/>
      <c r="BT55" s="622"/>
      <c r="BU55" s="654"/>
      <c r="BV55" s="654"/>
      <c r="BW55" s="654"/>
      <c r="BX55" s="654"/>
      <c r="BY55" s="654"/>
      <c r="BZ55" s="654"/>
      <c r="CA55" s="654"/>
      <c r="CB55" s="654"/>
      <c r="CC55" s="654"/>
      <c r="CD55" s="654"/>
      <c r="CE55" s="654"/>
      <c r="CF55" s="654"/>
      <c r="CG55" s="654"/>
      <c r="CH55" s="654"/>
      <c r="CI55" s="654"/>
      <c r="CJ55" s="654"/>
      <c r="CK55" s="654"/>
      <c r="CL55" s="654"/>
      <c r="CM55" s="654"/>
      <c r="CN55" s="654"/>
      <c r="CO55" s="654"/>
      <c r="CP55" s="654"/>
      <c r="CQ55" s="654"/>
      <c r="CR55" s="654"/>
      <c r="CS55" s="654"/>
      <c r="CT55" s="655"/>
      <c r="CU55" s="655"/>
      <c r="CV55" s="655"/>
      <c r="CW55" s="655"/>
      <c r="CX55" s="655"/>
      <c r="CY55" s="655"/>
      <c r="CZ55" s="655"/>
      <c r="DA55" s="655"/>
      <c r="DB55" s="655"/>
      <c r="DC55" s="655"/>
      <c r="DD55" s="655"/>
      <c r="DE55" s="655"/>
      <c r="DF55" s="655"/>
      <c r="DG55" s="655"/>
      <c r="DH55" s="655"/>
      <c r="DI55" s="655"/>
      <c r="DJ55" s="655"/>
      <c r="DK55" s="655"/>
      <c r="DL55" s="655"/>
      <c r="DM55" s="655"/>
      <c r="DN55" s="655"/>
      <c r="DO55" s="655"/>
      <c r="DP55" s="655"/>
      <c r="DQ55" s="655"/>
      <c r="DR55" s="655"/>
      <c r="DS55" s="655"/>
      <c r="DT55" s="655"/>
      <c r="DU55" s="655"/>
      <c r="DV55" s="655"/>
      <c r="DW55" s="655"/>
      <c r="DX55" s="655"/>
      <c r="DY55" s="655"/>
      <c r="DZ55" s="655"/>
      <c r="EA55" s="655"/>
      <c r="EB55" s="655"/>
      <c r="EC55" s="655"/>
      <c r="ED55" s="655"/>
      <c r="EE55" s="655"/>
      <c r="EF55" s="655"/>
      <c r="EG55" s="655"/>
      <c r="EH55" s="655"/>
      <c r="EI55" s="655"/>
      <c r="EJ55" s="655"/>
      <c r="EK55" s="655"/>
      <c r="EL55" s="655"/>
      <c r="EM55" s="655"/>
      <c r="EN55" s="655"/>
      <c r="EO55" s="655"/>
      <c r="EP55" s="655"/>
      <c r="EQ55" s="655"/>
      <c r="ER55" s="655"/>
      <c r="ES55" s="655"/>
      <c r="ET55" s="655"/>
      <c r="EU55" s="655"/>
      <c r="EV55" s="655"/>
      <c r="EW55" s="655"/>
      <c r="EX55" s="655"/>
      <c r="EY55" s="655"/>
      <c r="EZ55" s="655"/>
      <c r="FA55" s="655"/>
      <c r="FB55" s="655"/>
      <c r="FC55" s="655"/>
      <c r="FD55" s="655"/>
      <c r="FE55" s="655"/>
      <c r="FF55" s="655"/>
      <c r="FG55" s="655"/>
      <c r="FH55" s="655"/>
      <c r="FI55" s="655"/>
      <c r="FJ55" s="655"/>
      <c r="FK55" s="655"/>
      <c r="FL55" s="655"/>
      <c r="FM55" s="655"/>
      <c r="FN55" s="655"/>
      <c r="FO55" s="655"/>
      <c r="FP55" s="655"/>
      <c r="FQ55" s="655"/>
      <c r="FR55" s="655"/>
      <c r="FS55" s="655"/>
      <c r="FT55" s="655"/>
      <c r="FU55" s="655"/>
      <c r="FV55" s="655"/>
      <c r="FW55" s="655"/>
      <c r="FX55" s="655"/>
      <c r="FY55" s="655"/>
      <c r="FZ55" s="655"/>
      <c r="GA55" s="655"/>
      <c r="GB55" s="655"/>
      <c r="GC55" s="655"/>
      <c r="GD55" s="655"/>
      <c r="GE55" s="655"/>
      <c r="GF55" s="655"/>
      <c r="GG55" s="655"/>
      <c r="GH55" s="655"/>
      <c r="GI55" s="655"/>
      <c r="GJ55" s="655"/>
      <c r="GK55" s="655"/>
      <c r="GL55" s="655"/>
      <c r="GM55" s="655"/>
      <c r="GN55" s="655"/>
      <c r="GO55" s="655"/>
      <c r="GP55" s="655"/>
      <c r="GQ55" s="655"/>
      <c r="GR55" s="655"/>
      <c r="GS55" s="655"/>
      <c r="GT55" s="655"/>
      <c r="GU55" s="655"/>
      <c r="GV55" s="655"/>
      <c r="GW55" s="655"/>
      <c r="GX55" s="655"/>
      <c r="GY55" s="655"/>
      <c r="GZ55" s="655"/>
      <c r="HA55" s="655"/>
      <c r="HB55" s="655"/>
      <c r="HC55" s="655"/>
      <c r="HD55" s="655"/>
      <c r="HE55" s="655"/>
      <c r="HF55" s="655"/>
      <c r="HG55" s="655"/>
      <c r="HH55" s="655"/>
      <c r="HI55" s="655"/>
      <c r="HJ55" s="655"/>
      <c r="HK55" s="655"/>
      <c r="HL55" s="655"/>
      <c r="HM55" s="655"/>
      <c r="HN55" s="655"/>
      <c r="HO55" s="655"/>
      <c r="HP55" s="655"/>
      <c r="HQ55" s="655"/>
      <c r="HR55" s="655"/>
      <c r="HS55" s="655"/>
      <c r="HT55" s="655"/>
      <c r="HU55" s="655"/>
      <c r="HV55" s="655"/>
      <c r="HW55" s="655"/>
      <c r="HX55" s="655"/>
      <c r="HY55" s="655"/>
      <c r="HZ55" s="655"/>
      <c r="IA55" s="655"/>
      <c r="IB55" s="655"/>
      <c r="IC55" s="655"/>
      <c r="ID55" s="655"/>
      <c r="IE55" s="655"/>
      <c r="IF55" s="655"/>
      <c r="IG55" s="655"/>
      <c r="IH55" s="655"/>
      <c r="II55" s="655"/>
      <c r="IJ55" s="655"/>
      <c r="IK55" s="655"/>
    </row>
    <row r="56" spans="1:1028" s="656" customFormat="1" ht="27.75" customHeight="1">
      <c r="A56" s="662"/>
      <c r="B56" s="663"/>
      <c r="C56" s="664"/>
      <c r="D56" s="637"/>
      <c r="E56" s="646"/>
      <c r="F56" s="646"/>
      <c r="G56" s="659"/>
      <c r="H56" s="659"/>
      <c r="I56" s="659"/>
      <c r="J56" s="659"/>
      <c r="K56" s="646"/>
      <c r="L56" s="646"/>
      <c r="M56" s="646"/>
      <c r="N56" s="659"/>
      <c r="O56" s="659"/>
      <c r="P56" s="659"/>
      <c r="Q56" s="659"/>
      <c r="R56" s="646"/>
      <c r="S56" s="646"/>
      <c r="T56" s="646"/>
      <c r="U56" s="659"/>
      <c r="V56" s="659"/>
      <c r="W56" s="659"/>
      <c r="X56" s="659"/>
      <c r="Y56" s="646"/>
      <c r="Z56" s="646"/>
      <c r="AA56" s="646"/>
      <c r="AB56" s="659"/>
      <c r="AC56" s="659"/>
      <c r="AD56" s="659"/>
      <c r="AE56" s="659"/>
      <c r="AF56" s="646"/>
      <c r="AG56" s="646"/>
      <c r="AH56" s="646"/>
      <c r="AI56" s="648"/>
      <c r="AJ56" s="649"/>
      <c r="AK56" s="649"/>
      <c r="AL56" s="641"/>
      <c r="AM56" s="650"/>
      <c r="AN56" s="650"/>
      <c r="AO56" s="651"/>
      <c r="AP56" s="621"/>
      <c r="AQ56" s="621"/>
      <c r="AR56" s="621"/>
      <c r="AS56" s="621"/>
      <c r="AT56" s="621"/>
      <c r="AU56" s="621"/>
      <c r="AV56" s="621"/>
      <c r="AW56" s="621"/>
      <c r="AX56" s="621"/>
      <c r="AY56" s="621"/>
      <c r="AZ56" s="621"/>
      <c r="BA56" s="621"/>
      <c r="BB56" s="621"/>
      <c r="BC56" s="621"/>
      <c r="BD56" s="621"/>
      <c r="BE56" s="621"/>
      <c r="BF56" s="621"/>
      <c r="BG56" s="621"/>
      <c r="BH56" s="621"/>
      <c r="BI56" s="621"/>
      <c r="BJ56" s="621"/>
      <c r="BK56" s="621"/>
      <c r="BL56" s="621"/>
      <c r="BM56" s="621"/>
      <c r="BN56" s="652"/>
      <c r="BO56" s="652"/>
      <c r="BP56" s="652"/>
      <c r="BQ56" s="652"/>
      <c r="BR56" s="652"/>
      <c r="BS56" s="621"/>
      <c r="BT56" s="622"/>
      <c r="BU56" s="654"/>
      <c r="BV56" s="654"/>
      <c r="BW56" s="654"/>
      <c r="BX56" s="654"/>
      <c r="BY56" s="654"/>
      <c r="BZ56" s="654"/>
      <c r="CA56" s="654"/>
      <c r="CB56" s="654"/>
      <c r="CC56" s="654"/>
      <c r="CD56" s="654"/>
      <c r="CE56" s="654"/>
      <c r="CF56" s="654"/>
      <c r="CG56" s="654"/>
      <c r="CH56" s="654"/>
      <c r="CI56" s="654"/>
      <c r="CJ56" s="654"/>
      <c r="CK56" s="654"/>
      <c r="CL56" s="654"/>
      <c r="CM56" s="654"/>
      <c r="CN56" s="654"/>
      <c r="CO56" s="654"/>
      <c r="CP56" s="654"/>
      <c r="CQ56" s="654"/>
      <c r="CR56" s="654"/>
      <c r="CS56" s="654"/>
      <c r="CT56" s="655"/>
      <c r="CU56" s="655"/>
      <c r="CV56" s="655"/>
      <c r="CW56" s="655"/>
      <c r="CX56" s="655"/>
      <c r="CY56" s="655"/>
      <c r="CZ56" s="655"/>
      <c r="DA56" s="655"/>
      <c r="DB56" s="655"/>
      <c r="DC56" s="655"/>
      <c r="DD56" s="655"/>
      <c r="DE56" s="655"/>
      <c r="DF56" s="655"/>
      <c r="DG56" s="655"/>
      <c r="DH56" s="655"/>
      <c r="DI56" s="655"/>
      <c r="DJ56" s="655"/>
      <c r="DK56" s="655"/>
      <c r="DL56" s="655"/>
      <c r="DM56" s="655"/>
      <c r="DN56" s="655"/>
      <c r="DO56" s="655"/>
      <c r="DP56" s="655"/>
      <c r="DQ56" s="655"/>
      <c r="DR56" s="655"/>
      <c r="DS56" s="655"/>
      <c r="DT56" s="655"/>
      <c r="DU56" s="655"/>
      <c r="DV56" s="655"/>
      <c r="DW56" s="655"/>
      <c r="DX56" s="655"/>
      <c r="DY56" s="655"/>
      <c r="DZ56" s="655"/>
      <c r="EA56" s="655"/>
      <c r="EB56" s="655"/>
      <c r="EC56" s="655"/>
      <c r="ED56" s="655"/>
      <c r="EE56" s="655"/>
      <c r="EF56" s="655"/>
      <c r="EG56" s="655"/>
      <c r="EH56" s="655"/>
      <c r="EI56" s="655"/>
      <c r="EJ56" s="655"/>
      <c r="EK56" s="655"/>
      <c r="EL56" s="655"/>
      <c r="EM56" s="655"/>
      <c r="EN56" s="655"/>
      <c r="EO56" s="655"/>
      <c r="EP56" s="655"/>
      <c r="EQ56" s="655"/>
      <c r="ER56" s="655"/>
      <c r="ES56" s="655"/>
      <c r="ET56" s="655"/>
      <c r="EU56" s="655"/>
      <c r="EV56" s="655"/>
      <c r="EW56" s="655"/>
      <c r="EX56" s="655"/>
      <c r="EY56" s="655"/>
      <c r="EZ56" s="655"/>
      <c r="FA56" s="655"/>
      <c r="FB56" s="655"/>
      <c r="FC56" s="655"/>
      <c r="FD56" s="655"/>
      <c r="FE56" s="655"/>
      <c r="FF56" s="655"/>
      <c r="FG56" s="655"/>
      <c r="FH56" s="655"/>
      <c r="FI56" s="655"/>
      <c r="FJ56" s="655"/>
      <c r="FK56" s="655"/>
      <c r="FL56" s="655"/>
      <c r="FM56" s="655"/>
      <c r="FN56" s="655"/>
      <c r="FO56" s="655"/>
      <c r="FP56" s="655"/>
      <c r="FQ56" s="655"/>
      <c r="FR56" s="655"/>
      <c r="FS56" s="655"/>
      <c r="FT56" s="655"/>
      <c r="FU56" s="655"/>
      <c r="FV56" s="655"/>
      <c r="FW56" s="655"/>
      <c r="FX56" s="655"/>
      <c r="FY56" s="655"/>
      <c r="FZ56" s="655"/>
      <c r="GA56" s="655"/>
      <c r="GB56" s="655"/>
      <c r="GC56" s="655"/>
      <c r="GD56" s="655"/>
      <c r="GE56" s="655"/>
      <c r="GF56" s="655"/>
      <c r="GG56" s="655"/>
      <c r="GH56" s="655"/>
      <c r="GI56" s="655"/>
      <c r="GJ56" s="655"/>
      <c r="GK56" s="655"/>
      <c r="GL56" s="655"/>
      <c r="GM56" s="655"/>
      <c r="GN56" s="655"/>
      <c r="GO56" s="655"/>
      <c r="GP56" s="655"/>
      <c r="GQ56" s="655"/>
      <c r="GR56" s="655"/>
      <c r="GS56" s="655"/>
      <c r="GT56" s="655"/>
      <c r="GU56" s="655"/>
      <c r="GV56" s="655"/>
      <c r="GW56" s="655"/>
      <c r="GX56" s="655"/>
      <c r="GY56" s="655"/>
      <c r="GZ56" s="655"/>
      <c r="HA56" s="655"/>
      <c r="HB56" s="655"/>
      <c r="HC56" s="655"/>
      <c r="HD56" s="655"/>
      <c r="HE56" s="655"/>
      <c r="HF56" s="655"/>
      <c r="HG56" s="655"/>
      <c r="HH56" s="655"/>
      <c r="HI56" s="655"/>
      <c r="HJ56" s="655"/>
      <c r="HK56" s="655"/>
      <c r="HL56" s="655"/>
      <c r="HM56" s="655"/>
      <c r="HN56" s="655"/>
      <c r="HO56" s="655"/>
      <c r="HP56" s="655"/>
      <c r="HQ56" s="655"/>
      <c r="HR56" s="655"/>
      <c r="HS56" s="655"/>
      <c r="HT56" s="655"/>
      <c r="HU56" s="655"/>
      <c r="HV56" s="655"/>
      <c r="HW56" s="655"/>
      <c r="HX56" s="655"/>
      <c r="HY56" s="655"/>
      <c r="HZ56" s="655"/>
      <c r="IA56" s="655"/>
      <c r="IB56" s="655"/>
      <c r="IC56" s="655"/>
      <c r="ID56" s="655"/>
      <c r="IE56" s="655"/>
      <c r="IF56" s="655"/>
      <c r="IG56" s="655"/>
      <c r="IH56" s="655"/>
      <c r="II56" s="655"/>
      <c r="IJ56" s="655"/>
      <c r="IK56" s="655"/>
    </row>
    <row r="57" spans="1:1028" s="656" customFormat="1">
      <c r="A57" s="655"/>
      <c r="B57" s="655"/>
      <c r="C57" s="657"/>
      <c r="D57" s="655"/>
      <c r="E57" s="655"/>
      <c r="F57" s="655"/>
      <c r="G57" s="655"/>
      <c r="H57" s="655"/>
      <c r="I57" s="655"/>
      <c r="J57" s="655"/>
      <c r="K57" s="655"/>
      <c r="L57" s="655"/>
      <c r="M57" s="655"/>
      <c r="N57" s="655"/>
      <c r="O57" s="655"/>
      <c r="P57" s="655"/>
      <c r="Q57" s="655"/>
      <c r="R57" s="655"/>
      <c r="S57" s="655"/>
      <c r="T57" s="655"/>
      <c r="U57" s="655"/>
      <c r="V57" s="655"/>
      <c r="W57" s="655"/>
      <c r="X57" s="655"/>
      <c r="Y57" s="655"/>
      <c r="Z57" s="655"/>
      <c r="AA57" s="655"/>
      <c r="AB57" s="655"/>
      <c r="AC57" s="655"/>
      <c r="AD57" s="655"/>
      <c r="AE57" s="655"/>
      <c r="AF57" s="655"/>
      <c r="AG57" s="655"/>
      <c r="AH57" s="655"/>
      <c r="AI57" s="655"/>
      <c r="AJ57" s="655"/>
      <c r="AK57" s="655"/>
      <c r="AL57" s="655"/>
      <c r="AM57" s="655"/>
      <c r="AN57" s="655"/>
      <c r="AO57" s="655"/>
      <c r="AP57" s="655"/>
      <c r="AQ57" s="655"/>
      <c r="AR57" s="655"/>
      <c r="AS57" s="655"/>
      <c r="AT57" s="655"/>
      <c r="AU57" s="655"/>
      <c r="AV57" s="655"/>
      <c r="AW57" s="655"/>
      <c r="AX57" s="655"/>
      <c r="AY57" s="655"/>
      <c r="AZ57" s="655"/>
      <c r="BA57" s="655"/>
      <c r="BB57" s="655"/>
      <c r="BC57" s="655"/>
      <c r="BD57" s="655"/>
      <c r="BE57" s="655"/>
      <c r="BF57" s="655"/>
      <c r="BG57" s="655"/>
      <c r="BH57" s="655"/>
      <c r="BI57" s="655"/>
      <c r="BJ57" s="655"/>
      <c r="BK57" s="655"/>
      <c r="BL57" s="655"/>
      <c r="BM57" s="655"/>
      <c r="BN57" s="655"/>
      <c r="BO57" s="655"/>
      <c r="BP57" s="655"/>
      <c r="BQ57" s="655"/>
      <c r="BR57" s="655"/>
      <c r="BS57" s="655"/>
      <c r="BT57" s="655"/>
      <c r="BU57" s="655"/>
      <c r="BV57" s="655"/>
      <c r="BW57" s="655"/>
      <c r="BX57" s="655"/>
      <c r="BY57" s="655"/>
      <c r="BZ57" s="655"/>
      <c r="CA57" s="655"/>
      <c r="CB57" s="655"/>
      <c r="CC57" s="655"/>
      <c r="CD57" s="655"/>
      <c r="CE57" s="655"/>
      <c r="CF57" s="655"/>
      <c r="CG57" s="655"/>
      <c r="CH57" s="655"/>
      <c r="CI57" s="655"/>
      <c r="CJ57" s="655"/>
      <c r="CK57" s="655"/>
      <c r="CL57" s="655"/>
      <c r="CM57" s="655"/>
      <c r="CN57" s="655"/>
      <c r="CO57" s="655"/>
      <c r="CP57" s="655"/>
      <c r="CQ57" s="655"/>
      <c r="CR57" s="655"/>
      <c r="CS57" s="655"/>
      <c r="CT57" s="655"/>
      <c r="CU57" s="655"/>
      <c r="CV57" s="655"/>
      <c r="CW57" s="655"/>
      <c r="CX57" s="655"/>
      <c r="CY57" s="655"/>
      <c r="CZ57" s="655"/>
      <c r="DA57" s="655"/>
      <c r="DB57" s="655"/>
      <c r="DC57" s="655"/>
      <c r="DD57" s="655"/>
      <c r="DE57" s="655"/>
      <c r="DF57" s="655"/>
      <c r="DG57" s="655"/>
      <c r="DH57" s="655"/>
      <c r="DI57" s="655"/>
      <c r="DJ57" s="655"/>
      <c r="DK57" s="655"/>
      <c r="DL57" s="655"/>
      <c r="DM57" s="655"/>
      <c r="DN57" s="655"/>
      <c r="DO57" s="655"/>
      <c r="DP57" s="655"/>
      <c r="DQ57" s="655"/>
      <c r="DR57" s="655"/>
      <c r="DS57" s="655"/>
      <c r="DT57" s="655"/>
      <c r="DU57" s="655"/>
      <c r="DV57" s="655"/>
      <c r="DW57" s="655"/>
      <c r="DX57" s="655"/>
      <c r="DY57" s="655"/>
      <c r="DZ57" s="655"/>
      <c r="EA57" s="655"/>
      <c r="EB57" s="655"/>
      <c r="EC57" s="655"/>
      <c r="ED57" s="655"/>
      <c r="EE57" s="655"/>
      <c r="EF57" s="655"/>
      <c r="EG57" s="655"/>
      <c r="EH57" s="655"/>
      <c r="EI57" s="655"/>
      <c r="EJ57" s="655"/>
      <c r="EK57" s="655"/>
      <c r="EL57" s="655"/>
      <c r="EM57" s="655"/>
      <c r="EN57" s="655"/>
      <c r="EO57" s="655"/>
      <c r="EP57" s="655"/>
      <c r="EQ57" s="655"/>
      <c r="ER57" s="655"/>
      <c r="ES57" s="655"/>
      <c r="ET57" s="655"/>
      <c r="EU57" s="655"/>
      <c r="EV57" s="655"/>
      <c r="EW57" s="655"/>
      <c r="EX57" s="655"/>
      <c r="EY57" s="655"/>
      <c r="EZ57" s="655"/>
      <c r="FA57" s="655"/>
      <c r="FB57" s="655"/>
      <c r="FC57" s="655"/>
      <c r="FD57" s="655"/>
      <c r="FE57" s="655"/>
      <c r="FF57" s="655"/>
      <c r="FG57" s="655"/>
      <c r="FH57" s="655"/>
      <c r="FI57" s="655"/>
      <c r="FJ57" s="655"/>
      <c r="FK57" s="655"/>
      <c r="FL57" s="655"/>
      <c r="FM57" s="655"/>
      <c r="FN57" s="655"/>
      <c r="FO57" s="655"/>
      <c r="FP57" s="655"/>
      <c r="FQ57" s="655"/>
      <c r="FR57" s="655"/>
      <c r="FS57" s="655"/>
      <c r="FT57" s="655"/>
      <c r="FU57" s="655"/>
      <c r="FV57" s="655"/>
      <c r="FW57" s="655"/>
      <c r="FX57" s="655"/>
      <c r="FY57" s="655"/>
      <c r="FZ57" s="655"/>
      <c r="GA57" s="655"/>
      <c r="GB57" s="655"/>
      <c r="GC57" s="655"/>
      <c r="GD57" s="655"/>
      <c r="GE57" s="655"/>
      <c r="GF57" s="655"/>
      <c r="GG57" s="655"/>
      <c r="GH57" s="655"/>
      <c r="GI57" s="655"/>
      <c r="GJ57" s="655"/>
      <c r="GK57" s="655"/>
      <c r="GL57" s="655"/>
      <c r="GM57" s="655"/>
      <c r="GN57" s="655"/>
      <c r="GO57" s="655"/>
      <c r="GP57" s="655"/>
      <c r="GQ57" s="655"/>
      <c r="GR57" s="655"/>
      <c r="GS57" s="655"/>
      <c r="GT57" s="655"/>
      <c r="GU57" s="655"/>
      <c r="GV57" s="655"/>
      <c r="GW57" s="655"/>
      <c r="GX57" s="655"/>
      <c r="GY57" s="655"/>
      <c r="GZ57" s="655"/>
      <c r="HA57" s="655"/>
      <c r="HB57" s="655"/>
      <c r="HC57" s="655"/>
      <c r="HD57" s="655"/>
      <c r="HE57" s="655"/>
      <c r="HF57" s="655"/>
      <c r="HG57" s="655"/>
      <c r="HH57" s="655"/>
      <c r="HI57" s="655"/>
      <c r="HJ57" s="655"/>
      <c r="HK57" s="655"/>
      <c r="HL57" s="655"/>
      <c r="HM57" s="655"/>
      <c r="HN57" s="655"/>
      <c r="HO57" s="655"/>
      <c r="HP57" s="655"/>
      <c r="HQ57" s="655"/>
      <c r="HR57" s="655"/>
      <c r="HS57" s="655"/>
      <c r="HT57" s="655"/>
      <c r="HU57" s="655"/>
      <c r="HV57" s="655"/>
      <c r="HW57" s="655"/>
      <c r="HX57" s="655"/>
      <c r="HY57" s="655"/>
      <c r="HZ57" s="655"/>
      <c r="IA57" s="655"/>
      <c r="IB57" s="655"/>
      <c r="IC57" s="655"/>
      <c r="ID57" s="655"/>
      <c r="IE57" s="655"/>
      <c r="IF57" s="655"/>
      <c r="IG57" s="655"/>
      <c r="IH57" s="655"/>
      <c r="II57" s="655"/>
      <c r="IJ57" s="655"/>
      <c r="IK57" s="655"/>
      <c r="IL57" s="661"/>
      <c r="IM57" s="661"/>
      <c r="IN57" s="661"/>
      <c r="IO57" s="661"/>
      <c r="IP57" s="661"/>
      <c r="IQ57" s="661"/>
      <c r="IR57" s="661"/>
      <c r="IS57" s="661"/>
      <c r="IT57" s="661"/>
      <c r="IU57" s="661"/>
      <c r="IV57" s="661"/>
      <c r="IW57" s="661"/>
      <c r="IX57" s="661"/>
      <c r="IY57" s="661"/>
      <c r="IZ57" s="661"/>
      <c r="JA57" s="661"/>
      <c r="JB57" s="661"/>
      <c r="JC57" s="661"/>
      <c r="JD57" s="661"/>
      <c r="JE57" s="661"/>
      <c r="JF57" s="661"/>
      <c r="JG57" s="661"/>
      <c r="JH57" s="661"/>
      <c r="JI57" s="661"/>
      <c r="JJ57" s="661"/>
      <c r="JK57" s="661"/>
      <c r="JL57" s="661"/>
      <c r="JM57" s="661"/>
      <c r="JN57" s="661"/>
      <c r="JO57" s="661"/>
      <c r="JP57" s="661"/>
      <c r="JQ57" s="661"/>
      <c r="JR57" s="661"/>
      <c r="JS57" s="661"/>
      <c r="JT57" s="661"/>
      <c r="JU57" s="661"/>
      <c r="JV57" s="661"/>
      <c r="JW57" s="661"/>
      <c r="JX57" s="661"/>
      <c r="JY57" s="661"/>
      <c r="JZ57" s="661"/>
      <c r="KA57" s="661"/>
      <c r="KB57" s="661"/>
      <c r="KC57" s="661"/>
      <c r="KD57" s="661"/>
      <c r="KE57" s="661"/>
      <c r="KF57" s="661"/>
      <c r="KG57" s="661"/>
      <c r="KH57" s="661"/>
      <c r="KI57" s="661"/>
      <c r="KJ57" s="661"/>
      <c r="KK57" s="661"/>
      <c r="KL57" s="661"/>
      <c r="KM57" s="661"/>
      <c r="KN57" s="661"/>
      <c r="KO57" s="661"/>
      <c r="KP57" s="661"/>
      <c r="KQ57" s="661"/>
      <c r="KR57" s="661"/>
      <c r="KS57" s="661"/>
      <c r="KT57" s="661"/>
      <c r="KU57" s="661"/>
      <c r="KV57" s="661"/>
      <c r="KW57" s="661"/>
      <c r="KX57" s="661"/>
      <c r="KY57" s="661"/>
      <c r="KZ57" s="661"/>
      <c r="LA57" s="661"/>
      <c r="LB57" s="661"/>
      <c r="LC57" s="661"/>
      <c r="LD57" s="661"/>
      <c r="LE57" s="661"/>
      <c r="LF57" s="661"/>
      <c r="LG57" s="661"/>
      <c r="LH57" s="661"/>
      <c r="LI57" s="661"/>
      <c r="LJ57" s="661"/>
      <c r="LK57" s="661"/>
      <c r="LL57" s="661"/>
      <c r="LM57" s="661"/>
      <c r="LN57" s="661"/>
      <c r="LO57" s="661"/>
      <c r="LP57" s="661"/>
      <c r="LQ57" s="661"/>
      <c r="LR57" s="661"/>
      <c r="LS57" s="661"/>
      <c r="LT57" s="661"/>
      <c r="LU57" s="661"/>
      <c r="LV57" s="661"/>
      <c r="LW57" s="661"/>
      <c r="LX57" s="661"/>
      <c r="LY57" s="661"/>
      <c r="LZ57" s="661"/>
      <c r="MA57" s="661"/>
      <c r="MB57" s="661"/>
      <c r="MC57" s="661"/>
      <c r="MD57" s="661"/>
      <c r="ME57" s="661"/>
      <c r="MF57" s="661"/>
      <c r="MG57" s="661"/>
      <c r="MH57" s="661"/>
      <c r="MI57" s="661"/>
      <c r="MJ57" s="661"/>
      <c r="MK57" s="661"/>
      <c r="ML57" s="661"/>
      <c r="MM57" s="661"/>
      <c r="MN57" s="661"/>
      <c r="MO57" s="661"/>
      <c r="MP57" s="661"/>
      <c r="MQ57" s="661"/>
      <c r="MR57" s="661"/>
      <c r="MS57" s="661"/>
      <c r="MT57" s="661"/>
      <c r="MU57" s="661"/>
      <c r="MV57" s="661"/>
      <c r="MW57" s="661"/>
      <c r="MX57" s="661"/>
      <c r="MY57" s="661"/>
      <c r="MZ57" s="661"/>
      <c r="NA57" s="661"/>
      <c r="NB57" s="661"/>
      <c r="NC57" s="661"/>
      <c r="ND57" s="661"/>
      <c r="NE57" s="661"/>
      <c r="NF57" s="661"/>
      <c r="NG57" s="661"/>
      <c r="NH57" s="661"/>
      <c r="NI57" s="661"/>
      <c r="NJ57" s="661"/>
      <c r="NK57" s="661"/>
      <c r="NL57" s="661"/>
      <c r="NM57" s="661"/>
      <c r="NN57" s="661"/>
      <c r="NO57" s="661"/>
      <c r="NP57" s="661"/>
      <c r="NQ57" s="661"/>
      <c r="NR57" s="661"/>
      <c r="NS57" s="661"/>
      <c r="NT57" s="661"/>
      <c r="NU57" s="661"/>
      <c r="NV57" s="661"/>
      <c r="NW57" s="661"/>
      <c r="NX57" s="661"/>
      <c r="NY57" s="661"/>
      <c r="NZ57" s="661"/>
      <c r="OA57" s="661"/>
      <c r="OB57" s="661"/>
      <c r="OC57" s="661"/>
      <c r="OD57" s="661"/>
      <c r="OE57" s="661"/>
      <c r="OF57" s="661"/>
      <c r="OG57" s="661"/>
      <c r="OH57" s="661"/>
      <c r="OI57" s="661"/>
      <c r="OJ57" s="661"/>
      <c r="OK57" s="661"/>
      <c r="OL57" s="661"/>
      <c r="OM57" s="661"/>
      <c r="ON57" s="661"/>
      <c r="OO57" s="661"/>
      <c r="OP57" s="661"/>
      <c r="OQ57" s="661"/>
      <c r="OR57" s="661"/>
      <c r="OS57" s="661"/>
      <c r="OT57" s="661"/>
      <c r="OU57" s="661"/>
      <c r="OV57" s="661"/>
      <c r="OW57" s="661"/>
      <c r="OX57" s="661"/>
      <c r="OY57" s="661"/>
      <c r="OZ57" s="661"/>
      <c r="PA57" s="661"/>
      <c r="PB57" s="661"/>
      <c r="PC57" s="661"/>
      <c r="PD57" s="661"/>
      <c r="PE57" s="661"/>
      <c r="PF57" s="661"/>
      <c r="PG57" s="661"/>
      <c r="PH57" s="661"/>
      <c r="PI57" s="661"/>
      <c r="PJ57" s="661"/>
      <c r="PK57" s="661"/>
      <c r="PL57" s="661"/>
      <c r="PM57" s="661"/>
      <c r="PN57" s="661"/>
      <c r="PO57" s="661"/>
      <c r="PP57" s="661"/>
      <c r="PQ57" s="661"/>
      <c r="PR57" s="661"/>
      <c r="PS57" s="661"/>
      <c r="PT57" s="661"/>
      <c r="PU57" s="661"/>
      <c r="PV57" s="661"/>
      <c r="PW57" s="661"/>
      <c r="PX57" s="661"/>
      <c r="PY57" s="661"/>
      <c r="PZ57" s="661"/>
      <c r="QA57" s="661"/>
      <c r="QB57" s="661"/>
      <c r="QC57" s="661"/>
      <c r="QD57" s="661"/>
      <c r="QE57" s="661"/>
      <c r="QF57" s="661"/>
      <c r="QG57" s="661"/>
      <c r="QH57" s="661"/>
      <c r="QI57" s="661"/>
      <c r="QJ57" s="661"/>
      <c r="QK57" s="661"/>
      <c r="QL57" s="661"/>
      <c r="QM57" s="661"/>
      <c r="QN57" s="661"/>
      <c r="QO57" s="661"/>
      <c r="QP57" s="661"/>
      <c r="QQ57" s="661"/>
      <c r="QR57" s="661"/>
      <c r="QS57" s="661"/>
      <c r="QT57" s="661"/>
      <c r="QU57" s="661"/>
      <c r="QV57" s="661"/>
      <c r="QW57" s="661"/>
      <c r="QX57" s="661"/>
      <c r="QY57" s="661"/>
      <c r="QZ57" s="661"/>
      <c r="RA57" s="661"/>
      <c r="RB57" s="661"/>
      <c r="RC57" s="661"/>
      <c r="RD57" s="661"/>
      <c r="RE57" s="661"/>
      <c r="RF57" s="661"/>
      <c r="RG57" s="661"/>
      <c r="RH57" s="661"/>
      <c r="RI57" s="661"/>
      <c r="RJ57" s="661"/>
      <c r="RK57" s="661"/>
      <c r="RL57" s="661"/>
      <c r="RM57" s="661"/>
      <c r="RN57" s="661"/>
      <c r="RO57" s="661"/>
      <c r="RP57" s="661"/>
      <c r="RQ57" s="661"/>
      <c r="RR57" s="661"/>
      <c r="RS57" s="661"/>
      <c r="RT57" s="661"/>
      <c r="RU57" s="661"/>
      <c r="RV57" s="661"/>
      <c r="RW57" s="661"/>
      <c r="RX57" s="661"/>
      <c r="RY57" s="661"/>
      <c r="RZ57" s="661"/>
      <c r="SA57" s="661"/>
      <c r="SB57" s="661"/>
      <c r="SC57" s="661"/>
      <c r="SD57" s="661"/>
      <c r="SE57" s="661"/>
      <c r="SF57" s="661"/>
      <c r="SG57" s="661"/>
      <c r="SH57" s="661"/>
      <c r="SI57" s="661"/>
      <c r="SJ57" s="661"/>
      <c r="SK57" s="661"/>
      <c r="SL57" s="661"/>
      <c r="SM57" s="661"/>
      <c r="SN57" s="661"/>
      <c r="SO57" s="661"/>
      <c r="SP57" s="661"/>
      <c r="SQ57" s="661"/>
      <c r="SR57" s="661"/>
      <c r="SS57" s="661"/>
      <c r="ST57" s="661"/>
      <c r="SU57" s="661"/>
      <c r="SV57" s="661"/>
      <c r="SW57" s="661"/>
      <c r="SX57" s="661"/>
      <c r="SY57" s="661"/>
      <c r="SZ57" s="661"/>
      <c r="TA57" s="661"/>
      <c r="TB57" s="661"/>
      <c r="TC57" s="661"/>
      <c r="TD57" s="661"/>
      <c r="TE57" s="661"/>
      <c r="TF57" s="661"/>
      <c r="TG57" s="661"/>
      <c r="TH57" s="661"/>
      <c r="TI57" s="661"/>
      <c r="TJ57" s="661"/>
      <c r="TK57" s="661"/>
      <c r="TL57" s="661"/>
      <c r="TM57" s="661"/>
      <c r="TN57" s="661"/>
      <c r="TO57" s="661"/>
      <c r="TP57" s="661"/>
      <c r="TQ57" s="661"/>
      <c r="TR57" s="661"/>
      <c r="TS57" s="661"/>
      <c r="TT57" s="661"/>
      <c r="TU57" s="661"/>
      <c r="TV57" s="661"/>
      <c r="TW57" s="661"/>
      <c r="TX57" s="661"/>
      <c r="TY57" s="661"/>
      <c r="TZ57" s="661"/>
      <c r="UA57" s="661"/>
      <c r="UB57" s="661"/>
      <c r="UC57" s="661"/>
      <c r="UD57" s="661"/>
      <c r="UE57" s="661"/>
      <c r="UF57" s="661"/>
      <c r="UG57" s="661"/>
      <c r="UH57" s="661"/>
      <c r="UI57" s="661"/>
      <c r="UJ57" s="661"/>
      <c r="UK57" s="661"/>
      <c r="UL57" s="661"/>
      <c r="UM57" s="661"/>
      <c r="UN57" s="661"/>
      <c r="UO57" s="661"/>
      <c r="UP57" s="661"/>
      <c r="UQ57" s="661"/>
      <c r="UR57" s="661"/>
      <c r="US57" s="661"/>
      <c r="UT57" s="661"/>
      <c r="UU57" s="661"/>
      <c r="UV57" s="661"/>
      <c r="UW57" s="661"/>
      <c r="UX57" s="661"/>
      <c r="UY57" s="661"/>
      <c r="UZ57" s="661"/>
      <c r="VA57" s="661"/>
      <c r="VB57" s="661"/>
      <c r="VC57" s="661"/>
      <c r="VD57" s="661"/>
      <c r="VE57" s="661"/>
      <c r="VF57" s="661"/>
      <c r="VG57" s="661"/>
      <c r="VH57" s="661"/>
      <c r="VI57" s="661"/>
      <c r="VJ57" s="661"/>
      <c r="VK57" s="661"/>
      <c r="VL57" s="661"/>
      <c r="VM57" s="661"/>
      <c r="VN57" s="661"/>
      <c r="VO57" s="661"/>
      <c r="VP57" s="661"/>
      <c r="VQ57" s="661"/>
      <c r="VR57" s="661"/>
      <c r="VS57" s="661"/>
      <c r="VT57" s="661"/>
      <c r="VU57" s="661"/>
      <c r="VV57" s="661"/>
      <c r="VW57" s="661"/>
      <c r="VX57" s="661"/>
      <c r="VY57" s="661"/>
      <c r="VZ57" s="661"/>
      <c r="WA57" s="661"/>
      <c r="WB57" s="661"/>
      <c r="WC57" s="661"/>
      <c r="WD57" s="661"/>
      <c r="WE57" s="661"/>
      <c r="WF57" s="661"/>
      <c r="WG57" s="661"/>
      <c r="WH57" s="661"/>
      <c r="WI57" s="661"/>
      <c r="WJ57" s="661"/>
      <c r="WK57" s="661"/>
      <c r="WL57" s="661"/>
      <c r="WM57" s="661"/>
      <c r="WN57" s="661"/>
      <c r="WO57" s="661"/>
      <c r="WP57" s="661"/>
      <c r="WQ57" s="661"/>
      <c r="WR57" s="661"/>
      <c r="WS57" s="661"/>
      <c r="WT57" s="661"/>
      <c r="WU57" s="661"/>
      <c r="WV57" s="661"/>
      <c r="WW57" s="661"/>
      <c r="WX57" s="661"/>
      <c r="WY57" s="661"/>
      <c r="WZ57" s="661"/>
      <c r="XA57" s="661"/>
      <c r="XB57" s="661"/>
      <c r="XC57" s="661"/>
      <c r="XD57" s="661"/>
      <c r="XE57" s="661"/>
      <c r="XF57" s="661"/>
      <c r="XG57" s="661"/>
      <c r="XH57" s="661"/>
      <c r="XI57" s="661"/>
      <c r="XJ57" s="661"/>
      <c r="XK57" s="661"/>
      <c r="XL57" s="661"/>
      <c r="XM57" s="661"/>
      <c r="XN57" s="661"/>
      <c r="XO57" s="661"/>
      <c r="XP57" s="661"/>
      <c r="XQ57" s="661"/>
      <c r="XR57" s="661"/>
      <c r="XS57" s="661"/>
      <c r="XT57" s="661"/>
      <c r="XU57" s="661"/>
      <c r="XV57" s="661"/>
      <c r="XW57" s="661"/>
      <c r="XX57" s="661"/>
      <c r="XY57" s="661"/>
      <c r="XZ57" s="661"/>
      <c r="YA57" s="661"/>
      <c r="YB57" s="661"/>
      <c r="YC57" s="661"/>
      <c r="YD57" s="661"/>
      <c r="YE57" s="661"/>
      <c r="YF57" s="661"/>
      <c r="YG57" s="661"/>
      <c r="YH57" s="661"/>
      <c r="YI57" s="661"/>
      <c r="YJ57" s="661"/>
      <c r="YK57" s="661"/>
      <c r="YL57" s="661"/>
      <c r="YM57" s="661"/>
      <c r="YN57" s="661"/>
      <c r="YO57" s="661"/>
      <c r="YP57" s="661"/>
      <c r="YQ57" s="661"/>
      <c r="YR57" s="661"/>
      <c r="YS57" s="661"/>
      <c r="YT57" s="661"/>
      <c r="YU57" s="661"/>
      <c r="YV57" s="661"/>
      <c r="YW57" s="661"/>
      <c r="YX57" s="661"/>
      <c r="YY57" s="661"/>
      <c r="YZ57" s="661"/>
      <c r="ZA57" s="661"/>
      <c r="ZB57" s="661"/>
      <c r="ZC57" s="661"/>
      <c r="ZD57" s="661"/>
      <c r="ZE57" s="661"/>
      <c r="ZF57" s="661"/>
      <c r="ZG57" s="661"/>
      <c r="ZH57" s="661"/>
      <c r="ZI57" s="661"/>
      <c r="ZJ57" s="661"/>
      <c r="ZK57" s="661"/>
      <c r="ZL57" s="661"/>
      <c r="ZM57" s="661"/>
      <c r="ZN57" s="661"/>
      <c r="ZO57" s="661"/>
      <c r="ZP57" s="661"/>
      <c r="ZQ57" s="661"/>
      <c r="ZR57" s="661"/>
      <c r="ZS57" s="661"/>
      <c r="ZT57" s="661"/>
      <c r="ZU57" s="661"/>
      <c r="ZV57" s="661"/>
      <c r="ZW57" s="661"/>
      <c r="ZX57" s="661"/>
      <c r="ZY57" s="661"/>
      <c r="ZZ57" s="661"/>
      <c r="AAA57" s="661"/>
      <c r="AAB57" s="661"/>
      <c r="AAC57" s="661"/>
      <c r="AAD57" s="661"/>
      <c r="AAE57" s="661"/>
      <c r="AAF57" s="661"/>
      <c r="AAG57" s="661"/>
      <c r="AAH57" s="661"/>
      <c r="AAI57" s="661"/>
      <c r="AAJ57" s="661"/>
      <c r="AAK57" s="661"/>
      <c r="AAL57" s="661"/>
      <c r="AAM57" s="661"/>
      <c r="AAN57" s="661"/>
      <c r="AAO57" s="661"/>
      <c r="AAP57" s="661"/>
      <c r="AAQ57" s="661"/>
      <c r="AAR57" s="661"/>
      <c r="AAS57" s="661"/>
      <c r="AAT57" s="661"/>
      <c r="AAU57" s="661"/>
      <c r="AAV57" s="661"/>
      <c r="AAW57" s="661"/>
      <c r="AAX57" s="661"/>
      <c r="AAY57" s="661"/>
      <c r="AAZ57" s="661"/>
      <c r="ABA57" s="661"/>
      <c r="ABB57" s="661"/>
      <c r="ABC57" s="661"/>
      <c r="ABD57" s="661"/>
      <c r="ABE57" s="661"/>
      <c r="ABF57" s="661"/>
      <c r="ABG57" s="661"/>
      <c r="ABH57" s="661"/>
      <c r="ABI57" s="661"/>
      <c r="ABJ57" s="661"/>
      <c r="ABK57" s="661"/>
      <c r="ABL57" s="661"/>
      <c r="ABM57" s="661"/>
      <c r="ABN57" s="661"/>
      <c r="ABO57" s="661"/>
      <c r="ABP57" s="661"/>
      <c r="ABQ57" s="661"/>
      <c r="ABR57" s="661"/>
      <c r="ABS57" s="661"/>
      <c r="ABT57" s="661"/>
      <c r="ABU57" s="661"/>
      <c r="ABV57" s="661"/>
      <c r="ABW57" s="661"/>
      <c r="ABX57" s="661"/>
      <c r="ABY57" s="661"/>
      <c r="ABZ57" s="661"/>
      <c r="ACA57" s="661"/>
      <c r="ACB57" s="661"/>
      <c r="ACC57" s="661"/>
      <c r="ACD57" s="661"/>
      <c r="ACE57" s="661"/>
      <c r="ACF57" s="661"/>
      <c r="ACG57" s="661"/>
      <c r="ACH57" s="661"/>
      <c r="ACI57" s="661"/>
      <c r="ACJ57" s="661"/>
      <c r="ACK57" s="661"/>
      <c r="ACL57" s="661"/>
      <c r="ACM57" s="661"/>
      <c r="ACN57" s="661"/>
      <c r="ACO57" s="661"/>
      <c r="ACP57" s="661"/>
      <c r="ACQ57" s="661"/>
      <c r="ACR57" s="661"/>
      <c r="ACS57" s="661"/>
      <c r="ACT57" s="661"/>
      <c r="ACU57" s="661"/>
      <c r="ACV57" s="661"/>
      <c r="ACW57" s="661"/>
      <c r="ACX57" s="661"/>
      <c r="ACY57" s="661"/>
      <c r="ACZ57" s="661"/>
      <c r="ADA57" s="661"/>
      <c r="ADB57" s="661"/>
      <c r="ADC57" s="661"/>
      <c r="ADD57" s="661"/>
      <c r="ADE57" s="661"/>
      <c r="ADF57" s="661"/>
      <c r="ADG57" s="661"/>
      <c r="ADH57" s="661"/>
      <c r="ADI57" s="661"/>
      <c r="ADJ57" s="661"/>
      <c r="ADK57" s="661"/>
      <c r="ADL57" s="661"/>
      <c r="ADM57" s="661"/>
      <c r="ADN57" s="661"/>
      <c r="ADO57" s="661"/>
      <c r="ADP57" s="661"/>
      <c r="ADQ57" s="661"/>
      <c r="ADR57" s="661"/>
      <c r="ADS57" s="661"/>
      <c r="ADT57" s="661"/>
      <c r="ADU57" s="661"/>
      <c r="ADV57" s="661"/>
      <c r="ADW57" s="661"/>
      <c r="ADX57" s="661"/>
      <c r="ADY57" s="661"/>
      <c r="ADZ57" s="661"/>
      <c r="AEA57" s="661"/>
      <c r="AEB57" s="661"/>
      <c r="AEC57" s="661"/>
      <c r="AED57" s="661"/>
      <c r="AEE57" s="661"/>
      <c r="AEF57" s="661"/>
      <c r="AEG57" s="661"/>
      <c r="AEH57" s="661"/>
      <c r="AEI57" s="661"/>
      <c r="AEJ57" s="661"/>
      <c r="AEK57" s="661"/>
      <c r="AEL57" s="661"/>
      <c r="AEM57" s="661"/>
      <c r="AEN57" s="661"/>
      <c r="AEO57" s="661"/>
      <c r="AEP57" s="661"/>
      <c r="AEQ57" s="661"/>
      <c r="AER57" s="661"/>
      <c r="AES57" s="661"/>
      <c r="AET57" s="661"/>
      <c r="AEU57" s="661"/>
      <c r="AEV57" s="661"/>
      <c r="AEW57" s="661"/>
      <c r="AEX57" s="661"/>
      <c r="AEY57" s="661"/>
      <c r="AEZ57" s="661"/>
      <c r="AFA57" s="661"/>
      <c r="AFB57" s="661"/>
      <c r="AFC57" s="661"/>
      <c r="AFD57" s="661"/>
      <c r="AFE57" s="661"/>
      <c r="AFF57" s="661"/>
      <c r="AFG57" s="661"/>
      <c r="AFH57" s="661"/>
      <c r="AFI57" s="661"/>
      <c r="AFJ57" s="661"/>
      <c r="AFK57" s="661"/>
      <c r="AFL57" s="661"/>
      <c r="AFM57" s="661"/>
      <c r="AFN57" s="661"/>
      <c r="AFO57" s="661"/>
      <c r="AFP57" s="661"/>
      <c r="AFQ57" s="661"/>
      <c r="AFR57" s="661"/>
      <c r="AFS57" s="661"/>
      <c r="AFT57" s="661"/>
      <c r="AFU57" s="661"/>
      <c r="AFV57" s="661"/>
      <c r="AFW57" s="661"/>
      <c r="AFX57" s="661"/>
      <c r="AFY57" s="661"/>
      <c r="AFZ57" s="661"/>
      <c r="AGA57" s="661"/>
      <c r="AGB57" s="661"/>
      <c r="AGC57" s="661"/>
      <c r="AGD57" s="661"/>
      <c r="AGE57" s="661"/>
      <c r="AGF57" s="661"/>
      <c r="AGG57" s="661"/>
      <c r="AGH57" s="661"/>
      <c r="AGI57" s="661"/>
      <c r="AGJ57" s="661"/>
      <c r="AGK57" s="661"/>
      <c r="AGL57" s="661"/>
      <c r="AGM57" s="661"/>
      <c r="AGN57" s="661"/>
      <c r="AGO57" s="661"/>
      <c r="AGP57" s="661"/>
      <c r="AGQ57" s="661"/>
      <c r="AGR57" s="661"/>
      <c r="AGS57" s="661"/>
      <c r="AGT57" s="661"/>
      <c r="AGU57" s="661"/>
      <c r="AGV57" s="661"/>
      <c r="AGW57" s="661"/>
      <c r="AGX57" s="661"/>
      <c r="AGY57" s="661"/>
      <c r="AGZ57" s="661"/>
      <c r="AHA57" s="661"/>
      <c r="AHB57" s="661"/>
      <c r="AHC57" s="661"/>
      <c r="AHD57" s="661"/>
      <c r="AHE57" s="661"/>
      <c r="AHF57" s="661"/>
      <c r="AHG57" s="661"/>
      <c r="AHH57" s="661"/>
      <c r="AHI57" s="661"/>
      <c r="AHJ57" s="661"/>
      <c r="AHK57" s="661"/>
      <c r="AHL57" s="661"/>
      <c r="AHM57" s="661"/>
      <c r="AHN57" s="661"/>
      <c r="AHO57" s="661"/>
      <c r="AHP57" s="661"/>
      <c r="AHQ57" s="661"/>
      <c r="AHR57" s="661"/>
      <c r="AHS57" s="661"/>
      <c r="AHT57" s="661"/>
      <c r="AHU57" s="661"/>
      <c r="AHV57" s="661"/>
      <c r="AHW57" s="661"/>
      <c r="AHX57" s="661"/>
      <c r="AHY57" s="661"/>
      <c r="AHZ57" s="661"/>
      <c r="AIA57" s="661"/>
      <c r="AIB57" s="661"/>
      <c r="AIC57" s="661"/>
      <c r="AID57" s="661"/>
      <c r="AIE57" s="661"/>
      <c r="AIF57" s="661"/>
      <c r="AIG57" s="661"/>
      <c r="AIH57" s="661"/>
      <c r="AII57" s="661"/>
      <c r="AIJ57" s="661"/>
      <c r="AIK57" s="661"/>
      <c r="AIL57" s="661"/>
      <c r="AIM57" s="661"/>
      <c r="AIN57" s="661"/>
      <c r="AIO57" s="661"/>
      <c r="AIP57" s="661"/>
      <c r="AIQ57" s="661"/>
      <c r="AIR57" s="661"/>
      <c r="AIS57" s="661"/>
      <c r="AIT57" s="661"/>
      <c r="AIU57" s="661"/>
      <c r="AIV57" s="661"/>
      <c r="AIW57" s="661"/>
      <c r="AIX57" s="661"/>
      <c r="AIY57" s="661"/>
      <c r="AIZ57" s="661"/>
      <c r="AJA57" s="661"/>
      <c r="AJB57" s="661"/>
      <c r="AJC57" s="661"/>
      <c r="AJD57" s="661"/>
      <c r="AJE57" s="661"/>
      <c r="AJF57" s="661"/>
      <c r="AJG57" s="661"/>
      <c r="AJH57" s="661"/>
      <c r="AJI57" s="661"/>
      <c r="AJJ57" s="661"/>
      <c r="AJK57" s="661"/>
      <c r="AJL57" s="661"/>
      <c r="AJM57" s="661"/>
      <c r="AJN57" s="661"/>
      <c r="AJO57" s="661"/>
      <c r="AJP57" s="661"/>
      <c r="AJQ57" s="661"/>
      <c r="AJR57" s="661"/>
      <c r="AJS57" s="661"/>
      <c r="AJT57" s="661"/>
      <c r="AJU57" s="661"/>
      <c r="AJV57" s="661"/>
      <c r="AJW57" s="661"/>
      <c r="AJX57" s="661"/>
      <c r="AJY57" s="661"/>
      <c r="AJZ57" s="661"/>
      <c r="AKA57" s="661"/>
      <c r="AKB57" s="661"/>
      <c r="AKC57" s="661"/>
      <c r="AKD57" s="661"/>
      <c r="AKE57" s="661"/>
      <c r="AKF57" s="661"/>
      <c r="AKG57" s="661"/>
      <c r="AKH57" s="661"/>
      <c r="AKI57" s="661"/>
      <c r="AKJ57" s="661"/>
      <c r="AKK57" s="661"/>
      <c r="AKL57" s="661"/>
      <c r="AKM57" s="661"/>
      <c r="AKN57" s="661"/>
      <c r="AKO57" s="661"/>
      <c r="AKP57" s="661"/>
      <c r="AKQ57" s="661"/>
      <c r="AKR57" s="661"/>
      <c r="AKS57" s="661"/>
      <c r="AKT57" s="661"/>
      <c r="AKU57" s="661"/>
      <c r="AKV57" s="661"/>
      <c r="AKW57" s="661"/>
      <c r="AKX57" s="661"/>
      <c r="AKY57" s="661"/>
      <c r="AKZ57" s="661"/>
      <c r="ALA57" s="661"/>
      <c r="ALB57" s="661"/>
      <c r="ALC57" s="661"/>
      <c r="ALD57" s="661"/>
      <c r="ALE57" s="661"/>
      <c r="ALF57" s="661"/>
      <c r="ALG57" s="661"/>
      <c r="ALH57" s="661"/>
      <c r="ALI57" s="661"/>
      <c r="ALJ57" s="661"/>
      <c r="ALK57" s="661"/>
      <c r="ALL57" s="661"/>
      <c r="ALM57" s="661"/>
      <c r="ALN57" s="661"/>
      <c r="ALO57" s="661"/>
      <c r="ALP57" s="661"/>
      <c r="ALQ57" s="661"/>
      <c r="ALR57" s="661"/>
      <c r="ALS57" s="661"/>
      <c r="ALT57" s="661"/>
      <c r="ALU57" s="661"/>
      <c r="ALV57" s="661"/>
      <c r="ALW57" s="661"/>
      <c r="ALX57" s="661"/>
      <c r="ALY57" s="661"/>
      <c r="ALZ57" s="661"/>
      <c r="AMA57" s="661"/>
      <c r="AMB57" s="661"/>
      <c r="AMC57" s="661"/>
      <c r="AMD57" s="661"/>
      <c r="AME57" s="661"/>
      <c r="AMF57" s="661"/>
      <c r="AMG57" s="661"/>
      <c r="AMH57" s="661"/>
      <c r="AMI57" s="661"/>
      <c r="AMJ57" s="661"/>
      <c r="AMK57" s="661"/>
      <c r="AML57" s="661"/>
      <c r="AMM57" s="661"/>
      <c r="AMN57" s="661"/>
    </row>
    <row r="58" spans="1:1028" s="656" customFormat="1">
      <c r="A58" s="655"/>
      <c r="B58" s="655"/>
      <c r="C58" s="657"/>
      <c r="D58" s="655"/>
      <c r="E58" s="655"/>
      <c r="F58" s="655"/>
      <c r="G58" s="655"/>
      <c r="H58" s="655"/>
      <c r="I58" s="655"/>
      <c r="J58" s="655"/>
      <c r="K58" s="655"/>
      <c r="L58" s="655"/>
      <c r="M58" s="655"/>
      <c r="N58" s="655"/>
      <c r="O58" s="655"/>
      <c r="P58" s="655"/>
      <c r="Q58" s="655"/>
      <c r="R58" s="655"/>
      <c r="S58" s="655"/>
      <c r="T58" s="655"/>
      <c r="U58" s="655"/>
      <c r="V58" s="655"/>
      <c r="W58" s="655"/>
      <c r="X58" s="655"/>
      <c r="Y58" s="655"/>
      <c r="Z58" s="655"/>
      <c r="AA58" s="655"/>
      <c r="AB58" s="655"/>
      <c r="AC58" s="655"/>
      <c r="AD58" s="655"/>
      <c r="AE58" s="655"/>
      <c r="AF58" s="655"/>
      <c r="AG58" s="655"/>
      <c r="AH58" s="655"/>
      <c r="AI58" s="655"/>
      <c r="AJ58" s="655"/>
      <c r="AK58" s="655"/>
      <c r="AL58" s="655"/>
      <c r="AM58" s="655"/>
      <c r="AN58" s="655"/>
      <c r="AO58" s="655"/>
      <c r="AP58" s="655"/>
      <c r="AQ58" s="655"/>
      <c r="AR58" s="655"/>
      <c r="AS58" s="655"/>
      <c r="AT58" s="655"/>
      <c r="AU58" s="655"/>
      <c r="AV58" s="655"/>
      <c r="AW58" s="655"/>
      <c r="AX58" s="655"/>
      <c r="AY58" s="655"/>
      <c r="AZ58" s="655"/>
      <c r="BA58" s="655"/>
      <c r="BB58" s="655"/>
      <c r="BC58" s="655"/>
      <c r="BD58" s="655"/>
      <c r="BE58" s="655"/>
      <c r="BF58" s="655"/>
      <c r="BG58" s="655"/>
      <c r="BH58" s="655"/>
      <c r="BI58" s="655"/>
      <c r="BJ58" s="655"/>
      <c r="BK58" s="655"/>
      <c r="BL58" s="655"/>
      <c r="BM58" s="655"/>
      <c r="BN58" s="655"/>
      <c r="BO58" s="655"/>
      <c r="BP58" s="655"/>
      <c r="BQ58" s="655"/>
      <c r="BR58" s="655"/>
      <c r="BS58" s="655"/>
      <c r="BT58" s="655"/>
      <c r="BU58" s="655"/>
      <c r="BV58" s="655"/>
      <c r="BW58" s="655"/>
      <c r="BX58" s="655"/>
      <c r="BY58" s="655"/>
      <c r="BZ58" s="655"/>
      <c r="CA58" s="655"/>
      <c r="CB58" s="655"/>
      <c r="CC58" s="655"/>
      <c r="CD58" s="655"/>
      <c r="CE58" s="655"/>
      <c r="CF58" s="655"/>
      <c r="CG58" s="655"/>
      <c r="CH58" s="655"/>
      <c r="CI58" s="655"/>
      <c r="CJ58" s="655"/>
      <c r="CK58" s="655"/>
      <c r="CL58" s="655"/>
      <c r="CM58" s="655"/>
      <c r="CN58" s="655"/>
      <c r="CO58" s="655"/>
      <c r="CP58" s="655"/>
      <c r="CQ58" s="655"/>
      <c r="CR58" s="655"/>
      <c r="CS58" s="655"/>
      <c r="CT58" s="655"/>
      <c r="CU58" s="655"/>
      <c r="CV58" s="655"/>
      <c r="CW58" s="655"/>
      <c r="CX58" s="655"/>
      <c r="CY58" s="655"/>
      <c r="CZ58" s="655"/>
      <c r="DA58" s="655"/>
      <c r="DB58" s="655"/>
      <c r="DC58" s="655"/>
      <c r="DD58" s="655"/>
      <c r="DE58" s="655"/>
      <c r="DF58" s="655"/>
      <c r="DG58" s="655"/>
      <c r="DH58" s="655"/>
      <c r="DI58" s="655"/>
      <c r="DJ58" s="655"/>
      <c r="DK58" s="655"/>
      <c r="DL58" s="655"/>
      <c r="DM58" s="655"/>
      <c r="DN58" s="655"/>
      <c r="DO58" s="655"/>
      <c r="DP58" s="655"/>
      <c r="DQ58" s="655"/>
      <c r="DR58" s="655"/>
      <c r="DS58" s="655"/>
      <c r="DT58" s="655"/>
      <c r="DU58" s="655"/>
      <c r="DV58" s="655"/>
      <c r="DW58" s="655"/>
      <c r="DX58" s="655"/>
      <c r="DY58" s="655"/>
      <c r="DZ58" s="655"/>
      <c r="EA58" s="655"/>
      <c r="EB58" s="655"/>
      <c r="EC58" s="655"/>
      <c r="ED58" s="655"/>
      <c r="EE58" s="655"/>
      <c r="EF58" s="655"/>
      <c r="EG58" s="655"/>
      <c r="EH58" s="655"/>
      <c r="EI58" s="655"/>
      <c r="EJ58" s="655"/>
      <c r="EK58" s="655"/>
      <c r="EL58" s="655"/>
      <c r="EM58" s="655"/>
      <c r="EN58" s="655"/>
      <c r="EO58" s="655"/>
      <c r="EP58" s="655"/>
      <c r="EQ58" s="655"/>
      <c r="ER58" s="655"/>
      <c r="ES58" s="655"/>
      <c r="ET58" s="655"/>
      <c r="EU58" s="655"/>
      <c r="EV58" s="655"/>
      <c r="EW58" s="655"/>
      <c r="EX58" s="655"/>
      <c r="EY58" s="655"/>
      <c r="EZ58" s="655"/>
      <c r="FA58" s="655"/>
      <c r="FB58" s="655"/>
      <c r="FC58" s="655"/>
      <c r="FD58" s="655"/>
      <c r="FE58" s="655"/>
      <c r="FF58" s="655"/>
      <c r="FG58" s="655"/>
      <c r="FH58" s="655"/>
      <c r="FI58" s="655"/>
      <c r="FJ58" s="655"/>
      <c r="FK58" s="655"/>
      <c r="FL58" s="655"/>
      <c r="FM58" s="655"/>
      <c r="FN58" s="655"/>
      <c r="FO58" s="655"/>
      <c r="FP58" s="655"/>
      <c r="FQ58" s="655"/>
      <c r="FR58" s="655"/>
      <c r="FS58" s="655"/>
      <c r="FT58" s="655"/>
      <c r="FU58" s="655"/>
      <c r="FV58" s="655"/>
      <c r="FW58" s="655"/>
      <c r="FX58" s="655"/>
      <c r="FY58" s="655"/>
      <c r="FZ58" s="655"/>
      <c r="GA58" s="655"/>
      <c r="GB58" s="655"/>
      <c r="GC58" s="655"/>
      <c r="GD58" s="655"/>
      <c r="GE58" s="655"/>
      <c r="GF58" s="655"/>
      <c r="GG58" s="655"/>
      <c r="GH58" s="655"/>
      <c r="GI58" s="655"/>
      <c r="GJ58" s="655"/>
      <c r="GK58" s="655"/>
      <c r="GL58" s="655"/>
      <c r="GM58" s="655"/>
      <c r="GN58" s="655"/>
      <c r="GO58" s="655"/>
      <c r="GP58" s="655"/>
      <c r="GQ58" s="655"/>
      <c r="GR58" s="655"/>
      <c r="GS58" s="655"/>
      <c r="GT58" s="655"/>
      <c r="GU58" s="655"/>
      <c r="GV58" s="655"/>
      <c r="GW58" s="655"/>
      <c r="GX58" s="655"/>
      <c r="GY58" s="655"/>
      <c r="GZ58" s="655"/>
      <c r="HA58" s="655"/>
      <c r="HB58" s="655"/>
      <c r="HC58" s="655"/>
      <c r="HD58" s="655"/>
      <c r="HE58" s="655"/>
      <c r="HF58" s="655"/>
      <c r="HG58" s="655"/>
      <c r="HH58" s="655"/>
      <c r="HI58" s="655"/>
      <c r="HJ58" s="655"/>
      <c r="HK58" s="655"/>
      <c r="HL58" s="655"/>
      <c r="HM58" s="655"/>
      <c r="HN58" s="655"/>
      <c r="HO58" s="655"/>
      <c r="HP58" s="655"/>
      <c r="HQ58" s="655"/>
      <c r="HR58" s="655"/>
      <c r="HS58" s="655"/>
      <c r="HT58" s="655"/>
      <c r="HU58" s="655"/>
      <c r="HV58" s="655"/>
      <c r="HW58" s="655"/>
      <c r="HX58" s="655"/>
      <c r="HY58" s="655"/>
      <c r="HZ58" s="655"/>
      <c r="IA58" s="655"/>
      <c r="IB58" s="655"/>
      <c r="IC58" s="655"/>
      <c r="ID58" s="655"/>
      <c r="IE58" s="655"/>
      <c r="IF58" s="655"/>
      <c r="IG58" s="655"/>
      <c r="IH58" s="655"/>
      <c r="II58" s="655"/>
      <c r="IJ58" s="655"/>
      <c r="IK58" s="655"/>
      <c r="IL58" s="661"/>
      <c r="IM58" s="661"/>
      <c r="IN58" s="661"/>
      <c r="IO58" s="661"/>
      <c r="IP58" s="661"/>
      <c r="IQ58" s="661"/>
      <c r="IR58" s="661"/>
      <c r="IS58" s="661"/>
      <c r="IT58" s="661"/>
      <c r="IU58" s="661"/>
      <c r="IV58" s="661"/>
      <c r="IW58" s="661"/>
      <c r="IX58" s="661"/>
      <c r="IY58" s="661"/>
      <c r="IZ58" s="661"/>
      <c r="JA58" s="661"/>
      <c r="JB58" s="661"/>
      <c r="JC58" s="661"/>
      <c r="JD58" s="661"/>
      <c r="JE58" s="661"/>
      <c r="JF58" s="661"/>
      <c r="JG58" s="661"/>
      <c r="JH58" s="661"/>
      <c r="JI58" s="661"/>
      <c r="JJ58" s="661"/>
      <c r="JK58" s="661"/>
      <c r="JL58" s="661"/>
      <c r="JM58" s="661"/>
      <c r="JN58" s="661"/>
      <c r="JO58" s="661"/>
      <c r="JP58" s="661"/>
      <c r="JQ58" s="661"/>
      <c r="JR58" s="661"/>
      <c r="JS58" s="661"/>
      <c r="JT58" s="661"/>
      <c r="JU58" s="661"/>
      <c r="JV58" s="661"/>
      <c r="JW58" s="661"/>
      <c r="JX58" s="661"/>
      <c r="JY58" s="661"/>
      <c r="JZ58" s="661"/>
      <c r="KA58" s="661"/>
      <c r="KB58" s="661"/>
      <c r="KC58" s="661"/>
      <c r="KD58" s="661"/>
      <c r="KE58" s="661"/>
      <c r="KF58" s="661"/>
      <c r="KG58" s="661"/>
      <c r="KH58" s="661"/>
      <c r="KI58" s="661"/>
      <c r="KJ58" s="661"/>
      <c r="KK58" s="661"/>
      <c r="KL58" s="661"/>
      <c r="KM58" s="661"/>
      <c r="KN58" s="661"/>
      <c r="KO58" s="661"/>
      <c r="KP58" s="661"/>
      <c r="KQ58" s="661"/>
      <c r="KR58" s="661"/>
      <c r="KS58" s="661"/>
      <c r="KT58" s="661"/>
      <c r="KU58" s="661"/>
      <c r="KV58" s="661"/>
      <c r="KW58" s="661"/>
      <c r="KX58" s="661"/>
      <c r="KY58" s="661"/>
      <c r="KZ58" s="661"/>
      <c r="LA58" s="661"/>
      <c r="LB58" s="661"/>
      <c r="LC58" s="661"/>
      <c r="LD58" s="661"/>
      <c r="LE58" s="661"/>
      <c r="LF58" s="661"/>
      <c r="LG58" s="661"/>
      <c r="LH58" s="661"/>
      <c r="LI58" s="661"/>
      <c r="LJ58" s="661"/>
      <c r="LK58" s="661"/>
      <c r="LL58" s="661"/>
      <c r="LM58" s="661"/>
      <c r="LN58" s="661"/>
      <c r="LO58" s="661"/>
      <c r="LP58" s="661"/>
      <c r="LQ58" s="661"/>
      <c r="LR58" s="661"/>
      <c r="LS58" s="661"/>
      <c r="LT58" s="661"/>
      <c r="LU58" s="661"/>
      <c r="LV58" s="661"/>
      <c r="LW58" s="661"/>
      <c r="LX58" s="661"/>
      <c r="LY58" s="661"/>
      <c r="LZ58" s="661"/>
      <c r="MA58" s="661"/>
      <c r="MB58" s="661"/>
      <c r="MC58" s="661"/>
      <c r="MD58" s="661"/>
      <c r="ME58" s="661"/>
      <c r="MF58" s="661"/>
      <c r="MG58" s="661"/>
      <c r="MH58" s="661"/>
      <c r="MI58" s="661"/>
      <c r="MJ58" s="661"/>
      <c r="MK58" s="661"/>
      <c r="ML58" s="661"/>
      <c r="MM58" s="661"/>
      <c r="MN58" s="661"/>
      <c r="MO58" s="661"/>
      <c r="MP58" s="661"/>
      <c r="MQ58" s="661"/>
      <c r="MR58" s="661"/>
      <c r="MS58" s="661"/>
      <c r="MT58" s="661"/>
      <c r="MU58" s="661"/>
      <c r="MV58" s="661"/>
      <c r="MW58" s="661"/>
      <c r="MX58" s="661"/>
      <c r="MY58" s="661"/>
      <c r="MZ58" s="661"/>
      <c r="NA58" s="661"/>
      <c r="NB58" s="661"/>
      <c r="NC58" s="661"/>
      <c r="ND58" s="661"/>
      <c r="NE58" s="661"/>
      <c r="NF58" s="661"/>
      <c r="NG58" s="661"/>
      <c r="NH58" s="661"/>
      <c r="NI58" s="661"/>
      <c r="NJ58" s="661"/>
      <c r="NK58" s="661"/>
      <c r="NL58" s="661"/>
      <c r="NM58" s="661"/>
      <c r="NN58" s="661"/>
      <c r="NO58" s="661"/>
      <c r="NP58" s="661"/>
      <c r="NQ58" s="661"/>
      <c r="NR58" s="661"/>
      <c r="NS58" s="661"/>
      <c r="NT58" s="661"/>
      <c r="NU58" s="661"/>
      <c r="NV58" s="661"/>
      <c r="NW58" s="661"/>
      <c r="NX58" s="661"/>
      <c r="NY58" s="661"/>
      <c r="NZ58" s="661"/>
      <c r="OA58" s="661"/>
      <c r="OB58" s="661"/>
      <c r="OC58" s="661"/>
      <c r="OD58" s="661"/>
      <c r="OE58" s="661"/>
      <c r="OF58" s="661"/>
      <c r="OG58" s="661"/>
      <c r="OH58" s="661"/>
      <c r="OI58" s="661"/>
      <c r="OJ58" s="661"/>
      <c r="OK58" s="661"/>
      <c r="OL58" s="661"/>
      <c r="OM58" s="661"/>
      <c r="ON58" s="661"/>
      <c r="OO58" s="661"/>
      <c r="OP58" s="661"/>
      <c r="OQ58" s="661"/>
      <c r="OR58" s="661"/>
      <c r="OS58" s="661"/>
      <c r="OT58" s="661"/>
      <c r="OU58" s="661"/>
      <c r="OV58" s="661"/>
      <c r="OW58" s="661"/>
      <c r="OX58" s="661"/>
      <c r="OY58" s="661"/>
      <c r="OZ58" s="661"/>
      <c r="PA58" s="661"/>
      <c r="PB58" s="661"/>
      <c r="PC58" s="661"/>
      <c r="PD58" s="661"/>
      <c r="PE58" s="661"/>
      <c r="PF58" s="661"/>
      <c r="PG58" s="661"/>
      <c r="PH58" s="661"/>
      <c r="PI58" s="661"/>
      <c r="PJ58" s="661"/>
      <c r="PK58" s="661"/>
      <c r="PL58" s="661"/>
      <c r="PM58" s="661"/>
      <c r="PN58" s="661"/>
      <c r="PO58" s="661"/>
      <c r="PP58" s="661"/>
      <c r="PQ58" s="661"/>
      <c r="PR58" s="661"/>
      <c r="PS58" s="661"/>
      <c r="PT58" s="661"/>
      <c r="PU58" s="661"/>
      <c r="PV58" s="661"/>
      <c r="PW58" s="661"/>
      <c r="PX58" s="661"/>
      <c r="PY58" s="661"/>
      <c r="PZ58" s="661"/>
      <c r="QA58" s="661"/>
      <c r="QB58" s="661"/>
      <c r="QC58" s="661"/>
      <c r="QD58" s="661"/>
      <c r="QE58" s="661"/>
      <c r="QF58" s="661"/>
      <c r="QG58" s="661"/>
      <c r="QH58" s="661"/>
      <c r="QI58" s="661"/>
      <c r="QJ58" s="661"/>
      <c r="QK58" s="661"/>
      <c r="QL58" s="661"/>
      <c r="QM58" s="661"/>
      <c r="QN58" s="661"/>
      <c r="QO58" s="661"/>
      <c r="QP58" s="661"/>
      <c r="QQ58" s="661"/>
      <c r="QR58" s="661"/>
      <c r="QS58" s="661"/>
      <c r="QT58" s="661"/>
      <c r="QU58" s="661"/>
      <c r="QV58" s="661"/>
      <c r="QW58" s="661"/>
      <c r="QX58" s="661"/>
      <c r="QY58" s="661"/>
      <c r="QZ58" s="661"/>
      <c r="RA58" s="661"/>
      <c r="RB58" s="661"/>
      <c r="RC58" s="661"/>
      <c r="RD58" s="661"/>
      <c r="RE58" s="661"/>
      <c r="RF58" s="661"/>
      <c r="RG58" s="661"/>
      <c r="RH58" s="661"/>
      <c r="RI58" s="661"/>
      <c r="RJ58" s="661"/>
      <c r="RK58" s="661"/>
      <c r="RL58" s="661"/>
      <c r="RM58" s="661"/>
      <c r="RN58" s="661"/>
      <c r="RO58" s="661"/>
      <c r="RP58" s="661"/>
      <c r="RQ58" s="661"/>
      <c r="RR58" s="661"/>
      <c r="RS58" s="661"/>
      <c r="RT58" s="661"/>
      <c r="RU58" s="661"/>
      <c r="RV58" s="661"/>
      <c r="RW58" s="661"/>
      <c r="RX58" s="661"/>
      <c r="RY58" s="661"/>
      <c r="RZ58" s="661"/>
      <c r="SA58" s="661"/>
      <c r="SB58" s="661"/>
      <c r="SC58" s="661"/>
      <c r="SD58" s="661"/>
      <c r="SE58" s="661"/>
      <c r="SF58" s="661"/>
      <c r="SG58" s="661"/>
      <c r="SH58" s="661"/>
      <c r="SI58" s="661"/>
      <c r="SJ58" s="661"/>
      <c r="SK58" s="661"/>
      <c r="SL58" s="661"/>
      <c r="SM58" s="661"/>
      <c r="SN58" s="661"/>
      <c r="SO58" s="661"/>
      <c r="SP58" s="661"/>
      <c r="SQ58" s="661"/>
      <c r="SR58" s="661"/>
      <c r="SS58" s="661"/>
      <c r="ST58" s="661"/>
      <c r="SU58" s="661"/>
      <c r="SV58" s="661"/>
      <c r="SW58" s="661"/>
      <c r="SX58" s="661"/>
      <c r="SY58" s="661"/>
      <c r="SZ58" s="661"/>
      <c r="TA58" s="661"/>
      <c r="TB58" s="661"/>
      <c r="TC58" s="661"/>
      <c r="TD58" s="661"/>
      <c r="TE58" s="661"/>
      <c r="TF58" s="661"/>
      <c r="TG58" s="661"/>
      <c r="TH58" s="661"/>
      <c r="TI58" s="661"/>
      <c r="TJ58" s="661"/>
      <c r="TK58" s="661"/>
      <c r="TL58" s="661"/>
      <c r="TM58" s="661"/>
      <c r="TN58" s="661"/>
      <c r="TO58" s="661"/>
      <c r="TP58" s="661"/>
      <c r="TQ58" s="661"/>
      <c r="TR58" s="661"/>
      <c r="TS58" s="661"/>
      <c r="TT58" s="661"/>
      <c r="TU58" s="661"/>
      <c r="TV58" s="661"/>
      <c r="TW58" s="661"/>
      <c r="TX58" s="661"/>
      <c r="TY58" s="661"/>
      <c r="TZ58" s="661"/>
      <c r="UA58" s="661"/>
      <c r="UB58" s="661"/>
      <c r="UC58" s="661"/>
      <c r="UD58" s="661"/>
      <c r="UE58" s="661"/>
      <c r="UF58" s="661"/>
      <c r="UG58" s="661"/>
      <c r="UH58" s="661"/>
      <c r="UI58" s="661"/>
      <c r="UJ58" s="661"/>
      <c r="UK58" s="661"/>
      <c r="UL58" s="661"/>
      <c r="UM58" s="661"/>
      <c r="UN58" s="661"/>
      <c r="UO58" s="661"/>
      <c r="UP58" s="661"/>
      <c r="UQ58" s="661"/>
      <c r="UR58" s="661"/>
      <c r="US58" s="661"/>
      <c r="UT58" s="661"/>
      <c r="UU58" s="661"/>
      <c r="UV58" s="661"/>
      <c r="UW58" s="661"/>
      <c r="UX58" s="661"/>
      <c r="UY58" s="661"/>
      <c r="UZ58" s="661"/>
      <c r="VA58" s="661"/>
      <c r="VB58" s="661"/>
      <c r="VC58" s="661"/>
      <c r="VD58" s="661"/>
      <c r="VE58" s="661"/>
      <c r="VF58" s="661"/>
      <c r="VG58" s="661"/>
      <c r="VH58" s="661"/>
      <c r="VI58" s="661"/>
      <c r="VJ58" s="661"/>
      <c r="VK58" s="661"/>
      <c r="VL58" s="661"/>
      <c r="VM58" s="661"/>
      <c r="VN58" s="661"/>
      <c r="VO58" s="661"/>
      <c r="VP58" s="661"/>
      <c r="VQ58" s="661"/>
      <c r="VR58" s="661"/>
      <c r="VS58" s="661"/>
      <c r="VT58" s="661"/>
      <c r="VU58" s="661"/>
      <c r="VV58" s="661"/>
      <c r="VW58" s="661"/>
      <c r="VX58" s="661"/>
      <c r="VY58" s="661"/>
      <c r="VZ58" s="661"/>
      <c r="WA58" s="661"/>
      <c r="WB58" s="661"/>
      <c r="WC58" s="661"/>
      <c r="WD58" s="661"/>
      <c r="WE58" s="661"/>
      <c r="WF58" s="661"/>
      <c r="WG58" s="661"/>
      <c r="WH58" s="661"/>
      <c r="WI58" s="661"/>
      <c r="WJ58" s="661"/>
      <c r="WK58" s="661"/>
      <c r="WL58" s="661"/>
      <c r="WM58" s="661"/>
      <c r="WN58" s="661"/>
      <c r="WO58" s="661"/>
      <c r="WP58" s="661"/>
      <c r="WQ58" s="661"/>
      <c r="WR58" s="661"/>
      <c r="WS58" s="661"/>
      <c r="WT58" s="661"/>
      <c r="WU58" s="661"/>
      <c r="WV58" s="661"/>
      <c r="WW58" s="661"/>
      <c r="WX58" s="661"/>
      <c r="WY58" s="661"/>
      <c r="WZ58" s="661"/>
      <c r="XA58" s="661"/>
      <c r="XB58" s="661"/>
      <c r="XC58" s="661"/>
      <c r="XD58" s="661"/>
      <c r="XE58" s="661"/>
      <c r="XF58" s="661"/>
      <c r="XG58" s="661"/>
      <c r="XH58" s="661"/>
      <c r="XI58" s="661"/>
      <c r="XJ58" s="661"/>
      <c r="XK58" s="661"/>
      <c r="XL58" s="661"/>
      <c r="XM58" s="661"/>
      <c r="XN58" s="661"/>
      <c r="XO58" s="661"/>
      <c r="XP58" s="661"/>
      <c r="XQ58" s="661"/>
      <c r="XR58" s="661"/>
      <c r="XS58" s="661"/>
      <c r="XT58" s="661"/>
      <c r="XU58" s="661"/>
      <c r="XV58" s="661"/>
      <c r="XW58" s="661"/>
      <c r="XX58" s="661"/>
      <c r="XY58" s="661"/>
      <c r="XZ58" s="661"/>
      <c r="YA58" s="661"/>
      <c r="YB58" s="661"/>
      <c r="YC58" s="661"/>
      <c r="YD58" s="661"/>
      <c r="YE58" s="661"/>
      <c r="YF58" s="661"/>
      <c r="YG58" s="661"/>
      <c r="YH58" s="661"/>
      <c r="YI58" s="661"/>
      <c r="YJ58" s="661"/>
      <c r="YK58" s="661"/>
      <c r="YL58" s="661"/>
      <c r="YM58" s="661"/>
      <c r="YN58" s="661"/>
      <c r="YO58" s="661"/>
      <c r="YP58" s="661"/>
      <c r="YQ58" s="661"/>
      <c r="YR58" s="661"/>
      <c r="YS58" s="661"/>
      <c r="YT58" s="661"/>
      <c r="YU58" s="661"/>
      <c r="YV58" s="661"/>
      <c r="YW58" s="661"/>
      <c r="YX58" s="661"/>
      <c r="YY58" s="661"/>
      <c r="YZ58" s="661"/>
      <c r="ZA58" s="661"/>
      <c r="ZB58" s="661"/>
      <c r="ZC58" s="661"/>
      <c r="ZD58" s="661"/>
      <c r="ZE58" s="661"/>
      <c r="ZF58" s="661"/>
      <c r="ZG58" s="661"/>
      <c r="ZH58" s="661"/>
      <c r="ZI58" s="661"/>
      <c r="ZJ58" s="661"/>
      <c r="ZK58" s="661"/>
      <c r="ZL58" s="661"/>
      <c r="ZM58" s="661"/>
      <c r="ZN58" s="661"/>
      <c r="ZO58" s="661"/>
      <c r="ZP58" s="661"/>
      <c r="ZQ58" s="661"/>
      <c r="ZR58" s="661"/>
      <c r="ZS58" s="661"/>
      <c r="ZT58" s="661"/>
      <c r="ZU58" s="661"/>
      <c r="ZV58" s="661"/>
      <c r="ZW58" s="661"/>
      <c r="ZX58" s="661"/>
      <c r="ZY58" s="661"/>
      <c r="ZZ58" s="661"/>
      <c r="AAA58" s="661"/>
      <c r="AAB58" s="661"/>
      <c r="AAC58" s="661"/>
      <c r="AAD58" s="661"/>
      <c r="AAE58" s="661"/>
      <c r="AAF58" s="661"/>
      <c r="AAG58" s="661"/>
      <c r="AAH58" s="661"/>
      <c r="AAI58" s="661"/>
      <c r="AAJ58" s="661"/>
      <c r="AAK58" s="661"/>
      <c r="AAL58" s="661"/>
      <c r="AAM58" s="661"/>
      <c r="AAN58" s="661"/>
      <c r="AAO58" s="661"/>
      <c r="AAP58" s="661"/>
      <c r="AAQ58" s="661"/>
      <c r="AAR58" s="661"/>
      <c r="AAS58" s="661"/>
      <c r="AAT58" s="661"/>
      <c r="AAU58" s="661"/>
      <c r="AAV58" s="661"/>
      <c r="AAW58" s="661"/>
      <c r="AAX58" s="661"/>
      <c r="AAY58" s="661"/>
      <c r="AAZ58" s="661"/>
      <c r="ABA58" s="661"/>
      <c r="ABB58" s="661"/>
      <c r="ABC58" s="661"/>
      <c r="ABD58" s="661"/>
      <c r="ABE58" s="661"/>
      <c r="ABF58" s="661"/>
      <c r="ABG58" s="661"/>
      <c r="ABH58" s="661"/>
      <c r="ABI58" s="661"/>
      <c r="ABJ58" s="661"/>
      <c r="ABK58" s="661"/>
      <c r="ABL58" s="661"/>
      <c r="ABM58" s="661"/>
      <c r="ABN58" s="661"/>
      <c r="ABO58" s="661"/>
      <c r="ABP58" s="661"/>
      <c r="ABQ58" s="661"/>
      <c r="ABR58" s="661"/>
      <c r="ABS58" s="661"/>
      <c r="ABT58" s="661"/>
      <c r="ABU58" s="661"/>
      <c r="ABV58" s="661"/>
      <c r="ABW58" s="661"/>
      <c r="ABX58" s="661"/>
      <c r="ABY58" s="661"/>
      <c r="ABZ58" s="661"/>
      <c r="ACA58" s="661"/>
      <c r="ACB58" s="661"/>
      <c r="ACC58" s="661"/>
      <c r="ACD58" s="661"/>
      <c r="ACE58" s="661"/>
      <c r="ACF58" s="661"/>
      <c r="ACG58" s="661"/>
      <c r="ACH58" s="661"/>
      <c r="ACI58" s="661"/>
      <c r="ACJ58" s="661"/>
      <c r="ACK58" s="661"/>
      <c r="ACL58" s="661"/>
      <c r="ACM58" s="661"/>
      <c r="ACN58" s="661"/>
      <c r="ACO58" s="661"/>
      <c r="ACP58" s="661"/>
      <c r="ACQ58" s="661"/>
      <c r="ACR58" s="661"/>
      <c r="ACS58" s="661"/>
      <c r="ACT58" s="661"/>
      <c r="ACU58" s="661"/>
      <c r="ACV58" s="661"/>
      <c r="ACW58" s="661"/>
      <c r="ACX58" s="661"/>
      <c r="ACY58" s="661"/>
      <c r="ACZ58" s="661"/>
      <c r="ADA58" s="661"/>
      <c r="ADB58" s="661"/>
      <c r="ADC58" s="661"/>
      <c r="ADD58" s="661"/>
      <c r="ADE58" s="661"/>
      <c r="ADF58" s="661"/>
      <c r="ADG58" s="661"/>
      <c r="ADH58" s="661"/>
      <c r="ADI58" s="661"/>
      <c r="ADJ58" s="661"/>
      <c r="ADK58" s="661"/>
      <c r="ADL58" s="661"/>
      <c r="ADM58" s="661"/>
      <c r="ADN58" s="661"/>
      <c r="ADO58" s="661"/>
      <c r="ADP58" s="661"/>
      <c r="ADQ58" s="661"/>
      <c r="ADR58" s="661"/>
      <c r="ADS58" s="661"/>
      <c r="ADT58" s="661"/>
      <c r="ADU58" s="661"/>
      <c r="ADV58" s="661"/>
      <c r="ADW58" s="661"/>
      <c r="ADX58" s="661"/>
      <c r="ADY58" s="661"/>
      <c r="ADZ58" s="661"/>
      <c r="AEA58" s="661"/>
      <c r="AEB58" s="661"/>
      <c r="AEC58" s="661"/>
      <c r="AED58" s="661"/>
      <c r="AEE58" s="661"/>
      <c r="AEF58" s="661"/>
      <c r="AEG58" s="661"/>
      <c r="AEH58" s="661"/>
      <c r="AEI58" s="661"/>
      <c r="AEJ58" s="661"/>
      <c r="AEK58" s="661"/>
      <c r="AEL58" s="661"/>
      <c r="AEM58" s="661"/>
      <c r="AEN58" s="661"/>
      <c r="AEO58" s="661"/>
      <c r="AEP58" s="661"/>
      <c r="AEQ58" s="661"/>
      <c r="AER58" s="661"/>
      <c r="AES58" s="661"/>
      <c r="AET58" s="661"/>
      <c r="AEU58" s="661"/>
      <c r="AEV58" s="661"/>
      <c r="AEW58" s="661"/>
      <c r="AEX58" s="661"/>
      <c r="AEY58" s="661"/>
      <c r="AEZ58" s="661"/>
      <c r="AFA58" s="661"/>
      <c r="AFB58" s="661"/>
      <c r="AFC58" s="661"/>
      <c r="AFD58" s="661"/>
      <c r="AFE58" s="661"/>
      <c r="AFF58" s="661"/>
      <c r="AFG58" s="661"/>
      <c r="AFH58" s="661"/>
      <c r="AFI58" s="661"/>
      <c r="AFJ58" s="661"/>
      <c r="AFK58" s="661"/>
      <c r="AFL58" s="661"/>
      <c r="AFM58" s="661"/>
      <c r="AFN58" s="661"/>
      <c r="AFO58" s="661"/>
      <c r="AFP58" s="661"/>
      <c r="AFQ58" s="661"/>
      <c r="AFR58" s="661"/>
      <c r="AFS58" s="661"/>
      <c r="AFT58" s="661"/>
      <c r="AFU58" s="661"/>
      <c r="AFV58" s="661"/>
      <c r="AFW58" s="661"/>
      <c r="AFX58" s="661"/>
      <c r="AFY58" s="661"/>
      <c r="AFZ58" s="661"/>
      <c r="AGA58" s="661"/>
      <c r="AGB58" s="661"/>
      <c r="AGC58" s="661"/>
      <c r="AGD58" s="661"/>
      <c r="AGE58" s="661"/>
      <c r="AGF58" s="661"/>
      <c r="AGG58" s="661"/>
      <c r="AGH58" s="661"/>
      <c r="AGI58" s="661"/>
      <c r="AGJ58" s="661"/>
      <c r="AGK58" s="661"/>
      <c r="AGL58" s="661"/>
      <c r="AGM58" s="661"/>
      <c r="AGN58" s="661"/>
      <c r="AGO58" s="661"/>
      <c r="AGP58" s="661"/>
      <c r="AGQ58" s="661"/>
      <c r="AGR58" s="661"/>
      <c r="AGS58" s="661"/>
      <c r="AGT58" s="661"/>
      <c r="AGU58" s="661"/>
      <c r="AGV58" s="661"/>
      <c r="AGW58" s="661"/>
      <c r="AGX58" s="661"/>
      <c r="AGY58" s="661"/>
      <c r="AGZ58" s="661"/>
      <c r="AHA58" s="661"/>
      <c r="AHB58" s="661"/>
      <c r="AHC58" s="661"/>
      <c r="AHD58" s="661"/>
      <c r="AHE58" s="661"/>
      <c r="AHF58" s="661"/>
      <c r="AHG58" s="661"/>
      <c r="AHH58" s="661"/>
      <c r="AHI58" s="661"/>
      <c r="AHJ58" s="661"/>
      <c r="AHK58" s="661"/>
      <c r="AHL58" s="661"/>
      <c r="AHM58" s="661"/>
      <c r="AHN58" s="661"/>
      <c r="AHO58" s="661"/>
      <c r="AHP58" s="661"/>
      <c r="AHQ58" s="661"/>
      <c r="AHR58" s="661"/>
      <c r="AHS58" s="661"/>
      <c r="AHT58" s="661"/>
      <c r="AHU58" s="661"/>
      <c r="AHV58" s="661"/>
      <c r="AHW58" s="661"/>
      <c r="AHX58" s="661"/>
      <c r="AHY58" s="661"/>
      <c r="AHZ58" s="661"/>
      <c r="AIA58" s="661"/>
      <c r="AIB58" s="661"/>
      <c r="AIC58" s="661"/>
      <c r="AID58" s="661"/>
      <c r="AIE58" s="661"/>
      <c r="AIF58" s="661"/>
      <c r="AIG58" s="661"/>
      <c r="AIH58" s="661"/>
      <c r="AII58" s="661"/>
      <c r="AIJ58" s="661"/>
      <c r="AIK58" s="661"/>
      <c r="AIL58" s="661"/>
      <c r="AIM58" s="661"/>
      <c r="AIN58" s="661"/>
      <c r="AIO58" s="661"/>
      <c r="AIP58" s="661"/>
      <c r="AIQ58" s="661"/>
      <c r="AIR58" s="661"/>
      <c r="AIS58" s="661"/>
      <c r="AIT58" s="661"/>
      <c r="AIU58" s="661"/>
      <c r="AIV58" s="661"/>
      <c r="AIW58" s="661"/>
      <c r="AIX58" s="661"/>
      <c r="AIY58" s="661"/>
      <c r="AIZ58" s="661"/>
      <c r="AJA58" s="661"/>
      <c r="AJB58" s="661"/>
      <c r="AJC58" s="661"/>
      <c r="AJD58" s="661"/>
      <c r="AJE58" s="661"/>
      <c r="AJF58" s="661"/>
      <c r="AJG58" s="661"/>
      <c r="AJH58" s="661"/>
      <c r="AJI58" s="661"/>
      <c r="AJJ58" s="661"/>
      <c r="AJK58" s="661"/>
      <c r="AJL58" s="661"/>
      <c r="AJM58" s="661"/>
      <c r="AJN58" s="661"/>
      <c r="AJO58" s="661"/>
      <c r="AJP58" s="661"/>
      <c r="AJQ58" s="661"/>
      <c r="AJR58" s="661"/>
      <c r="AJS58" s="661"/>
      <c r="AJT58" s="661"/>
      <c r="AJU58" s="661"/>
      <c r="AJV58" s="661"/>
      <c r="AJW58" s="661"/>
      <c r="AJX58" s="661"/>
      <c r="AJY58" s="661"/>
      <c r="AJZ58" s="661"/>
      <c r="AKA58" s="661"/>
      <c r="AKB58" s="661"/>
      <c r="AKC58" s="661"/>
      <c r="AKD58" s="661"/>
      <c r="AKE58" s="661"/>
      <c r="AKF58" s="661"/>
      <c r="AKG58" s="661"/>
      <c r="AKH58" s="661"/>
      <c r="AKI58" s="661"/>
      <c r="AKJ58" s="661"/>
      <c r="AKK58" s="661"/>
      <c r="AKL58" s="661"/>
      <c r="AKM58" s="661"/>
      <c r="AKN58" s="661"/>
      <c r="AKO58" s="661"/>
      <c r="AKP58" s="661"/>
      <c r="AKQ58" s="661"/>
      <c r="AKR58" s="661"/>
      <c r="AKS58" s="661"/>
      <c r="AKT58" s="661"/>
      <c r="AKU58" s="661"/>
      <c r="AKV58" s="661"/>
      <c r="AKW58" s="661"/>
      <c r="AKX58" s="661"/>
      <c r="AKY58" s="661"/>
      <c r="AKZ58" s="661"/>
      <c r="ALA58" s="661"/>
      <c r="ALB58" s="661"/>
      <c r="ALC58" s="661"/>
      <c r="ALD58" s="661"/>
      <c r="ALE58" s="661"/>
      <c r="ALF58" s="661"/>
      <c r="ALG58" s="661"/>
      <c r="ALH58" s="661"/>
      <c r="ALI58" s="661"/>
      <c r="ALJ58" s="661"/>
      <c r="ALK58" s="661"/>
      <c r="ALL58" s="661"/>
      <c r="ALM58" s="661"/>
      <c r="ALN58" s="661"/>
      <c r="ALO58" s="661"/>
      <c r="ALP58" s="661"/>
      <c r="ALQ58" s="661"/>
      <c r="ALR58" s="661"/>
      <c r="ALS58" s="661"/>
      <c r="ALT58" s="661"/>
      <c r="ALU58" s="661"/>
      <c r="ALV58" s="661"/>
      <c r="ALW58" s="661"/>
      <c r="ALX58" s="661"/>
      <c r="ALY58" s="661"/>
      <c r="ALZ58" s="661"/>
      <c r="AMA58" s="661"/>
      <c r="AMB58" s="661"/>
      <c r="AMC58" s="661"/>
      <c r="AMD58" s="661"/>
      <c r="AME58" s="661"/>
      <c r="AMF58" s="661"/>
      <c r="AMG58" s="661"/>
      <c r="AMH58" s="661"/>
      <c r="AMI58" s="661"/>
      <c r="AMJ58" s="661"/>
      <c r="AMK58" s="661"/>
      <c r="AML58" s="661"/>
      <c r="AMM58" s="661"/>
      <c r="AMN58" s="661"/>
    </row>
    <row r="59" spans="1:1028" s="656" customFormat="1">
      <c r="A59" s="655"/>
      <c r="B59" s="655"/>
      <c r="C59" s="657"/>
      <c r="D59" s="655"/>
      <c r="E59" s="655"/>
      <c r="F59" s="655"/>
      <c r="G59" s="655"/>
      <c r="H59" s="655"/>
      <c r="I59" s="655"/>
      <c r="J59" s="655"/>
      <c r="K59" s="655"/>
      <c r="L59" s="655"/>
      <c r="M59" s="655"/>
      <c r="N59" s="655"/>
      <c r="O59" s="655"/>
      <c r="P59" s="655"/>
      <c r="Q59" s="655"/>
      <c r="R59" s="655"/>
      <c r="S59" s="655"/>
      <c r="T59" s="655"/>
      <c r="U59" s="655"/>
      <c r="V59" s="655"/>
      <c r="W59" s="655"/>
      <c r="X59" s="655"/>
      <c r="Y59" s="655"/>
      <c r="Z59" s="655"/>
      <c r="AA59" s="655"/>
      <c r="AB59" s="655"/>
      <c r="AC59" s="655"/>
      <c r="AD59" s="655"/>
      <c r="AE59" s="655"/>
      <c r="AF59" s="655"/>
      <c r="AG59" s="655"/>
      <c r="AH59" s="655"/>
      <c r="AI59" s="655"/>
      <c r="AJ59" s="655"/>
      <c r="AK59" s="655"/>
      <c r="AL59" s="655"/>
      <c r="AM59" s="655"/>
      <c r="AN59" s="655"/>
      <c r="AO59" s="655"/>
      <c r="AP59" s="655"/>
      <c r="AQ59" s="655"/>
      <c r="AR59" s="655"/>
      <c r="AS59" s="655"/>
      <c r="AT59" s="655"/>
      <c r="AU59" s="655"/>
      <c r="AV59" s="655"/>
      <c r="AW59" s="655"/>
      <c r="AX59" s="655"/>
      <c r="AY59" s="655"/>
      <c r="AZ59" s="655"/>
      <c r="BA59" s="655"/>
      <c r="BB59" s="655"/>
      <c r="BC59" s="655"/>
      <c r="BD59" s="655"/>
      <c r="BE59" s="655"/>
      <c r="BF59" s="655"/>
      <c r="BG59" s="655"/>
      <c r="BH59" s="655"/>
      <c r="BI59" s="655"/>
      <c r="BJ59" s="655"/>
      <c r="BK59" s="655"/>
      <c r="BL59" s="655"/>
      <c r="BM59" s="655"/>
      <c r="BN59" s="655"/>
      <c r="BO59" s="655"/>
      <c r="BP59" s="655"/>
      <c r="BQ59" s="655"/>
      <c r="BR59" s="655"/>
      <c r="BS59" s="655"/>
      <c r="BT59" s="655"/>
      <c r="BU59" s="655"/>
      <c r="BV59" s="655"/>
      <c r="BW59" s="655"/>
      <c r="BX59" s="655"/>
      <c r="BY59" s="655"/>
      <c r="BZ59" s="655"/>
      <c r="CA59" s="655"/>
      <c r="CB59" s="655"/>
      <c r="CC59" s="655"/>
      <c r="CD59" s="655"/>
      <c r="CE59" s="655"/>
      <c r="CF59" s="655"/>
      <c r="CG59" s="655"/>
      <c r="CH59" s="655"/>
      <c r="CI59" s="655"/>
      <c r="CJ59" s="655"/>
      <c r="CK59" s="655"/>
      <c r="CL59" s="655"/>
      <c r="CM59" s="655"/>
      <c r="CN59" s="655"/>
      <c r="CO59" s="655"/>
      <c r="CP59" s="655"/>
      <c r="CQ59" s="655"/>
      <c r="CR59" s="655"/>
      <c r="CS59" s="655"/>
      <c r="CT59" s="655"/>
      <c r="CU59" s="655"/>
      <c r="CV59" s="655"/>
      <c r="CW59" s="655"/>
      <c r="CX59" s="655"/>
      <c r="CY59" s="655"/>
      <c r="CZ59" s="655"/>
      <c r="DA59" s="655"/>
      <c r="DB59" s="655"/>
      <c r="DC59" s="655"/>
      <c r="DD59" s="655"/>
      <c r="DE59" s="655"/>
      <c r="DF59" s="655"/>
      <c r="DG59" s="655"/>
      <c r="DH59" s="655"/>
      <c r="DI59" s="655"/>
      <c r="DJ59" s="655"/>
      <c r="DK59" s="655"/>
      <c r="DL59" s="655"/>
      <c r="DM59" s="655"/>
      <c r="DN59" s="655"/>
      <c r="DO59" s="655"/>
      <c r="DP59" s="655"/>
      <c r="DQ59" s="655"/>
      <c r="DR59" s="655"/>
      <c r="DS59" s="655"/>
      <c r="DT59" s="655"/>
      <c r="DU59" s="655"/>
      <c r="DV59" s="655"/>
      <c r="DW59" s="655"/>
      <c r="DX59" s="655"/>
      <c r="DY59" s="655"/>
      <c r="DZ59" s="655"/>
      <c r="EA59" s="655"/>
      <c r="EB59" s="655"/>
      <c r="EC59" s="655"/>
      <c r="ED59" s="655"/>
      <c r="EE59" s="655"/>
      <c r="EF59" s="655"/>
      <c r="EG59" s="655"/>
      <c r="EH59" s="655"/>
      <c r="EI59" s="655"/>
      <c r="EJ59" s="655"/>
      <c r="EK59" s="655"/>
      <c r="EL59" s="655"/>
      <c r="EM59" s="655"/>
      <c r="EN59" s="655"/>
      <c r="EO59" s="655"/>
      <c r="EP59" s="655"/>
      <c r="EQ59" s="655"/>
      <c r="ER59" s="655"/>
      <c r="ES59" s="655"/>
      <c r="ET59" s="655"/>
      <c r="EU59" s="655"/>
      <c r="EV59" s="655"/>
      <c r="EW59" s="655"/>
      <c r="EX59" s="655"/>
      <c r="EY59" s="655"/>
      <c r="EZ59" s="655"/>
      <c r="FA59" s="655"/>
      <c r="FB59" s="655"/>
      <c r="FC59" s="655"/>
      <c r="FD59" s="655"/>
      <c r="FE59" s="655"/>
      <c r="FF59" s="655"/>
      <c r="FG59" s="655"/>
      <c r="FH59" s="655"/>
      <c r="FI59" s="655"/>
      <c r="FJ59" s="655"/>
      <c r="FK59" s="655"/>
      <c r="FL59" s="655"/>
      <c r="FM59" s="655"/>
      <c r="FN59" s="655"/>
      <c r="FO59" s="655"/>
      <c r="FP59" s="655"/>
      <c r="FQ59" s="655"/>
      <c r="FR59" s="655"/>
      <c r="FS59" s="655"/>
      <c r="FT59" s="655"/>
      <c r="FU59" s="655"/>
      <c r="FV59" s="655"/>
      <c r="FW59" s="655"/>
      <c r="FX59" s="655"/>
      <c r="FY59" s="655"/>
      <c r="FZ59" s="655"/>
      <c r="GA59" s="655"/>
      <c r="GB59" s="655"/>
      <c r="GC59" s="655"/>
      <c r="GD59" s="655"/>
      <c r="GE59" s="655"/>
      <c r="GF59" s="655"/>
      <c r="GG59" s="655"/>
      <c r="GH59" s="655"/>
      <c r="GI59" s="655"/>
      <c r="GJ59" s="655"/>
      <c r="GK59" s="655"/>
      <c r="GL59" s="655"/>
      <c r="GM59" s="655"/>
      <c r="GN59" s="655"/>
      <c r="GO59" s="655"/>
      <c r="GP59" s="655"/>
      <c r="GQ59" s="655"/>
      <c r="GR59" s="655"/>
      <c r="GS59" s="655"/>
      <c r="GT59" s="655"/>
      <c r="GU59" s="655"/>
      <c r="GV59" s="655"/>
      <c r="GW59" s="655"/>
      <c r="GX59" s="655"/>
      <c r="GY59" s="655"/>
      <c r="GZ59" s="655"/>
      <c r="HA59" s="655"/>
      <c r="HB59" s="655"/>
      <c r="HC59" s="655"/>
      <c r="HD59" s="655"/>
      <c r="HE59" s="655"/>
      <c r="HF59" s="655"/>
      <c r="HG59" s="655"/>
      <c r="HH59" s="655"/>
      <c r="HI59" s="655"/>
      <c r="HJ59" s="655"/>
      <c r="HK59" s="655"/>
      <c r="HL59" s="655"/>
      <c r="HM59" s="655"/>
      <c r="HN59" s="655"/>
      <c r="HO59" s="655"/>
      <c r="HP59" s="655"/>
      <c r="HQ59" s="655"/>
      <c r="HR59" s="655"/>
      <c r="HS59" s="655"/>
      <c r="HT59" s="655"/>
      <c r="HU59" s="655"/>
      <c r="HV59" s="655"/>
      <c r="HW59" s="655"/>
      <c r="HX59" s="655"/>
      <c r="HY59" s="655"/>
      <c r="HZ59" s="655"/>
      <c r="IA59" s="655"/>
      <c r="IB59" s="655"/>
      <c r="IC59" s="655"/>
      <c r="ID59" s="655"/>
      <c r="IE59" s="655"/>
      <c r="IF59" s="655"/>
      <c r="IG59" s="655"/>
      <c r="IH59" s="655"/>
      <c r="II59" s="655"/>
      <c r="IJ59" s="655"/>
      <c r="IK59" s="655"/>
      <c r="IL59" s="661"/>
      <c r="IM59" s="661"/>
      <c r="IN59" s="661"/>
      <c r="IO59" s="661"/>
      <c r="IP59" s="661"/>
      <c r="IQ59" s="661"/>
      <c r="IR59" s="661"/>
      <c r="IS59" s="661"/>
      <c r="IT59" s="661"/>
      <c r="IU59" s="661"/>
      <c r="IV59" s="661"/>
      <c r="IW59" s="661"/>
      <c r="IX59" s="661"/>
      <c r="IY59" s="661"/>
      <c r="IZ59" s="661"/>
      <c r="JA59" s="661"/>
      <c r="JB59" s="661"/>
      <c r="JC59" s="661"/>
      <c r="JD59" s="661"/>
      <c r="JE59" s="661"/>
      <c r="JF59" s="661"/>
      <c r="JG59" s="661"/>
      <c r="JH59" s="661"/>
      <c r="JI59" s="661"/>
      <c r="JJ59" s="661"/>
      <c r="JK59" s="661"/>
      <c r="JL59" s="661"/>
      <c r="JM59" s="661"/>
      <c r="JN59" s="661"/>
      <c r="JO59" s="661"/>
      <c r="JP59" s="661"/>
      <c r="JQ59" s="661"/>
      <c r="JR59" s="661"/>
      <c r="JS59" s="661"/>
      <c r="JT59" s="661"/>
      <c r="JU59" s="661"/>
      <c r="JV59" s="661"/>
      <c r="JW59" s="661"/>
      <c r="JX59" s="661"/>
      <c r="JY59" s="661"/>
      <c r="JZ59" s="661"/>
      <c r="KA59" s="661"/>
      <c r="KB59" s="661"/>
      <c r="KC59" s="661"/>
      <c r="KD59" s="661"/>
      <c r="KE59" s="661"/>
      <c r="KF59" s="661"/>
      <c r="KG59" s="661"/>
      <c r="KH59" s="661"/>
      <c r="KI59" s="661"/>
      <c r="KJ59" s="661"/>
      <c r="KK59" s="661"/>
      <c r="KL59" s="661"/>
      <c r="KM59" s="661"/>
      <c r="KN59" s="661"/>
      <c r="KO59" s="661"/>
      <c r="KP59" s="661"/>
      <c r="KQ59" s="661"/>
      <c r="KR59" s="661"/>
      <c r="KS59" s="661"/>
      <c r="KT59" s="661"/>
      <c r="KU59" s="661"/>
      <c r="KV59" s="661"/>
      <c r="KW59" s="661"/>
      <c r="KX59" s="661"/>
      <c r="KY59" s="661"/>
      <c r="KZ59" s="661"/>
      <c r="LA59" s="661"/>
      <c r="LB59" s="661"/>
      <c r="LC59" s="661"/>
      <c r="LD59" s="661"/>
      <c r="LE59" s="661"/>
      <c r="LF59" s="661"/>
      <c r="LG59" s="661"/>
      <c r="LH59" s="661"/>
      <c r="LI59" s="661"/>
      <c r="LJ59" s="661"/>
      <c r="LK59" s="661"/>
      <c r="LL59" s="661"/>
      <c r="LM59" s="661"/>
      <c r="LN59" s="661"/>
      <c r="LO59" s="661"/>
      <c r="LP59" s="661"/>
      <c r="LQ59" s="661"/>
      <c r="LR59" s="661"/>
      <c r="LS59" s="661"/>
      <c r="LT59" s="661"/>
      <c r="LU59" s="661"/>
      <c r="LV59" s="661"/>
      <c r="LW59" s="661"/>
      <c r="LX59" s="661"/>
      <c r="LY59" s="661"/>
      <c r="LZ59" s="661"/>
      <c r="MA59" s="661"/>
      <c r="MB59" s="661"/>
      <c r="MC59" s="661"/>
      <c r="MD59" s="661"/>
      <c r="ME59" s="661"/>
      <c r="MF59" s="661"/>
      <c r="MG59" s="661"/>
      <c r="MH59" s="661"/>
      <c r="MI59" s="661"/>
      <c r="MJ59" s="661"/>
      <c r="MK59" s="661"/>
      <c r="ML59" s="661"/>
      <c r="MM59" s="661"/>
      <c r="MN59" s="661"/>
      <c r="MO59" s="661"/>
      <c r="MP59" s="661"/>
      <c r="MQ59" s="661"/>
      <c r="MR59" s="661"/>
      <c r="MS59" s="661"/>
      <c r="MT59" s="661"/>
      <c r="MU59" s="661"/>
      <c r="MV59" s="661"/>
      <c r="MW59" s="661"/>
      <c r="MX59" s="661"/>
      <c r="MY59" s="661"/>
      <c r="MZ59" s="661"/>
      <c r="NA59" s="661"/>
      <c r="NB59" s="661"/>
      <c r="NC59" s="661"/>
      <c r="ND59" s="661"/>
      <c r="NE59" s="661"/>
      <c r="NF59" s="661"/>
      <c r="NG59" s="661"/>
      <c r="NH59" s="661"/>
      <c r="NI59" s="661"/>
      <c r="NJ59" s="661"/>
      <c r="NK59" s="661"/>
      <c r="NL59" s="661"/>
      <c r="NM59" s="661"/>
      <c r="NN59" s="661"/>
      <c r="NO59" s="661"/>
      <c r="NP59" s="661"/>
      <c r="NQ59" s="661"/>
      <c r="NR59" s="661"/>
      <c r="NS59" s="661"/>
      <c r="NT59" s="661"/>
      <c r="NU59" s="661"/>
      <c r="NV59" s="661"/>
      <c r="NW59" s="661"/>
      <c r="NX59" s="661"/>
      <c r="NY59" s="661"/>
      <c r="NZ59" s="661"/>
      <c r="OA59" s="661"/>
      <c r="OB59" s="661"/>
      <c r="OC59" s="661"/>
      <c r="OD59" s="661"/>
      <c r="OE59" s="661"/>
      <c r="OF59" s="661"/>
      <c r="OG59" s="661"/>
      <c r="OH59" s="661"/>
      <c r="OI59" s="661"/>
      <c r="OJ59" s="661"/>
      <c r="OK59" s="661"/>
      <c r="OL59" s="661"/>
      <c r="OM59" s="661"/>
      <c r="ON59" s="661"/>
      <c r="OO59" s="661"/>
      <c r="OP59" s="661"/>
      <c r="OQ59" s="661"/>
      <c r="OR59" s="661"/>
      <c r="OS59" s="661"/>
      <c r="OT59" s="661"/>
      <c r="OU59" s="661"/>
      <c r="OV59" s="661"/>
      <c r="OW59" s="661"/>
      <c r="OX59" s="661"/>
      <c r="OY59" s="661"/>
      <c r="OZ59" s="661"/>
      <c r="PA59" s="661"/>
      <c r="PB59" s="661"/>
      <c r="PC59" s="661"/>
      <c r="PD59" s="661"/>
      <c r="PE59" s="661"/>
      <c r="PF59" s="661"/>
      <c r="PG59" s="661"/>
      <c r="PH59" s="661"/>
      <c r="PI59" s="661"/>
      <c r="PJ59" s="661"/>
      <c r="PK59" s="661"/>
      <c r="PL59" s="661"/>
      <c r="PM59" s="661"/>
      <c r="PN59" s="661"/>
      <c r="PO59" s="661"/>
      <c r="PP59" s="661"/>
      <c r="PQ59" s="661"/>
      <c r="PR59" s="661"/>
      <c r="PS59" s="661"/>
      <c r="PT59" s="661"/>
      <c r="PU59" s="661"/>
      <c r="PV59" s="661"/>
      <c r="PW59" s="661"/>
      <c r="PX59" s="661"/>
      <c r="PY59" s="661"/>
      <c r="PZ59" s="661"/>
      <c r="QA59" s="661"/>
      <c r="QB59" s="661"/>
      <c r="QC59" s="661"/>
      <c r="QD59" s="661"/>
      <c r="QE59" s="661"/>
      <c r="QF59" s="661"/>
      <c r="QG59" s="661"/>
      <c r="QH59" s="661"/>
      <c r="QI59" s="661"/>
      <c r="QJ59" s="661"/>
      <c r="QK59" s="661"/>
      <c r="QL59" s="661"/>
      <c r="QM59" s="661"/>
      <c r="QN59" s="661"/>
      <c r="QO59" s="661"/>
      <c r="QP59" s="661"/>
      <c r="QQ59" s="661"/>
      <c r="QR59" s="661"/>
      <c r="QS59" s="661"/>
      <c r="QT59" s="661"/>
      <c r="QU59" s="661"/>
      <c r="QV59" s="661"/>
      <c r="QW59" s="661"/>
      <c r="QX59" s="661"/>
      <c r="QY59" s="661"/>
      <c r="QZ59" s="661"/>
      <c r="RA59" s="661"/>
      <c r="RB59" s="661"/>
      <c r="RC59" s="661"/>
      <c r="RD59" s="661"/>
      <c r="RE59" s="661"/>
      <c r="RF59" s="661"/>
      <c r="RG59" s="661"/>
      <c r="RH59" s="661"/>
      <c r="RI59" s="661"/>
      <c r="RJ59" s="661"/>
      <c r="RK59" s="661"/>
      <c r="RL59" s="661"/>
      <c r="RM59" s="661"/>
      <c r="RN59" s="661"/>
      <c r="RO59" s="661"/>
      <c r="RP59" s="661"/>
      <c r="RQ59" s="661"/>
      <c r="RR59" s="661"/>
      <c r="RS59" s="661"/>
      <c r="RT59" s="661"/>
      <c r="RU59" s="661"/>
      <c r="RV59" s="661"/>
      <c r="RW59" s="661"/>
      <c r="RX59" s="661"/>
      <c r="RY59" s="661"/>
      <c r="RZ59" s="661"/>
      <c r="SA59" s="661"/>
      <c r="SB59" s="661"/>
      <c r="SC59" s="661"/>
      <c r="SD59" s="661"/>
      <c r="SE59" s="661"/>
      <c r="SF59" s="661"/>
      <c r="SG59" s="661"/>
      <c r="SH59" s="661"/>
      <c r="SI59" s="661"/>
      <c r="SJ59" s="661"/>
      <c r="SK59" s="661"/>
      <c r="SL59" s="661"/>
      <c r="SM59" s="661"/>
      <c r="SN59" s="661"/>
      <c r="SO59" s="661"/>
      <c r="SP59" s="661"/>
      <c r="SQ59" s="661"/>
      <c r="SR59" s="661"/>
      <c r="SS59" s="661"/>
      <c r="ST59" s="661"/>
      <c r="SU59" s="661"/>
      <c r="SV59" s="661"/>
      <c r="SW59" s="661"/>
      <c r="SX59" s="661"/>
      <c r="SY59" s="661"/>
      <c r="SZ59" s="661"/>
      <c r="TA59" s="661"/>
      <c r="TB59" s="661"/>
      <c r="TC59" s="661"/>
      <c r="TD59" s="661"/>
      <c r="TE59" s="661"/>
      <c r="TF59" s="661"/>
      <c r="TG59" s="661"/>
      <c r="TH59" s="661"/>
      <c r="TI59" s="661"/>
      <c r="TJ59" s="661"/>
      <c r="TK59" s="661"/>
      <c r="TL59" s="661"/>
      <c r="TM59" s="661"/>
      <c r="TN59" s="661"/>
      <c r="TO59" s="661"/>
      <c r="TP59" s="661"/>
      <c r="TQ59" s="661"/>
      <c r="TR59" s="661"/>
      <c r="TS59" s="661"/>
      <c r="TT59" s="661"/>
      <c r="TU59" s="661"/>
      <c r="TV59" s="661"/>
      <c r="TW59" s="661"/>
      <c r="TX59" s="661"/>
      <c r="TY59" s="661"/>
      <c r="TZ59" s="661"/>
      <c r="UA59" s="661"/>
      <c r="UB59" s="661"/>
      <c r="UC59" s="661"/>
      <c r="UD59" s="661"/>
      <c r="UE59" s="661"/>
      <c r="UF59" s="661"/>
      <c r="UG59" s="661"/>
      <c r="UH59" s="661"/>
      <c r="UI59" s="661"/>
      <c r="UJ59" s="661"/>
      <c r="UK59" s="661"/>
      <c r="UL59" s="661"/>
      <c r="UM59" s="661"/>
      <c r="UN59" s="661"/>
      <c r="UO59" s="661"/>
      <c r="UP59" s="661"/>
      <c r="UQ59" s="661"/>
      <c r="UR59" s="661"/>
      <c r="US59" s="661"/>
      <c r="UT59" s="661"/>
      <c r="UU59" s="661"/>
      <c r="UV59" s="661"/>
      <c r="UW59" s="661"/>
      <c r="UX59" s="661"/>
      <c r="UY59" s="661"/>
      <c r="UZ59" s="661"/>
      <c r="VA59" s="661"/>
      <c r="VB59" s="661"/>
      <c r="VC59" s="661"/>
      <c r="VD59" s="661"/>
      <c r="VE59" s="661"/>
      <c r="VF59" s="661"/>
      <c r="VG59" s="661"/>
      <c r="VH59" s="661"/>
      <c r="VI59" s="661"/>
      <c r="VJ59" s="661"/>
      <c r="VK59" s="661"/>
      <c r="VL59" s="661"/>
      <c r="VM59" s="661"/>
      <c r="VN59" s="661"/>
      <c r="VO59" s="661"/>
      <c r="VP59" s="661"/>
      <c r="VQ59" s="661"/>
      <c r="VR59" s="661"/>
      <c r="VS59" s="661"/>
      <c r="VT59" s="661"/>
      <c r="VU59" s="661"/>
      <c r="VV59" s="661"/>
      <c r="VW59" s="661"/>
      <c r="VX59" s="661"/>
      <c r="VY59" s="661"/>
      <c r="VZ59" s="661"/>
      <c r="WA59" s="661"/>
      <c r="WB59" s="661"/>
      <c r="WC59" s="661"/>
      <c r="WD59" s="661"/>
      <c r="WE59" s="661"/>
      <c r="WF59" s="661"/>
      <c r="WG59" s="661"/>
      <c r="WH59" s="661"/>
      <c r="WI59" s="661"/>
      <c r="WJ59" s="661"/>
      <c r="WK59" s="661"/>
      <c r="WL59" s="661"/>
      <c r="WM59" s="661"/>
      <c r="WN59" s="661"/>
      <c r="WO59" s="661"/>
      <c r="WP59" s="661"/>
      <c r="WQ59" s="661"/>
      <c r="WR59" s="661"/>
      <c r="WS59" s="661"/>
      <c r="WT59" s="661"/>
      <c r="WU59" s="661"/>
      <c r="WV59" s="661"/>
      <c r="WW59" s="661"/>
      <c r="WX59" s="661"/>
      <c r="WY59" s="661"/>
      <c r="WZ59" s="661"/>
      <c r="XA59" s="661"/>
      <c r="XB59" s="661"/>
      <c r="XC59" s="661"/>
      <c r="XD59" s="661"/>
      <c r="XE59" s="661"/>
      <c r="XF59" s="661"/>
      <c r="XG59" s="661"/>
      <c r="XH59" s="661"/>
      <c r="XI59" s="661"/>
      <c r="XJ59" s="661"/>
      <c r="XK59" s="661"/>
      <c r="XL59" s="661"/>
      <c r="XM59" s="661"/>
      <c r="XN59" s="661"/>
      <c r="XO59" s="661"/>
      <c r="XP59" s="661"/>
      <c r="XQ59" s="661"/>
      <c r="XR59" s="661"/>
      <c r="XS59" s="661"/>
      <c r="XT59" s="661"/>
      <c r="XU59" s="661"/>
      <c r="XV59" s="661"/>
      <c r="XW59" s="661"/>
      <c r="XX59" s="661"/>
      <c r="XY59" s="661"/>
      <c r="XZ59" s="661"/>
      <c r="YA59" s="661"/>
      <c r="YB59" s="661"/>
      <c r="YC59" s="661"/>
      <c r="YD59" s="661"/>
      <c r="YE59" s="661"/>
      <c r="YF59" s="661"/>
      <c r="YG59" s="661"/>
      <c r="YH59" s="661"/>
      <c r="YI59" s="661"/>
      <c r="YJ59" s="661"/>
      <c r="YK59" s="661"/>
      <c r="YL59" s="661"/>
      <c r="YM59" s="661"/>
      <c r="YN59" s="661"/>
      <c r="YO59" s="661"/>
      <c r="YP59" s="661"/>
      <c r="YQ59" s="661"/>
      <c r="YR59" s="661"/>
      <c r="YS59" s="661"/>
      <c r="YT59" s="661"/>
      <c r="YU59" s="661"/>
      <c r="YV59" s="661"/>
      <c r="YW59" s="661"/>
      <c r="YX59" s="661"/>
      <c r="YY59" s="661"/>
      <c r="YZ59" s="661"/>
      <c r="ZA59" s="661"/>
      <c r="ZB59" s="661"/>
      <c r="ZC59" s="661"/>
      <c r="ZD59" s="661"/>
      <c r="ZE59" s="661"/>
      <c r="ZF59" s="661"/>
      <c r="ZG59" s="661"/>
      <c r="ZH59" s="661"/>
      <c r="ZI59" s="661"/>
      <c r="ZJ59" s="661"/>
      <c r="ZK59" s="661"/>
      <c r="ZL59" s="661"/>
      <c r="ZM59" s="661"/>
      <c r="ZN59" s="661"/>
      <c r="ZO59" s="661"/>
      <c r="ZP59" s="661"/>
      <c r="ZQ59" s="661"/>
      <c r="ZR59" s="661"/>
      <c r="ZS59" s="661"/>
      <c r="ZT59" s="661"/>
      <c r="ZU59" s="661"/>
      <c r="ZV59" s="661"/>
      <c r="ZW59" s="661"/>
      <c r="ZX59" s="661"/>
      <c r="ZY59" s="661"/>
      <c r="ZZ59" s="661"/>
      <c r="AAA59" s="661"/>
      <c r="AAB59" s="661"/>
      <c r="AAC59" s="661"/>
      <c r="AAD59" s="661"/>
      <c r="AAE59" s="661"/>
      <c r="AAF59" s="661"/>
      <c r="AAG59" s="661"/>
      <c r="AAH59" s="661"/>
      <c r="AAI59" s="661"/>
      <c r="AAJ59" s="661"/>
      <c r="AAK59" s="661"/>
      <c r="AAL59" s="661"/>
      <c r="AAM59" s="661"/>
      <c r="AAN59" s="661"/>
      <c r="AAO59" s="661"/>
      <c r="AAP59" s="661"/>
      <c r="AAQ59" s="661"/>
      <c r="AAR59" s="661"/>
      <c r="AAS59" s="661"/>
      <c r="AAT59" s="661"/>
      <c r="AAU59" s="661"/>
      <c r="AAV59" s="661"/>
      <c r="AAW59" s="661"/>
      <c r="AAX59" s="661"/>
      <c r="AAY59" s="661"/>
      <c r="AAZ59" s="661"/>
      <c r="ABA59" s="661"/>
      <c r="ABB59" s="661"/>
      <c r="ABC59" s="661"/>
      <c r="ABD59" s="661"/>
      <c r="ABE59" s="661"/>
      <c r="ABF59" s="661"/>
      <c r="ABG59" s="661"/>
      <c r="ABH59" s="661"/>
      <c r="ABI59" s="661"/>
      <c r="ABJ59" s="661"/>
      <c r="ABK59" s="661"/>
      <c r="ABL59" s="661"/>
      <c r="ABM59" s="661"/>
      <c r="ABN59" s="661"/>
      <c r="ABO59" s="661"/>
      <c r="ABP59" s="661"/>
      <c r="ABQ59" s="661"/>
      <c r="ABR59" s="661"/>
      <c r="ABS59" s="661"/>
      <c r="ABT59" s="661"/>
      <c r="ABU59" s="661"/>
      <c r="ABV59" s="661"/>
      <c r="ABW59" s="661"/>
      <c r="ABX59" s="661"/>
      <c r="ABY59" s="661"/>
      <c r="ABZ59" s="661"/>
      <c r="ACA59" s="661"/>
      <c r="ACB59" s="661"/>
      <c r="ACC59" s="661"/>
      <c r="ACD59" s="661"/>
      <c r="ACE59" s="661"/>
      <c r="ACF59" s="661"/>
      <c r="ACG59" s="661"/>
      <c r="ACH59" s="661"/>
      <c r="ACI59" s="661"/>
      <c r="ACJ59" s="661"/>
      <c r="ACK59" s="661"/>
      <c r="ACL59" s="661"/>
      <c r="ACM59" s="661"/>
      <c r="ACN59" s="661"/>
      <c r="ACO59" s="661"/>
      <c r="ACP59" s="661"/>
      <c r="ACQ59" s="661"/>
      <c r="ACR59" s="661"/>
      <c r="ACS59" s="661"/>
      <c r="ACT59" s="661"/>
      <c r="ACU59" s="661"/>
      <c r="ACV59" s="661"/>
      <c r="ACW59" s="661"/>
      <c r="ACX59" s="661"/>
      <c r="ACY59" s="661"/>
      <c r="ACZ59" s="661"/>
      <c r="ADA59" s="661"/>
      <c r="ADB59" s="661"/>
      <c r="ADC59" s="661"/>
      <c r="ADD59" s="661"/>
      <c r="ADE59" s="661"/>
      <c r="ADF59" s="661"/>
      <c r="ADG59" s="661"/>
      <c r="ADH59" s="661"/>
      <c r="ADI59" s="661"/>
      <c r="ADJ59" s="661"/>
      <c r="ADK59" s="661"/>
      <c r="ADL59" s="661"/>
      <c r="ADM59" s="661"/>
      <c r="ADN59" s="661"/>
      <c r="ADO59" s="661"/>
      <c r="ADP59" s="661"/>
      <c r="ADQ59" s="661"/>
      <c r="ADR59" s="661"/>
      <c r="ADS59" s="661"/>
      <c r="ADT59" s="661"/>
      <c r="ADU59" s="661"/>
      <c r="ADV59" s="661"/>
      <c r="ADW59" s="661"/>
      <c r="ADX59" s="661"/>
      <c r="ADY59" s="661"/>
      <c r="ADZ59" s="661"/>
      <c r="AEA59" s="661"/>
      <c r="AEB59" s="661"/>
      <c r="AEC59" s="661"/>
      <c r="AED59" s="661"/>
      <c r="AEE59" s="661"/>
      <c r="AEF59" s="661"/>
      <c r="AEG59" s="661"/>
      <c r="AEH59" s="661"/>
      <c r="AEI59" s="661"/>
      <c r="AEJ59" s="661"/>
      <c r="AEK59" s="661"/>
      <c r="AEL59" s="661"/>
      <c r="AEM59" s="661"/>
      <c r="AEN59" s="661"/>
      <c r="AEO59" s="661"/>
      <c r="AEP59" s="661"/>
      <c r="AEQ59" s="661"/>
      <c r="AER59" s="661"/>
      <c r="AES59" s="661"/>
      <c r="AET59" s="661"/>
      <c r="AEU59" s="661"/>
      <c r="AEV59" s="661"/>
      <c r="AEW59" s="661"/>
      <c r="AEX59" s="661"/>
      <c r="AEY59" s="661"/>
      <c r="AEZ59" s="661"/>
      <c r="AFA59" s="661"/>
      <c r="AFB59" s="661"/>
      <c r="AFC59" s="661"/>
      <c r="AFD59" s="661"/>
      <c r="AFE59" s="661"/>
      <c r="AFF59" s="661"/>
      <c r="AFG59" s="661"/>
      <c r="AFH59" s="661"/>
      <c r="AFI59" s="661"/>
      <c r="AFJ59" s="661"/>
      <c r="AFK59" s="661"/>
      <c r="AFL59" s="661"/>
      <c r="AFM59" s="661"/>
      <c r="AFN59" s="661"/>
      <c r="AFO59" s="661"/>
      <c r="AFP59" s="661"/>
      <c r="AFQ59" s="661"/>
      <c r="AFR59" s="661"/>
      <c r="AFS59" s="661"/>
      <c r="AFT59" s="661"/>
      <c r="AFU59" s="661"/>
      <c r="AFV59" s="661"/>
      <c r="AFW59" s="661"/>
      <c r="AFX59" s="661"/>
      <c r="AFY59" s="661"/>
      <c r="AFZ59" s="661"/>
      <c r="AGA59" s="661"/>
      <c r="AGB59" s="661"/>
      <c r="AGC59" s="661"/>
      <c r="AGD59" s="661"/>
      <c r="AGE59" s="661"/>
      <c r="AGF59" s="661"/>
      <c r="AGG59" s="661"/>
      <c r="AGH59" s="661"/>
      <c r="AGI59" s="661"/>
      <c r="AGJ59" s="661"/>
      <c r="AGK59" s="661"/>
      <c r="AGL59" s="661"/>
      <c r="AGM59" s="661"/>
      <c r="AGN59" s="661"/>
      <c r="AGO59" s="661"/>
      <c r="AGP59" s="661"/>
      <c r="AGQ59" s="661"/>
      <c r="AGR59" s="661"/>
      <c r="AGS59" s="661"/>
      <c r="AGT59" s="661"/>
      <c r="AGU59" s="661"/>
      <c r="AGV59" s="661"/>
      <c r="AGW59" s="661"/>
      <c r="AGX59" s="661"/>
      <c r="AGY59" s="661"/>
      <c r="AGZ59" s="661"/>
      <c r="AHA59" s="661"/>
      <c r="AHB59" s="661"/>
      <c r="AHC59" s="661"/>
      <c r="AHD59" s="661"/>
      <c r="AHE59" s="661"/>
      <c r="AHF59" s="661"/>
      <c r="AHG59" s="661"/>
      <c r="AHH59" s="661"/>
      <c r="AHI59" s="661"/>
      <c r="AHJ59" s="661"/>
      <c r="AHK59" s="661"/>
      <c r="AHL59" s="661"/>
      <c r="AHM59" s="661"/>
      <c r="AHN59" s="661"/>
      <c r="AHO59" s="661"/>
      <c r="AHP59" s="661"/>
      <c r="AHQ59" s="661"/>
      <c r="AHR59" s="661"/>
      <c r="AHS59" s="661"/>
      <c r="AHT59" s="661"/>
      <c r="AHU59" s="661"/>
      <c r="AHV59" s="661"/>
      <c r="AHW59" s="661"/>
      <c r="AHX59" s="661"/>
      <c r="AHY59" s="661"/>
      <c r="AHZ59" s="661"/>
      <c r="AIA59" s="661"/>
      <c r="AIB59" s="661"/>
      <c r="AIC59" s="661"/>
      <c r="AID59" s="661"/>
      <c r="AIE59" s="661"/>
      <c r="AIF59" s="661"/>
      <c r="AIG59" s="661"/>
      <c r="AIH59" s="661"/>
      <c r="AII59" s="661"/>
      <c r="AIJ59" s="661"/>
      <c r="AIK59" s="661"/>
      <c r="AIL59" s="661"/>
      <c r="AIM59" s="661"/>
      <c r="AIN59" s="661"/>
      <c r="AIO59" s="661"/>
      <c r="AIP59" s="661"/>
      <c r="AIQ59" s="661"/>
      <c r="AIR59" s="661"/>
      <c r="AIS59" s="661"/>
      <c r="AIT59" s="661"/>
      <c r="AIU59" s="661"/>
      <c r="AIV59" s="661"/>
      <c r="AIW59" s="661"/>
      <c r="AIX59" s="661"/>
      <c r="AIY59" s="661"/>
      <c r="AIZ59" s="661"/>
      <c r="AJA59" s="661"/>
      <c r="AJB59" s="661"/>
      <c r="AJC59" s="661"/>
      <c r="AJD59" s="661"/>
      <c r="AJE59" s="661"/>
      <c r="AJF59" s="661"/>
      <c r="AJG59" s="661"/>
      <c r="AJH59" s="661"/>
      <c r="AJI59" s="661"/>
      <c r="AJJ59" s="661"/>
      <c r="AJK59" s="661"/>
      <c r="AJL59" s="661"/>
      <c r="AJM59" s="661"/>
      <c r="AJN59" s="661"/>
      <c r="AJO59" s="661"/>
      <c r="AJP59" s="661"/>
      <c r="AJQ59" s="661"/>
      <c r="AJR59" s="661"/>
      <c r="AJS59" s="661"/>
      <c r="AJT59" s="661"/>
      <c r="AJU59" s="661"/>
      <c r="AJV59" s="661"/>
      <c r="AJW59" s="661"/>
      <c r="AJX59" s="661"/>
      <c r="AJY59" s="661"/>
      <c r="AJZ59" s="661"/>
      <c r="AKA59" s="661"/>
      <c r="AKB59" s="661"/>
      <c r="AKC59" s="661"/>
      <c r="AKD59" s="661"/>
      <c r="AKE59" s="661"/>
      <c r="AKF59" s="661"/>
      <c r="AKG59" s="661"/>
      <c r="AKH59" s="661"/>
      <c r="AKI59" s="661"/>
      <c r="AKJ59" s="661"/>
      <c r="AKK59" s="661"/>
      <c r="AKL59" s="661"/>
      <c r="AKM59" s="661"/>
      <c r="AKN59" s="661"/>
      <c r="AKO59" s="661"/>
      <c r="AKP59" s="661"/>
      <c r="AKQ59" s="661"/>
      <c r="AKR59" s="661"/>
      <c r="AKS59" s="661"/>
      <c r="AKT59" s="661"/>
      <c r="AKU59" s="661"/>
      <c r="AKV59" s="661"/>
      <c r="AKW59" s="661"/>
      <c r="AKX59" s="661"/>
      <c r="AKY59" s="661"/>
      <c r="AKZ59" s="661"/>
      <c r="ALA59" s="661"/>
      <c r="ALB59" s="661"/>
      <c r="ALC59" s="661"/>
      <c r="ALD59" s="661"/>
      <c r="ALE59" s="661"/>
      <c r="ALF59" s="661"/>
      <c r="ALG59" s="661"/>
      <c r="ALH59" s="661"/>
      <c r="ALI59" s="661"/>
      <c r="ALJ59" s="661"/>
      <c r="ALK59" s="661"/>
      <c r="ALL59" s="661"/>
      <c r="ALM59" s="661"/>
      <c r="ALN59" s="661"/>
      <c r="ALO59" s="661"/>
      <c r="ALP59" s="661"/>
      <c r="ALQ59" s="661"/>
      <c r="ALR59" s="661"/>
      <c r="ALS59" s="661"/>
      <c r="ALT59" s="661"/>
      <c r="ALU59" s="661"/>
      <c r="ALV59" s="661"/>
      <c r="ALW59" s="661"/>
      <c r="ALX59" s="661"/>
      <c r="ALY59" s="661"/>
      <c r="ALZ59" s="661"/>
      <c r="AMA59" s="661"/>
      <c r="AMB59" s="661"/>
      <c r="AMC59" s="661"/>
      <c r="AMD59" s="661"/>
      <c r="AME59" s="661"/>
      <c r="AMF59" s="661"/>
      <c r="AMG59" s="661"/>
      <c r="AMH59" s="661"/>
      <c r="AMI59" s="661"/>
      <c r="AMJ59" s="661"/>
      <c r="AMK59" s="661"/>
      <c r="AML59" s="661"/>
      <c r="AMM59" s="661"/>
      <c r="AMN59" s="661"/>
    </row>
    <row r="60" spans="1:1028" s="656" customFormat="1">
      <c r="A60" s="655"/>
      <c r="B60" s="667"/>
      <c r="C60" s="668"/>
      <c r="D60" s="667"/>
      <c r="E60" s="667"/>
      <c r="F60" s="655"/>
      <c r="G60" s="655"/>
      <c r="H60" s="655"/>
      <c r="I60" s="655"/>
      <c r="J60" s="655"/>
      <c r="K60" s="655"/>
      <c r="L60" s="655"/>
      <c r="M60" s="655"/>
      <c r="N60" s="655"/>
      <c r="O60" s="655"/>
      <c r="P60" s="655"/>
      <c r="Q60" s="655"/>
      <c r="R60" s="655"/>
      <c r="S60" s="655"/>
      <c r="T60" s="655"/>
      <c r="U60" s="655"/>
      <c r="V60" s="655"/>
      <c r="W60" s="655"/>
      <c r="X60" s="655"/>
      <c r="Y60" s="655"/>
      <c r="Z60" s="655"/>
      <c r="AA60" s="655"/>
      <c r="AB60" s="655"/>
      <c r="AC60" s="655"/>
      <c r="AD60" s="655"/>
      <c r="AE60" s="655"/>
      <c r="AF60" s="655"/>
      <c r="AG60" s="655"/>
      <c r="AH60" s="655"/>
      <c r="AI60" s="655"/>
      <c r="AJ60" s="655"/>
      <c r="AK60" s="655"/>
      <c r="AL60" s="655"/>
      <c r="AM60" s="655"/>
      <c r="AN60" s="655"/>
      <c r="AO60" s="655"/>
      <c r="AP60" s="655"/>
      <c r="AQ60" s="655"/>
      <c r="AR60" s="655"/>
      <c r="AS60" s="655"/>
      <c r="AT60" s="655"/>
      <c r="AU60" s="655"/>
      <c r="AV60" s="655"/>
      <c r="AW60" s="655"/>
      <c r="AX60" s="655"/>
      <c r="AY60" s="655"/>
      <c r="AZ60" s="655"/>
      <c r="BA60" s="655"/>
      <c r="BB60" s="655"/>
      <c r="BC60" s="655"/>
      <c r="BD60" s="655"/>
      <c r="BE60" s="655"/>
      <c r="BF60" s="655"/>
      <c r="BG60" s="655"/>
      <c r="BH60" s="655"/>
      <c r="BI60" s="655"/>
      <c r="BJ60" s="655"/>
      <c r="BK60" s="655"/>
      <c r="BL60" s="655"/>
      <c r="BM60" s="655"/>
      <c r="BN60" s="655"/>
      <c r="BO60" s="655"/>
      <c r="BP60" s="655"/>
      <c r="BQ60" s="655"/>
      <c r="BR60" s="655"/>
      <c r="BS60" s="655"/>
      <c r="BT60" s="655"/>
      <c r="BU60" s="655"/>
      <c r="BV60" s="655"/>
      <c r="BW60" s="655"/>
      <c r="BX60" s="655"/>
      <c r="BY60" s="655"/>
      <c r="BZ60" s="655"/>
      <c r="CA60" s="655"/>
      <c r="CB60" s="655"/>
      <c r="CC60" s="655"/>
      <c r="CD60" s="655"/>
      <c r="CE60" s="655"/>
      <c r="CF60" s="655"/>
      <c r="CG60" s="655"/>
      <c r="CH60" s="655"/>
      <c r="CI60" s="655"/>
      <c r="CJ60" s="655"/>
      <c r="CK60" s="655"/>
      <c r="CL60" s="655"/>
      <c r="CM60" s="655"/>
      <c r="CN60" s="655"/>
      <c r="CO60" s="655"/>
      <c r="CP60" s="655"/>
      <c r="CQ60" s="655"/>
      <c r="CR60" s="655"/>
      <c r="CS60" s="655"/>
      <c r="CT60" s="655"/>
      <c r="CU60" s="655"/>
      <c r="CV60" s="655"/>
      <c r="CW60" s="655"/>
      <c r="CX60" s="655"/>
      <c r="CY60" s="655"/>
      <c r="CZ60" s="655"/>
      <c r="DA60" s="655"/>
      <c r="DB60" s="655"/>
      <c r="DC60" s="655"/>
      <c r="DD60" s="655"/>
      <c r="DE60" s="655"/>
      <c r="DF60" s="655"/>
      <c r="DG60" s="655"/>
      <c r="DH60" s="655"/>
      <c r="DI60" s="655"/>
      <c r="DJ60" s="655"/>
      <c r="DK60" s="655"/>
      <c r="DL60" s="655"/>
      <c r="DM60" s="655"/>
      <c r="DN60" s="655"/>
      <c r="DO60" s="655"/>
      <c r="DP60" s="655"/>
      <c r="DQ60" s="655"/>
      <c r="DR60" s="655"/>
      <c r="DS60" s="655"/>
      <c r="DT60" s="655"/>
      <c r="DU60" s="655"/>
      <c r="DV60" s="655"/>
      <c r="DW60" s="655"/>
      <c r="DX60" s="655"/>
      <c r="DY60" s="655"/>
      <c r="DZ60" s="655"/>
      <c r="EA60" s="655"/>
      <c r="EB60" s="655"/>
      <c r="EC60" s="655"/>
      <c r="ED60" s="655"/>
      <c r="EE60" s="655"/>
      <c r="EF60" s="655"/>
      <c r="EG60" s="655"/>
      <c r="EH60" s="655"/>
      <c r="EI60" s="655"/>
      <c r="EJ60" s="655"/>
      <c r="EK60" s="655"/>
      <c r="EL60" s="655"/>
      <c r="EM60" s="655"/>
      <c r="EN60" s="655"/>
      <c r="EO60" s="655"/>
      <c r="EP60" s="655"/>
      <c r="EQ60" s="655"/>
      <c r="ER60" s="655"/>
      <c r="ES60" s="655"/>
      <c r="ET60" s="655"/>
      <c r="EU60" s="655"/>
      <c r="EV60" s="655"/>
      <c r="EW60" s="655"/>
      <c r="EX60" s="655"/>
      <c r="EY60" s="655"/>
      <c r="EZ60" s="655"/>
      <c r="FA60" s="655"/>
      <c r="FB60" s="655"/>
      <c r="FC60" s="655"/>
      <c r="FD60" s="655"/>
      <c r="FE60" s="655"/>
      <c r="FF60" s="655"/>
      <c r="FG60" s="655"/>
      <c r="FH60" s="655"/>
      <c r="FI60" s="655"/>
      <c r="FJ60" s="655"/>
      <c r="FK60" s="655"/>
      <c r="FL60" s="655"/>
      <c r="FM60" s="655"/>
      <c r="FN60" s="655"/>
      <c r="FO60" s="655"/>
      <c r="FP60" s="655"/>
      <c r="FQ60" s="655"/>
      <c r="FR60" s="655"/>
      <c r="FS60" s="655"/>
      <c r="FT60" s="655"/>
      <c r="FU60" s="655"/>
      <c r="FV60" s="655"/>
      <c r="FW60" s="655"/>
      <c r="FX60" s="655"/>
      <c r="FY60" s="655"/>
      <c r="FZ60" s="655"/>
      <c r="GA60" s="655"/>
      <c r="GB60" s="655"/>
      <c r="GC60" s="655"/>
      <c r="GD60" s="655"/>
      <c r="GE60" s="655"/>
      <c r="GF60" s="655"/>
      <c r="GG60" s="655"/>
      <c r="GH60" s="655"/>
      <c r="GI60" s="655"/>
      <c r="GJ60" s="655"/>
      <c r="GK60" s="655"/>
      <c r="GL60" s="655"/>
      <c r="GM60" s="655"/>
      <c r="GN60" s="655"/>
      <c r="GO60" s="655"/>
      <c r="GP60" s="655"/>
      <c r="GQ60" s="655"/>
      <c r="GR60" s="655"/>
      <c r="GS60" s="655"/>
      <c r="GT60" s="655"/>
      <c r="GU60" s="655"/>
      <c r="GV60" s="655"/>
      <c r="GW60" s="655"/>
      <c r="GX60" s="655"/>
      <c r="GY60" s="655"/>
      <c r="GZ60" s="655"/>
      <c r="HA60" s="655"/>
      <c r="HB60" s="655"/>
      <c r="HC60" s="655"/>
      <c r="HD60" s="655"/>
      <c r="HE60" s="655"/>
      <c r="HF60" s="655"/>
      <c r="HG60" s="655"/>
      <c r="HH60" s="655"/>
      <c r="HI60" s="655"/>
      <c r="HJ60" s="655"/>
      <c r="HK60" s="655"/>
      <c r="HL60" s="655"/>
      <c r="HM60" s="655"/>
      <c r="HN60" s="655"/>
      <c r="HO60" s="655"/>
      <c r="HP60" s="655"/>
      <c r="HQ60" s="655"/>
      <c r="HR60" s="655"/>
      <c r="HS60" s="655"/>
      <c r="HT60" s="655"/>
      <c r="HU60" s="655"/>
      <c r="HV60" s="655"/>
      <c r="HW60" s="655"/>
      <c r="HX60" s="655"/>
      <c r="HY60" s="655"/>
      <c r="HZ60" s="655"/>
      <c r="IA60" s="655"/>
      <c r="IB60" s="655"/>
      <c r="IC60" s="655"/>
      <c r="ID60" s="655"/>
      <c r="IE60" s="655"/>
      <c r="IF60" s="655"/>
      <c r="IG60" s="655"/>
      <c r="IH60" s="655"/>
      <c r="II60" s="655"/>
      <c r="IJ60" s="655"/>
      <c r="IK60" s="655"/>
      <c r="IL60" s="661"/>
      <c r="IM60" s="661"/>
      <c r="IN60" s="661"/>
      <c r="IO60" s="661"/>
      <c r="IP60" s="661"/>
      <c r="IQ60" s="661"/>
      <c r="IR60" s="661"/>
      <c r="IS60" s="661"/>
      <c r="IT60" s="661"/>
      <c r="IU60" s="661"/>
      <c r="IV60" s="661"/>
      <c r="IW60" s="661"/>
      <c r="IX60" s="661"/>
      <c r="IY60" s="661"/>
      <c r="IZ60" s="661"/>
      <c r="JA60" s="661"/>
      <c r="JB60" s="661"/>
      <c r="JC60" s="661"/>
      <c r="JD60" s="661"/>
      <c r="JE60" s="661"/>
      <c r="JF60" s="661"/>
      <c r="JG60" s="661"/>
      <c r="JH60" s="661"/>
      <c r="JI60" s="661"/>
      <c r="JJ60" s="661"/>
      <c r="JK60" s="661"/>
      <c r="JL60" s="661"/>
      <c r="JM60" s="661"/>
      <c r="JN60" s="661"/>
      <c r="JO60" s="661"/>
      <c r="JP60" s="661"/>
      <c r="JQ60" s="661"/>
      <c r="JR60" s="661"/>
      <c r="JS60" s="661"/>
      <c r="JT60" s="661"/>
      <c r="JU60" s="661"/>
      <c r="JV60" s="661"/>
      <c r="JW60" s="661"/>
      <c r="JX60" s="661"/>
      <c r="JY60" s="661"/>
      <c r="JZ60" s="661"/>
      <c r="KA60" s="661"/>
      <c r="KB60" s="661"/>
      <c r="KC60" s="661"/>
      <c r="KD60" s="661"/>
      <c r="KE60" s="661"/>
      <c r="KF60" s="661"/>
      <c r="KG60" s="661"/>
      <c r="KH60" s="661"/>
      <c r="KI60" s="661"/>
      <c r="KJ60" s="661"/>
      <c r="KK60" s="661"/>
      <c r="KL60" s="661"/>
      <c r="KM60" s="661"/>
      <c r="KN60" s="661"/>
      <c r="KO60" s="661"/>
      <c r="KP60" s="661"/>
      <c r="KQ60" s="661"/>
      <c r="KR60" s="661"/>
      <c r="KS60" s="661"/>
      <c r="KT60" s="661"/>
      <c r="KU60" s="661"/>
      <c r="KV60" s="661"/>
      <c r="KW60" s="661"/>
      <c r="KX60" s="661"/>
      <c r="KY60" s="661"/>
      <c r="KZ60" s="661"/>
      <c r="LA60" s="661"/>
      <c r="LB60" s="661"/>
      <c r="LC60" s="661"/>
      <c r="LD60" s="661"/>
      <c r="LE60" s="661"/>
      <c r="LF60" s="661"/>
      <c r="LG60" s="661"/>
      <c r="LH60" s="661"/>
      <c r="LI60" s="661"/>
      <c r="LJ60" s="661"/>
      <c r="LK60" s="661"/>
      <c r="LL60" s="661"/>
      <c r="LM60" s="661"/>
      <c r="LN60" s="661"/>
      <c r="LO60" s="661"/>
      <c r="LP60" s="661"/>
      <c r="LQ60" s="661"/>
      <c r="LR60" s="661"/>
      <c r="LS60" s="661"/>
      <c r="LT60" s="661"/>
      <c r="LU60" s="661"/>
      <c r="LV60" s="661"/>
      <c r="LW60" s="661"/>
      <c r="LX60" s="661"/>
      <c r="LY60" s="661"/>
      <c r="LZ60" s="661"/>
      <c r="MA60" s="661"/>
      <c r="MB60" s="661"/>
      <c r="MC60" s="661"/>
      <c r="MD60" s="661"/>
      <c r="ME60" s="661"/>
      <c r="MF60" s="661"/>
      <c r="MG60" s="661"/>
      <c r="MH60" s="661"/>
      <c r="MI60" s="661"/>
      <c r="MJ60" s="661"/>
      <c r="MK60" s="661"/>
      <c r="ML60" s="661"/>
      <c r="MM60" s="661"/>
      <c r="MN60" s="661"/>
      <c r="MO60" s="661"/>
      <c r="MP60" s="661"/>
      <c r="MQ60" s="661"/>
      <c r="MR60" s="661"/>
      <c r="MS60" s="661"/>
      <c r="MT60" s="661"/>
      <c r="MU60" s="661"/>
      <c r="MV60" s="661"/>
      <c r="MW60" s="661"/>
      <c r="MX60" s="661"/>
      <c r="MY60" s="661"/>
      <c r="MZ60" s="661"/>
      <c r="NA60" s="661"/>
      <c r="NB60" s="661"/>
      <c r="NC60" s="661"/>
      <c r="ND60" s="661"/>
      <c r="NE60" s="661"/>
      <c r="NF60" s="661"/>
      <c r="NG60" s="661"/>
      <c r="NH60" s="661"/>
      <c r="NI60" s="661"/>
      <c r="NJ60" s="661"/>
      <c r="NK60" s="661"/>
      <c r="NL60" s="661"/>
      <c r="NM60" s="661"/>
      <c r="NN60" s="661"/>
      <c r="NO60" s="661"/>
      <c r="NP60" s="661"/>
      <c r="NQ60" s="661"/>
      <c r="NR60" s="661"/>
      <c r="NS60" s="661"/>
      <c r="NT60" s="661"/>
      <c r="NU60" s="661"/>
      <c r="NV60" s="661"/>
      <c r="NW60" s="661"/>
      <c r="NX60" s="661"/>
      <c r="NY60" s="661"/>
      <c r="NZ60" s="661"/>
      <c r="OA60" s="661"/>
      <c r="OB60" s="661"/>
      <c r="OC60" s="661"/>
      <c r="OD60" s="661"/>
      <c r="OE60" s="661"/>
      <c r="OF60" s="661"/>
      <c r="OG60" s="661"/>
      <c r="OH60" s="661"/>
      <c r="OI60" s="661"/>
      <c r="OJ60" s="661"/>
      <c r="OK60" s="661"/>
      <c r="OL60" s="661"/>
      <c r="OM60" s="661"/>
      <c r="ON60" s="661"/>
      <c r="OO60" s="661"/>
      <c r="OP60" s="661"/>
      <c r="OQ60" s="661"/>
      <c r="OR60" s="661"/>
      <c r="OS60" s="661"/>
      <c r="OT60" s="661"/>
      <c r="OU60" s="661"/>
      <c r="OV60" s="661"/>
      <c r="OW60" s="661"/>
      <c r="OX60" s="661"/>
      <c r="OY60" s="661"/>
      <c r="OZ60" s="661"/>
      <c r="PA60" s="661"/>
      <c r="PB60" s="661"/>
      <c r="PC60" s="661"/>
      <c r="PD60" s="661"/>
      <c r="PE60" s="661"/>
      <c r="PF60" s="661"/>
      <c r="PG60" s="661"/>
      <c r="PH60" s="661"/>
      <c r="PI60" s="661"/>
      <c r="PJ60" s="661"/>
      <c r="PK60" s="661"/>
      <c r="PL60" s="661"/>
      <c r="PM60" s="661"/>
      <c r="PN60" s="661"/>
      <c r="PO60" s="661"/>
      <c r="PP60" s="661"/>
      <c r="PQ60" s="661"/>
      <c r="PR60" s="661"/>
      <c r="PS60" s="661"/>
      <c r="PT60" s="661"/>
      <c r="PU60" s="661"/>
      <c r="PV60" s="661"/>
      <c r="PW60" s="661"/>
      <c r="PX60" s="661"/>
      <c r="PY60" s="661"/>
      <c r="PZ60" s="661"/>
      <c r="QA60" s="661"/>
      <c r="QB60" s="661"/>
      <c r="QC60" s="661"/>
      <c r="QD60" s="661"/>
      <c r="QE60" s="661"/>
      <c r="QF60" s="661"/>
      <c r="QG60" s="661"/>
      <c r="QH60" s="661"/>
      <c r="QI60" s="661"/>
      <c r="QJ60" s="661"/>
      <c r="QK60" s="661"/>
      <c r="QL60" s="661"/>
      <c r="QM60" s="661"/>
      <c r="QN60" s="661"/>
      <c r="QO60" s="661"/>
      <c r="QP60" s="661"/>
      <c r="QQ60" s="661"/>
      <c r="QR60" s="661"/>
      <c r="QS60" s="661"/>
      <c r="QT60" s="661"/>
      <c r="QU60" s="661"/>
      <c r="QV60" s="661"/>
      <c r="QW60" s="661"/>
      <c r="QX60" s="661"/>
      <c r="QY60" s="661"/>
      <c r="QZ60" s="661"/>
      <c r="RA60" s="661"/>
      <c r="RB60" s="661"/>
      <c r="RC60" s="661"/>
      <c r="RD60" s="661"/>
      <c r="RE60" s="661"/>
      <c r="RF60" s="661"/>
      <c r="RG60" s="661"/>
      <c r="RH60" s="661"/>
      <c r="RI60" s="661"/>
      <c r="RJ60" s="661"/>
      <c r="RK60" s="661"/>
      <c r="RL60" s="661"/>
      <c r="RM60" s="661"/>
      <c r="RN60" s="661"/>
      <c r="RO60" s="661"/>
      <c r="RP60" s="661"/>
      <c r="RQ60" s="661"/>
      <c r="RR60" s="661"/>
      <c r="RS60" s="661"/>
      <c r="RT60" s="661"/>
      <c r="RU60" s="661"/>
      <c r="RV60" s="661"/>
      <c r="RW60" s="661"/>
      <c r="RX60" s="661"/>
      <c r="RY60" s="661"/>
      <c r="RZ60" s="661"/>
      <c r="SA60" s="661"/>
      <c r="SB60" s="661"/>
      <c r="SC60" s="661"/>
      <c r="SD60" s="661"/>
      <c r="SE60" s="661"/>
      <c r="SF60" s="661"/>
      <c r="SG60" s="661"/>
      <c r="SH60" s="661"/>
      <c r="SI60" s="661"/>
      <c r="SJ60" s="661"/>
      <c r="SK60" s="661"/>
      <c r="SL60" s="661"/>
      <c r="SM60" s="661"/>
      <c r="SN60" s="661"/>
      <c r="SO60" s="661"/>
      <c r="SP60" s="661"/>
      <c r="SQ60" s="661"/>
      <c r="SR60" s="661"/>
      <c r="SS60" s="661"/>
      <c r="ST60" s="661"/>
      <c r="SU60" s="661"/>
      <c r="SV60" s="661"/>
      <c r="SW60" s="661"/>
      <c r="SX60" s="661"/>
      <c r="SY60" s="661"/>
      <c r="SZ60" s="661"/>
      <c r="TA60" s="661"/>
      <c r="TB60" s="661"/>
      <c r="TC60" s="661"/>
      <c r="TD60" s="661"/>
      <c r="TE60" s="661"/>
      <c r="TF60" s="661"/>
      <c r="TG60" s="661"/>
      <c r="TH60" s="661"/>
      <c r="TI60" s="661"/>
      <c r="TJ60" s="661"/>
      <c r="TK60" s="661"/>
      <c r="TL60" s="661"/>
      <c r="TM60" s="661"/>
      <c r="TN60" s="661"/>
      <c r="TO60" s="661"/>
      <c r="TP60" s="661"/>
      <c r="TQ60" s="661"/>
      <c r="TR60" s="661"/>
      <c r="TS60" s="661"/>
      <c r="TT60" s="661"/>
      <c r="TU60" s="661"/>
      <c r="TV60" s="661"/>
      <c r="TW60" s="661"/>
      <c r="TX60" s="661"/>
      <c r="TY60" s="661"/>
      <c r="TZ60" s="661"/>
      <c r="UA60" s="661"/>
      <c r="UB60" s="661"/>
      <c r="UC60" s="661"/>
      <c r="UD60" s="661"/>
      <c r="UE60" s="661"/>
      <c r="UF60" s="661"/>
      <c r="UG60" s="661"/>
      <c r="UH60" s="661"/>
      <c r="UI60" s="661"/>
      <c r="UJ60" s="661"/>
      <c r="UK60" s="661"/>
      <c r="UL60" s="661"/>
      <c r="UM60" s="661"/>
      <c r="UN60" s="661"/>
      <c r="UO60" s="661"/>
      <c r="UP60" s="661"/>
      <c r="UQ60" s="661"/>
      <c r="UR60" s="661"/>
      <c r="US60" s="661"/>
      <c r="UT60" s="661"/>
      <c r="UU60" s="661"/>
      <c r="UV60" s="661"/>
      <c r="UW60" s="661"/>
      <c r="UX60" s="661"/>
      <c r="UY60" s="661"/>
      <c r="UZ60" s="661"/>
      <c r="VA60" s="661"/>
      <c r="VB60" s="661"/>
      <c r="VC60" s="661"/>
      <c r="VD60" s="661"/>
      <c r="VE60" s="661"/>
      <c r="VF60" s="661"/>
      <c r="VG60" s="661"/>
      <c r="VH60" s="661"/>
      <c r="VI60" s="661"/>
      <c r="VJ60" s="661"/>
      <c r="VK60" s="661"/>
      <c r="VL60" s="661"/>
      <c r="VM60" s="661"/>
      <c r="VN60" s="661"/>
      <c r="VO60" s="661"/>
      <c r="VP60" s="661"/>
      <c r="VQ60" s="661"/>
      <c r="VR60" s="661"/>
      <c r="VS60" s="661"/>
      <c r="VT60" s="661"/>
      <c r="VU60" s="661"/>
      <c r="VV60" s="661"/>
      <c r="VW60" s="661"/>
      <c r="VX60" s="661"/>
      <c r="VY60" s="661"/>
      <c r="VZ60" s="661"/>
      <c r="WA60" s="661"/>
      <c r="WB60" s="661"/>
      <c r="WC60" s="661"/>
      <c r="WD60" s="661"/>
      <c r="WE60" s="661"/>
      <c r="WF60" s="661"/>
      <c r="WG60" s="661"/>
      <c r="WH60" s="661"/>
      <c r="WI60" s="661"/>
      <c r="WJ60" s="661"/>
      <c r="WK60" s="661"/>
      <c r="WL60" s="661"/>
      <c r="WM60" s="661"/>
      <c r="WN60" s="661"/>
      <c r="WO60" s="661"/>
      <c r="WP60" s="661"/>
      <c r="WQ60" s="661"/>
      <c r="WR60" s="661"/>
      <c r="WS60" s="661"/>
      <c r="WT60" s="661"/>
      <c r="WU60" s="661"/>
      <c r="WV60" s="661"/>
      <c r="WW60" s="661"/>
      <c r="WX60" s="661"/>
      <c r="WY60" s="661"/>
      <c r="WZ60" s="661"/>
      <c r="XA60" s="661"/>
      <c r="XB60" s="661"/>
      <c r="XC60" s="661"/>
      <c r="XD60" s="661"/>
      <c r="XE60" s="661"/>
      <c r="XF60" s="661"/>
      <c r="XG60" s="661"/>
      <c r="XH60" s="661"/>
      <c r="XI60" s="661"/>
      <c r="XJ60" s="661"/>
      <c r="XK60" s="661"/>
      <c r="XL60" s="661"/>
      <c r="XM60" s="661"/>
      <c r="XN60" s="661"/>
      <c r="XO60" s="661"/>
      <c r="XP60" s="661"/>
      <c r="XQ60" s="661"/>
      <c r="XR60" s="661"/>
      <c r="XS60" s="661"/>
      <c r="XT60" s="661"/>
      <c r="XU60" s="661"/>
      <c r="XV60" s="661"/>
      <c r="XW60" s="661"/>
      <c r="XX60" s="661"/>
      <c r="XY60" s="661"/>
      <c r="XZ60" s="661"/>
      <c r="YA60" s="661"/>
      <c r="YB60" s="661"/>
      <c r="YC60" s="661"/>
      <c r="YD60" s="661"/>
      <c r="YE60" s="661"/>
      <c r="YF60" s="661"/>
      <c r="YG60" s="661"/>
      <c r="YH60" s="661"/>
      <c r="YI60" s="661"/>
      <c r="YJ60" s="661"/>
      <c r="YK60" s="661"/>
      <c r="YL60" s="661"/>
      <c r="YM60" s="661"/>
      <c r="YN60" s="661"/>
      <c r="YO60" s="661"/>
      <c r="YP60" s="661"/>
      <c r="YQ60" s="661"/>
      <c r="YR60" s="661"/>
      <c r="YS60" s="661"/>
      <c r="YT60" s="661"/>
      <c r="YU60" s="661"/>
      <c r="YV60" s="661"/>
      <c r="YW60" s="661"/>
      <c r="YX60" s="661"/>
      <c r="YY60" s="661"/>
      <c r="YZ60" s="661"/>
      <c r="ZA60" s="661"/>
      <c r="ZB60" s="661"/>
      <c r="ZC60" s="661"/>
      <c r="ZD60" s="661"/>
      <c r="ZE60" s="661"/>
      <c r="ZF60" s="661"/>
      <c r="ZG60" s="661"/>
      <c r="ZH60" s="661"/>
      <c r="ZI60" s="661"/>
      <c r="ZJ60" s="661"/>
      <c r="ZK60" s="661"/>
      <c r="ZL60" s="661"/>
      <c r="ZM60" s="661"/>
      <c r="ZN60" s="661"/>
      <c r="ZO60" s="661"/>
      <c r="ZP60" s="661"/>
      <c r="ZQ60" s="661"/>
      <c r="ZR60" s="661"/>
      <c r="ZS60" s="661"/>
      <c r="ZT60" s="661"/>
      <c r="ZU60" s="661"/>
      <c r="ZV60" s="661"/>
      <c r="ZW60" s="661"/>
      <c r="ZX60" s="661"/>
      <c r="ZY60" s="661"/>
      <c r="ZZ60" s="661"/>
      <c r="AAA60" s="661"/>
      <c r="AAB60" s="661"/>
      <c r="AAC60" s="661"/>
      <c r="AAD60" s="661"/>
      <c r="AAE60" s="661"/>
      <c r="AAF60" s="661"/>
      <c r="AAG60" s="661"/>
      <c r="AAH60" s="661"/>
      <c r="AAI60" s="661"/>
      <c r="AAJ60" s="661"/>
      <c r="AAK60" s="661"/>
      <c r="AAL60" s="661"/>
      <c r="AAM60" s="661"/>
      <c r="AAN60" s="661"/>
      <c r="AAO60" s="661"/>
      <c r="AAP60" s="661"/>
      <c r="AAQ60" s="661"/>
      <c r="AAR60" s="661"/>
      <c r="AAS60" s="661"/>
      <c r="AAT60" s="661"/>
      <c r="AAU60" s="661"/>
      <c r="AAV60" s="661"/>
      <c r="AAW60" s="661"/>
      <c r="AAX60" s="661"/>
      <c r="AAY60" s="661"/>
      <c r="AAZ60" s="661"/>
      <c r="ABA60" s="661"/>
      <c r="ABB60" s="661"/>
      <c r="ABC60" s="661"/>
      <c r="ABD60" s="661"/>
      <c r="ABE60" s="661"/>
      <c r="ABF60" s="661"/>
      <c r="ABG60" s="661"/>
      <c r="ABH60" s="661"/>
      <c r="ABI60" s="661"/>
      <c r="ABJ60" s="661"/>
      <c r="ABK60" s="661"/>
      <c r="ABL60" s="661"/>
      <c r="ABM60" s="661"/>
      <c r="ABN60" s="661"/>
      <c r="ABO60" s="661"/>
      <c r="ABP60" s="661"/>
      <c r="ABQ60" s="661"/>
      <c r="ABR60" s="661"/>
      <c r="ABS60" s="661"/>
      <c r="ABT60" s="661"/>
      <c r="ABU60" s="661"/>
      <c r="ABV60" s="661"/>
      <c r="ABW60" s="661"/>
      <c r="ABX60" s="661"/>
      <c r="ABY60" s="661"/>
      <c r="ABZ60" s="661"/>
      <c r="ACA60" s="661"/>
      <c r="ACB60" s="661"/>
      <c r="ACC60" s="661"/>
      <c r="ACD60" s="661"/>
      <c r="ACE60" s="661"/>
      <c r="ACF60" s="661"/>
      <c r="ACG60" s="661"/>
      <c r="ACH60" s="661"/>
      <c r="ACI60" s="661"/>
      <c r="ACJ60" s="661"/>
      <c r="ACK60" s="661"/>
      <c r="ACL60" s="661"/>
      <c r="ACM60" s="661"/>
      <c r="ACN60" s="661"/>
      <c r="ACO60" s="661"/>
      <c r="ACP60" s="661"/>
      <c r="ACQ60" s="661"/>
      <c r="ACR60" s="661"/>
      <c r="ACS60" s="661"/>
      <c r="ACT60" s="661"/>
      <c r="ACU60" s="661"/>
      <c r="ACV60" s="661"/>
      <c r="ACW60" s="661"/>
      <c r="ACX60" s="661"/>
      <c r="ACY60" s="661"/>
      <c r="ACZ60" s="661"/>
      <c r="ADA60" s="661"/>
      <c r="ADB60" s="661"/>
      <c r="ADC60" s="661"/>
      <c r="ADD60" s="661"/>
      <c r="ADE60" s="661"/>
      <c r="ADF60" s="661"/>
      <c r="ADG60" s="661"/>
      <c r="ADH60" s="661"/>
      <c r="ADI60" s="661"/>
      <c r="ADJ60" s="661"/>
      <c r="ADK60" s="661"/>
      <c r="ADL60" s="661"/>
      <c r="ADM60" s="661"/>
      <c r="ADN60" s="661"/>
      <c r="ADO60" s="661"/>
      <c r="ADP60" s="661"/>
      <c r="ADQ60" s="661"/>
      <c r="ADR60" s="661"/>
      <c r="ADS60" s="661"/>
      <c r="ADT60" s="661"/>
      <c r="ADU60" s="661"/>
      <c r="ADV60" s="661"/>
      <c r="ADW60" s="661"/>
      <c r="ADX60" s="661"/>
      <c r="ADY60" s="661"/>
      <c r="ADZ60" s="661"/>
      <c r="AEA60" s="661"/>
      <c r="AEB60" s="661"/>
      <c r="AEC60" s="661"/>
      <c r="AED60" s="661"/>
      <c r="AEE60" s="661"/>
      <c r="AEF60" s="661"/>
      <c r="AEG60" s="661"/>
      <c r="AEH60" s="661"/>
      <c r="AEI60" s="661"/>
      <c r="AEJ60" s="661"/>
      <c r="AEK60" s="661"/>
      <c r="AEL60" s="661"/>
      <c r="AEM60" s="661"/>
      <c r="AEN60" s="661"/>
      <c r="AEO60" s="661"/>
      <c r="AEP60" s="661"/>
      <c r="AEQ60" s="661"/>
      <c r="AER60" s="661"/>
      <c r="AES60" s="661"/>
      <c r="AET60" s="661"/>
      <c r="AEU60" s="661"/>
      <c r="AEV60" s="661"/>
      <c r="AEW60" s="661"/>
      <c r="AEX60" s="661"/>
      <c r="AEY60" s="661"/>
      <c r="AEZ60" s="661"/>
      <c r="AFA60" s="661"/>
      <c r="AFB60" s="661"/>
      <c r="AFC60" s="661"/>
      <c r="AFD60" s="661"/>
      <c r="AFE60" s="661"/>
      <c r="AFF60" s="661"/>
      <c r="AFG60" s="661"/>
      <c r="AFH60" s="661"/>
      <c r="AFI60" s="661"/>
      <c r="AFJ60" s="661"/>
      <c r="AFK60" s="661"/>
      <c r="AFL60" s="661"/>
      <c r="AFM60" s="661"/>
      <c r="AFN60" s="661"/>
      <c r="AFO60" s="661"/>
      <c r="AFP60" s="661"/>
      <c r="AFQ60" s="661"/>
      <c r="AFR60" s="661"/>
      <c r="AFS60" s="661"/>
      <c r="AFT60" s="661"/>
      <c r="AFU60" s="661"/>
      <c r="AFV60" s="661"/>
      <c r="AFW60" s="661"/>
      <c r="AFX60" s="661"/>
      <c r="AFY60" s="661"/>
      <c r="AFZ60" s="661"/>
      <c r="AGA60" s="661"/>
      <c r="AGB60" s="661"/>
      <c r="AGC60" s="661"/>
      <c r="AGD60" s="661"/>
      <c r="AGE60" s="661"/>
      <c r="AGF60" s="661"/>
      <c r="AGG60" s="661"/>
      <c r="AGH60" s="661"/>
      <c r="AGI60" s="661"/>
      <c r="AGJ60" s="661"/>
      <c r="AGK60" s="661"/>
      <c r="AGL60" s="661"/>
      <c r="AGM60" s="661"/>
      <c r="AGN60" s="661"/>
      <c r="AGO60" s="661"/>
      <c r="AGP60" s="661"/>
      <c r="AGQ60" s="661"/>
      <c r="AGR60" s="661"/>
      <c r="AGS60" s="661"/>
      <c r="AGT60" s="661"/>
      <c r="AGU60" s="661"/>
      <c r="AGV60" s="661"/>
      <c r="AGW60" s="661"/>
      <c r="AGX60" s="661"/>
      <c r="AGY60" s="661"/>
      <c r="AGZ60" s="661"/>
      <c r="AHA60" s="661"/>
      <c r="AHB60" s="661"/>
      <c r="AHC60" s="661"/>
      <c r="AHD60" s="661"/>
      <c r="AHE60" s="661"/>
      <c r="AHF60" s="661"/>
      <c r="AHG60" s="661"/>
      <c r="AHH60" s="661"/>
      <c r="AHI60" s="661"/>
      <c r="AHJ60" s="661"/>
      <c r="AHK60" s="661"/>
      <c r="AHL60" s="661"/>
      <c r="AHM60" s="661"/>
      <c r="AHN60" s="661"/>
      <c r="AHO60" s="661"/>
      <c r="AHP60" s="661"/>
      <c r="AHQ60" s="661"/>
      <c r="AHR60" s="661"/>
      <c r="AHS60" s="661"/>
      <c r="AHT60" s="661"/>
      <c r="AHU60" s="661"/>
      <c r="AHV60" s="661"/>
      <c r="AHW60" s="661"/>
      <c r="AHX60" s="661"/>
      <c r="AHY60" s="661"/>
      <c r="AHZ60" s="661"/>
      <c r="AIA60" s="661"/>
      <c r="AIB60" s="661"/>
      <c r="AIC60" s="661"/>
      <c r="AID60" s="661"/>
      <c r="AIE60" s="661"/>
      <c r="AIF60" s="661"/>
      <c r="AIG60" s="661"/>
      <c r="AIH60" s="661"/>
      <c r="AII60" s="661"/>
      <c r="AIJ60" s="661"/>
      <c r="AIK60" s="661"/>
      <c r="AIL60" s="661"/>
      <c r="AIM60" s="661"/>
      <c r="AIN60" s="661"/>
      <c r="AIO60" s="661"/>
      <c r="AIP60" s="661"/>
      <c r="AIQ60" s="661"/>
      <c r="AIR60" s="661"/>
      <c r="AIS60" s="661"/>
      <c r="AIT60" s="661"/>
      <c r="AIU60" s="661"/>
      <c r="AIV60" s="661"/>
      <c r="AIW60" s="661"/>
      <c r="AIX60" s="661"/>
      <c r="AIY60" s="661"/>
      <c r="AIZ60" s="661"/>
      <c r="AJA60" s="661"/>
      <c r="AJB60" s="661"/>
      <c r="AJC60" s="661"/>
      <c r="AJD60" s="661"/>
      <c r="AJE60" s="661"/>
      <c r="AJF60" s="661"/>
      <c r="AJG60" s="661"/>
      <c r="AJH60" s="661"/>
      <c r="AJI60" s="661"/>
      <c r="AJJ60" s="661"/>
      <c r="AJK60" s="661"/>
      <c r="AJL60" s="661"/>
      <c r="AJM60" s="661"/>
      <c r="AJN60" s="661"/>
      <c r="AJO60" s="661"/>
      <c r="AJP60" s="661"/>
      <c r="AJQ60" s="661"/>
      <c r="AJR60" s="661"/>
      <c r="AJS60" s="661"/>
      <c r="AJT60" s="661"/>
      <c r="AJU60" s="661"/>
      <c r="AJV60" s="661"/>
      <c r="AJW60" s="661"/>
      <c r="AJX60" s="661"/>
      <c r="AJY60" s="661"/>
      <c r="AJZ60" s="661"/>
      <c r="AKA60" s="661"/>
      <c r="AKB60" s="661"/>
      <c r="AKC60" s="661"/>
      <c r="AKD60" s="661"/>
      <c r="AKE60" s="661"/>
      <c r="AKF60" s="661"/>
      <c r="AKG60" s="661"/>
      <c r="AKH60" s="661"/>
      <c r="AKI60" s="661"/>
      <c r="AKJ60" s="661"/>
      <c r="AKK60" s="661"/>
      <c r="AKL60" s="661"/>
      <c r="AKM60" s="661"/>
      <c r="AKN60" s="661"/>
      <c r="AKO60" s="661"/>
      <c r="AKP60" s="661"/>
      <c r="AKQ60" s="661"/>
      <c r="AKR60" s="661"/>
      <c r="AKS60" s="661"/>
      <c r="AKT60" s="661"/>
      <c r="AKU60" s="661"/>
      <c r="AKV60" s="661"/>
      <c r="AKW60" s="661"/>
      <c r="AKX60" s="661"/>
      <c r="AKY60" s="661"/>
      <c r="AKZ60" s="661"/>
      <c r="ALA60" s="661"/>
      <c r="ALB60" s="661"/>
      <c r="ALC60" s="661"/>
      <c r="ALD60" s="661"/>
      <c r="ALE60" s="661"/>
      <c r="ALF60" s="661"/>
      <c r="ALG60" s="661"/>
      <c r="ALH60" s="661"/>
      <c r="ALI60" s="661"/>
      <c r="ALJ60" s="661"/>
      <c r="ALK60" s="661"/>
      <c r="ALL60" s="661"/>
      <c r="ALM60" s="661"/>
      <c r="ALN60" s="661"/>
      <c r="ALO60" s="661"/>
      <c r="ALP60" s="661"/>
      <c r="ALQ60" s="661"/>
      <c r="ALR60" s="661"/>
      <c r="ALS60" s="661"/>
      <c r="ALT60" s="661"/>
      <c r="ALU60" s="661"/>
      <c r="ALV60" s="661"/>
      <c r="ALW60" s="661"/>
      <c r="ALX60" s="661"/>
      <c r="ALY60" s="661"/>
      <c r="ALZ60" s="661"/>
      <c r="AMA60" s="661"/>
      <c r="AMB60" s="661"/>
      <c r="AMC60" s="661"/>
      <c r="AMD60" s="661"/>
      <c r="AME60" s="661"/>
      <c r="AMF60" s="661"/>
      <c r="AMG60" s="661"/>
      <c r="AMH60" s="661"/>
      <c r="AMI60" s="661"/>
      <c r="AMJ60" s="661"/>
      <c r="AMK60" s="661"/>
      <c r="AML60" s="661"/>
      <c r="AMM60" s="661"/>
      <c r="AMN60" s="661"/>
    </row>
    <row r="61" spans="1:1028" s="656" customFormat="1">
      <c r="A61" s="655"/>
      <c r="B61" s="667"/>
      <c r="C61" s="668"/>
      <c r="D61" s="667"/>
      <c r="E61" s="667"/>
      <c r="F61" s="655"/>
      <c r="G61" s="655"/>
      <c r="H61" s="655"/>
      <c r="I61" s="655"/>
      <c r="J61" s="655"/>
      <c r="K61" s="655"/>
      <c r="L61" s="655"/>
      <c r="M61" s="655"/>
      <c r="N61" s="655"/>
      <c r="O61" s="655"/>
      <c r="P61" s="655"/>
      <c r="Q61" s="655"/>
      <c r="R61" s="655"/>
      <c r="S61" s="655"/>
      <c r="T61" s="655"/>
      <c r="U61" s="655"/>
      <c r="V61" s="655"/>
      <c r="W61" s="655"/>
      <c r="X61" s="655"/>
      <c r="Y61" s="655"/>
      <c r="Z61" s="655"/>
      <c r="AA61" s="655"/>
      <c r="AB61" s="655"/>
      <c r="AC61" s="655"/>
      <c r="AD61" s="655"/>
      <c r="AE61" s="655"/>
      <c r="AF61" s="655"/>
      <c r="AG61" s="655"/>
      <c r="AH61" s="655"/>
      <c r="AI61" s="655"/>
      <c r="AJ61" s="655"/>
      <c r="AK61" s="655"/>
      <c r="AL61" s="655"/>
      <c r="AM61" s="655"/>
      <c r="AN61" s="655"/>
      <c r="AO61" s="655"/>
      <c r="AP61" s="655"/>
      <c r="AQ61" s="655"/>
      <c r="AR61" s="655"/>
      <c r="AS61" s="655"/>
      <c r="AT61" s="655"/>
      <c r="AU61" s="655"/>
      <c r="AV61" s="655"/>
      <c r="AW61" s="655"/>
      <c r="AX61" s="655"/>
      <c r="AY61" s="655"/>
      <c r="AZ61" s="655"/>
      <c r="BA61" s="655"/>
      <c r="BB61" s="655"/>
      <c r="BC61" s="655"/>
      <c r="BD61" s="655"/>
      <c r="BE61" s="655"/>
      <c r="BF61" s="655"/>
      <c r="BG61" s="655"/>
      <c r="BH61" s="655"/>
      <c r="BI61" s="655"/>
      <c r="BJ61" s="655"/>
      <c r="BK61" s="655"/>
      <c r="BL61" s="655"/>
      <c r="BM61" s="655"/>
      <c r="BN61" s="655"/>
      <c r="BO61" s="655"/>
      <c r="BP61" s="655"/>
      <c r="BQ61" s="655"/>
      <c r="BR61" s="655"/>
      <c r="BS61" s="655"/>
      <c r="BT61" s="655"/>
      <c r="BU61" s="655"/>
      <c r="BV61" s="655"/>
      <c r="BW61" s="655"/>
      <c r="BX61" s="655"/>
      <c r="BY61" s="655"/>
      <c r="BZ61" s="655"/>
      <c r="CA61" s="655"/>
      <c r="CB61" s="655"/>
      <c r="CC61" s="655"/>
      <c r="CD61" s="655"/>
      <c r="CE61" s="655"/>
      <c r="CF61" s="655"/>
      <c r="CG61" s="655"/>
      <c r="CH61" s="655"/>
      <c r="CI61" s="655"/>
      <c r="CJ61" s="655"/>
      <c r="CK61" s="655"/>
      <c r="CL61" s="655"/>
      <c r="CM61" s="655"/>
      <c r="CN61" s="655"/>
      <c r="CO61" s="655"/>
      <c r="CP61" s="655"/>
      <c r="CQ61" s="655"/>
      <c r="CR61" s="655"/>
      <c r="CS61" s="655"/>
      <c r="CT61" s="655"/>
      <c r="CU61" s="655"/>
      <c r="CV61" s="655"/>
      <c r="CW61" s="655"/>
      <c r="CX61" s="655"/>
      <c r="CY61" s="655"/>
      <c r="CZ61" s="655"/>
      <c r="DA61" s="655"/>
      <c r="DB61" s="655"/>
      <c r="DC61" s="655"/>
      <c r="DD61" s="655"/>
      <c r="DE61" s="655"/>
      <c r="DF61" s="655"/>
      <c r="DG61" s="655"/>
      <c r="DH61" s="655"/>
      <c r="DI61" s="655"/>
      <c r="DJ61" s="655"/>
      <c r="DK61" s="655"/>
      <c r="DL61" s="655"/>
      <c r="DM61" s="655"/>
      <c r="DN61" s="655"/>
      <c r="DO61" s="655"/>
      <c r="DP61" s="655"/>
      <c r="DQ61" s="655"/>
      <c r="DR61" s="655"/>
      <c r="DS61" s="655"/>
      <c r="DT61" s="655"/>
      <c r="DU61" s="655"/>
      <c r="DV61" s="655"/>
      <c r="DW61" s="655"/>
      <c r="DX61" s="655"/>
      <c r="DY61" s="655"/>
      <c r="DZ61" s="655"/>
      <c r="EA61" s="655"/>
      <c r="EB61" s="655"/>
      <c r="EC61" s="655"/>
      <c r="ED61" s="655"/>
      <c r="EE61" s="655"/>
      <c r="EF61" s="655"/>
      <c r="EG61" s="655"/>
      <c r="EH61" s="655"/>
      <c r="EI61" s="655"/>
      <c r="EJ61" s="655"/>
      <c r="EK61" s="655"/>
      <c r="EL61" s="655"/>
      <c r="EM61" s="655"/>
      <c r="EN61" s="655"/>
      <c r="EO61" s="655"/>
      <c r="EP61" s="655"/>
      <c r="EQ61" s="655"/>
      <c r="ER61" s="655"/>
      <c r="ES61" s="655"/>
      <c r="ET61" s="655"/>
      <c r="EU61" s="655"/>
      <c r="EV61" s="655"/>
      <c r="EW61" s="655"/>
      <c r="EX61" s="655"/>
      <c r="EY61" s="655"/>
      <c r="EZ61" s="655"/>
      <c r="FA61" s="655"/>
      <c r="FB61" s="655"/>
      <c r="FC61" s="655"/>
      <c r="FD61" s="655"/>
      <c r="FE61" s="655"/>
      <c r="FF61" s="655"/>
      <c r="FG61" s="655"/>
      <c r="FH61" s="655"/>
      <c r="FI61" s="655"/>
      <c r="FJ61" s="655"/>
      <c r="FK61" s="655"/>
      <c r="FL61" s="655"/>
      <c r="FM61" s="655"/>
      <c r="FN61" s="655"/>
      <c r="FO61" s="655"/>
      <c r="FP61" s="655"/>
      <c r="FQ61" s="655"/>
      <c r="FR61" s="655"/>
      <c r="FS61" s="655"/>
      <c r="FT61" s="655"/>
      <c r="FU61" s="655"/>
      <c r="FV61" s="655"/>
      <c r="FW61" s="655"/>
      <c r="FX61" s="655"/>
      <c r="FY61" s="655"/>
      <c r="FZ61" s="655"/>
      <c r="GA61" s="655"/>
      <c r="GB61" s="655"/>
      <c r="GC61" s="655"/>
      <c r="GD61" s="655"/>
      <c r="GE61" s="655"/>
      <c r="GF61" s="655"/>
      <c r="GG61" s="655"/>
      <c r="GH61" s="655"/>
      <c r="GI61" s="655"/>
      <c r="GJ61" s="655"/>
      <c r="GK61" s="655"/>
      <c r="GL61" s="655"/>
      <c r="GM61" s="655"/>
      <c r="GN61" s="655"/>
      <c r="GO61" s="655"/>
      <c r="GP61" s="655"/>
      <c r="GQ61" s="655"/>
      <c r="GR61" s="655"/>
      <c r="GS61" s="655"/>
      <c r="GT61" s="655"/>
      <c r="GU61" s="655"/>
      <c r="GV61" s="655"/>
      <c r="GW61" s="655"/>
      <c r="GX61" s="655"/>
      <c r="GY61" s="655"/>
      <c r="GZ61" s="655"/>
      <c r="HA61" s="655"/>
      <c r="HB61" s="655"/>
      <c r="HC61" s="655"/>
      <c r="HD61" s="655"/>
      <c r="HE61" s="655"/>
      <c r="HF61" s="655"/>
      <c r="HG61" s="655"/>
      <c r="HH61" s="655"/>
      <c r="HI61" s="655"/>
      <c r="HJ61" s="655"/>
      <c r="HK61" s="655"/>
      <c r="HL61" s="655"/>
      <c r="HM61" s="655"/>
      <c r="HN61" s="655"/>
      <c r="HO61" s="655"/>
      <c r="HP61" s="655"/>
      <c r="HQ61" s="655"/>
      <c r="HR61" s="655"/>
      <c r="HS61" s="655"/>
      <c r="HT61" s="655"/>
      <c r="HU61" s="655"/>
      <c r="HV61" s="655"/>
      <c r="HW61" s="655"/>
      <c r="HX61" s="655"/>
      <c r="HY61" s="655"/>
      <c r="HZ61" s="655"/>
      <c r="IA61" s="655"/>
      <c r="IB61" s="655"/>
      <c r="IC61" s="655"/>
      <c r="ID61" s="655"/>
      <c r="IE61" s="655"/>
      <c r="IF61" s="655"/>
      <c r="IG61" s="655"/>
      <c r="IH61" s="655"/>
      <c r="II61" s="655"/>
      <c r="IJ61" s="655"/>
      <c r="IK61" s="655"/>
      <c r="IL61" s="661"/>
      <c r="IM61" s="661"/>
      <c r="IN61" s="661"/>
      <c r="IO61" s="661"/>
      <c r="IP61" s="661"/>
      <c r="IQ61" s="661"/>
      <c r="IR61" s="661"/>
      <c r="IS61" s="661"/>
      <c r="IT61" s="661"/>
      <c r="IU61" s="661"/>
      <c r="IV61" s="661"/>
      <c r="IW61" s="661"/>
      <c r="IX61" s="661"/>
      <c r="IY61" s="661"/>
      <c r="IZ61" s="661"/>
      <c r="JA61" s="661"/>
      <c r="JB61" s="661"/>
      <c r="JC61" s="661"/>
      <c r="JD61" s="661"/>
      <c r="JE61" s="661"/>
      <c r="JF61" s="661"/>
      <c r="JG61" s="661"/>
      <c r="JH61" s="661"/>
      <c r="JI61" s="661"/>
      <c r="JJ61" s="661"/>
      <c r="JK61" s="661"/>
      <c r="JL61" s="661"/>
      <c r="JM61" s="661"/>
      <c r="JN61" s="661"/>
      <c r="JO61" s="661"/>
      <c r="JP61" s="661"/>
      <c r="JQ61" s="661"/>
      <c r="JR61" s="661"/>
      <c r="JS61" s="661"/>
      <c r="JT61" s="661"/>
      <c r="JU61" s="661"/>
      <c r="JV61" s="661"/>
      <c r="JW61" s="661"/>
      <c r="JX61" s="661"/>
      <c r="JY61" s="661"/>
      <c r="JZ61" s="661"/>
      <c r="KA61" s="661"/>
      <c r="KB61" s="661"/>
      <c r="KC61" s="661"/>
      <c r="KD61" s="661"/>
      <c r="KE61" s="661"/>
      <c r="KF61" s="661"/>
      <c r="KG61" s="661"/>
      <c r="KH61" s="661"/>
      <c r="KI61" s="661"/>
      <c r="KJ61" s="661"/>
      <c r="KK61" s="661"/>
      <c r="KL61" s="661"/>
      <c r="KM61" s="661"/>
      <c r="KN61" s="661"/>
      <c r="KO61" s="661"/>
      <c r="KP61" s="661"/>
      <c r="KQ61" s="661"/>
      <c r="KR61" s="661"/>
      <c r="KS61" s="661"/>
      <c r="KT61" s="661"/>
      <c r="KU61" s="661"/>
      <c r="KV61" s="661"/>
      <c r="KW61" s="661"/>
      <c r="KX61" s="661"/>
      <c r="KY61" s="661"/>
      <c r="KZ61" s="661"/>
      <c r="LA61" s="661"/>
      <c r="LB61" s="661"/>
      <c r="LC61" s="661"/>
      <c r="LD61" s="661"/>
      <c r="LE61" s="661"/>
      <c r="LF61" s="661"/>
      <c r="LG61" s="661"/>
      <c r="LH61" s="661"/>
      <c r="LI61" s="661"/>
      <c r="LJ61" s="661"/>
      <c r="LK61" s="661"/>
      <c r="LL61" s="661"/>
      <c r="LM61" s="661"/>
      <c r="LN61" s="661"/>
      <c r="LO61" s="661"/>
      <c r="LP61" s="661"/>
      <c r="LQ61" s="661"/>
      <c r="LR61" s="661"/>
      <c r="LS61" s="661"/>
      <c r="LT61" s="661"/>
      <c r="LU61" s="661"/>
      <c r="LV61" s="661"/>
      <c r="LW61" s="661"/>
      <c r="LX61" s="661"/>
      <c r="LY61" s="661"/>
      <c r="LZ61" s="661"/>
      <c r="MA61" s="661"/>
      <c r="MB61" s="661"/>
      <c r="MC61" s="661"/>
      <c r="MD61" s="661"/>
      <c r="ME61" s="661"/>
      <c r="MF61" s="661"/>
      <c r="MG61" s="661"/>
      <c r="MH61" s="661"/>
      <c r="MI61" s="661"/>
      <c r="MJ61" s="661"/>
      <c r="MK61" s="661"/>
      <c r="ML61" s="661"/>
      <c r="MM61" s="661"/>
      <c r="MN61" s="661"/>
      <c r="MO61" s="661"/>
      <c r="MP61" s="661"/>
      <c r="MQ61" s="661"/>
      <c r="MR61" s="661"/>
      <c r="MS61" s="661"/>
      <c r="MT61" s="661"/>
      <c r="MU61" s="661"/>
      <c r="MV61" s="661"/>
      <c r="MW61" s="661"/>
      <c r="MX61" s="661"/>
      <c r="MY61" s="661"/>
      <c r="MZ61" s="661"/>
      <c r="NA61" s="661"/>
      <c r="NB61" s="661"/>
      <c r="NC61" s="661"/>
      <c r="ND61" s="661"/>
      <c r="NE61" s="661"/>
      <c r="NF61" s="661"/>
      <c r="NG61" s="661"/>
      <c r="NH61" s="661"/>
      <c r="NI61" s="661"/>
      <c r="NJ61" s="661"/>
      <c r="NK61" s="661"/>
      <c r="NL61" s="661"/>
      <c r="NM61" s="661"/>
      <c r="NN61" s="661"/>
      <c r="NO61" s="661"/>
      <c r="NP61" s="661"/>
      <c r="NQ61" s="661"/>
      <c r="NR61" s="661"/>
      <c r="NS61" s="661"/>
      <c r="NT61" s="661"/>
      <c r="NU61" s="661"/>
      <c r="NV61" s="661"/>
      <c r="NW61" s="661"/>
      <c r="NX61" s="661"/>
      <c r="NY61" s="661"/>
      <c r="NZ61" s="661"/>
      <c r="OA61" s="661"/>
      <c r="OB61" s="661"/>
      <c r="OC61" s="661"/>
      <c r="OD61" s="661"/>
      <c r="OE61" s="661"/>
      <c r="OF61" s="661"/>
      <c r="OG61" s="661"/>
      <c r="OH61" s="661"/>
      <c r="OI61" s="661"/>
      <c r="OJ61" s="661"/>
      <c r="OK61" s="661"/>
      <c r="OL61" s="661"/>
      <c r="OM61" s="661"/>
      <c r="ON61" s="661"/>
      <c r="OO61" s="661"/>
      <c r="OP61" s="661"/>
      <c r="OQ61" s="661"/>
      <c r="OR61" s="661"/>
      <c r="OS61" s="661"/>
      <c r="OT61" s="661"/>
      <c r="OU61" s="661"/>
      <c r="OV61" s="661"/>
      <c r="OW61" s="661"/>
      <c r="OX61" s="661"/>
      <c r="OY61" s="661"/>
      <c r="OZ61" s="661"/>
      <c r="PA61" s="661"/>
      <c r="PB61" s="661"/>
      <c r="PC61" s="661"/>
      <c r="PD61" s="661"/>
      <c r="PE61" s="661"/>
      <c r="PF61" s="661"/>
      <c r="PG61" s="661"/>
      <c r="PH61" s="661"/>
      <c r="PI61" s="661"/>
      <c r="PJ61" s="661"/>
      <c r="PK61" s="661"/>
      <c r="PL61" s="661"/>
      <c r="PM61" s="661"/>
      <c r="PN61" s="661"/>
      <c r="PO61" s="661"/>
      <c r="PP61" s="661"/>
      <c r="PQ61" s="661"/>
      <c r="PR61" s="661"/>
      <c r="PS61" s="661"/>
      <c r="PT61" s="661"/>
      <c r="PU61" s="661"/>
      <c r="PV61" s="661"/>
      <c r="PW61" s="661"/>
      <c r="PX61" s="661"/>
      <c r="PY61" s="661"/>
      <c r="PZ61" s="661"/>
      <c r="QA61" s="661"/>
      <c r="QB61" s="661"/>
      <c r="QC61" s="661"/>
      <c r="QD61" s="661"/>
      <c r="QE61" s="661"/>
      <c r="QF61" s="661"/>
      <c r="QG61" s="661"/>
      <c r="QH61" s="661"/>
      <c r="QI61" s="661"/>
      <c r="QJ61" s="661"/>
      <c r="QK61" s="661"/>
      <c r="QL61" s="661"/>
      <c r="QM61" s="661"/>
      <c r="QN61" s="661"/>
      <c r="QO61" s="661"/>
      <c r="QP61" s="661"/>
      <c r="QQ61" s="661"/>
      <c r="QR61" s="661"/>
      <c r="QS61" s="661"/>
      <c r="QT61" s="661"/>
      <c r="QU61" s="661"/>
      <c r="QV61" s="661"/>
      <c r="QW61" s="661"/>
      <c r="QX61" s="661"/>
      <c r="QY61" s="661"/>
      <c r="QZ61" s="661"/>
      <c r="RA61" s="661"/>
      <c r="RB61" s="661"/>
      <c r="RC61" s="661"/>
      <c r="RD61" s="661"/>
      <c r="RE61" s="661"/>
      <c r="RF61" s="661"/>
      <c r="RG61" s="661"/>
      <c r="RH61" s="661"/>
      <c r="RI61" s="661"/>
      <c r="RJ61" s="661"/>
      <c r="RK61" s="661"/>
      <c r="RL61" s="661"/>
      <c r="RM61" s="661"/>
      <c r="RN61" s="661"/>
      <c r="RO61" s="661"/>
      <c r="RP61" s="661"/>
      <c r="RQ61" s="661"/>
      <c r="RR61" s="661"/>
      <c r="RS61" s="661"/>
      <c r="RT61" s="661"/>
      <c r="RU61" s="661"/>
      <c r="RV61" s="661"/>
      <c r="RW61" s="661"/>
      <c r="RX61" s="661"/>
      <c r="RY61" s="661"/>
      <c r="RZ61" s="661"/>
      <c r="SA61" s="661"/>
      <c r="SB61" s="661"/>
      <c r="SC61" s="661"/>
      <c r="SD61" s="661"/>
      <c r="SE61" s="661"/>
      <c r="SF61" s="661"/>
      <c r="SG61" s="661"/>
      <c r="SH61" s="661"/>
      <c r="SI61" s="661"/>
      <c r="SJ61" s="661"/>
      <c r="SK61" s="661"/>
      <c r="SL61" s="661"/>
      <c r="SM61" s="661"/>
      <c r="SN61" s="661"/>
      <c r="SO61" s="661"/>
      <c r="SP61" s="661"/>
      <c r="SQ61" s="661"/>
      <c r="SR61" s="661"/>
      <c r="SS61" s="661"/>
      <c r="ST61" s="661"/>
      <c r="SU61" s="661"/>
      <c r="SV61" s="661"/>
      <c r="SW61" s="661"/>
      <c r="SX61" s="661"/>
      <c r="SY61" s="661"/>
      <c r="SZ61" s="661"/>
      <c r="TA61" s="661"/>
      <c r="TB61" s="661"/>
      <c r="TC61" s="661"/>
      <c r="TD61" s="661"/>
      <c r="TE61" s="661"/>
      <c r="TF61" s="661"/>
      <c r="TG61" s="661"/>
      <c r="TH61" s="661"/>
      <c r="TI61" s="661"/>
      <c r="TJ61" s="661"/>
      <c r="TK61" s="661"/>
      <c r="TL61" s="661"/>
      <c r="TM61" s="661"/>
      <c r="TN61" s="661"/>
      <c r="TO61" s="661"/>
      <c r="TP61" s="661"/>
      <c r="TQ61" s="661"/>
      <c r="TR61" s="661"/>
      <c r="TS61" s="661"/>
      <c r="TT61" s="661"/>
      <c r="TU61" s="661"/>
      <c r="TV61" s="661"/>
      <c r="TW61" s="661"/>
      <c r="TX61" s="661"/>
      <c r="TY61" s="661"/>
      <c r="TZ61" s="661"/>
      <c r="UA61" s="661"/>
      <c r="UB61" s="661"/>
      <c r="UC61" s="661"/>
      <c r="UD61" s="661"/>
      <c r="UE61" s="661"/>
      <c r="UF61" s="661"/>
      <c r="UG61" s="661"/>
      <c r="UH61" s="661"/>
      <c r="UI61" s="661"/>
      <c r="UJ61" s="661"/>
      <c r="UK61" s="661"/>
      <c r="UL61" s="661"/>
      <c r="UM61" s="661"/>
      <c r="UN61" s="661"/>
      <c r="UO61" s="661"/>
      <c r="UP61" s="661"/>
      <c r="UQ61" s="661"/>
      <c r="UR61" s="661"/>
      <c r="US61" s="661"/>
      <c r="UT61" s="661"/>
      <c r="UU61" s="661"/>
      <c r="UV61" s="661"/>
      <c r="UW61" s="661"/>
      <c r="UX61" s="661"/>
      <c r="UY61" s="661"/>
      <c r="UZ61" s="661"/>
      <c r="VA61" s="661"/>
      <c r="VB61" s="661"/>
      <c r="VC61" s="661"/>
      <c r="VD61" s="661"/>
      <c r="VE61" s="661"/>
      <c r="VF61" s="661"/>
      <c r="VG61" s="661"/>
      <c r="VH61" s="661"/>
      <c r="VI61" s="661"/>
      <c r="VJ61" s="661"/>
      <c r="VK61" s="661"/>
      <c r="VL61" s="661"/>
      <c r="VM61" s="661"/>
      <c r="VN61" s="661"/>
      <c r="VO61" s="661"/>
      <c r="VP61" s="661"/>
      <c r="VQ61" s="661"/>
      <c r="VR61" s="661"/>
      <c r="VS61" s="661"/>
      <c r="VT61" s="661"/>
      <c r="VU61" s="661"/>
      <c r="VV61" s="661"/>
      <c r="VW61" s="661"/>
      <c r="VX61" s="661"/>
      <c r="VY61" s="661"/>
      <c r="VZ61" s="661"/>
      <c r="WA61" s="661"/>
      <c r="WB61" s="661"/>
      <c r="WC61" s="661"/>
      <c r="WD61" s="661"/>
      <c r="WE61" s="661"/>
      <c r="WF61" s="661"/>
      <c r="WG61" s="661"/>
      <c r="WH61" s="661"/>
      <c r="WI61" s="661"/>
      <c r="WJ61" s="661"/>
      <c r="WK61" s="661"/>
      <c r="WL61" s="661"/>
      <c r="WM61" s="661"/>
      <c r="WN61" s="661"/>
      <c r="WO61" s="661"/>
      <c r="WP61" s="661"/>
      <c r="WQ61" s="661"/>
      <c r="WR61" s="661"/>
      <c r="WS61" s="661"/>
      <c r="WT61" s="661"/>
      <c r="WU61" s="661"/>
      <c r="WV61" s="661"/>
      <c r="WW61" s="661"/>
      <c r="WX61" s="661"/>
      <c r="WY61" s="661"/>
      <c r="WZ61" s="661"/>
      <c r="XA61" s="661"/>
      <c r="XB61" s="661"/>
      <c r="XC61" s="661"/>
      <c r="XD61" s="661"/>
      <c r="XE61" s="661"/>
      <c r="XF61" s="661"/>
      <c r="XG61" s="661"/>
      <c r="XH61" s="661"/>
      <c r="XI61" s="661"/>
      <c r="XJ61" s="661"/>
      <c r="XK61" s="661"/>
      <c r="XL61" s="661"/>
      <c r="XM61" s="661"/>
      <c r="XN61" s="661"/>
      <c r="XO61" s="661"/>
      <c r="XP61" s="661"/>
      <c r="XQ61" s="661"/>
      <c r="XR61" s="661"/>
      <c r="XS61" s="661"/>
      <c r="XT61" s="661"/>
      <c r="XU61" s="661"/>
      <c r="XV61" s="661"/>
      <c r="XW61" s="661"/>
      <c r="XX61" s="661"/>
      <c r="XY61" s="661"/>
      <c r="XZ61" s="661"/>
      <c r="YA61" s="661"/>
      <c r="YB61" s="661"/>
      <c r="YC61" s="661"/>
      <c r="YD61" s="661"/>
      <c r="YE61" s="661"/>
      <c r="YF61" s="661"/>
      <c r="YG61" s="661"/>
      <c r="YH61" s="661"/>
      <c r="YI61" s="661"/>
      <c r="YJ61" s="661"/>
      <c r="YK61" s="661"/>
      <c r="YL61" s="661"/>
      <c r="YM61" s="661"/>
      <c r="YN61" s="661"/>
      <c r="YO61" s="661"/>
      <c r="YP61" s="661"/>
      <c r="YQ61" s="661"/>
      <c r="YR61" s="661"/>
      <c r="YS61" s="661"/>
      <c r="YT61" s="661"/>
      <c r="YU61" s="661"/>
      <c r="YV61" s="661"/>
      <c r="YW61" s="661"/>
      <c r="YX61" s="661"/>
      <c r="YY61" s="661"/>
      <c r="YZ61" s="661"/>
      <c r="ZA61" s="661"/>
      <c r="ZB61" s="661"/>
      <c r="ZC61" s="661"/>
      <c r="ZD61" s="661"/>
      <c r="ZE61" s="661"/>
      <c r="ZF61" s="661"/>
      <c r="ZG61" s="661"/>
      <c r="ZH61" s="661"/>
      <c r="ZI61" s="661"/>
      <c r="ZJ61" s="661"/>
      <c r="ZK61" s="661"/>
      <c r="ZL61" s="661"/>
      <c r="ZM61" s="661"/>
      <c r="ZN61" s="661"/>
      <c r="ZO61" s="661"/>
      <c r="ZP61" s="661"/>
      <c r="ZQ61" s="661"/>
      <c r="ZR61" s="661"/>
      <c r="ZS61" s="661"/>
      <c r="ZT61" s="661"/>
      <c r="ZU61" s="661"/>
      <c r="ZV61" s="661"/>
      <c r="ZW61" s="661"/>
      <c r="ZX61" s="661"/>
      <c r="ZY61" s="661"/>
      <c r="ZZ61" s="661"/>
      <c r="AAA61" s="661"/>
      <c r="AAB61" s="661"/>
      <c r="AAC61" s="661"/>
      <c r="AAD61" s="661"/>
      <c r="AAE61" s="661"/>
      <c r="AAF61" s="661"/>
      <c r="AAG61" s="661"/>
      <c r="AAH61" s="661"/>
      <c r="AAI61" s="661"/>
      <c r="AAJ61" s="661"/>
      <c r="AAK61" s="661"/>
      <c r="AAL61" s="661"/>
      <c r="AAM61" s="661"/>
      <c r="AAN61" s="661"/>
      <c r="AAO61" s="661"/>
      <c r="AAP61" s="661"/>
      <c r="AAQ61" s="661"/>
      <c r="AAR61" s="661"/>
      <c r="AAS61" s="661"/>
      <c r="AAT61" s="661"/>
      <c r="AAU61" s="661"/>
      <c r="AAV61" s="661"/>
      <c r="AAW61" s="661"/>
      <c r="AAX61" s="661"/>
      <c r="AAY61" s="661"/>
      <c r="AAZ61" s="661"/>
      <c r="ABA61" s="661"/>
      <c r="ABB61" s="661"/>
      <c r="ABC61" s="661"/>
      <c r="ABD61" s="661"/>
      <c r="ABE61" s="661"/>
      <c r="ABF61" s="661"/>
      <c r="ABG61" s="661"/>
      <c r="ABH61" s="661"/>
      <c r="ABI61" s="661"/>
      <c r="ABJ61" s="661"/>
      <c r="ABK61" s="661"/>
      <c r="ABL61" s="661"/>
      <c r="ABM61" s="661"/>
      <c r="ABN61" s="661"/>
      <c r="ABO61" s="661"/>
      <c r="ABP61" s="661"/>
      <c r="ABQ61" s="661"/>
      <c r="ABR61" s="661"/>
      <c r="ABS61" s="661"/>
      <c r="ABT61" s="661"/>
      <c r="ABU61" s="661"/>
      <c r="ABV61" s="661"/>
      <c r="ABW61" s="661"/>
      <c r="ABX61" s="661"/>
      <c r="ABY61" s="661"/>
      <c r="ABZ61" s="661"/>
      <c r="ACA61" s="661"/>
      <c r="ACB61" s="661"/>
      <c r="ACC61" s="661"/>
      <c r="ACD61" s="661"/>
      <c r="ACE61" s="661"/>
      <c r="ACF61" s="661"/>
      <c r="ACG61" s="661"/>
      <c r="ACH61" s="661"/>
      <c r="ACI61" s="661"/>
      <c r="ACJ61" s="661"/>
      <c r="ACK61" s="661"/>
      <c r="ACL61" s="661"/>
      <c r="ACM61" s="661"/>
      <c r="ACN61" s="661"/>
      <c r="ACO61" s="661"/>
      <c r="ACP61" s="661"/>
      <c r="ACQ61" s="661"/>
      <c r="ACR61" s="661"/>
      <c r="ACS61" s="661"/>
      <c r="ACT61" s="661"/>
      <c r="ACU61" s="661"/>
      <c r="ACV61" s="661"/>
      <c r="ACW61" s="661"/>
      <c r="ACX61" s="661"/>
      <c r="ACY61" s="661"/>
      <c r="ACZ61" s="661"/>
      <c r="ADA61" s="661"/>
      <c r="ADB61" s="661"/>
      <c r="ADC61" s="661"/>
      <c r="ADD61" s="661"/>
      <c r="ADE61" s="661"/>
      <c r="ADF61" s="661"/>
      <c r="ADG61" s="661"/>
      <c r="ADH61" s="661"/>
      <c r="ADI61" s="661"/>
      <c r="ADJ61" s="661"/>
      <c r="ADK61" s="661"/>
      <c r="ADL61" s="661"/>
      <c r="ADM61" s="661"/>
      <c r="ADN61" s="661"/>
      <c r="ADO61" s="661"/>
      <c r="ADP61" s="661"/>
      <c r="ADQ61" s="661"/>
      <c r="ADR61" s="661"/>
      <c r="ADS61" s="661"/>
      <c r="ADT61" s="661"/>
      <c r="ADU61" s="661"/>
      <c r="ADV61" s="661"/>
      <c r="ADW61" s="661"/>
      <c r="ADX61" s="661"/>
      <c r="ADY61" s="661"/>
      <c r="ADZ61" s="661"/>
      <c r="AEA61" s="661"/>
      <c r="AEB61" s="661"/>
      <c r="AEC61" s="661"/>
      <c r="AED61" s="661"/>
      <c r="AEE61" s="661"/>
      <c r="AEF61" s="661"/>
      <c r="AEG61" s="661"/>
      <c r="AEH61" s="661"/>
      <c r="AEI61" s="661"/>
      <c r="AEJ61" s="661"/>
      <c r="AEK61" s="661"/>
      <c r="AEL61" s="661"/>
      <c r="AEM61" s="661"/>
      <c r="AEN61" s="661"/>
      <c r="AEO61" s="661"/>
      <c r="AEP61" s="661"/>
      <c r="AEQ61" s="661"/>
      <c r="AER61" s="661"/>
      <c r="AES61" s="661"/>
      <c r="AET61" s="661"/>
      <c r="AEU61" s="661"/>
      <c r="AEV61" s="661"/>
      <c r="AEW61" s="661"/>
      <c r="AEX61" s="661"/>
      <c r="AEY61" s="661"/>
      <c r="AEZ61" s="661"/>
      <c r="AFA61" s="661"/>
      <c r="AFB61" s="661"/>
      <c r="AFC61" s="661"/>
      <c r="AFD61" s="661"/>
      <c r="AFE61" s="661"/>
      <c r="AFF61" s="661"/>
      <c r="AFG61" s="661"/>
      <c r="AFH61" s="661"/>
      <c r="AFI61" s="661"/>
      <c r="AFJ61" s="661"/>
      <c r="AFK61" s="661"/>
      <c r="AFL61" s="661"/>
      <c r="AFM61" s="661"/>
      <c r="AFN61" s="661"/>
      <c r="AFO61" s="661"/>
      <c r="AFP61" s="661"/>
      <c r="AFQ61" s="661"/>
      <c r="AFR61" s="661"/>
      <c r="AFS61" s="661"/>
      <c r="AFT61" s="661"/>
      <c r="AFU61" s="661"/>
      <c r="AFV61" s="661"/>
      <c r="AFW61" s="661"/>
      <c r="AFX61" s="661"/>
      <c r="AFY61" s="661"/>
      <c r="AFZ61" s="661"/>
      <c r="AGA61" s="661"/>
      <c r="AGB61" s="661"/>
      <c r="AGC61" s="661"/>
      <c r="AGD61" s="661"/>
      <c r="AGE61" s="661"/>
      <c r="AGF61" s="661"/>
      <c r="AGG61" s="661"/>
      <c r="AGH61" s="661"/>
      <c r="AGI61" s="661"/>
      <c r="AGJ61" s="661"/>
      <c r="AGK61" s="661"/>
      <c r="AGL61" s="661"/>
      <c r="AGM61" s="661"/>
      <c r="AGN61" s="661"/>
      <c r="AGO61" s="661"/>
      <c r="AGP61" s="661"/>
      <c r="AGQ61" s="661"/>
      <c r="AGR61" s="661"/>
      <c r="AGS61" s="661"/>
      <c r="AGT61" s="661"/>
      <c r="AGU61" s="661"/>
      <c r="AGV61" s="661"/>
      <c r="AGW61" s="661"/>
      <c r="AGX61" s="661"/>
      <c r="AGY61" s="661"/>
      <c r="AGZ61" s="661"/>
      <c r="AHA61" s="661"/>
      <c r="AHB61" s="661"/>
      <c r="AHC61" s="661"/>
      <c r="AHD61" s="661"/>
      <c r="AHE61" s="661"/>
      <c r="AHF61" s="661"/>
      <c r="AHG61" s="661"/>
      <c r="AHH61" s="661"/>
      <c r="AHI61" s="661"/>
      <c r="AHJ61" s="661"/>
      <c r="AHK61" s="661"/>
      <c r="AHL61" s="661"/>
      <c r="AHM61" s="661"/>
      <c r="AHN61" s="661"/>
      <c r="AHO61" s="661"/>
      <c r="AHP61" s="661"/>
      <c r="AHQ61" s="661"/>
      <c r="AHR61" s="661"/>
      <c r="AHS61" s="661"/>
      <c r="AHT61" s="661"/>
      <c r="AHU61" s="661"/>
      <c r="AHV61" s="661"/>
      <c r="AHW61" s="661"/>
      <c r="AHX61" s="661"/>
      <c r="AHY61" s="661"/>
      <c r="AHZ61" s="661"/>
      <c r="AIA61" s="661"/>
      <c r="AIB61" s="661"/>
      <c r="AIC61" s="661"/>
      <c r="AID61" s="661"/>
      <c r="AIE61" s="661"/>
      <c r="AIF61" s="661"/>
      <c r="AIG61" s="661"/>
      <c r="AIH61" s="661"/>
      <c r="AII61" s="661"/>
      <c r="AIJ61" s="661"/>
      <c r="AIK61" s="661"/>
      <c r="AIL61" s="661"/>
      <c r="AIM61" s="661"/>
      <c r="AIN61" s="661"/>
      <c r="AIO61" s="661"/>
      <c r="AIP61" s="661"/>
      <c r="AIQ61" s="661"/>
      <c r="AIR61" s="661"/>
      <c r="AIS61" s="661"/>
      <c r="AIT61" s="661"/>
      <c r="AIU61" s="661"/>
      <c r="AIV61" s="661"/>
      <c r="AIW61" s="661"/>
      <c r="AIX61" s="661"/>
      <c r="AIY61" s="661"/>
      <c r="AIZ61" s="661"/>
      <c r="AJA61" s="661"/>
      <c r="AJB61" s="661"/>
      <c r="AJC61" s="661"/>
      <c r="AJD61" s="661"/>
      <c r="AJE61" s="661"/>
      <c r="AJF61" s="661"/>
      <c r="AJG61" s="661"/>
      <c r="AJH61" s="661"/>
      <c r="AJI61" s="661"/>
      <c r="AJJ61" s="661"/>
      <c r="AJK61" s="661"/>
      <c r="AJL61" s="661"/>
      <c r="AJM61" s="661"/>
      <c r="AJN61" s="661"/>
      <c r="AJO61" s="661"/>
      <c r="AJP61" s="661"/>
      <c r="AJQ61" s="661"/>
      <c r="AJR61" s="661"/>
      <c r="AJS61" s="661"/>
      <c r="AJT61" s="661"/>
      <c r="AJU61" s="661"/>
      <c r="AJV61" s="661"/>
      <c r="AJW61" s="661"/>
      <c r="AJX61" s="661"/>
      <c r="AJY61" s="661"/>
      <c r="AJZ61" s="661"/>
      <c r="AKA61" s="661"/>
      <c r="AKB61" s="661"/>
      <c r="AKC61" s="661"/>
      <c r="AKD61" s="661"/>
      <c r="AKE61" s="661"/>
      <c r="AKF61" s="661"/>
      <c r="AKG61" s="661"/>
      <c r="AKH61" s="661"/>
      <c r="AKI61" s="661"/>
      <c r="AKJ61" s="661"/>
      <c r="AKK61" s="661"/>
      <c r="AKL61" s="661"/>
      <c r="AKM61" s="661"/>
      <c r="AKN61" s="661"/>
      <c r="AKO61" s="661"/>
      <c r="AKP61" s="661"/>
      <c r="AKQ61" s="661"/>
      <c r="AKR61" s="661"/>
      <c r="AKS61" s="661"/>
      <c r="AKT61" s="661"/>
      <c r="AKU61" s="661"/>
      <c r="AKV61" s="661"/>
      <c r="AKW61" s="661"/>
      <c r="AKX61" s="661"/>
      <c r="AKY61" s="661"/>
      <c r="AKZ61" s="661"/>
      <c r="ALA61" s="661"/>
      <c r="ALB61" s="661"/>
      <c r="ALC61" s="661"/>
      <c r="ALD61" s="661"/>
      <c r="ALE61" s="661"/>
      <c r="ALF61" s="661"/>
      <c r="ALG61" s="661"/>
      <c r="ALH61" s="661"/>
      <c r="ALI61" s="661"/>
      <c r="ALJ61" s="661"/>
      <c r="ALK61" s="661"/>
      <c r="ALL61" s="661"/>
      <c r="ALM61" s="661"/>
      <c r="ALN61" s="661"/>
      <c r="ALO61" s="661"/>
      <c r="ALP61" s="661"/>
      <c r="ALQ61" s="661"/>
      <c r="ALR61" s="661"/>
      <c r="ALS61" s="661"/>
      <c r="ALT61" s="661"/>
      <c r="ALU61" s="661"/>
      <c r="ALV61" s="661"/>
      <c r="ALW61" s="661"/>
      <c r="ALX61" s="661"/>
      <c r="ALY61" s="661"/>
      <c r="ALZ61" s="661"/>
      <c r="AMA61" s="661"/>
      <c r="AMB61" s="661"/>
      <c r="AMC61" s="661"/>
      <c r="AMD61" s="661"/>
      <c r="AME61" s="661"/>
      <c r="AMF61" s="661"/>
      <c r="AMG61" s="661"/>
      <c r="AMH61" s="661"/>
      <c r="AMI61" s="661"/>
      <c r="AMJ61" s="661"/>
      <c r="AMK61" s="661"/>
      <c r="AML61" s="661"/>
      <c r="AMM61" s="661"/>
      <c r="AMN61" s="661"/>
    </row>
    <row r="62" spans="1:1028" s="656" customFormat="1">
      <c r="A62" s="655"/>
      <c r="B62" s="667"/>
      <c r="C62" s="668"/>
      <c r="D62" s="667"/>
      <c r="E62" s="667"/>
      <c r="F62" s="655"/>
      <c r="G62" s="655"/>
      <c r="H62" s="655"/>
      <c r="I62" s="655"/>
      <c r="J62" s="655"/>
      <c r="K62" s="655"/>
      <c r="L62" s="655"/>
      <c r="M62" s="655"/>
      <c r="N62" s="655"/>
      <c r="O62" s="655"/>
      <c r="P62" s="655"/>
      <c r="Q62" s="655"/>
      <c r="R62" s="655"/>
      <c r="S62" s="655"/>
      <c r="T62" s="655"/>
      <c r="U62" s="655"/>
      <c r="V62" s="655"/>
      <c r="W62" s="655"/>
      <c r="X62" s="655"/>
      <c r="Y62" s="655"/>
      <c r="Z62" s="655"/>
      <c r="AA62" s="655"/>
      <c r="AB62" s="655"/>
      <c r="AC62" s="655"/>
      <c r="AD62" s="655"/>
      <c r="AE62" s="655"/>
      <c r="AF62" s="655"/>
      <c r="AG62" s="655"/>
      <c r="AH62" s="655"/>
      <c r="AI62" s="655"/>
      <c r="AJ62" s="655"/>
      <c r="AK62" s="655"/>
      <c r="AL62" s="655"/>
      <c r="AM62" s="655"/>
      <c r="AN62" s="655"/>
      <c r="AO62" s="655"/>
      <c r="AP62" s="655"/>
      <c r="AQ62" s="655"/>
      <c r="AR62" s="655"/>
      <c r="AS62" s="655"/>
      <c r="AT62" s="655"/>
      <c r="AU62" s="655"/>
      <c r="AV62" s="655"/>
      <c r="AW62" s="655"/>
      <c r="AX62" s="655"/>
      <c r="AY62" s="655"/>
      <c r="AZ62" s="655"/>
      <c r="BA62" s="655"/>
      <c r="BB62" s="655"/>
      <c r="BC62" s="655"/>
      <c r="BD62" s="655"/>
      <c r="BE62" s="655"/>
      <c r="BF62" s="655"/>
      <c r="BG62" s="655"/>
      <c r="BH62" s="655"/>
      <c r="BI62" s="655"/>
      <c r="BJ62" s="655"/>
      <c r="BK62" s="655"/>
      <c r="BL62" s="655"/>
      <c r="BM62" s="655"/>
      <c r="BN62" s="655"/>
      <c r="BO62" s="655"/>
      <c r="BP62" s="655"/>
      <c r="BQ62" s="655"/>
      <c r="BR62" s="655"/>
      <c r="BS62" s="655"/>
      <c r="BT62" s="655"/>
      <c r="BU62" s="655"/>
      <c r="BV62" s="655"/>
      <c r="BW62" s="655"/>
      <c r="BX62" s="655"/>
      <c r="BY62" s="655"/>
      <c r="BZ62" s="655"/>
      <c r="CA62" s="655"/>
      <c r="CB62" s="655"/>
      <c r="CC62" s="655"/>
      <c r="CD62" s="655"/>
      <c r="CE62" s="655"/>
      <c r="CF62" s="655"/>
      <c r="CG62" s="655"/>
      <c r="CH62" s="655"/>
      <c r="CI62" s="655"/>
      <c r="CJ62" s="655"/>
      <c r="CK62" s="655"/>
      <c r="CL62" s="655"/>
      <c r="CM62" s="655"/>
      <c r="CN62" s="655"/>
      <c r="CO62" s="655"/>
      <c r="CP62" s="655"/>
      <c r="CQ62" s="655"/>
      <c r="CR62" s="655"/>
      <c r="CS62" s="655"/>
      <c r="CT62" s="655"/>
      <c r="CU62" s="655"/>
      <c r="CV62" s="655"/>
      <c r="CW62" s="655"/>
      <c r="CX62" s="655"/>
      <c r="CY62" s="655"/>
      <c r="CZ62" s="655"/>
      <c r="DA62" s="655"/>
      <c r="DB62" s="655"/>
      <c r="DC62" s="655"/>
      <c r="DD62" s="655"/>
      <c r="DE62" s="655"/>
      <c r="DF62" s="655"/>
      <c r="DG62" s="655"/>
      <c r="DH62" s="655"/>
      <c r="DI62" s="655"/>
      <c r="DJ62" s="655"/>
      <c r="DK62" s="655"/>
      <c r="DL62" s="655"/>
      <c r="DM62" s="655"/>
      <c r="DN62" s="655"/>
      <c r="DO62" s="655"/>
      <c r="DP62" s="655"/>
      <c r="DQ62" s="655"/>
      <c r="DR62" s="655"/>
      <c r="DS62" s="655"/>
      <c r="DT62" s="655"/>
      <c r="DU62" s="655"/>
      <c r="DV62" s="655"/>
      <c r="DW62" s="655"/>
      <c r="DX62" s="655"/>
      <c r="DY62" s="655"/>
      <c r="DZ62" s="655"/>
      <c r="EA62" s="655"/>
      <c r="EB62" s="655"/>
      <c r="EC62" s="655"/>
      <c r="ED62" s="655"/>
      <c r="EE62" s="655"/>
      <c r="EF62" s="655"/>
      <c r="EG62" s="655"/>
      <c r="EH62" s="655"/>
      <c r="EI62" s="655"/>
      <c r="EJ62" s="655"/>
      <c r="EK62" s="655"/>
      <c r="EL62" s="655"/>
      <c r="EM62" s="655"/>
      <c r="EN62" s="655"/>
      <c r="EO62" s="655"/>
      <c r="EP62" s="655"/>
      <c r="EQ62" s="655"/>
      <c r="ER62" s="655"/>
      <c r="ES62" s="655"/>
      <c r="ET62" s="655"/>
      <c r="EU62" s="655"/>
      <c r="EV62" s="655"/>
      <c r="EW62" s="655"/>
      <c r="EX62" s="655"/>
      <c r="EY62" s="655"/>
      <c r="EZ62" s="655"/>
      <c r="FA62" s="655"/>
      <c r="FB62" s="655"/>
      <c r="FC62" s="655"/>
      <c r="FD62" s="655"/>
      <c r="FE62" s="655"/>
      <c r="FF62" s="655"/>
      <c r="FG62" s="655"/>
      <c r="FH62" s="655"/>
      <c r="FI62" s="655"/>
      <c r="FJ62" s="655"/>
      <c r="FK62" s="655"/>
      <c r="FL62" s="655"/>
      <c r="FM62" s="655"/>
      <c r="FN62" s="655"/>
      <c r="FO62" s="655"/>
      <c r="FP62" s="655"/>
      <c r="FQ62" s="655"/>
      <c r="FR62" s="655"/>
      <c r="FS62" s="655"/>
      <c r="FT62" s="655"/>
      <c r="FU62" s="655"/>
      <c r="FV62" s="655"/>
      <c r="FW62" s="655"/>
      <c r="FX62" s="655"/>
      <c r="FY62" s="655"/>
      <c r="FZ62" s="655"/>
      <c r="GA62" s="655"/>
      <c r="GB62" s="655"/>
      <c r="GC62" s="655"/>
      <c r="GD62" s="655"/>
      <c r="GE62" s="655"/>
      <c r="GF62" s="655"/>
      <c r="GG62" s="655"/>
      <c r="GH62" s="655"/>
      <c r="GI62" s="655"/>
      <c r="GJ62" s="655"/>
      <c r="GK62" s="655"/>
      <c r="GL62" s="655"/>
      <c r="GM62" s="655"/>
      <c r="GN62" s="655"/>
      <c r="GO62" s="655"/>
      <c r="GP62" s="655"/>
      <c r="GQ62" s="655"/>
      <c r="GR62" s="655"/>
      <c r="GS62" s="655"/>
      <c r="GT62" s="655"/>
      <c r="GU62" s="655"/>
      <c r="GV62" s="655"/>
      <c r="GW62" s="655"/>
      <c r="GX62" s="655"/>
      <c r="GY62" s="655"/>
      <c r="GZ62" s="655"/>
      <c r="HA62" s="655"/>
      <c r="HB62" s="655"/>
      <c r="HC62" s="655"/>
      <c r="HD62" s="655"/>
      <c r="HE62" s="655"/>
      <c r="HF62" s="655"/>
      <c r="HG62" s="655"/>
      <c r="HH62" s="655"/>
      <c r="HI62" s="655"/>
      <c r="HJ62" s="655"/>
      <c r="HK62" s="655"/>
      <c r="HL62" s="655"/>
      <c r="HM62" s="655"/>
      <c r="HN62" s="655"/>
      <c r="HO62" s="655"/>
      <c r="HP62" s="655"/>
      <c r="HQ62" s="655"/>
      <c r="HR62" s="655"/>
      <c r="HS62" s="655"/>
      <c r="HT62" s="655"/>
      <c r="HU62" s="655"/>
      <c r="HV62" s="655"/>
      <c r="HW62" s="655"/>
      <c r="HX62" s="655"/>
      <c r="HY62" s="655"/>
      <c r="HZ62" s="655"/>
      <c r="IA62" s="655"/>
      <c r="IB62" s="655"/>
      <c r="IC62" s="655"/>
      <c r="ID62" s="655"/>
      <c r="IE62" s="655"/>
      <c r="IF62" s="655"/>
      <c r="IG62" s="655"/>
      <c r="IH62" s="655"/>
      <c r="II62" s="655"/>
      <c r="IJ62" s="655"/>
      <c r="IK62" s="655"/>
      <c r="IL62" s="661"/>
      <c r="IM62" s="661"/>
      <c r="IN62" s="661"/>
      <c r="IO62" s="661"/>
      <c r="IP62" s="661"/>
      <c r="IQ62" s="661"/>
      <c r="IR62" s="661"/>
      <c r="IS62" s="661"/>
      <c r="IT62" s="661"/>
      <c r="IU62" s="661"/>
      <c r="IV62" s="661"/>
      <c r="IW62" s="661"/>
      <c r="IX62" s="661"/>
      <c r="IY62" s="661"/>
      <c r="IZ62" s="661"/>
      <c r="JA62" s="661"/>
      <c r="JB62" s="661"/>
      <c r="JC62" s="661"/>
      <c r="JD62" s="661"/>
      <c r="JE62" s="661"/>
      <c r="JF62" s="661"/>
      <c r="JG62" s="661"/>
      <c r="JH62" s="661"/>
      <c r="JI62" s="661"/>
      <c r="JJ62" s="661"/>
      <c r="JK62" s="661"/>
      <c r="JL62" s="661"/>
      <c r="JM62" s="661"/>
      <c r="JN62" s="661"/>
      <c r="JO62" s="661"/>
      <c r="JP62" s="661"/>
      <c r="JQ62" s="661"/>
      <c r="JR62" s="661"/>
      <c r="JS62" s="661"/>
      <c r="JT62" s="661"/>
      <c r="JU62" s="661"/>
      <c r="JV62" s="661"/>
      <c r="JW62" s="661"/>
      <c r="JX62" s="661"/>
      <c r="JY62" s="661"/>
      <c r="JZ62" s="661"/>
      <c r="KA62" s="661"/>
      <c r="KB62" s="661"/>
      <c r="KC62" s="661"/>
      <c r="KD62" s="661"/>
      <c r="KE62" s="661"/>
      <c r="KF62" s="661"/>
      <c r="KG62" s="661"/>
      <c r="KH62" s="661"/>
      <c r="KI62" s="661"/>
      <c r="KJ62" s="661"/>
      <c r="KK62" s="661"/>
      <c r="KL62" s="661"/>
      <c r="KM62" s="661"/>
      <c r="KN62" s="661"/>
      <c r="KO62" s="661"/>
      <c r="KP62" s="661"/>
      <c r="KQ62" s="661"/>
      <c r="KR62" s="661"/>
      <c r="KS62" s="661"/>
      <c r="KT62" s="661"/>
      <c r="KU62" s="661"/>
      <c r="KV62" s="661"/>
      <c r="KW62" s="661"/>
      <c r="KX62" s="661"/>
      <c r="KY62" s="661"/>
      <c r="KZ62" s="661"/>
      <c r="LA62" s="661"/>
      <c r="LB62" s="661"/>
      <c r="LC62" s="661"/>
      <c r="LD62" s="661"/>
      <c r="LE62" s="661"/>
      <c r="LF62" s="661"/>
      <c r="LG62" s="661"/>
      <c r="LH62" s="661"/>
      <c r="LI62" s="661"/>
      <c r="LJ62" s="661"/>
      <c r="LK62" s="661"/>
      <c r="LL62" s="661"/>
      <c r="LM62" s="661"/>
      <c r="LN62" s="661"/>
      <c r="LO62" s="661"/>
      <c r="LP62" s="661"/>
      <c r="LQ62" s="661"/>
      <c r="LR62" s="661"/>
      <c r="LS62" s="661"/>
      <c r="LT62" s="661"/>
      <c r="LU62" s="661"/>
      <c r="LV62" s="661"/>
      <c r="LW62" s="661"/>
      <c r="LX62" s="661"/>
      <c r="LY62" s="661"/>
      <c r="LZ62" s="661"/>
      <c r="MA62" s="661"/>
      <c r="MB62" s="661"/>
      <c r="MC62" s="661"/>
      <c r="MD62" s="661"/>
      <c r="ME62" s="661"/>
      <c r="MF62" s="661"/>
      <c r="MG62" s="661"/>
      <c r="MH62" s="661"/>
      <c r="MI62" s="661"/>
      <c r="MJ62" s="661"/>
      <c r="MK62" s="661"/>
      <c r="ML62" s="661"/>
      <c r="MM62" s="661"/>
      <c r="MN62" s="661"/>
      <c r="MO62" s="661"/>
      <c r="MP62" s="661"/>
      <c r="MQ62" s="661"/>
      <c r="MR62" s="661"/>
      <c r="MS62" s="661"/>
      <c r="MT62" s="661"/>
      <c r="MU62" s="661"/>
      <c r="MV62" s="661"/>
      <c r="MW62" s="661"/>
      <c r="MX62" s="661"/>
      <c r="MY62" s="661"/>
      <c r="MZ62" s="661"/>
      <c r="NA62" s="661"/>
      <c r="NB62" s="661"/>
      <c r="NC62" s="661"/>
      <c r="ND62" s="661"/>
      <c r="NE62" s="661"/>
      <c r="NF62" s="661"/>
      <c r="NG62" s="661"/>
      <c r="NH62" s="661"/>
      <c r="NI62" s="661"/>
      <c r="NJ62" s="661"/>
      <c r="NK62" s="661"/>
      <c r="NL62" s="661"/>
      <c r="NM62" s="661"/>
      <c r="NN62" s="661"/>
      <c r="NO62" s="661"/>
      <c r="NP62" s="661"/>
      <c r="NQ62" s="661"/>
      <c r="NR62" s="661"/>
      <c r="NS62" s="661"/>
      <c r="NT62" s="661"/>
      <c r="NU62" s="661"/>
      <c r="NV62" s="661"/>
      <c r="NW62" s="661"/>
      <c r="NX62" s="661"/>
      <c r="NY62" s="661"/>
      <c r="NZ62" s="661"/>
      <c r="OA62" s="661"/>
      <c r="OB62" s="661"/>
      <c r="OC62" s="661"/>
      <c r="OD62" s="661"/>
      <c r="OE62" s="661"/>
      <c r="OF62" s="661"/>
      <c r="OG62" s="661"/>
      <c r="OH62" s="661"/>
      <c r="OI62" s="661"/>
      <c r="OJ62" s="661"/>
      <c r="OK62" s="661"/>
      <c r="OL62" s="661"/>
      <c r="OM62" s="661"/>
      <c r="ON62" s="661"/>
      <c r="OO62" s="661"/>
      <c r="OP62" s="661"/>
      <c r="OQ62" s="661"/>
      <c r="OR62" s="661"/>
      <c r="OS62" s="661"/>
      <c r="OT62" s="661"/>
      <c r="OU62" s="661"/>
      <c r="OV62" s="661"/>
      <c r="OW62" s="661"/>
      <c r="OX62" s="661"/>
      <c r="OY62" s="661"/>
      <c r="OZ62" s="661"/>
      <c r="PA62" s="661"/>
      <c r="PB62" s="661"/>
      <c r="PC62" s="661"/>
      <c r="PD62" s="661"/>
      <c r="PE62" s="661"/>
      <c r="PF62" s="661"/>
      <c r="PG62" s="661"/>
      <c r="PH62" s="661"/>
      <c r="PI62" s="661"/>
      <c r="PJ62" s="661"/>
      <c r="PK62" s="661"/>
      <c r="PL62" s="661"/>
      <c r="PM62" s="661"/>
      <c r="PN62" s="661"/>
      <c r="PO62" s="661"/>
      <c r="PP62" s="661"/>
      <c r="PQ62" s="661"/>
      <c r="PR62" s="661"/>
      <c r="PS62" s="661"/>
      <c r="PT62" s="661"/>
      <c r="PU62" s="661"/>
      <c r="PV62" s="661"/>
      <c r="PW62" s="661"/>
      <c r="PX62" s="661"/>
      <c r="PY62" s="661"/>
      <c r="PZ62" s="661"/>
      <c r="QA62" s="661"/>
      <c r="QB62" s="661"/>
      <c r="QC62" s="661"/>
      <c r="QD62" s="661"/>
      <c r="QE62" s="661"/>
      <c r="QF62" s="661"/>
      <c r="QG62" s="661"/>
      <c r="QH62" s="661"/>
      <c r="QI62" s="661"/>
      <c r="QJ62" s="661"/>
      <c r="QK62" s="661"/>
      <c r="QL62" s="661"/>
      <c r="QM62" s="661"/>
      <c r="QN62" s="661"/>
      <c r="QO62" s="661"/>
      <c r="QP62" s="661"/>
      <c r="QQ62" s="661"/>
      <c r="QR62" s="661"/>
      <c r="QS62" s="661"/>
      <c r="QT62" s="661"/>
      <c r="QU62" s="661"/>
      <c r="QV62" s="661"/>
      <c r="QW62" s="661"/>
      <c r="QX62" s="661"/>
      <c r="QY62" s="661"/>
      <c r="QZ62" s="661"/>
      <c r="RA62" s="661"/>
      <c r="RB62" s="661"/>
      <c r="RC62" s="661"/>
      <c r="RD62" s="661"/>
      <c r="RE62" s="661"/>
      <c r="RF62" s="661"/>
      <c r="RG62" s="661"/>
      <c r="RH62" s="661"/>
      <c r="RI62" s="661"/>
      <c r="RJ62" s="661"/>
      <c r="RK62" s="661"/>
      <c r="RL62" s="661"/>
      <c r="RM62" s="661"/>
      <c r="RN62" s="661"/>
      <c r="RO62" s="661"/>
      <c r="RP62" s="661"/>
      <c r="RQ62" s="661"/>
      <c r="RR62" s="661"/>
      <c r="RS62" s="661"/>
      <c r="RT62" s="661"/>
      <c r="RU62" s="661"/>
      <c r="RV62" s="661"/>
      <c r="RW62" s="661"/>
      <c r="RX62" s="661"/>
      <c r="RY62" s="661"/>
      <c r="RZ62" s="661"/>
      <c r="SA62" s="661"/>
      <c r="SB62" s="661"/>
      <c r="SC62" s="661"/>
      <c r="SD62" s="661"/>
      <c r="SE62" s="661"/>
      <c r="SF62" s="661"/>
      <c r="SG62" s="661"/>
      <c r="SH62" s="661"/>
      <c r="SI62" s="661"/>
      <c r="SJ62" s="661"/>
      <c r="SK62" s="661"/>
      <c r="SL62" s="661"/>
      <c r="SM62" s="661"/>
      <c r="SN62" s="661"/>
      <c r="SO62" s="661"/>
      <c r="SP62" s="661"/>
      <c r="SQ62" s="661"/>
      <c r="SR62" s="661"/>
      <c r="SS62" s="661"/>
      <c r="ST62" s="661"/>
      <c r="SU62" s="661"/>
      <c r="SV62" s="661"/>
      <c r="SW62" s="661"/>
      <c r="SX62" s="661"/>
      <c r="SY62" s="661"/>
      <c r="SZ62" s="661"/>
      <c r="TA62" s="661"/>
      <c r="TB62" s="661"/>
      <c r="TC62" s="661"/>
      <c r="TD62" s="661"/>
      <c r="TE62" s="661"/>
      <c r="TF62" s="661"/>
      <c r="TG62" s="661"/>
      <c r="TH62" s="661"/>
      <c r="TI62" s="661"/>
      <c r="TJ62" s="661"/>
      <c r="TK62" s="661"/>
      <c r="TL62" s="661"/>
      <c r="TM62" s="661"/>
      <c r="TN62" s="661"/>
      <c r="TO62" s="661"/>
      <c r="TP62" s="661"/>
      <c r="TQ62" s="661"/>
      <c r="TR62" s="661"/>
      <c r="TS62" s="661"/>
      <c r="TT62" s="661"/>
      <c r="TU62" s="661"/>
      <c r="TV62" s="661"/>
      <c r="TW62" s="661"/>
      <c r="TX62" s="661"/>
      <c r="TY62" s="661"/>
      <c r="TZ62" s="661"/>
      <c r="UA62" s="661"/>
      <c r="UB62" s="661"/>
      <c r="UC62" s="661"/>
      <c r="UD62" s="661"/>
      <c r="UE62" s="661"/>
      <c r="UF62" s="661"/>
      <c r="UG62" s="661"/>
      <c r="UH62" s="661"/>
      <c r="UI62" s="661"/>
      <c r="UJ62" s="661"/>
      <c r="UK62" s="661"/>
      <c r="UL62" s="661"/>
      <c r="UM62" s="661"/>
      <c r="UN62" s="661"/>
      <c r="UO62" s="661"/>
      <c r="UP62" s="661"/>
      <c r="UQ62" s="661"/>
      <c r="UR62" s="661"/>
      <c r="US62" s="661"/>
      <c r="UT62" s="661"/>
      <c r="UU62" s="661"/>
      <c r="UV62" s="661"/>
      <c r="UW62" s="661"/>
      <c r="UX62" s="661"/>
      <c r="UY62" s="661"/>
      <c r="UZ62" s="661"/>
      <c r="VA62" s="661"/>
      <c r="VB62" s="661"/>
      <c r="VC62" s="661"/>
      <c r="VD62" s="661"/>
      <c r="VE62" s="661"/>
      <c r="VF62" s="661"/>
      <c r="VG62" s="661"/>
      <c r="VH62" s="661"/>
      <c r="VI62" s="661"/>
      <c r="VJ62" s="661"/>
      <c r="VK62" s="661"/>
      <c r="VL62" s="661"/>
      <c r="VM62" s="661"/>
      <c r="VN62" s="661"/>
      <c r="VO62" s="661"/>
      <c r="VP62" s="661"/>
      <c r="VQ62" s="661"/>
      <c r="VR62" s="661"/>
      <c r="VS62" s="661"/>
      <c r="VT62" s="661"/>
      <c r="VU62" s="661"/>
      <c r="VV62" s="661"/>
      <c r="VW62" s="661"/>
      <c r="VX62" s="661"/>
      <c r="VY62" s="661"/>
      <c r="VZ62" s="661"/>
      <c r="WA62" s="661"/>
      <c r="WB62" s="661"/>
      <c r="WC62" s="661"/>
      <c r="WD62" s="661"/>
      <c r="WE62" s="661"/>
      <c r="WF62" s="661"/>
      <c r="WG62" s="661"/>
      <c r="WH62" s="661"/>
      <c r="WI62" s="661"/>
      <c r="WJ62" s="661"/>
      <c r="WK62" s="661"/>
      <c r="WL62" s="661"/>
      <c r="WM62" s="661"/>
      <c r="WN62" s="661"/>
      <c r="WO62" s="661"/>
      <c r="WP62" s="661"/>
      <c r="WQ62" s="661"/>
      <c r="WR62" s="661"/>
      <c r="WS62" s="661"/>
      <c r="WT62" s="661"/>
      <c r="WU62" s="661"/>
      <c r="WV62" s="661"/>
      <c r="WW62" s="661"/>
      <c r="WX62" s="661"/>
      <c r="WY62" s="661"/>
      <c r="WZ62" s="661"/>
      <c r="XA62" s="661"/>
      <c r="XB62" s="661"/>
      <c r="XC62" s="661"/>
      <c r="XD62" s="661"/>
      <c r="XE62" s="661"/>
      <c r="XF62" s="661"/>
      <c r="XG62" s="661"/>
      <c r="XH62" s="661"/>
      <c r="XI62" s="661"/>
      <c r="XJ62" s="661"/>
      <c r="XK62" s="661"/>
      <c r="XL62" s="661"/>
      <c r="XM62" s="661"/>
      <c r="XN62" s="661"/>
      <c r="XO62" s="661"/>
      <c r="XP62" s="661"/>
      <c r="XQ62" s="661"/>
      <c r="XR62" s="661"/>
      <c r="XS62" s="661"/>
      <c r="XT62" s="661"/>
      <c r="XU62" s="661"/>
      <c r="XV62" s="661"/>
      <c r="XW62" s="661"/>
      <c r="XX62" s="661"/>
      <c r="XY62" s="661"/>
      <c r="XZ62" s="661"/>
      <c r="YA62" s="661"/>
      <c r="YB62" s="661"/>
      <c r="YC62" s="661"/>
      <c r="YD62" s="661"/>
      <c r="YE62" s="661"/>
      <c r="YF62" s="661"/>
      <c r="YG62" s="661"/>
      <c r="YH62" s="661"/>
      <c r="YI62" s="661"/>
      <c r="YJ62" s="661"/>
      <c r="YK62" s="661"/>
      <c r="YL62" s="661"/>
      <c r="YM62" s="661"/>
      <c r="YN62" s="661"/>
      <c r="YO62" s="661"/>
      <c r="YP62" s="661"/>
      <c r="YQ62" s="661"/>
      <c r="YR62" s="661"/>
      <c r="YS62" s="661"/>
      <c r="YT62" s="661"/>
      <c r="YU62" s="661"/>
      <c r="YV62" s="661"/>
      <c r="YW62" s="661"/>
      <c r="YX62" s="661"/>
      <c r="YY62" s="661"/>
      <c r="YZ62" s="661"/>
      <c r="ZA62" s="661"/>
      <c r="ZB62" s="661"/>
      <c r="ZC62" s="661"/>
      <c r="ZD62" s="661"/>
      <c r="ZE62" s="661"/>
      <c r="ZF62" s="661"/>
      <c r="ZG62" s="661"/>
      <c r="ZH62" s="661"/>
      <c r="ZI62" s="661"/>
      <c r="ZJ62" s="661"/>
      <c r="ZK62" s="661"/>
      <c r="ZL62" s="661"/>
      <c r="ZM62" s="661"/>
      <c r="ZN62" s="661"/>
      <c r="ZO62" s="661"/>
      <c r="ZP62" s="661"/>
      <c r="ZQ62" s="661"/>
      <c r="ZR62" s="661"/>
      <c r="ZS62" s="661"/>
      <c r="ZT62" s="661"/>
      <c r="ZU62" s="661"/>
      <c r="ZV62" s="661"/>
      <c r="ZW62" s="661"/>
      <c r="ZX62" s="661"/>
      <c r="ZY62" s="661"/>
      <c r="ZZ62" s="661"/>
      <c r="AAA62" s="661"/>
      <c r="AAB62" s="661"/>
      <c r="AAC62" s="661"/>
      <c r="AAD62" s="661"/>
      <c r="AAE62" s="661"/>
      <c r="AAF62" s="661"/>
      <c r="AAG62" s="661"/>
      <c r="AAH62" s="661"/>
      <c r="AAI62" s="661"/>
      <c r="AAJ62" s="661"/>
      <c r="AAK62" s="661"/>
      <c r="AAL62" s="661"/>
      <c r="AAM62" s="661"/>
      <c r="AAN62" s="661"/>
      <c r="AAO62" s="661"/>
      <c r="AAP62" s="661"/>
      <c r="AAQ62" s="661"/>
      <c r="AAR62" s="661"/>
      <c r="AAS62" s="661"/>
      <c r="AAT62" s="661"/>
      <c r="AAU62" s="661"/>
      <c r="AAV62" s="661"/>
      <c r="AAW62" s="661"/>
      <c r="AAX62" s="661"/>
      <c r="AAY62" s="661"/>
      <c r="AAZ62" s="661"/>
      <c r="ABA62" s="661"/>
      <c r="ABB62" s="661"/>
      <c r="ABC62" s="661"/>
      <c r="ABD62" s="661"/>
      <c r="ABE62" s="661"/>
      <c r="ABF62" s="661"/>
      <c r="ABG62" s="661"/>
      <c r="ABH62" s="661"/>
      <c r="ABI62" s="661"/>
      <c r="ABJ62" s="661"/>
      <c r="ABK62" s="661"/>
      <c r="ABL62" s="661"/>
      <c r="ABM62" s="661"/>
      <c r="ABN62" s="661"/>
      <c r="ABO62" s="661"/>
      <c r="ABP62" s="661"/>
      <c r="ABQ62" s="661"/>
      <c r="ABR62" s="661"/>
      <c r="ABS62" s="661"/>
      <c r="ABT62" s="661"/>
      <c r="ABU62" s="661"/>
      <c r="ABV62" s="661"/>
      <c r="ABW62" s="661"/>
      <c r="ABX62" s="661"/>
      <c r="ABY62" s="661"/>
      <c r="ABZ62" s="661"/>
      <c r="ACA62" s="661"/>
      <c r="ACB62" s="661"/>
      <c r="ACC62" s="661"/>
      <c r="ACD62" s="661"/>
      <c r="ACE62" s="661"/>
      <c r="ACF62" s="661"/>
      <c r="ACG62" s="661"/>
      <c r="ACH62" s="661"/>
      <c r="ACI62" s="661"/>
      <c r="ACJ62" s="661"/>
      <c r="ACK62" s="661"/>
      <c r="ACL62" s="661"/>
      <c r="ACM62" s="661"/>
      <c r="ACN62" s="661"/>
      <c r="ACO62" s="661"/>
      <c r="ACP62" s="661"/>
      <c r="ACQ62" s="661"/>
      <c r="ACR62" s="661"/>
      <c r="ACS62" s="661"/>
      <c r="ACT62" s="661"/>
      <c r="ACU62" s="661"/>
      <c r="ACV62" s="661"/>
      <c r="ACW62" s="661"/>
      <c r="ACX62" s="661"/>
      <c r="ACY62" s="661"/>
      <c r="ACZ62" s="661"/>
      <c r="ADA62" s="661"/>
      <c r="ADB62" s="661"/>
      <c r="ADC62" s="661"/>
      <c r="ADD62" s="661"/>
      <c r="ADE62" s="661"/>
      <c r="ADF62" s="661"/>
      <c r="ADG62" s="661"/>
      <c r="ADH62" s="661"/>
      <c r="ADI62" s="661"/>
      <c r="ADJ62" s="661"/>
      <c r="ADK62" s="661"/>
      <c r="ADL62" s="661"/>
      <c r="ADM62" s="661"/>
      <c r="ADN62" s="661"/>
      <c r="ADO62" s="661"/>
      <c r="ADP62" s="661"/>
      <c r="ADQ62" s="661"/>
      <c r="ADR62" s="661"/>
      <c r="ADS62" s="661"/>
      <c r="ADT62" s="661"/>
      <c r="ADU62" s="661"/>
      <c r="ADV62" s="661"/>
      <c r="ADW62" s="661"/>
      <c r="ADX62" s="661"/>
      <c r="ADY62" s="661"/>
      <c r="ADZ62" s="661"/>
      <c r="AEA62" s="661"/>
      <c r="AEB62" s="661"/>
      <c r="AEC62" s="661"/>
      <c r="AED62" s="661"/>
      <c r="AEE62" s="661"/>
      <c r="AEF62" s="661"/>
      <c r="AEG62" s="661"/>
      <c r="AEH62" s="661"/>
      <c r="AEI62" s="661"/>
      <c r="AEJ62" s="661"/>
      <c r="AEK62" s="661"/>
      <c r="AEL62" s="661"/>
      <c r="AEM62" s="661"/>
      <c r="AEN62" s="661"/>
      <c r="AEO62" s="661"/>
      <c r="AEP62" s="661"/>
      <c r="AEQ62" s="661"/>
      <c r="AER62" s="661"/>
      <c r="AES62" s="661"/>
      <c r="AET62" s="661"/>
      <c r="AEU62" s="661"/>
      <c r="AEV62" s="661"/>
      <c r="AEW62" s="661"/>
      <c r="AEX62" s="661"/>
      <c r="AEY62" s="661"/>
      <c r="AEZ62" s="661"/>
      <c r="AFA62" s="661"/>
      <c r="AFB62" s="661"/>
      <c r="AFC62" s="661"/>
      <c r="AFD62" s="661"/>
      <c r="AFE62" s="661"/>
      <c r="AFF62" s="661"/>
      <c r="AFG62" s="661"/>
      <c r="AFH62" s="661"/>
      <c r="AFI62" s="661"/>
      <c r="AFJ62" s="661"/>
      <c r="AFK62" s="661"/>
      <c r="AFL62" s="661"/>
      <c r="AFM62" s="661"/>
      <c r="AFN62" s="661"/>
      <c r="AFO62" s="661"/>
      <c r="AFP62" s="661"/>
      <c r="AFQ62" s="661"/>
      <c r="AFR62" s="661"/>
      <c r="AFS62" s="661"/>
      <c r="AFT62" s="661"/>
      <c r="AFU62" s="661"/>
      <c r="AFV62" s="661"/>
      <c r="AFW62" s="661"/>
      <c r="AFX62" s="661"/>
      <c r="AFY62" s="661"/>
      <c r="AFZ62" s="661"/>
      <c r="AGA62" s="661"/>
      <c r="AGB62" s="661"/>
      <c r="AGC62" s="661"/>
      <c r="AGD62" s="661"/>
      <c r="AGE62" s="661"/>
      <c r="AGF62" s="661"/>
      <c r="AGG62" s="661"/>
      <c r="AGH62" s="661"/>
      <c r="AGI62" s="661"/>
      <c r="AGJ62" s="661"/>
      <c r="AGK62" s="661"/>
      <c r="AGL62" s="661"/>
      <c r="AGM62" s="661"/>
      <c r="AGN62" s="661"/>
      <c r="AGO62" s="661"/>
      <c r="AGP62" s="661"/>
      <c r="AGQ62" s="661"/>
      <c r="AGR62" s="661"/>
      <c r="AGS62" s="661"/>
      <c r="AGT62" s="661"/>
      <c r="AGU62" s="661"/>
      <c r="AGV62" s="661"/>
      <c r="AGW62" s="661"/>
      <c r="AGX62" s="661"/>
      <c r="AGY62" s="661"/>
      <c r="AGZ62" s="661"/>
      <c r="AHA62" s="661"/>
      <c r="AHB62" s="661"/>
      <c r="AHC62" s="661"/>
      <c r="AHD62" s="661"/>
      <c r="AHE62" s="661"/>
      <c r="AHF62" s="661"/>
      <c r="AHG62" s="661"/>
      <c r="AHH62" s="661"/>
      <c r="AHI62" s="661"/>
      <c r="AHJ62" s="661"/>
      <c r="AHK62" s="661"/>
      <c r="AHL62" s="661"/>
      <c r="AHM62" s="661"/>
      <c r="AHN62" s="661"/>
      <c r="AHO62" s="661"/>
      <c r="AHP62" s="661"/>
      <c r="AHQ62" s="661"/>
      <c r="AHR62" s="661"/>
      <c r="AHS62" s="661"/>
      <c r="AHT62" s="661"/>
      <c r="AHU62" s="661"/>
      <c r="AHV62" s="661"/>
      <c r="AHW62" s="661"/>
      <c r="AHX62" s="661"/>
      <c r="AHY62" s="661"/>
      <c r="AHZ62" s="661"/>
      <c r="AIA62" s="661"/>
      <c r="AIB62" s="661"/>
      <c r="AIC62" s="661"/>
      <c r="AID62" s="661"/>
      <c r="AIE62" s="661"/>
      <c r="AIF62" s="661"/>
      <c r="AIG62" s="661"/>
      <c r="AIH62" s="661"/>
      <c r="AII62" s="661"/>
      <c r="AIJ62" s="661"/>
      <c r="AIK62" s="661"/>
      <c r="AIL62" s="661"/>
      <c r="AIM62" s="661"/>
      <c r="AIN62" s="661"/>
      <c r="AIO62" s="661"/>
      <c r="AIP62" s="661"/>
      <c r="AIQ62" s="661"/>
      <c r="AIR62" s="661"/>
      <c r="AIS62" s="661"/>
      <c r="AIT62" s="661"/>
      <c r="AIU62" s="661"/>
      <c r="AIV62" s="661"/>
      <c r="AIW62" s="661"/>
      <c r="AIX62" s="661"/>
      <c r="AIY62" s="661"/>
      <c r="AIZ62" s="661"/>
      <c r="AJA62" s="661"/>
      <c r="AJB62" s="661"/>
      <c r="AJC62" s="661"/>
      <c r="AJD62" s="661"/>
      <c r="AJE62" s="661"/>
      <c r="AJF62" s="661"/>
      <c r="AJG62" s="661"/>
      <c r="AJH62" s="661"/>
      <c r="AJI62" s="661"/>
      <c r="AJJ62" s="661"/>
      <c r="AJK62" s="661"/>
      <c r="AJL62" s="661"/>
      <c r="AJM62" s="661"/>
      <c r="AJN62" s="661"/>
      <c r="AJO62" s="661"/>
      <c r="AJP62" s="661"/>
      <c r="AJQ62" s="661"/>
      <c r="AJR62" s="661"/>
      <c r="AJS62" s="661"/>
      <c r="AJT62" s="661"/>
      <c r="AJU62" s="661"/>
      <c r="AJV62" s="661"/>
      <c r="AJW62" s="661"/>
      <c r="AJX62" s="661"/>
      <c r="AJY62" s="661"/>
      <c r="AJZ62" s="661"/>
      <c r="AKA62" s="661"/>
      <c r="AKB62" s="661"/>
      <c r="AKC62" s="661"/>
      <c r="AKD62" s="661"/>
      <c r="AKE62" s="661"/>
      <c r="AKF62" s="661"/>
      <c r="AKG62" s="661"/>
      <c r="AKH62" s="661"/>
      <c r="AKI62" s="661"/>
      <c r="AKJ62" s="661"/>
      <c r="AKK62" s="661"/>
      <c r="AKL62" s="661"/>
      <c r="AKM62" s="661"/>
      <c r="AKN62" s="661"/>
      <c r="AKO62" s="661"/>
      <c r="AKP62" s="661"/>
      <c r="AKQ62" s="661"/>
      <c r="AKR62" s="661"/>
      <c r="AKS62" s="661"/>
      <c r="AKT62" s="661"/>
      <c r="AKU62" s="661"/>
      <c r="AKV62" s="661"/>
      <c r="AKW62" s="661"/>
      <c r="AKX62" s="661"/>
      <c r="AKY62" s="661"/>
      <c r="AKZ62" s="661"/>
      <c r="ALA62" s="661"/>
      <c r="ALB62" s="661"/>
      <c r="ALC62" s="661"/>
      <c r="ALD62" s="661"/>
      <c r="ALE62" s="661"/>
      <c r="ALF62" s="661"/>
      <c r="ALG62" s="661"/>
      <c r="ALH62" s="661"/>
      <c r="ALI62" s="661"/>
      <c r="ALJ62" s="661"/>
      <c r="ALK62" s="661"/>
      <c r="ALL62" s="661"/>
      <c r="ALM62" s="661"/>
      <c r="ALN62" s="661"/>
      <c r="ALO62" s="661"/>
      <c r="ALP62" s="661"/>
      <c r="ALQ62" s="661"/>
      <c r="ALR62" s="661"/>
      <c r="ALS62" s="661"/>
      <c r="ALT62" s="661"/>
      <c r="ALU62" s="661"/>
      <c r="ALV62" s="661"/>
      <c r="ALW62" s="661"/>
      <c r="ALX62" s="661"/>
      <c r="ALY62" s="661"/>
      <c r="ALZ62" s="661"/>
      <c r="AMA62" s="661"/>
      <c r="AMB62" s="661"/>
      <c r="AMC62" s="661"/>
      <c r="AMD62" s="661"/>
      <c r="AME62" s="661"/>
      <c r="AMF62" s="661"/>
      <c r="AMG62" s="661"/>
      <c r="AMH62" s="661"/>
      <c r="AMI62" s="661"/>
      <c r="AMJ62" s="661"/>
      <c r="AMK62" s="661"/>
      <c r="AML62" s="661"/>
      <c r="AMM62" s="661"/>
      <c r="AMN62" s="661"/>
    </row>
    <row r="63" spans="1:1028" s="656" customFormat="1">
      <c r="A63" s="669"/>
      <c r="B63" s="667"/>
      <c r="C63" s="668"/>
      <c r="D63" s="667"/>
      <c r="E63" s="667"/>
      <c r="F63" s="669"/>
      <c r="G63" s="669"/>
      <c r="H63" s="669"/>
      <c r="I63" s="669"/>
      <c r="J63" s="669"/>
      <c r="K63" s="669"/>
      <c r="L63" s="669"/>
      <c r="M63" s="669"/>
      <c r="N63" s="669"/>
      <c r="O63" s="669"/>
      <c r="P63" s="669"/>
      <c r="Q63" s="669"/>
      <c r="R63" s="669"/>
      <c r="S63" s="669"/>
      <c r="T63" s="669"/>
      <c r="U63" s="669"/>
      <c r="V63" s="669"/>
      <c r="W63" s="669"/>
      <c r="X63" s="669"/>
      <c r="Y63" s="669"/>
      <c r="Z63" s="669"/>
      <c r="AA63" s="669"/>
      <c r="AB63" s="669"/>
      <c r="AC63" s="669"/>
      <c r="AD63" s="669"/>
      <c r="AE63" s="669"/>
      <c r="AF63" s="669"/>
      <c r="AG63" s="669"/>
      <c r="AH63" s="669"/>
    </row>
    <row r="64" spans="1:1028" s="656" customFormat="1">
      <c r="A64" s="669"/>
      <c r="B64" s="667"/>
      <c r="C64" s="668"/>
      <c r="D64" s="667"/>
      <c r="E64" s="667"/>
      <c r="F64" s="669"/>
      <c r="G64" s="669"/>
      <c r="H64" s="669"/>
      <c r="I64" s="669"/>
      <c r="J64" s="669"/>
      <c r="K64" s="669"/>
      <c r="L64" s="669"/>
      <c r="M64" s="670"/>
      <c r="N64" s="669"/>
      <c r="O64" s="669"/>
      <c r="P64" s="669"/>
      <c r="Q64" s="669"/>
      <c r="R64" s="669"/>
      <c r="S64" s="669"/>
      <c r="T64" s="669"/>
      <c r="U64" s="669"/>
      <c r="V64" s="669"/>
      <c r="W64" s="669"/>
      <c r="X64" s="669"/>
      <c r="Y64" s="669"/>
      <c r="Z64" s="669"/>
      <c r="AA64" s="669"/>
      <c r="AB64" s="669"/>
      <c r="AC64" s="669"/>
      <c r="AD64" s="669"/>
      <c r="AE64" s="669"/>
      <c r="AF64" s="669"/>
      <c r="AG64" s="669"/>
      <c r="AH64" s="669"/>
    </row>
    <row r="65" spans="1:1028" s="656" customFormat="1">
      <c r="A65" s="669"/>
      <c r="B65" s="667"/>
      <c r="C65" s="668"/>
      <c r="D65" s="667"/>
      <c r="E65" s="667"/>
      <c r="F65" s="669"/>
      <c r="G65" s="669"/>
      <c r="H65" s="669"/>
      <c r="I65" s="669"/>
      <c r="J65" s="669"/>
      <c r="K65" s="669"/>
      <c r="L65" s="669"/>
      <c r="M65" s="669"/>
      <c r="N65" s="669"/>
      <c r="O65" s="669"/>
      <c r="P65" s="669"/>
      <c r="Q65" s="669"/>
      <c r="R65" s="669"/>
      <c r="S65" s="669"/>
      <c r="T65" s="669"/>
      <c r="U65" s="669"/>
      <c r="V65" s="669"/>
      <c r="W65" s="669"/>
      <c r="X65" s="669"/>
      <c r="Y65" s="669"/>
      <c r="Z65" s="669"/>
      <c r="AA65" s="669"/>
      <c r="AB65" s="669"/>
      <c r="AC65" s="669"/>
      <c r="AD65" s="669"/>
      <c r="AE65" s="669"/>
      <c r="AF65" s="669"/>
      <c r="AG65" s="669"/>
      <c r="AH65" s="669"/>
    </row>
    <row r="66" spans="1:1028" s="656" customFormat="1">
      <c r="A66" s="669"/>
      <c r="B66" s="655"/>
      <c r="C66" s="657"/>
      <c r="D66" s="655"/>
      <c r="E66" s="655"/>
      <c r="F66" s="669"/>
      <c r="G66" s="669"/>
      <c r="H66" s="669"/>
      <c r="I66" s="669"/>
      <c r="J66" s="669"/>
      <c r="K66" s="669"/>
      <c r="L66" s="669"/>
      <c r="M66" s="669"/>
      <c r="N66" s="669"/>
      <c r="O66" s="669"/>
      <c r="P66" s="669"/>
      <c r="Q66" s="669"/>
      <c r="R66" s="669"/>
      <c r="S66" s="669"/>
      <c r="T66" s="669"/>
      <c r="U66" s="669"/>
      <c r="V66" s="669"/>
      <c r="W66" s="669"/>
      <c r="X66" s="669"/>
      <c r="Y66" s="669"/>
      <c r="Z66" s="669"/>
      <c r="AA66" s="669"/>
      <c r="AB66" s="669"/>
      <c r="AC66" s="669"/>
      <c r="AD66" s="669"/>
      <c r="AE66" s="669"/>
      <c r="AF66" s="669"/>
      <c r="AG66" s="669"/>
      <c r="AH66" s="669"/>
    </row>
    <row r="67" spans="1:1028" s="656" customFormat="1">
      <c r="A67" s="669"/>
      <c r="B67" s="655"/>
      <c r="C67" s="657"/>
      <c r="D67" s="655"/>
      <c r="E67" s="655"/>
      <c r="F67" s="669"/>
      <c r="G67" s="669"/>
      <c r="H67" s="669"/>
      <c r="I67" s="669"/>
      <c r="J67" s="669"/>
      <c r="K67" s="669"/>
      <c r="L67" s="669"/>
      <c r="M67" s="669"/>
      <c r="N67" s="669"/>
      <c r="O67" s="669"/>
      <c r="P67" s="669"/>
      <c r="Q67" s="669"/>
      <c r="R67" s="669"/>
      <c r="S67" s="669"/>
      <c r="T67" s="669"/>
      <c r="U67" s="669"/>
      <c r="V67" s="669"/>
      <c r="W67" s="669"/>
      <c r="X67" s="669"/>
      <c r="Y67" s="669"/>
      <c r="Z67" s="669"/>
      <c r="AA67" s="669"/>
      <c r="AB67" s="669"/>
      <c r="AC67" s="669"/>
      <c r="AD67" s="669"/>
      <c r="AE67" s="669"/>
      <c r="AF67" s="669"/>
      <c r="AG67" s="669"/>
      <c r="AH67" s="669"/>
    </row>
    <row r="68" spans="1:1028" s="656" customFormat="1">
      <c r="A68" s="669"/>
      <c r="B68" s="655"/>
      <c r="C68" s="657"/>
      <c r="D68" s="655"/>
      <c r="E68" s="655"/>
      <c r="F68" s="669"/>
      <c r="G68" s="669"/>
      <c r="H68" s="669"/>
      <c r="I68" s="669"/>
      <c r="J68" s="669"/>
      <c r="K68" s="669"/>
      <c r="L68" s="669"/>
      <c r="M68" s="669"/>
      <c r="N68" s="669"/>
      <c r="O68" s="669"/>
      <c r="P68" s="669"/>
      <c r="Q68" s="669"/>
      <c r="R68" s="669"/>
      <c r="S68" s="669"/>
      <c r="T68" s="669"/>
      <c r="U68" s="669"/>
      <c r="V68" s="669"/>
      <c r="W68" s="669"/>
      <c r="X68" s="669"/>
      <c r="Y68" s="669"/>
      <c r="Z68" s="669"/>
      <c r="AA68" s="669"/>
      <c r="AB68" s="669"/>
      <c r="AC68" s="669"/>
      <c r="AD68" s="669"/>
      <c r="AE68" s="669"/>
      <c r="AF68" s="669"/>
      <c r="AG68" s="669"/>
      <c r="AH68" s="669"/>
    </row>
    <row r="69" spans="1:1028" s="656" customFormat="1">
      <c r="A69" s="669"/>
      <c r="B69" s="655"/>
      <c r="C69" s="657"/>
      <c r="D69" s="655"/>
      <c r="E69" s="655"/>
      <c r="F69" s="669"/>
      <c r="G69" s="669"/>
      <c r="H69" s="669"/>
      <c r="I69" s="669"/>
      <c r="J69" s="669"/>
      <c r="K69" s="669"/>
      <c r="L69" s="669"/>
      <c r="M69" s="669"/>
      <c r="N69" s="669"/>
      <c r="O69" s="669"/>
      <c r="P69" s="669"/>
      <c r="Q69" s="669"/>
      <c r="R69" s="669"/>
      <c r="S69" s="669"/>
      <c r="T69" s="669"/>
      <c r="U69" s="669"/>
      <c r="V69" s="669"/>
      <c r="W69" s="669"/>
      <c r="X69" s="669"/>
      <c r="Y69" s="669"/>
      <c r="Z69" s="669"/>
      <c r="AA69" s="669"/>
      <c r="AB69" s="669"/>
      <c r="AC69" s="669"/>
      <c r="AD69" s="669"/>
      <c r="AE69" s="669"/>
      <c r="AF69" s="669"/>
      <c r="AG69" s="669"/>
      <c r="AH69" s="669"/>
    </row>
    <row r="71" spans="1:1028">
      <c r="A71" s="671"/>
      <c r="F71" s="671"/>
      <c r="G71" s="671"/>
      <c r="H71" s="671"/>
      <c r="I71" s="671"/>
      <c r="J71" s="671"/>
      <c r="K71" s="671"/>
      <c r="L71" s="671"/>
      <c r="M71" s="671"/>
      <c r="N71" s="671"/>
      <c r="O71" s="671"/>
      <c r="P71" s="671"/>
      <c r="Q71" s="671"/>
      <c r="R71" s="671"/>
      <c r="S71" s="671"/>
      <c r="T71" s="671"/>
      <c r="U71" s="671"/>
      <c r="V71" s="671"/>
      <c r="W71" s="671"/>
      <c r="X71" s="671"/>
      <c r="Y71" s="671"/>
      <c r="Z71" s="671"/>
      <c r="AA71" s="671"/>
      <c r="AB71" s="671"/>
      <c r="AC71" s="671"/>
      <c r="AD71" s="671"/>
      <c r="AE71" s="671"/>
      <c r="AF71" s="671"/>
      <c r="AG71" s="671"/>
      <c r="AH71" s="6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</row>
  </sheetData>
  <mergeCells count="9">
    <mergeCell ref="R39:AH39"/>
    <mergeCell ref="G53:J53"/>
    <mergeCell ref="N55:X55"/>
    <mergeCell ref="A1:AH1"/>
    <mergeCell ref="A2:AH2"/>
    <mergeCell ref="A3:AH3"/>
    <mergeCell ref="E9:H9"/>
    <mergeCell ref="J12:AC12"/>
    <mergeCell ref="E28:AH28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42"/>
  <sheetViews>
    <sheetView workbookViewId="0">
      <selection sqref="A1:XFD1048576"/>
    </sheetView>
  </sheetViews>
  <sheetFormatPr defaultColWidth="8.85546875" defaultRowHeight="15"/>
  <cols>
    <col min="1" max="1" width="13" customWidth="1"/>
    <col min="2" max="2" width="40.5703125" style="763" bestFit="1" customWidth="1"/>
    <col min="5" max="34" width="7.28515625" customWidth="1"/>
    <col min="35" max="37" width="5.7109375" customWidth="1"/>
    <col min="38" max="38" width="8.7109375" style="764" customWidth="1"/>
    <col min="39" max="40" width="6.42578125" customWidth="1"/>
    <col min="41" max="41" width="3.5703125" customWidth="1"/>
    <col min="42" max="46" width="6.140625" customWidth="1"/>
    <col min="71" max="71" width="9.42578125" bestFit="1" customWidth="1"/>
  </cols>
  <sheetData>
    <row r="1" spans="1:95" ht="15.75" customHeight="1">
      <c r="A1" s="673" t="s">
        <v>287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74"/>
      <c r="AH1" s="674"/>
      <c r="AI1" s="675"/>
      <c r="AJ1" s="675"/>
      <c r="AK1" s="676"/>
      <c r="AL1" s="677"/>
      <c r="AM1" s="678"/>
      <c r="AN1" s="678"/>
      <c r="AO1" s="678"/>
      <c r="AP1" s="589"/>
      <c r="AQ1" s="589"/>
      <c r="AR1" s="589"/>
      <c r="AS1" s="589"/>
      <c r="AT1" s="589"/>
      <c r="AU1" s="589"/>
      <c r="AV1" s="589"/>
      <c r="AW1" s="589"/>
      <c r="AX1" s="589"/>
      <c r="AY1" s="589"/>
      <c r="AZ1" s="589"/>
      <c r="BA1" s="589"/>
      <c r="BB1" s="589"/>
      <c r="BC1" s="589"/>
      <c r="BD1" s="589"/>
      <c r="BE1" s="589"/>
      <c r="BF1" s="589"/>
      <c r="BG1" s="589"/>
      <c r="BH1" s="589"/>
      <c r="BI1" s="589"/>
      <c r="BJ1" s="589"/>
      <c r="BK1" s="589"/>
      <c r="BL1" s="589"/>
      <c r="BM1" s="589"/>
      <c r="BN1" s="589"/>
      <c r="BO1" s="589"/>
      <c r="BP1" s="589"/>
      <c r="BQ1" s="589"/>
      <c r="BR1" s="589"/>
      <c r="BS1" s="589"/>
      <c r="BT1" s="678"/>
    </row>
    <row r="2" spans="1:95" ht="15.75" customHeight="1">
      <c r="A2" s="679" t="s">
        <v>288</v>
      </c>
      <c r="B2" s="680"/>
      <c r="C2" s="680"/>
      <c r="D2" s="680"/>
      <c r="E2" s="680"/>
      <c r="F2" s="680"/>
      <c r="G2" s="680"/>
      <c r="H2" s="680"/>
      <c r="I2" s="680"/>
      <c r="J2" s="680"/>
      <c r="K2" s="680"/>
      <c r="L2" s="680"/>
      <c r="M2" s="680"/>
      <c r="N2" s="680"/>
      <c r="O2" s="680"/>
      <c r="P2" s="680"/>
      <c r="Q2" s="680"/>
      <c r="R2" s="680"/>
      <c r="S2" s="680"/>
      <c r="T2" s="680"/>
      <c r="U2" s="680"/>
      <c r="V2" s="680"/>
      <c r="W2" s="680"/>
      <c r="X2" s="680"/>
      <c r="Y2" s="680"/>
      <c r="Z2" s="680"/>
      <c r="AA2" s="680"/>
      <c r="AB2" s="680"/>
      <c r="AC2" s="680"/>
      <c r="AD2" s="680"/>
      <c r="AE2" s="680"/>
      <c r="AF2" s="680"/>
      <c r="AG2" s="680"/>
      <c r="AH2" s="680"/>
      <c r="AI2" s="681"/>
      <c r="AJ2" s="681"/>
      <c r="AK2" s="682"/>
      <c r="AL2" s="683"/>
      <c r="AM2" s="684">
        <f>19*6</f>
        <v>114</v>
      </c>
      <c r="AN2" s="685"/>
      <c r="AO2" s="685"/>
      <c r="AP2" s="685"/>
      <c r="AQ2" s="685"/>
      <c r="AR2" s="685"/>
      <c r="AS2" s="685"/>
      <c r="AT2" s="685"/>
      <c r="AU2" s="685"/>
      <c r="AV2" s="685"/>
      <c r="AW2" s="685"/>
      <c r="AX2" s="685"/>
      <c r="AY2" s="685"/>
      <c r="AZ2" s="685"/>
      <c r="BA2" s="685"/>
      <c r="BB2" s="685"/>
      <c r="BC2" s="685"/>
      <c r="BD2" s="685"/>
      <c r="BE2" s="685"/>
      <c r="BF2" s="685"/>
      <c r="BG2" s="685"/>
      <c r="BH2" s="685"/>
      <c r="BI2" s="685"/>
      <c r="BJ2" s="685"/>
      <c r="BK2" s="685"/>
      <c r="BL2" s="685"/>
      <c r="BM2" s="685"/>
      <c r="BN2" s="685"/>
      <c r="BO2" s="685"/>
      <c r="BP2" s="685"/>
      <c r="BQ2" s="685"/>
      <c r="BR2" s="685"/>
      <c r="BS2" s="685"/>
      <c r="BT2" s="686"/>
    </row>
    <row r="3" spans="1:95" ht="15.75" customHeight="1" thickBot="1">
      <c r="A3" s="687" t="s">
        <v>384</v>
      </c>
      <c r="B3" s="688"/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  <c r="P3" s="688"/>
      <c r="Q3" s="688"/>
      <c r="R3" s="688"/>
      <c r="S3" s="688"/>
      <c r="T3" s="688"/>
      <c r="U3" s="688"/>
      <c r="V3" s="688"/>
      <c r="W3" s="688"/>
      <c r="X3" s="688"/>
      <c r="Y3" s="688"/>
      <c r="Z3" s="688"/>
      <c r="AA3" s="688"/>
      <c r="AB3" s="688"/>
      <c r="AC3" s="688"/>
      <c r="AD3" s="688"/>
      <c r="AE3" s="688"/>
      <c r="AF3" s="688"/>
      <c r="AG3" s="688"/>
      <c r="AH3" s="688"/>
      <c r="AI3" s="689"/>
      <c r="AJ3" s="689"/>
      <c r="AK3" s="690"/>
      <c r="AL3" s="683"/>
      <c r="AM3" s="685"/>
      <c r="AN3" s="685"/>
      <c r="AO3" s="685"/>
      <c r="AP3" s="685"/>
      <c r="AQ3" s="685"/>
      <c r="AR3" s="685"/>
      <c r="AS3" s="685"/>
      <c r="AT3" s="685"/>
      <c r="AU3" s="685"/>
      <c r="AV3" s="685"/>
      <c r="AW3" s="685"/>
      <c r="AX3" s="685"/>
      <c r="AY3" s="685"/>
      <c r="AZ3" s="685"/>
      <c r="BA3" s="685"/>
      <c r="BB3" s="685"/>
      <c r="BC3" s="685"/>
      <c r="BD3" s="685"/>
      <c r="BE3" s="685"/>
      <c r="BF3" s="685"/>
      <c r="BG3" s="685"/>
      <c r="BH3" s="685"/>
      <c r="BI3" s="685"/>
      <c r="BJ3" s="685"/>
      <c r="BK3" s="685"/>
      <c r="BL3" s="685"/>
      <c r="BM3" s="685"/>
      <c r="BN3" s="685"/>
      <c r="BO3" s="685"/>
      <c r="BP3" s="685"/>
      <c r="BQ3" s="685"/>
      <c r="BR3" s="685"/>
      <c r="BS3" s="685"/>
      <c r="BT3" s="686"/>
    </row>
    <row r="4" spans="1:95" ht="15" customHeight="1">
      <c r="A4" s="691" t="s">
        <v>385</v>
      </c>
      <c r="B4" s="692" t="s">
        <v>386</v>
      </c>
      <c r="C4" s="693" t="s">
        <v>45</v>
      </c>
      <c r="D4" s="694" t="s">
        <v>3</v>
      </c>
      <c r="E4" s="475">
        <v>1</v>
      </c>
      <c r="F4" s="475">
        <v>2</v>
      </c>
      <c r="G4" s="475">
        <v>3</v>
      </c>
      <c r="H4" s="475">
        <v>4</v>
      </c>
      <c r="I4" s="475">
        <v>5</v>
      </c>
      <c r="J4" s="475">
        <v>6</v>
      </c>
      <c r="K4" s="475">
        <v>7</v>
      </c>
      <c r="L4" s="475">
        <v>8</v>
      </c>
      <c r="M4" s="475">
        <v>9</v>
      </c>
      <c r="N4" s="475">
        <v>10</v>
      </c>
      <c r="O4" s="475">
        <v>11</v>
      </c>
      <c r="P4" s="475">
        <v>12</v>
      </c>
      <c r="Q4" s="475">
        <v>13</v>
      </c>
      <c r="R4" s="475">
        <v>14</v>
      </c>
      <c r="S4" s="475">
        <v>15</v>
      </c>
      <c r="T4" s="475">
        <v>16</v>
      </c>
      <c r="U4" s="475">
        <v>17</v>
      </c>
      <c r="V4" s="475">
        <v>18</v>
      </c>
      <c r="W4" s="475">
        <v>19</v>
      </c>
      <c r="X4" s="475">
        <v>20</v>
      </c>
      <c r="Y4" s="475">
        <v>21</v>
      </c>
      <c r="Z4" s="475">
        <v>22</v>
      </c>
      <c r="AA4" s="475">
        <v>23</v>
      </c>
      <c r="AB4" s="475">
        <v>24</v>
      </c>
      <c r="AC4" s="475">
        <v>25</v>
      </c>
      <c r="AD4" s="475">
        <v>26</v>
      </c>
      <c r="AE4" s="475">
        <v>27</v>
      </c>
      <c r="AF4" s="475">
        <v>28</v>
      </c>
      <c r="AG4" s="475">
        <v>29</v>
      </c>
      <c r="AH4" s="475">
        <v>30</v>
      </c>
      <c r="AI4" s="695" t="s">
        <v>4</v>
      </c>
      <c r="AJ4" s="696" t="s">
        <v>5</v>
      </c>
      <c r="AK4" s="696" t="s">
        <v>6</v>
      </c>
      <c r="AL4" s="697"/>
      <c r="AM4" s="685"/>
      <c r="AN4" s="685"/>
      <c r="AO4" s="685"/>
      <c r="AP4" s="685"/>
      <c r="AQ4" s="685"/>
      <c r="AR4" s="685"/>
      <c r="AS4" s="685"/>
      <c r="AT4" s="685"/>
      <c r="AU4" s="685"/>
      <c r="AV4" s="685"/>
      <c r="AW4" s="685"/>
      <c r="AX4" s="685"/>
      <c r="AY4" s="685"/>
      <c r="AZ4" s="685"/>
      <c r="BA4" s="685"/>
      <c r="BB4" s="685"/>
      <c r="BC4" s="685"/>
      <c r="BD4" s="685"/>
      <c r="BE4" s="685"/>
      <c r="BF4" s="685"/>
      <c r="BG4" s="685"/>
      <c r="BH4" s="685"/>
      <c r="BI4" s="685"/>
      <c r="BJ4" s="685"/>
      <c r="BK4" s="685"/>
      <c r="BL4" s="685"/>
      <c r="BM4" s="685"/>
      <c r="BN4" s="685"/>
      <c r="BO4" s="685"/>
      <c r="BP4" s="685"/>
      <c r="BQ4" s="685"/>
      <c r="BR4" s="685"/>
      <c r="BS4" s="685"/>
      <c r="BT4" s="698"/>
    </row>
    <row r="5" spans="1:95" ht="15" customHeight="1">
      <c r="A5" s="699"/>
      <c r="B5" s="700" t="s">
        <v>290</v>
      </c>
      <c r="C5" s="701" t="s">
        <v>209</v>
      </c>
      <c r="D5" s="702"/>
      <c r="E5" s="478" t="s">
        <v>8</v>
      </c>
      <c r="F5" s="478" t="s">
        <v>9</v>
      </c>
      <c r="G5" s="478" t="s">
        <v>10</v>
      </c>
      <c r="H5" s="478" t="s">
        <v>130</v>
      </c>
      <c r="I5" s="478" t="s">
        <v>11</v>
      </c>
      <c r="J5" s="478" t="s">
        <v>12</v>
      </c>
      <c r="K5" s="478" t="s">
        <v>13</v>
      </c>
      <c r="L5" s="478" t="s">
        <v>8</v>
      </c>
      <c r="M5" s="478" t="s">
        <v>9</v>
      </c>
      <c r="N5" s="478" t="s">
        <v>10</v>
      </c>
      <c r="O5" s="478" t="s">
        <v>130</v>
      </c>
      <c r="P5" s="478" t="s">
        <v>11</v>
      </c>
      <c r="Q5" s="478" t="s">
        <v>12</v>
      </c>
      <c r="R5" s="478" t="s">
        <v>13</v>
      </c>
      <c r="S5" s="478" t="s">
        <v>8</v>
      </c>
      <c r="T5" s="478" t="s">
        <v>9</v>
      </c>
      <c r="U5" s="478" t="s">
        <v>10</v>
      </c>
      <c r="V5" s="478" t="s">
        <v>130</v>
      </c>
      <c r="W5" s="478" t="s">
        <v>11</v>
      </c>
      <c r="X5" s="478" t="s">
        <v>12</v>
      </c>
      <c r="Y5" s="478" t="s">
        <v>13</v>
      </c>
      <c r="Z5" s="478" t="s">
        <v>8</v>
      </c>
      <c r="AA5" s="478" t="s">
        <v>9</v>
      </c>
      <c r="AB5" s="478" t="s">
        <v>10</v>
      </c>
      <c r="AC5" s="478" t="s">
        <v>130</v>
      </c>
      <c r="AD5" s="478" t="s">
        <v>11</v>
      </c>
      <c r="AE5" s="478" t="s">
        <v>12</v>
      </c>
      <c r="AF5" s="478" t="s">
        <v>13</v>
      </c>
      <c r="AG5" s="478" t="s">
        <v>8</v>
      </c>
      <c r="AH5" s="478" t="s">
        <v>9</v>
      </c>
      <c r="AI5" s="695"/>
      <c r="AJ5" s="696"/>
      <c r="AK5" s="696"/>
      <c r="AL5" s="697"/>
      <c r="AM5" s="703" t="s">
        <v>4</v>
      </c>
      <c r="AN5" s="703" t="s">
        <v>6</v>
      </c>
      <c r="AO5" s="480"/>
      <c r="AP5" s="704" t="s">
        <v>14</v>
      </c>
      <c r="AQ5" s="704" t="s">
        <v>15</v>
      </c>
      <c r="AR5" s="704" t="s">
        <v>16</v>
      </c>
      <c r="AS5" s="704" t="s">
        <v>17</v>
      </c>
      <c r="AT5" s="704" t="s">
        <v>18</v>
      </c>
      <c r="AU5" s="482" t="s">
        <v>19</v>
      </c>
      <c r="AV5" s="482" t="s">
        <v>20</v>
      </c>
      <c r="AW5" s="482" t="s">
        <v>21</v>
      </c>
      <c r="AX5" s="482" t="s">
        <v>55</v>
      </c>
      <c r="AY5" s="482" t="s">
        <v>210</v>
      </c>
      <c r="AZ5" s="482" t="s">
        <v>211</v>
      </c>
      <c r="BA5" s="482" t="s">
        <v>22</v>
      </c>
      <c r="BB5" s="482" t="s">
        <v>23</v>
      </c>
      <c r="BC5" s="482" t="s">
        <v>24</v>
      </c>
      <c r="BD5" s="482" t="s">
        <v>217</v>
      </c>
      <c r="BE5" s="482" t="s">
        <v>213</v>
      </c>
      <c r="BF5" s="482" t="s">
        <v>223</v>
      </c>
      <c r="BG5" s="482" t="s">
        <v>27</v>
      </c>
      <c r="BH5" s="482" t="s">
        <v>28</v>
      </c>
      <c r="BI5" s="482" t="s">
        <v>29</v>
      </c>
      <c r="BJ5" s="482" t="s">
        <v>30</v>
      </c>
      <c r="BK5" s="482" t="s">
        <v>387</v>
      </c>
      <c r="BL5" s="482" t="s">
        <v>91</v>
      </c>
      <c r="BM5" s="482" t="s">
        <v>216</v>
      </c>
      <c r="BN5" s="482" t="s">
        <v>388</v>
      </c>
      <c r="BO5" s="482" t="s">
        <v>389</v>
      </c>
      <c r="BP5" s="482" t="s">
        <v>294</v>
      </c>
      <c r="BQ5" s="482" t="s">
        <v>295</v>
      </c>
      <c r="BR5" s="705" t="s">
        <v>31</v>
      </c>
      <c r="BS5" s="705" t="s">
        <v>32</v>
      </c>
      <c r="BT5" s="698"/>
      <c r="BU5" s="482" t="s">
        <v>19</v>
      </c>
      <c r="BV5" s="482" t="s">
        <v>20</v>
      </c>
      <c r="BW5" s="482" t="s">
        <v>21</v>
      </c>
      <c r="BX5" s="482" t="s">
        <v>55</v>
      </c>
      <c r="BY5" s="482" t="s">
        <v>210</v>
      </c>
      <c r="BZ5" s="482" t="s">
        <v>211</v>
      </c>
      <c r="CA5" s="482" t="s">
        <v>22</v>
      </c>
      <c r="CB5" s="482" t="s">
        <v>23</v>
      </c>
      <c r="CC5" s="482" t="s">
        <v>24</v>
      </c>
      <c r="CD5" s="482" t="s">
        <v>225</v>
      </c>
      <c r="CE5" s="482" t="s">
        <v>25</v>
      </c>
      <c r="CF5" s="482" t="s">
        <v>223</v>
      </c>
      <c r="CG5" s="482" t="s">
        <v>27</v>
      </c>
      <c r="CH5" s="482" t="s">
        <v>28</v>
      </c>
      <c r="CI5" s="482" t="s">
        <v>213</v>
      </c>
      <c r="CJ5" s="482" t="s">
        <v>30</v>
      </c>
      <c r="CK5" s="482" t="s">
        <v>387</v>
      </c>
      <c r="CL5" s="482" t="s">
        <v>91</v>
      </c>
      <c r="CM5" s="482" t="s">
        <v>216</v>
      </c>
      <c r="CN5" s="482" t="s">
        <v>388</v>
      </c>
      <c r="CO5" s="482" t="s">
        <v>389</v>
      </c>
      <c r="CP5" s="482" t="s">
        <v>294</v>
      </c>
      <c r="CQ5" s="482" t="s">
        <v>29</v>
      </c>
    </row>
    <row r="6" spans="1:95" ht="15.75">
      <c r="A6" s="706" t="s">
        <v>390</v>
      </c>
      <c r="B6" s="707" t="s">
        <v>391</v>
      </c>
      <c r="C6" s="708">
        <v>602458</v>
      </c>
      <c r="D6" s="709" t="s">
        <v>81</v>
      </c>
      <c r="E6" s="710" t="s">
        <v>55</v>
      </c>
      <c r="F6" s="711"/>
      <c r="G6" s="712" t="s">
        <v>55</v>
      </c>
      <c r="H6" s="712"/>
      <c r="I6" s="713" t="s">
        <v>55</v>
      </c>
      <c r="J6" s="711" t="s">
        <v>55</v>
      </c>
      <c r="K6" s="711"/>
      <c r="L6" s="711"/>
      <c r="M6" s="711" t="s">
        <v>55</v>
      </c>
      <c r="N6" s="711"/>
      <c r="O6" s="712"/>
      <c r="P6" s="712" t="s">
        <v>392</v>
      </c>
      <c r="Q6" s="711"/>
      <c r="R6" s="711"/>
      <c r="S6" s="711" t="s">
        <v>55</v>
      </c>
      <c r="T6" s="710" t="s">
        <v>55</v>
      </c>
      <c r="U6" s="711"/>
      <c r="V6" s="712" t="s">
        <v>55</v>
      </c>
      <c r="W6" s="712"/>
      <c r="X6" s="712"/>
      <c r="Y6" s="712" t="s">
        <v>55</v>
      </c>
      <c r="Z6" s="711"/>
      <c r="AA6" s="710" t="s">
        <v>55</v>
      </c>
      <c r="AB6" s="711" t="s">
        <v>55</v>
      </c>
      <c r="AC6" s="712"/>
      <c r="AD6" s="712"/>
      <c r="AE6" s="711" t="s">
        <v>55</v>
      </c>
      <c r="AF6" s="711"/>
      <c r="AG6" s="710" t="s">
        <v>55</v>
      </c>
      <c r="AH6" s="714" t="s">
        <v>17</v>
      </c>
      <c r="AI6" s="715">
        <f t="shared" ref="AI6:AI15" si="0">AM6</f>
        <v>102</v>
      </c>
      <c r="AJ6" s="716">
        <f t="shared" ref="AJ6:AJ15" si="1">AI6+AK6</f>
        <v>168</v>
      </c>
      <c r="AK6" s="716">
        <f>AN6</f>
        <v>66</v>
      </c>
      <c r="AL6" s="717" t="s">
        <v>199</v>
      </c>
      <c r="AM6" s="718">
        <f>$AM$2-BR6</f>
        <v>102</v>
      </c>
      <c r="AN6" s="718">
        <f>(BS6-AM6)</f>
        <v>66</v>
      </c>
      <c r="AO6" s="480"/>
      <c r="AP6" s="704"/>
      <c r="AQ6" s="704"/>
      <c r="AR6" s="704"/>
      <c r="AS6" s="704">
        <v>2</v>
      </c>
      <c r="AT6" s="704"/>
      <c r="AU6" s="719">
        <f t="shared" ref="AU6:AU15" si="2">COUNTIF(E6:AH6,"M")</f>
        <v>0</v>
      </c>
      <c r="AV6" s="719">
        <f t="shared" ref="AV6:AV15" si="3">COUNTIF(E6:AH6,"T")</f>
        <v>0</v>
      </c>
      <c r="AW6" s="719">
        <f t="shared" ref="AW6:AW15" si="4">COUNTIF(E6:AH6,"P")</f>
        <v>0</v>
      </c>
      <c r="AX6" s="719">
        <f t="shared" ref="AX6:AX15" si="5">COUNTIF(E6:AH6,"N")</f>
        <v>13</v>
      </c>
      <c r="AY6" s="719">
        <f t="shared" ref="AY6:AY15" si="6">COUNTIF(E6:AH6,"M/T")</f>
        <v>0</v>
      </c>
      <c r="AZ6" s="719">
        <f t="shared" ref="AZ6:AZ15" si="7">COUNTIF(E6:AH6,"I/I")</f>
        <v>1</v>
      </c>
      <c r="BA6" s="719">
        <f t="shared" ref="BA6:BA15" si="8">COUNTIF(E6:AH6,"I")</f>
        <v>0</v>
      </c>
      <c r="BB6" s="719">
        <f t="shared" ref="BB6:BB15" si="9">COUNTIF(E6:AH6,"I²")</f>
        <v>0</v>
      </c>
      <c r="BC6" s="719">
        <f t="shared" ref="BC6:BC15" si="10">COUNTIF(E6:AH6,"M4")</f>
        <v>0</v>
      </c>
      <c r="BD6" s="719">
        <f>COUNTIF(E6:AH6,"CAP")</f>
        <v>0</v>
      </c>
      <c r="BE6" s="719">
        <f t="shared" ref="BE6:BE15" si="11">COUNTIF(E6:AH6,"M/N")</f>
        <v>0</v>
      </c>
      <c r="BF6" s="719">
        <f t="shared" ref="BF6:BF15" si="12">COUNTIF(E6:AH6,"T/N")</f>
        <v>0</v>
      </c>
      <c r="BG6" s="719">
        <f t="shared" ref="BG6:BG15" si="13">COUNTIF(E6:AH6,"T/I")</f>
        <v>0</v>
      </c>
      <c r="BH6" s="719">
        <f t="shared" ref="BH6:BH15" si="14">COUNTIF(E6:AH6,"P/I")</f>
        <v>0</v>
      </c>
      <c r="BI6" s="719">
        <f t="shared" ref="BI6:BI15" si="15">COUNTIF(E6:AH6,"M/I")</f>
        <v>0</v>
      </c>
      <c r="BJ6" s="719">
        <f t="shared" ref="BJ6:BJ15" si="16">COUNTIF(E6:AH6,"M4/T")</f>
        <v>0</v>
      </c>
      <c r="BK6" s="719">
        <f t="shared" ref="BK6:BK15" si="17">COUNTIF(E6:AH6,"I2/N")</f>
        <v>0</v>
      </c>
      <c r="BL6" s="719">
        <f t="shared" ref="BL6:BL15" si="18">COUNTIF(E6:AH6,"M5")</f>
        <v>0</v>
      </c>
      <c r="BM6" s="719">
        <f t="shared" ref="BM6:BM15" si="19">COUNTIF(E6:AH6,"M6")</f>
        <v>0</v>
      </c>
      <c r="BN6" s="719">
        <f t="shared" ref="BN6:BN15" si="20">COUNTIF(E6:AH6,"T2/N")</f>
        <v>0</v>
      </c>
      <c r="BO6" s="719">
        <f t="shared" ref="BO6:BO15" si="21">COUNTIF(E6:AH6,"P2")</f>
        <v>0</v>
      </c>
      <c r="BP6" s="719">
        <f t="shared" ref="BP6:BP15" si="22">COUNTIF(E6:AH6,"T5/N")</f>
        <v>0</v>
      </c>
      <c r="BQ6" s="719">
        <f t="shared" ref="BQ6:BQ15" si="23">COUNTIF(E6:AH6,"M5/I")</f>
        <v>0</v>
      </c>
      <c r="BR6" s="719">
        <f>((AQ6*6)+(AR6*6)+(AS6*6)+(AT6*6)+(AP6*6))</f>
        <v>12</v>
      </c>
      <c r="BS6" s="720">
        <f>(AU6*$BU$6)+(AV6*$BV$6)+(AW6*$BW$6)+(AX6*$BX$6)+(AY6*$BY$6)+(AZ6*$BZ$6)+(BA6*$CA$6)+(BB6*$CB$6)+(BC6*$CC$6)+(BD6*$CD$6)+(BE6*$CE$6)+(BF6*$CF$6+(BG6*$CG$6)+(BH6*$CH$6)+(BI6*$CI$6)+(BJ6*$CJ$6)+(BK6*$CK$6)+(BL6*$CL$6)+(BM6*$CM6)+(BN6*$CN$6)+(BO6*$CO$6)+(BP6*$CP$6)+(BQ6*$CQ$6))</f>
        <v>168</v>
      </c>
      <c r="BT6" s="698"/>
      <c r="BU6" s="479">
        <v>6</v>
      </c>
      <c r="BV6" s="479">
        <v>6</v>
      </c>
      <c r="BW6" s="479">
        <v>12</v>
      </c>
      <c r="BX6" s="479">
        <v>12</v>
      </c>
      <c r="BY6" s="479">
        <v>12</v>
      </c>
      <c r="BZ6" s="479">
        <v>12</v>
      </c>
      <c r="CA6" s="479">
        <v>6</v>
      </c>
      <c r="CB6" s="479">
        <v>6</v>
      </c>
      <c r="CC6" s="479">
        <v>6</v>
      </c>
      <c r="CD6" s="479">
        <v>6</v>
      </c>
      <c r="CE6" s="479">
        <v>18</v>
      </c>
      <c r="CF6" s="479">
        <v>18</v>
      </c>
      <c r="CG6" s="479">
        <v>12</v>
      </c>
      <c r="CH6" s="479">
        <v>18</v>
      </c>
      <c r="CI6" s="479">
        <v>12</v>
      </c>
      <c r="CJ6" s="479">
        <v>8</v>
      </c>
      <c r="CK6" s="479">
        <v>18</v>
      </c>
      <c r="CL6" s="479">
        <v>3</v>
      </c>
      <c r="CM6" s="497">
        <v>6</v>
      </c>
      <c r="CN6" s="498">
        <v>15</v>
      </c>
      <c r="CO6" s="499">
        <v>12</v>
      </c>
      <c r="CP6" s="498">
        <v>18</v>
      </c>
      <c r="CQ6" s="498">
        <v>18</v>
      </c>
    </row>
    <row r="7" spans="1:95" ht="15.75" customHeight="1">
      <c r="A7" s="706" t="s">
        <v>393</v>
      </c>
      <c r="B7" s="707" t="s">
        <v>394</v>
      </c>
      <c r="C7" s="708">
        <v>193516</v>
      </c>
      <c r="D7" s="709" t="s">
        <v>81</v>
      </c>
      <c r="E7" s="710" t="s">
        <v>55</v>
      </c>
      <c r="F7" s="711"/>
      <c r="G7" s="712" t="s">
        <v>55</v>
      </c>
      <c r="H7" s="712" t="s">
        <v>55</v>
      </c>
      <c r="I7" s="713" t="s">
        <v>19</v>
      </c>
      <c r="J7" s="711" t="s">
        <v>55</v>
      </c>
      <c r="K7" s="710" t="s">
        <v>55</v>
      </c>
      <c r="L7" s="711" t="s">
        <v>392</v>
      </c>
      <c r="M7" s="711"/>
      <c r="N7" s="711"/>
      <c r="O7" s="713" t="s">
        <v>55</v>
      </c>
      <c r="P7" s="712" t="s">
        <v>55</v>
      </c>
      <c r="Q7" s="711"/>
      <c r="R7" s="710" t="s">
        <v>55</v>
      </c>
      <c r="S7" s="711" t="s">
        <v>55</v>
      </c>
      <c r="T7" s="711"/>
      <c r="U7" s="711"/>
      <c r="V7" s="712"/>
      <c r="W7" s="712"/>
      <c r="X7" s="713" t="s">
        <v>55</v>
      </c>
      <c r="Y7" s="712" t="s">
        <v>55</v>
      </c>
      <c r="Z7" s="710" t="s">
        <v>55</v>
      </c>
      <c r="AA7" s="710" t="s">
        <v>55</v>
      </c>
      <c r="AB7" s="711" t="s">
        <v>55</v>
      </c>
      <c r="AC7" s="712"/>
      <c r="AD7" s="712"/>
      <c r="AE7" s="711"/>
      <c r="AF7" s="711" t="s">
        <v>55</v>
      </c>
      <c r="AG7" s="711"/>
      <c r="AH7" s="711" t="s">
        <v>55</v>
      </c>
      <c r="AI7" s="715">
        <f t="shared" si="0"/>
        <v>114</v>
      </c>
      <c r="AJ7" s="716">
        <f t="shared" si="1"/>
        <v>210</v>
      </c>
      <c r="AK7" s="716">
        <f t="shared" ref="AK7:AK15" si="24">AN7</f>
        <v>96</v>
      </c>
      <c r="AL7" s="717" t="s">
        <v>199</v>
      </c>
      <c r="AM7" s="718">
        <f t="shared" ref="AM7:AM15" si="25">$AM$2-BR7</f>
        <v>114</v>
      </c>
      <c r="AN7" s="718">
        <f t="shared" ref="AN7:AN15" si="26">(BS7-AM7)</f>
        <v>96</v>
      </c>
      <c r="AO7" s="480"/>
      <c r="AP7" s="704"/>
      <c r="AQ7" s="704"/>
      <c r="AR7" s="704"/>
      <c r="AS7" s="704"/>
      <c r="AT7" s="704"/>
      <c r="AU7" s="719">
        <f t="shared" si="2"/>
        <v>1</v>
      </c>
      <c r="AV7" s="719">
        <f t="shared" si="3"/>
        <v>0</v>
      </c>
      <c r="AW7" s="719">
        <f t="shared" si="4"/>
        <v>0</v>
      </c>
      <c r="AX7" s="719">
        <f t="shared" si="5"/>
        <v>16</v>
      </c>
      <c r="AY7" s="719">
        <f t="shared" si="6"/>
        <v>0</v>
      </c>
      <c r="AZ7" s="719">
        <f t="shared" si="7"/>
        <v>1</v>
      </c>
      <c r="BA7" s="719">
        <f t="shared" si="8"/>
        <v>0</v>
      </c>
      <c r="BB7" s="719">
        <f t="shared" si="9"/>
        <v>0</v>
      </c>
      <c r="BC7" s="719">
        <f t="shared" si="10"/>
        <v>0</v>
      </c>
      <c r="BD7" s="719">
        <f t="shared" ref="BD7:BD15" si="27">COUNTIF(E7:AH7,"CAP")</f>
        <v>0</v>
      </c>
      <c r="BE7" s="719">
        <f t="shared" si="11"/>
        <v>0</v>
      </c>
      <c r="BF7" s="719">
        <f t="shared" si="12"/>
        <v>0</v>
      </c>
      <c r="BG7" s="719">
        <f t="shared" si="13"/>
        <v>0</v>
      </c>
      <c r="BH7" s="719">
        <f t="shared" si="14"/>
        <v>0</v>
      </c>
      <c r="BI7" s="719">
        <f t="shared" si="15"/>
        <v>0</v>
      </c>
      <c r="BJ7" s="719">
        <f t="shared" si="16"/>
        <v>0</v>
      </c>
      <c r="BK7" s="719">
        <f t="shared" si="17"/>
        <v>0</v>
      </c>
      <c r="BL7" s="719">
        <f t="shared" si="18"/>
        <v>0</v>
      </c>
      <c r="BM7" s="719">
        <f t="shared" si="19"/>
        <v>0</v>
      </c>
      <c r="BN7" s="719">
        <f t="shared" si="20"/>
        <v>0</v>
      </c>
      <c r="BO7" s="719">
        <f t="shared" si="21"/>
        <v>0</v>
      </c>
      <c r="BP7" s="719">
        <f t="shared" si="22"/>
        <v>0</v>
      </c>
      <c r="BQ7" s="719">
        <f t="shared" si="23"/>
        <v>0</v>
      </c>
      <c r="BR7" s="719">
        <f>((AQ7*6)+(AR7*6)+(AS7*6)+(AT7*6)+(AP7*6))</f>
        <v>0</v>
      </c>
      <c r="BS7" s="720">
        <f t="shared" ref="BS7:BS15" si="28">(AU7*$BU$6)+(AV7*$BV$6)+(AW7*$BW$6)+(AX7*$BX$6)+(AY7*$BY$6)+(AZ7*$BZ$6)+(BA7*$CA$6)+(BB7*$CB$6)+(BC7*$CC$6)+(BD7*$CD$6)+(BE7*$CE$6)+(BF7*$CF$6+(BG7*$CG$6)+(BH7*$CH$6)+(BI7*$CI$6)+(BJ7*$CJ$6)+(BK7*$CK$6)+(BL7*$CL$6)+(BM7*$CM7)+(BN7*$CN$6)+(BO7*$CO$6)+(BP7*$CP$6)+(BQ7*$CQ$6))</f>
        <v>210</v>
      </c>
      <c r="BT7" s="698"/>
    </row>
    <row r="8" spans="1:95" ht="15.75">
      <c r="A8" s="706" t="s">
        <v>395</v>
      </c>
      <c r="B8" s="707" t="s">
        <v>396</v>
      </c>
      <c r="C8" s="708">
        <v>999756</v>
      </c>
      <c r="D8" s="709" t="s">
        <v>81</v>
      </c>
      <c r="E8" s="711"/>
      <c r="F8" s="711"/>
      <c r="G8" s="712" t="s">
        <v>55</v>
      </c>
      <c r="H8" s="712"/>
      <c r="I8" s="712"/>
      <c r="J8" s="711" t="s">
        <v>55</v>
      </c>
      <c r="K8" s="710" t="s">
        <v>55</v>
      </c>
      <c r="L8" s="711"/>
      <c r="M8" s="711" t="s">
        <v>55</v>
      </c>
      <c r="N8" s="711"/>
      <c r="O8" s="712"/>
      <c r="P8" s="712" t="s">
        <v>55</v>
      </c>
      <c r="Q8" s="710" t="s">
        <v>55</v>
      </c>
      <c r="R8" s="711"/>
      <c r="S8" s="711" t="s">
        <v>55</v>
      </c>
      <c r="T8" s="711"/>
      <c r="U8" s="711"/>
      <c r="V8" s="712" t="s">
        <v>55</v>
      </c>
      <c r="W8" s="712"/>
      <c r="X8" s="712"/>
      <c r="Y8" s="712" t="s">
        <v>392</v>
      </c>
      <c r="Z8" s="711"/>
      <c r="AA8" s="711"/>
      <c r="AB8" s="711" t="s">
        <v>55</v>
      </c>
      <c r="AC8" s="712"/>
      <c r="AD8" s="712"/>
      <c r="AE8" s="711" t="s">
        <v>55</v>
      </c>
      <c r="AF8" s="711"/>
      <c r="AG8" s="711"/>
      <c r="AH8" s="711" t="s">
        <v>55</v>
      </c>
      <c r="AI8" s="715">
        <f t="shared" si="0"/>
        <v>114</v>
      </c>
      <c r="AJ8" s="716">
        <f t="shared" si="1"/>
        <v>144</v>
      </c>
      <c r="AK8" s="716">
        <f t="shared" si="24"/>
        <v>30</v>
      </c>
      <c r="AL8" s="717" t="s">
        <v>199</v>
      </c>
      <c r="AM8" s="718">
        <f t="shared" si="25"/>
        <v>114</v>
      </c>
      <c r="AN8" s="718">
        <f t="shared" si="26"/>
        <v>30</v>
      </c>
      <c r="AO8" s="480"/>
      <c r="AP8" s="704"/>
      <c r="AQ8" s="704"/>
      <c r="AR8" s="704"/>
      <c r="AS8" s="704"/>
      <c r="AT8" s="704"/>
      <c r="AU8" s="719">
        <f t="shared" si="2"/>
        <v>0</v>
      </c>
      <c r="AV8" s="719">
        <f t="shared" si="3"/>
        <v>0</v>
      </c>
      <c r="AW8" s="719">
        <f t="shared" si="4"/>
        <v>0</v>
      </c>
      <c r="AX8" s="719">
        <f t="shared" si="5"/>
        <v>11</v>
      </c>
      <c r="AY8" s="719">
        <f t="shared" si="6"/>
        <v>0</v>
      </c>
      <c r="AZ8" s="719">
        <f t="shared" si="7"/>
        <v>1</v>
      </c>
      <c r="BA8" s="719">
        <f t="shared" si="8"/>
        <v>0</v>
      </c>
      <c r="BB8" s="719">
        <f t="shared" si="9"/>
        <v>0</v>
      </c>
      <c r="BC8" s="719">
        <f t="shared" si="10"/>
        <v>0</v>
      </c>
      <c r="BD8" s="719">
        <f t="shared" si="27"/>
        <v>0</v>
      </c>
      <c r="BE8" s="719">
        <f t="shared" si="11"/>
        <v>0</v>
      </c>
      <c r="BF8" s="719">
        <f t="shared" si="12"/>
        <v>0</v>
      </c>
      <c r="BG8" s="719">
        <f t="shared" si="13"/>
        <v>0</v>
      </c>
      <c r="BH8" s="719">
        <f t="shared" si="14"/>
        <v>0</v>
      </c>
      <c r="BI8" s="719">
        <f t="shared" si="15"/>
        <v>0</v>
      </c>
      <c r="BJ8" s="719">
        <f t="shared" si="16"/>
        <v>0</v>
      </c>
      <c r="BK8" s="719">
        <f t="shared" si="17"/>
        <v>0</v>
      </c>
      <c r="BL8" s="719">
        <f t="shared" si="18"/>
        <v>0</v>
      </c>
      <c r="BM8" s="719">
        <f t="shared" si="19"/>
        <v>0</v>
      </c>
      <c r="BN8" s="719">
        <f t="shared" si="20"/>
        <v>0</v>
      </c>
      <c r="BO8" s="719">
        <f t="shared" si="21"/>
        <v>0</v>
      </c>
      <c r="BP8" s="719">
        <f t="shared" si="22"/>
        <v>0</v>
      </c>
      <c r="BQ8" s="719">
        <f t="shared" si="23"/>
        <v>0</v>
      </c>
      <c r="BR8" s="719">
        <f t="shared" ref="BR8:BR15" si="29">((AQ8*6)+(AR8*6)+(AS8*6)+(AT8)+(AP8*6))</f>
        <v>0</v>
      </c>
      <c r="BS8" s="720">
        <f t="shared" si="28"/>
        <v>144</v>
      </c>
      <c r="BT8" s="698"/>
    </row>
    <row r="9" spans="1:95" ht="15.75">
      <c r="A9" s="706" t="s">
        <v>397</v>
      </c>
      <c r="B9" s="707" t="s">
        <v>398</v>
      </c>
      <c r="C9" s="708">
        <v>388106</v>
      </c>
      <c r="D9" s="709" t="s">
        <v>81</v>
      </c>
      <c r="E9" s="711"/>
      <c r="F9" s="711"/>
      <c r="G9" s="712" t="s">
        <v>55</v>
      </c>
      <c r="H9" s="712"/>
      <c r="I9" s="712"/>
      <c r="J9" s="711" t="s">
        <v>55</v>
      </c>
      <c r="K9" s="711"/>
      <c r="L9" s="711"/>
      <c r="M9" s="711" t="s">
        <v>55</v>
      </c>
      <c r="N9" s="711"/>
      <c r="O9" s="712"/>
      <c r="P9" s="712" t="s">
        <v>55</v>
      </c>
      <c r="Q9" s="711"/>
      <c r="R9" s="711"/>
      <c r="S9" s="721" t="s">
        <v>169</v>
      </c>
      <c r="T9" s="722"/>
      <c r="U9" s="722"/>
      <c r="V9" s="722"/>
      <c r="W9" s="722"/>
      <c r="X9" s="722"/>
      <c r="Y9" s="722"/>
      <c r="Z9" s="722"/>
      <c r="AA9" s="722"/>
      <c r="AB9" s="722"/>
      <c r="AC9" s="722"/>
      <c r="AD9" s="722"/>
      <c r="AE9" s="722"/>
      <c r="AF9" s="722"/>
      <c r="AG9" s="722"/>
      <c r="AH9" s="723"/>
      <c r="AI9" s="715">
        <f t="shared" si="0"/>
        <v>114</v>
      </c>
      <c r="AJ9" s="716">
        <f t="shared" si="1"/>
        <v>48</v>
      </c>
      <c r="AK9" s="716">
        <f t="shared" si="24"/>
        <v>-66</v>
      </c>
      <c r="AL9" s="717"/>
      <c r="AM9" s="718">
        <f t="shared" si="25"/>
        <v>114</v>
      </c>
      <c r="AN9" s="718">
        <f t="shared" si="26"/>
        <v>-66</v>
      </c>
      <c r="AO9" s="480"/>
      <c r="AP9" s="704"/>
      <c r="AQ9" s="704"/>
      <c r="AR9" s="704"/>
      <c r="AS9" s="704"/>
      <c r="AT9" s="704"/>
      <c r="AU9" s="719">
        <f t="shared" si="2"/>
        <v>0</v>
      </c>
      <c r="AV9" s="719">
        <f t="shared" si="3"/>
        <v>0</v>
      </c>
      <c r="AW9" s="719">
        <f t="shared" si="4"/>
        <v>0</v>
      </c>
      <c r="AX9" s="719">
        <f t="shared" si="5"/>
        <v>4</v>
      </c>
      <c r="AY9" s="719">
        <f t="shared" si="6"/>
        <v>0</v>
      </c>
      <c r="AZ9" s="719">
        <f t="shared" si="7"/>
        <v>0</v>
      </c>
      <c r="BA9" s="719">
        <f t="shared" si="8"/>
        <v>0</v>
      </c>
      <c r="BB9" s="719">
        <f t="shared" si="9"/>
        <v>0</v>
      </c>
      <c r="BC9" s="719">
        <f t="shared" si="10"/>
        <v>0</v>
      </c>
      <c r="BD9" s="719">
        <f t="shared" si="27"/>
        <v>0</v>
      </c>
      <c r="BE9" s="719">
        <f t="shared" si="11"/>
        <v>0</v>
      </c>
      <c r="BF9" s="719">
        <f t="shared" si="12"/>
        <v>0</v>
      </c>
      <c r="BG9" s="719">
        <f t="shared" si="13"/>
        <v>0</v>
      </c>
      <c r="BH9" s="719">
        <f t="shared" si="14"/>
        <v>0</v>
      </c>
      <c r="BI9" s="719">
        <f t="shared" si="15"/>
        <v>0</v>
      </c>
      <c r="BJ9" s="719">
        <f t="shared" si="16"/>
        <v>0</v>
      </c>
      <c r="BK9" s="719">
        <f t="shared" si="17"/>
        <v>0</v>
      </c>
      <c r="BL9" s="719">
        <f t="shared" si="18"/>
        <v>0</v>
      </c>
      <c r="BM9" s="719">
        <f t="shared" si="19"/>
        <v>0</v>
      </c>
      <c r="BN9" s="719">
        <f t="shared" si="20"/>
        <v>0</v>
      </c>
      <c r="BO9" s="719">
        <f t="shared" si="21"/>
        <v>0</v>
      </c>
      <c r="BP9" s="719">
        <f t="shared" si="22"/>
        <v>0</v>
      </c>
      <c r="BQ9" s="719">
        <f t="shared" si="23"/>
        <v>0</v>
      </c>
      <c r="BR9" s="719">
        <f t="shared" si="29"/>
        <v>0</v>
      </c>
      <c r="BS9" s="720">
        <f t="shared" si="28"/>
        <v>48</v>
      </c>
      <c r="BT9" s="698"/>
    </row>
    <row r="10" spans="1:95" ht="15.75">
      <c r="A10" s="706" t="s">
        <v>399</v>
      </c>
      <c r="B10" s="707" t="s">
        <v>400</v>
      </c>
      <c r="C10" s="708" t="s">
        <v>401</v>
      </c>
      <c r="D10" s="709" t="s">
        <v>402</v>
      </c>
      <c r="E10" s="711"/>
      <c r="F10" s="710" t="s">
        <v>55</v>
      </c>
      <c r="G10" s="712" t="s">
        <v>55</v>
      </c>
      <c r="H10" s="712"/>
      <c r="I10" s="724" t="s">
        <v>55</v>
      </c>
      <c r="J10" s="711" t="s">
        <v>55</v>
      </c>
      <c r="K10" s="711"/>
      <c r="L10" s="711"/>
      <c r="M10" s="711" t="s">
        <v>392</v>
      </c>
      <c r="N10" s="710" t="s">
        <v>55</v>
      </c>
      <c r="O10" s="712"/>
      <c r="P10" s="712" t="s">
        <v>55</v>
      </c>
      <c r="Q10" s="710" t="s">
        <v>55</v>
      </c>
      <c r="R10" s="711"/>
      <c r="S10" s="711" t="s">
        <v>55</v>
      </c>
      <c r="T10" s="711"/>
      <c r="U10" s="710" t="s">
        <v>55</v>
      </c>
      <c r="V10" s="712" t="s">
        <v>55</v>
      </c>
      <c r="W10" s="713" t="s">
        <v>55</v>
      </c>
      <c r="X10" s="712"/>
      <c r="Y10" s="712" t="s">
        <v>55</v>
      </c>
      <c r="Z10" s="710" t="s">
        <v>55</v>
      </c>
      <c r="AA10" s="711"/>
      <c r="AB10" s="711" t="s">
        <v>55</v>
      </c>
      <c r="AC10" s="712"/>
      <c r="AD10" s="712"/>
      <c r="AE10" s="711" t="s">
        <v>55</v>
      </c>
      <c r="AF10" s="711"/>
      <c r="AG10" s="710" t="s">
        <v>55</v>
      </c>
      <c r="AH10" s="711" t="s">
        <v>55</v>
      </c>
      <c r="AI10" s="715">
        <f t="shared" si="0"/>
        <v>114</v>
      </c>
      <c r="AJ10" s="716">
        <f t="shared" si="1"/>
        <v>216</v>
      </c>
      <c r="AK10" s="716">
        <f t="shared" si="24"/>
        <v>102</v>
      </c>
      <c r="AL10" s="717" t="s">
        <v>199</v>
      </c>
      <c r="AM10" s="718">
        <f t="shared" si="25"/>
        <v>114</v>
      </c>
      <c r="AN10" s="718">
        <f t="shared" si="26"/>
        <v>102</v>
      </c>
      <c r="AO10" s="725"/>
      <c r="AP10" s="704"/>
      <c r="AQ10" s="704"/>
      <c r="AR10" s="704"/>
      <c r="AS10" s="704"/>
      <c r="AT10" s="704"/>
      <c r="AU10" s="719">
        <f t="shared" si="2"/>
        <v>0</v>
      </c>
      <c r="AV10" s="719">
        <f t="shared" si="3"/>
        <v>0</v>
      </c>
      <c r="AW10" s="719">
        <f t="shared" si="4"/>
        <v>0</v>
      </c>
      <c r="AX10" s="719">
        <f t="shared" si="5"/>
        <v>17</v>
      </c>
      <c r="AY10" s="719">
        <f t="shared" si="6"/>
        <v>0</v>
      </c>
      <c r="AZ10" s="719">
        <f t="shared" si="7"/>
        <v>1</v>
      </c>
      <c r="BA10" s="719">
        <f t="shared" si="8"/>
        <v>0</v>
      </c>
      <c r="BB10" s="719">
        <f t="shared" si="9"/>
        <v>0</v>
      </c>
      <c r="BC10" s="719">
        <f t="shared" si="10"/>
        <v>0</v>
      </c>
      <c r="BD10" s="719">
        <f t="shared" si="27"/>
        <v>0</v>
      </c>
      <c r="BE10" s="719">
        <f t="shared" si="11"/>
        <v>0</v>
      </c>
      <c r="BF10" s="719">
        <f t="shared" si="12"/>
        <v>0</v>
      </c>
      <c r="BG10" s="719">
        <f t="shared" si="13"/>
        <v>0</v>
      </c>
      <c r="BH10" s="719">
        <f t="shared" si="14"/>
        <v>0</v>
      </c>
      <c r="BI10" s="719">
        <f t="shared" si="15"/>
        <v>0</v>
      </c>
      <c r="BJ10" s="719">
        <f t="shared" si="16"/>
        <v>0</v>
      </c>
      <c r="BK10" s="719">
        <f t="shared" si="17"/>
        <v>0</v>
      </c>
      <c r="BL10" s="719">
        <f t="shared" si="18"/>
        <v>0</v>
      </c>
      <c r="BM10" s="719">
        <f t="shared" si="19"/>
        <v>0</v>
      </c>
      <c r="BN10" s="719">
        <f t="shared" si="20"/>
        <v>0</v>
      </c>
      <c r="BO10" s="719">
        <f t="shared" si="21"/>
        <v>0</v>
      </c>
      <c r="BP10" s="719">
        <f t="shared" si="22"/>
        <v>0</v>
      </c>
      <c r="BQ10" s="719">
        <f t="shared" si="23"/>
        <v>0</v>
      </c>
      <c r="BR10" s="719">
        <f t="shared" si="29"/>
        <v>0</v>
      </c>
      <c r="BS10" s="720">
        <f t="shared" si="28"/>
        <v>216</v>
      </c>
      <c r="BT10" s="698"/>
    </row>
    <row r="11" spans="1:95" ht="15.75">
      <c r="A11" s="726" t="s">
        <v>403</v>
      </c>
      <c r="B11" s="727" t="s">
        <v>404</v>
      </c>
      <c r="C11" s="728">
        <v>462408</v>
      </c>
      <c r="D11" s="709" t="s">
        <v>402</v>
      </c>
      <c r="E11" s="711"/>
      <c r="F11" s="710" t="s">
        <v>55</v>
      </c>
      <c r="G11" s="712" t="s">
        <v>55</v>
      </c>
      <c r="H11" s="712"/>
      <c r="I11" s="712"/>
      <c r="J11" s="711" t="s">
        <v>55</v>
      </c>
      <c r="K11" s="711"/>
      <c r="L11" s="710" t="s">
        <v>55</v>
      </c>
      <c r="M11" s="711" t="s">
        <v>55</v>
      </c>
      <c r="N11" s="710" t="s">
        <v>55</v>
      </c>
      <c r="O11" s="713" t="s">
        <v>55</v>
      </c>
      <c r="P11" s="724" t="s">
        <v>17</v>
      </c>
      <c r="Q11" s="711"/>
      <c r="R11" s="710" t="s">
        <v>55</v>
      </c>
      <c r="S11" s="711" t="s">
        <v>55</v>
      </c>
      <c r="T11" s="710" t="s">
        <v>55</v>
      </c>
      <c r="U11" s="711"/>
      <c r="V11" s="712" t="s">
        <v>55</v>
      </c>
      <c r="W11" s="712"/>
      <c r="X11" s="712"/>
      <c r="Y11" s="712" t="s">
        <v>55</v>
      </c>
      <c r="Z11" s="711"/>
      <c r="AA11" s="710" t="s">
        <v>54</v>
      </c>
      <c r="AB11" s="711" t="s">
        <v>55</v>
      </c>
      <c r="AC11" s="713" t="s">
        <v>55</v>
      </c>
      <c r="AD11" s="712"/>
      <c r="AE11" s="711" t="s">
        <v>405</v>
      </c>
      <c r="AF11" s="710" t="s">
        <v>54</v>
      </c>
      <c r="AG11" s="711" t="s">
        <v>225</v>
      </c>
      <c r="AH11" s="711" t="s">
        <v>405</v>
      </c>
      <c r="AI11" s="715">
        <f t="shared" si="0"/>
        <v>102</v>
      </c>
      <c r="AJ11" s="716">
        <f t="shared" si="1"/>
        <v>210</v>
      </c>
      <c r="AK11" s="716">
        <f t="shared" si="24"/>
        <v>108</v>
      </c>
      <c r="AL11" s="717" t="s">
        <v>199</v>
      </c>
      <c r="AM11" s="718">
        <f t="shared" si="25"/>
        <v>102</v>
      </c>
      <c r="AN11" s="718">
        <f t="shared" si="26"/>
        <v>108</v>
      </c>
      <c r="AO11" s="725"/>
      <c r="AP11" s="704"/>
      <c r="AQ11" s="704"/>
      <c r="AR11" s="704"/>
      <c r="AS11" s="704">
        <v>2</v>
      </c>
      <c r="AT11" s="704"/>
      <c r="AU11" s="719">
        <f t="shared" si="2"/>
        <v>0</v>
      </c>
      <c r="AV11" s="719">
        <f t="shared" si="3"/>
        <v>0</v>
      </c>
      <c r="AW11" s="719">
        <f t="shared" si="4"/>
        <v>0</v>
      </c>
      <c r="AX11" s="719">
        <f t="shared" si="5"/>
        <v>14</v>
      </c>
      <c r="AY11" s="719">
        <f t="shared" si="6"/>
        <v>0</v>
      </c>
      <c r="AZ11" s="719">
        <f t="shared" si="7"/>
        <v>2</v>
      </c>
      <c r="BA11" s="719">
        <f t="shared" si="8"/>
        <v>2</v>
      </c>
      <c r="BB11" s="719">
        <f t="shared" si="9"/>
        <v>0</v>
      </c>
      <c r="BC11" s="719">
        <f t="shared" si="10"/>
        <v>0</v>
      </c>
      <c r="BD11" s="719">
        <f t="shared" si="27"/>
        <v>1</v>
      </c>
      <c r="BE11" s="719">
        <f t="shared" si="11"/>
        <v>0</v>
      </c>
      <c r="BF11" s="719">
        <f t="shared" si="12"/>
        <v>0</v>
      </c>
      <c r="BG11" s="719">
        <f t="shared" si="13"/>
        <v>0</v>
      </c>
      <c r="BH11" s="719">
        <f t="shared" si="14"/>
        <v>0</v>
      </c>
      <c r="BI11" s="719">
        <f t="shared" si="15"/>
        <v>0</v>
      </c>
      <c r="BJ11" s="719">
        <f t="shared" si="16"/>
        <v>0</v>
      </c>
      <c r="BK11" s="719">
        <f t="shared" si="17"/>
        <v>0</v>
      </c>
      <c r="BL11" s="719">
        <f t="shared" si="18"/>
        <v>0</v>
      </c>
      <c r="BM11" s="719">
        <f t="shared" si="19"/>
        <v>0</v>
      </c>
      <c r="BN11" s="719">
        <f t="shared" si="20"/>
        <v>0</v>
      </c>
      <c r="BO11" s="719">
        <f t="shared" si="21"/>
        <v>0</v>
      </c>
      <c r="BP11" s="719">
        <f t="shared" si="22"/>
        <v>0</v>
      </c>
      <c r="BQ11" s="719">
        <f t="shared" si="23"/>
        <v>0</v>
      </c>
      <c r="BR11" s="719">
        <f t="shared" si="29"/>
        <v>12</v>
      </c>
      <c r="BS11" s="720">
        <f t="shared" si="28"/>
        <v>210</v>
      </c>
      <c r="BT11" s="698"/>
    </row>
    <row r="12" spans="1:95" ht="15.75">
      <c r="A12" s="706" t="s">
        <v>406</v>
      </c>
      <c r="B12" s="707" t="s">
        <v>407</v>
      </c>
      <c r="C12" s="729">
        <v>703324</v>
      </c>
      <c r="D12" s="709" t="s">
        <v>81</v>
      </c>
      <c r="E12" s="711"/>
      <c r="F12" s="711" t="s">
        <v>55</v>
      </c>
      <c r="G12" s="712" t="s">
        <v>408</v>
      </c>
      <c r="H12" s="712" t="s">
        <v>408</v>
      </c>
      <c r="I12" s="712" t="s">
        <v>55</v>
      </c>
      <c r="J12" s="711" t="s">
        <v>408</v>
      </c>
      <c r="K12" s="714" t="s">
        <v>17</v>
      </c>
      <c r="L12" s="711"/>
      <c r="M12" s="711"/>
      <c r="N12" s="711"/>
      <c r="O12" s="712"/>
      <c r="P12" s="712"/>
      <c r="Q12" s="711"/>
      <c r="R12" s="711"/>
      <c r="S12" s="711"/>
      <c r="T12" s="710" t="s">
        <v>223</v>
      </c>
      <c r="U12" s="711" t="s">
        <v>409</v>
      </c>
      <c r="V12" s="712" t="s">
        <v>410</v>
      </c>
      <c r="W12" s="713" t="s">
        <v>55</v>
      </c>
      <c r="X12" s="713" t="s">
        <v>213</v>
      </c>
      <c r="Y12" s="712" t="s">
        <v>408</v>
      </c>
      <c r="Z12" s="710" t="s">
        <v>19</v>
      </c>
      <c r="AA12" s="710" t="s">
        <v>223</v>
      </c>
      <c r="AB12" s="711" t="s">
        <v>55</v>
      </c>
      <c r="AC12" s="713" t="s">
        <v>27</v>
      </c>
      <c r="AD12" s="712"/>
      <c r="AE12" s="711" t="s">
        <v>411</v>
      </c>
      <c r="AF12" s="710" t="s">
        <v>55</v>
      </c>
      <c r="AG12" s="710" t="s">
        <v>213</v>
      </c>
      <c r="AH12" s="711" t="s">
        <v>412</v>
      </c>
      <c r="AI12" s="715">
        <f t="shared" si="0"/>
        <v>102</v>
      </c>
      <c r="AJ12" s="716">
        <f t="shared" si="1"/>
        <v>270</v>
      </c>
      <c r="AK12" s="716">
        <f t="shared" si="24"/>
        <v>168</v>
      </c>
      <c r="AL12" s="717" t="s">
        <v>199</v>
      </c>
      <c r="AM12" s="718">
        <f t="shared" si="25"/>
        <v>102</v>
      </c>
      <c r="AN12" s="718">
        <f t="shared" si="26"/>
        <v>168</v>
      </c>
      <c r="AO12" s="480"/>
      <c r="AP12" s="704"/>
      <c r="AQ12" s="704"/>
      <c r="AR12" s="704"/>
      <c r="AS12" s="704">
        <v>2</v>
      </c>
      <c r="AT12" s="704"/>
      <c r="AU12" s="719">
        <f t="shared" si="2"/>
        <v>1</v>
      </c>
      <c r="AV12" s="719">
        <f t="shared" si="3"/>
        <v>0</v>
      </c>
      <c r="AW12" s="719">
        <f t="shared" si="4"/>
        <v>0</v>
      </c>
      <c r="AX12" s="719">
        <f t="shared" si="5"/>
        <v>5</v>
      </c>
      <c r="AY12" s="719">
        <f t="shared" si="6"/>
        <v>0</v>
      </c>
      <c r="AZ12" s="719">
        <f t="shared" si="7"/>
        <v>0</v>
      </c>
      <c r="BA12" s="719">
        <f t="shared" si="8"/>
        <v>0</v>
      </c>
      <c r="BB12" s="719">
        <f t="shared" si="9"/>
        <v>0</v>
      </c>
      <c r="BC12" s="719">
        <f t="shared" si="10"/>
        <v>0</v>
      </c>
      <c r="BD12" s="719">
        <f t="shared" si="27"/>
        <v>0</v>
      </c>
      <c r="BE12" s="719">
        <f t="shared" si="11"/>
        <v>7</v>
      </c>
      <c r="BF12" s="719">
        <f t="shared" si="12"/>
        <v>3</v>
      </c>
      <c r="BG12" s="719">
        <f t="shared" si="13"/>
        <v>2</v>
      </c>
      <c r="BH12" s="719">
        <f t="shared" si="14"/>
        <v>0</v>
      </c>
      <c r="BI12" s="719">
        <f t="shared" si="15"/>
        <v>0</v>
      </c>
      <c r="BJ12" s="719">
        <f t="shared" si="16"/>
        <v>0</v>
      </c>
      <c r="BK12" s="719">
        <f t="shared" si="17"/>
        <v>0</v>
      </c>
      <c r="BL12" s="719">
        <f t="shared" si="18"/>
        <v>0</v>
      </c>
      <c r="BM12" s="719">
        <f t="shared" si="19"/>
        <v>0</v>
      </c>
      <c r="BN12" s="719">
        <f t="shared" si="20"/>
        <v>0</v>
      </c>
      <c r="BO12" s="719">
        <f t="shared" si="21"/>
        <v>0</v>
      </c>
      <c r="BP12" s="719">
        <f t="shared" si="22"/>
        <v>0</v>
      </c>
      <c r="BQ12" s="719">
        <f t="shared" si="23"/>
        <v>0</v>
      </c>
      <c r="BR12" s="719">
        <f t="shared" si="29"/>
        <v>12</v>
      </c>
      <c r="BS12" s="720">
        <f t="shared" si="28"/>
        <v>270</v>
      </c>
      <c r="BT12" s="698"/>
    </row>
    <row r="13" spans="1:95" ht="15.75">
      <c r="A13" s="730" t="s">
        <v>413</v>
      </c>
      <c r="B13" s="730" t="s">
        <v>414</v>
      </c>
      <c r="C13" s="708"/>
      <c r="D13" s="709" t="s">
        <v>81</v>
      </c>
      <c r="E13" s="711"/>
      <c r="F13" s="711"/>
      <c r="G13" s="712" t="s">
        <v>55</v>
      </c>
      <c r="H13" s="713" t="s">
        <v>54</v>
      </c>
      <c r="I13" s="712"/>
      <c r="J13" s="711" t="s">
        <v>55</v>
      </c>
      <c r="K13" s="711"/>
      <c r="L13" s="710" t="s">
        <v>55</v>
      </c>
      <c r="M13" s="711" t="s">
        <v>55</v>
      </c>
      <c r="N13" s="711"/>
      <c r="O13" s="713" t="s">
        <v>55</v>
      </c>
      <c r="P13" s="712" t="s">
        <v>55</v>
      </c>
      <c r="Q13" s="711"/>
      <c r="R13" s="711"/>
      <c r="S13" s="711" t="s">
        <v>55</v>
      </c>
      <c r="T13" s="711"/>
      <c r="U13" s="711"/>
      <c r="V13" s="712" t="s">
        <v>55</v>
      </c>
      <c r="W13" s="713" t="s">
        <v>55</v>
      </c>
      <c r="X13" s="713" t="s">
        <v>55</v>
      </c>
      <c r="Y13" s="712" t="s">
        <v>55</v>
      </c>
      <c r="Z13" s="711"/>
      <c r="AA13" s="711"/>
      <c r="AB13" s="710" t="s">
        <v>55</v>
      </c>
      <c r="AC13" s="712"/>
      <c r="AD13" s="713" t="s">
        <v>54</v>
      </c>
      <c r="AE13" s="711" t="s">
        <v>55</v>
      </c>
      <c r="AF13" s="711"/>
      <c r="AG13" s="711"/>
      <c r="AH13" s="711" t="s">
        <v>55</v>
      </c>
      <c r="AI13" s="715">
        <f t="shared" si="0"/>
        <v>114</v>
      </c>
      <c r="AJ13" s="716">
        <f t="shared" si="1"/>
        <v>180</v>
      </c>
      <c r="AK13" s="716">
        <f t="shared" si="24"/>
        <v>66</v>
      </c>
      <c r="AL13" s="717" t="s">
        <v>199</v>
      </c>
      <c r="AM13" s="718">
        <f t="shared" si="25"/>
        <v>114</v>
      </c>
      <c r="AN13" s="718">
        <f t="shared" si="26"/>
        <v>66</v>
      </c>
      <c r="AO13" s="480"/>
      <c r="AP13" s="704"/>
      <c r="AQ13" s="704"/>
      <c r="AR13" s="704"/>
      <c r="AS13" s="704"/>
      <c r="AT13" s="704"/>
      <c r="AU13" s="719">
        <f t="shared" si="2"/>
        <v>0</v>
      </c>
      <c r="AV13" s="719">
        <f t="shared" si="3"/>
        <v>0</v>
      </c>
      <c r="AW13" s="719">
        <f t="shared" si="4"/>
        <v>0</v>
      </c>
      <c r="AX13" s="719">
        <f t="shared" si="5"/>
        <v>14</v>
      </c>
      <c r="AY13" s="719">
        <f t="shared" si="6"/>
        <v>0</v>
      </c>
      <c r="AZ13" s="719">
        <f t="shared" si="7"/>
        <v>0</v>
      </c>
      <c r="BA13" s="719">
        <f t="shared" si="8"/>
        <v>2</v>
      </c>
      <c r="BB13" s="719">
        <f t="shared" si="9"/>
        <v>0</v>
      </c>
      <c r="BC13" s="719">
        <f t="shared" si="10"/>
        <v>0</v>
      </c>
      <c r="BD13" s="719">
        <f t="shared" si="27"/>
        <v>0</v>
      </c>
      <c r="BE13" s="719">
        <f t="shared" si="11"/>
        <v>0</v>
      </c>
      <c r="BF13" s="719">
        <f t="shared" si="12"/>
        <v>0</v>
      </c>
      <c r="BG13" s="719">
        <f t="shared" si="13"/>
        <v>0</v>
      </c>
      <c r="BH13" s="719">
        <f t="shared" si="14"/>
        <v>0</v>
      </c>
      <c r="BI13" s="719">
        <f t="shared" si="15"/>
        <v>0</v>
      </c>
      <c r="BJ13" s="719">
        <f t="shared" si="16"/>
        <v>0</v>
      </c>
      <c r="BK13" s="719">
        <f t="shared" si="17"/>
        <v>0</v>
      </c>
      <c r="BL13" s="719">
        <f t="shared" si="18"/>
        <v>0</v>
      </c>
      <c r="BM13" s="719">
        <f t="shared" si="19"/>
        <v>0</v>
      </c>
      <c r="BN13" s="719">
        <f t="shared" si="20"/>
        <v>0</v>
      </c>
      <c r="BO13" s="719">
        <f t="shared" si="21"/>
        <v>0</v>
      </c>
      <c r="BP13" s="719">
        <f t="shared" si="22"/>
        <v>0</v>
      </c>
      <c r="BQ13" s="719">
        <f t="shared" si="23"/>
        <v>0</v>
      </c>
      <c r="BR13" s="719">
        <f t="shared" si="29"/>
        <v>0</v>
      </c>
      <c r="BS13" s="720">
        <f t="shared" si="28"/>
        <v>180</v>
      </c>
      <c r="BT13" s="698"/>
    </row>
    <row r="14" spans="1:95" ht="15.75">
      <c r="A14" s="706" t="s">
        <v>415</v>
      </c>
      <c r="B14" s="707" t="s">
        <v>416</v>
      </c>
      <c r="C14" s="729">
        <v>1034610</v>
      </c>
      <c r="D14" s="709" t="s">
        <v>81</v>
      </c>
      <c r="E14" s="711"/>
      <c r="F14" s="711"/>
      <c r="G14" s="712" t="s">
        <v>55</v>
      </c>
      <c r="H14" s="712" t="s">
        <v>55</v>
      </c>
      <c r="I14" s="712"/>
      <c r="J14" s="711" t="s">
        <v>55</v>
      </c>
      <c r="K14" s="711"/>
      <c r="L14" s="711"/>
      <c r="M14" s="711" t="s">
        <v>392</v>
      </c>
      <c r="N14" s="711"/>
      <c r="O14" s="712"/>
      <c r="P14" s="712" t="s">
        <v>55</v>
      </c>
      <c r="Q14" s="710" t="s">
        <v>55</v>
      </c>
      <c r="R14" s="711"/>
      <c r="S14" s="711" t="s">
        <v>55</v>
      </c>
      <c r="T14" s="711"/>
      <c r="U14" s="710" t="s">
        <v>55</v>
      </c>
      <c r="V14" s="712" t="s">
        <v>55</v>
      </c>
      <c r="W14" s="712"/>
      <c r="X14" s="712"/>
      <c r="Y14" s="712"/>
      <c r="Z14" s="711"/>
      <c r="AA14" s="710" t="s">
        <v>55</v>
      </c>
      <c r="AB14" s="711" t="s">
        <v>55</v>
      </c>
      <c r="AC14" s="712"/>
      <c r="AD14" s="712"/>
      <c r="AE14" s="711" t="s">
        <v>55</v>
      </c>
      <c r="AF14" s="710" t="s">
        <v>55</v>
      </c>
      <c r="AG14" s="711"/>
      <c r="AH14" s="711" t="s">
        <v>55</v>
      </c>
      <c r="AI14" s="715">
        <f t="shared" si="0"/>
        <v>114</v>
      </c>
      <c r="AJ14" s="716">
        <f t="shared" si="1"/>
        <v>168</v>
      </c>
      <c r="AK14" s="716">
        <f t="shared" si="24"/>
        <v>54</v>
      </c>
      <c r="AL14" s="717" t="s">
        <v>199</v>
      </c>
      <c r="AM14" s="718">
        <f t="shared" si="25"/>
        <v>114</v>
      </c>
      <c r="AN14" s="718">
        <f t="shared" si="26"/>
        <v>54</v>
      </c>
      <c r="AO14" s="725"/>
      <c r="AP14" s="704"/>
      <c r="AQ14" s="704"/>
      <c r="AR14" s="704"/>
      <c r="AS14" s="704"/>
      <c r="AT14" s="704"/>
      <c r="AU14" s="719">
        <f t="shared" si="2"/>
        <v>0</v>
      </c>
      <c r="AV14" s="719">
        <f t="shared" si="3"/>
        <v>0</v>
      </c>
      <c r="AW14" s="719">
        <f t="shared" si="4"/>
        <v>0</v>
      </c>
      <c r="AX14" s="719">
        <f t="shared" si="5"/>
        <v>13</v>
      </c>
      <c r="AY14" s="719">
        <f t="shared" si="6"/>
        <v>0</v>
      </c>
      <c r="AZ14" s="719">
        <f t="shared" si="7"/>
        <v>1</v>
      </c>
      <c r="BA14" s="719">
        <f t="shared" si="8"/>
        <v>0</v>
      </c>
      <c r="BB14" s="719">
        <f t="shared" si="9"/>
        <v>0</v>
      </c>
      <c r="BC14" s="719">
        <f t="shared" si="10"/>
        <v>0</v>
      </c>
      <c r="BD14" s="719">
        <f t="shared" si="27"/>
        <v>0</v>
      </c>
      <c r="BE14" s="719">
        <f t="shared" si="11"/>
        <v>0</v>
      </c>
      <c r="BF14" s="719">
        <f t="shared" si="12"/>
        <v>0</v>
      </c>
      <c r="BG14" s="719">
        <f t="shared" si="13"/>
        <v>0</v>
      </c>
      <c r="BH14" s="719">
        <f t="shared" si="14"/>
        <v>0</v>
      </c>
      <c r="BI14" s="719">
        <f t="shared" si="15"/>
        <v>0</v>
      </c>
      <c r="BJ14" s="719">
        <f t="shared" si="16"/>
        <v>0</v>
      </c>
      <c r="BK14" s="719">
        <f t="shared" si="17"/>
        <v>0</v>
      </c>
      <c r="BL14" s="719">
        <f t="shared" si="18"/>
        <v>0</v>
      </c>
      <c r="BM14" s="719">
        <f t="shared" si="19"/>
        <v>0</v>
      </c>
      <c r="BN14" s="719">
        <f t="shared" si="20"/>
        <v>0</v>
      </c>
      <c r="BO14" s="719">
        <f t="shared" si="21"/>
        <v>0</v>
      </c>
      <c r="BP14" s="719">
        <f t="shared" si="22"/>
        <v>0</v>
      </c>
      <c r="BQ14" s="719">
        <f t="shared" si="23"/>
        <v>0</v>
      </c>
      <c r="BR14" s="719">
        <f t="shared" si="29"/>
        <v>0</v>
      </c>
      <c r="BS14" s="720">
        <f t="shared" si="28"/>
        <v>168</v>
      </c>
      <c r="BT14" s="698"/>
    </row>
    <row r="15" spans="1:95" ht="15.75">
      <c r="A15" s="706" t="s">
        <v>417</v>
      </c>
      <c r="B15" s="707" t="s">
        <v>418</v>
      </c>
      <c r="C15" s="729">
        <v>650059</v>
      </c>
      <c r="D15" s="709" t="s">
        <v>81</v>
      </c>
      <c r="E15" s="711"/>
      <c r="F15" s="711"/>
      <c r="G15" s="712" t="s">
        <v>55</v>
      </c>
      <c r="H15" s="712"/>
      <c r="I15" s="712"/>
      <c r="J15" s="711" t="s">
        <v>55</v>
      </c>
      <c r="K15" s="710" t="s">
        <v>54</v>
      </c>
      <c r="L15" s="711"/>
      <c r="M15" s="711" t="s">
        <v>55</v>
      </c>
      <c r="N15" s="710" t="s">
        <v>55</v>
      </c>
      <c r="O15" s="712"/>
      <c r="P15" s="724" t="s">
        <v>17</v>
      </c>
      <c r="Q15" s="711"/>
      <c r="R15" s="711"/>
      <c r="S15" s="711" t="s">
        <v>55</v>
      </c>
      <c r="T15" s="711"/>
      <c r="U15" s="711"/>
      <c r="V15" s="712" t="s">
        <v>55</v>
      </c>
      <c r="W15" s="712"/>
      <c r="X15" s="712"/>
      <c r="Y15" s="712" t="s">
        <v>55</v>
      </c>
      <c r="Z15" s="711"/>
      <c r="AA15" s="711"/>
      <c r="AB15" s="711" t="s">
        <v>55</v>
      </c>
      <c r="AC15" s="713" t="s">
        <v>55</v>
      </c>
      <c r="AD15" s="712"/>
      <c r="AE15" s="711" t="s">
        <v>392</v>
      </c>
      <c r="AF15" s="711"/>
      <c r="AG15" s="711"/>
      <c r="AH15" s="711" t="s">
        <v>55</v>
      </c>
      <c r="AI15" s="715">
        <f t="shared" si="0"/>
        <v>102</v>
      </c>
      <c r="AJ15" s="716">
        <f t="shared" si="1"/>
        <v>138</v>
      </c>
      <c r="AK15" s="716">
        <f t="shared" si="24"/>
        <v>36</v>
      </c>
      <c r="AL15" s="717" t="s">
        <v>199</v>
      </c>
      <c r="AM15" s="718">
        <f t="shared" si="25"/>
        <v>102</v>
      </c>
      <c r="AN15" s="718">
        <f t="shared" si="26"/>
        <v>36</v>
      </c>
      <c r="AO15" s="480"/>
      <c r="AP15" s="704"/>
      <c r="AQ15" s="704"/>
      <c r="AR15" s="704"/>
      <c r="AS15" s="704">
        <v>2</v>
      </c>
      <c r="AT15" s="704"/>
      <c r="AU15" s="719">
        <f t="shared" si="2"/>
        <v>0</v>
      </c>
      <c r="AV15" s="719">
        <f t="shared" si="3"/>
        <v>0</v>
      </c>
      <c r="AW15" s="719">
        <f t="shared" si="4"/>
        <v>0</v>
      </c>
      <c r="AX15" s="719">
        <f t="shared" si="5"/>
        <v>10</v>
      </c>
      <c r="AY15" s="719">
        <f t="shared" si="6"/>
        <v>0</v>
      </c>
      <c r="AZ15" s="719">
        <f t="shared" si="7"/>
        <v>1</v>
      </c>
      <c r="BA15" s="719">
        <f t="shared" si="8"/>
        <v>1</v>
      </c>
      <c r="BB15" s="719">
        <f t="shared" si="9"/>
        <v>0</v>
      </c>
      <c r="BC15" s="719">
        <f t="shared" si="10"/>
        <v>0</v>
      </c>
      <c r="BD15" s="719">
        <f t="shared" si="27"/>
        <v>0</v>
      </c>
      <c r="BE15" s="719">
        <f t="shared" si="11"/>
        <v>0</v>
      </c>
      <c r="BF15" s="719">
        <f t="shared" si="12"/>
        <v>0</v>
      </c>
      <c r="BG15" s="719">
        <f t="shared" si="13"/>
        <v>0</v>
      </c>
      <c r="BH15" s="719">
        <f t="shared" si="14"/>
        <v>0</v>
      </c>
      <c r="BI15" s="719">
        <f t="shared" si="15"/>
        <v>0</v>
      </c>
      <c r="BJ15" s="719">
        <f t="shared" si="16"/>
        <v>0</v>
      </c>
      <c r="BK15" s="719">
        <f t="shared" si="17"/>
        <v>0</v>
      </c>
      <c r="BL15" s="719">
        <f t="shared" si="18"/>
        <v>0</v>
      </c>
      <c r="BM15" s="719">
        <f t="shared" si="19"/>
        <v>0</v>
      </c>
      <c r="BN15" s="719">
        <f t="shared" si="20"/>
        <v>0</v>
      </c>
      <c r="BO15" s="719">
        <f t="shared" si="21"/>
        <v>0</v>
      </c>
      <c r="BP15" s="719">
        <f t="shared" si="22"/>
        <v>0</v>
      </c>
      <c r="BQ15" s="719">
        <f t="shared" si="23"/>
        <v>0</v>
      </c>
      <c r="BR15" s="719">
        <f t="shared" si="29"/>
        <v>12</v>
      </c>
      <c r="BS15" s="720">
        <f t="shared" si="28"/>
        <v>138</v>
      </c>
      <c r="BT15" s="698"/>
    </row>
    <row r="16" spans="1:95">
      <c r="A16" s="691" t="s">
        <v>385</v>
      </c>
      <c r="B16" s="692" t="s">
        <v>386</v>
      </c>
      <c r="C16" s="693" t="s">
        <v>45</v>
      </c>
      <c r="D16" s="731" t="s">
        <v>3</v>
      </c>
      <c r="E16" s="475">
        <v>1</v>
      </c>
      <c r="F16" s="475">
        <v>2</v>
      </c>
      <c r="G16" s="475">
        <v>3</v>
      </c>
      <c r="H16" s="475">
        <v>4</v>
      </c>
      <c r="I16" s="475">
        <v>5</v>
      </c>
      <c r="J16" s="475">
        <v>6</v>
      </c>
      <c r="K16" s="475">
        <v>7</v>
      </c>
      <c r="L16" s="475">
        <v>8</v>
      </c>
      <c r="M16" s="475">
        <v>9</v>
      </c>
      <c r="N16" s="475">
        <v>10</v>
      </c>
      <c r="O16" s="475">
        <v>11</v>
      </c>
      <c r="P16" s="475">
        <v>12</v>
      </c>
      <c r="Q16" s="475">
        <v>13</v>
      </c>
      <c r="R16" s="475">
        <v>14</v>
      </c>
      <c r="S16" s="475">
        <v>15</v>
      </c>
      <c r="T16" s="475">
        <v>16</v>
      </c>
      <c r="U16" s="475">
        <v>17</v>
      </c>
      <c r="V16" s="475">
        <v>18</v>
      </c>
      <c r="W16" s="475">
        <v>19</v>
      </c>
      <c r="X16" s="475">
        <v>20</v>
      </c>
      <c r="Y16" s="475">
        <v>21</v>
      </c>
      <c r="Z16" s="475">
        <v>22</v>
      </c>
      <c r="AA16" s="475">
        <v>23</v>
      </c>
      <c r="AB16" s="475">
        <v>24</v>
      </c>
      <c r="AC16" s="475">
        <v>25</v>
      </c>
      <c r="AD16" s="475">
        <v>26</v>
      </c>
      <c r="AE16" s="475">
        <v>27</v>
      </c>
      <c r="AF16" s="475">
        <v>28</v>
      </c>
      <c r="AG16" s="475">
        <v>29</v>
      </c>
      <c r="AH16" s="475">
        <v>30</v>
      </c>
      <c r="AI16" s="695" t="s">
        <v>4</v>
      </c>
      <c r="AJ16" s="696" t="s">
        <v>5</v>
      </c>
      <c r="AK16" s="696" t="s">
        <v>6</v>
      </c>
      <c r="AL16" s="732"/>
      <c r="AM16" s="733"/>
      <c r="AN16" s="733"/>
      <c r="AO16" s="725"/>
      <c r="AP16" s="734"/>
      <c r="AQ16" s="734"/>
      <c r="AR16" s="734"/>
      <c r="AS16" s="734"/>
      <c r="AT16" s="735"/>
      <c r="AU16" s="736"/>
      <c r="AV16" s="736"/>
      <c r="AW16" s="736"/>
      <c r="AX16" s="736"/>
      <c r="AY16" s="736"/>
      <c r="AZ16" s="736"/>
      <c r="BA16" s="736"/>
      <c r="BB16" s="736"/>
      <c r="BC16" s="736"/>
      <c r="BD16" s="736"/>
      <c r="BE16" s="736"/>
      <c r="BF16" s="736"/>
      <c r="BG16" s="736"/>
      <c r="BH16" s="736"/>
      <c r="BI16" s="736"/>
      <c r="BJ16" s="736"/>
      <c r="BK16" s="736"/>
      <c r="BL16" s="736"/>
      <c r="BM16" s="736"/>
      <c r="BN16" s="736"/>
      <c r="BO16" s="736"/>
      <c r="BP16" s="736"/>
      <c r="BQ16" s="736"/>
      <c r="BR16" s="735"/>
      <c r="BS16" s="737"/>
      <c r="BT16" s="738"/>
      <c r="BU16" s="656"/>
    </row>
    <row r="17" spans="1:72" ht="15.75">
      <c r="A17" s="699"/>
      <c r="B17" s="700" t="s">
        <v>290</v>
      </c>
      <c r="C17" s="701" t="s">
        <v>209</v>
      </c>
      <c r="D17" s="731"/>
      <c r="E17" s="478" t="s">
        <v>8</v>
      </c>
      <c r="F17" s="478" t="s">
        <v>9</v>
      </c>
      <c r="G17" s="478" t="s">
        <v>10</v>
      </c>
      <c r="H17" s="478" t="s">
        <v>130</v>
      </c>
      <c r="I17" s="478" t="s">
        <v>11</v>
      </c>
      <c r="J17" s="478" t="s">
        <v>12</v>
      </c>
      <c r="K17" s="478" t="s">
        <v>13</v>
      </c>
      <c r="L17" s="478" t="s">
        <v>8</v>
      </c>
      <c r="M17" s="478" t="s">
        <v>9</v>
      </c>
      <c r="N17" s="478" t="s">
        <v>10</v>
      </c>
      <c r="O17" s="478" t="s">
        <v>130</v>
      </c>
      <c r="P17" s="478" t="s">
        <v>11</v>
      </c>
      <c r="Q17" s="478" t="s">
        <v>12</v>
      </c>
      <c r="R17" s="478" t="s">
        <v>13</v>
      </c>
      <c r="S17" s="478" t="s">
        <v>8</v>
      </c>
      <c r="T17" s="478" t="s">
        <v>9</v>
      </c>
      <c r="U17" s="478" t="s">
        <v>10</v>
      </c>
      <c r="V17" s="478" t="s">
        <v>130</v>
      </c>
      <c r="W17" s="478" t="s">
        <v>11</v>
      </c>
      <c r="X17" s="478" t="s">
        <v>12</v>
      </c>
      <c r="Y17" s="478" t="s">
        <v>13</v>
      </c>
      <c r="Z17" s="478" t="s">
        <v>8</v>
      </c>
      <c r="AA17" s="478" t="s">
        <v>9</v>
      </c>
      <c r="AB17" s="478" t="s">
        <v>10</v>
      </c>
      <c r="AC17" s="478" t="s">
        <v>130</v>
      </c>
      <c r="AD17" s="478" t="s">
        <v>11</v>
      </c>
      <c r="AE17" s="478" t="s">
        <v>12</v>
      </c>
      <c r="AF17" s="478" t="s">
        <v>13</v>
      </c>
      <c r="AG17" s="478" t="s">
        <v>8</v>
      </c>
      <c r="AH17" s="478" t="s">
        <v>9</v>
      </c>
      <c r="AI17" s="695"/>
      <c r="AJ17" s="696"/>
      <c r="AK17" s="696"/>
      <c r="AL17" s="732"/>
      <c r="AM17" s="703" t="s">
        <v>4</v>
      </c>
      <c r="AN17" s="703" t="s">
        <v>6</v>
      </c>
      <c r="AO17" s="480"/>
      <c r="AP17" s="704" t="s">
        <v>14</v>
      </c>
      <c r="AQ17" s="704" t="s">
        <v>15</v>
      </c>
      <c r="AR17" s="704" t="s">
        <v>16</v>
      </c>
      <c r="AS17" s="704" t="s">
        <v>17</v>
      </c>
      <c r="AT17" s="704" t="s">
        <v>18</v>
      </c>
      <c r="AU17" s="719">
        <f t="shared" ref="AU17:AU28" si="30">COUNTIF(E17:AH17,"M")</f>
        <v>0</v>
      </c>
      <c r="AV17" s="719">
        <f t="shared" ref="AV17:AV28" si="31">COUNTIF(E17:AH17,"T")</f>
        <v>0</v>
      </c>
      <c r="AW17" s="719">
        <f t="shared" ref="AW17:AW28" si="32">COUNTIF(E17:AH17,"P")</f>
        <v>0</v>
      </c>
      <c r="AX17" s="719">
        <f t="shared" ref="AX17:AX28" si="33">COUNTIF(E17:AH17,"N")</f>
        <v>0</v>
      </c>
      <c r="AY17" s="719">
        <f t="shared" ref="AY17:AY28" si="34">COUNTIF(E17:AH17,"M/T")</f>
        <v>0</v>
      </c>
      <c r="AZ17" s="719">
        <f t="shared" ref="AZ17:AZ28" si="35">COUNTIF(E17:AH17,"I/I")</f>
        <v>0</v>
      </c>
      <c r="BA17" s="719">
        <f t="shared" ref="BA17:BA28" si="36">COUNTIF(E17:AH17,"I")</f>
        <v>0</v>
      </c>
      <c r="BB17" s="719">
        <f t="shared" ref="BB17:BB28" si="37">COUNTIF(E17:AH17,"I²")</f>
        <v>0</v>
      </c>
      <c r="BC17" s="719">
        <f t="shared" ref="BC17:BC28" si="38">COUNTIF(E17:AH17,"M4")</f>
        <v>0</v>
      </c>
      <c r="BD17" s="719">
        <f>COUNTIF(E17:AH17,"CAP")</f>
        <v>0</v>
      </c>
      <c r="BE17" s="719">
        <f t="shared" ref="BE17:BE28" si="39">COUNTIF(E17:AH17,"M/N")</f>
        <v>0</v>
      </c>
      <c r="BF17" s="719">
        <f t="shared" ref="BF17:BF28" si="40">COUNTIF(E17:AH17,"T/N")</f>
        <v>0</v>
      </c>
      <c r="BG17" s="719">
        <f t="shared" ref="BG17:BG28" si="41">COUNTIF(E17:AH17,"T/I")</f>
        <v>0</v>
      </c>
      <c r="BH17" s="719">
        <f t="shared" ref="BH17:BH28" si="42">COUNTIF(E17:AH17,"P/I")</f>
        <v>0</v>
      </c>
      <c r="BI17" s="719">
        <f t="shared" ref="BI17:BI28" si="43">COUNTIF(E17:AH17,"M/I")</f>
        <v>0</v>
      </c>
      <c r="BJ17" s="719">
        <f t="shared" ref="BJ17:BJ28" si="44">COUNTIF(E17:AH17,"M4/T")</f>
        <v>0</v>
      </c>
      <c r="BK17" s="719">
        <f t="shared" ref="BK17:BK28" si="45">COUNTIF(E17:AH17,"I2/N")</f>
        <v>0</v>
      </c>
      <c r="BL17" s="719">
        <f t="shared" ref="BL17:BL28" si="46">COUNTIF(E17:AH17,"M5")</f>
        <v>0</v>
      </c>
      <c r="BM17" s="719">
        <f t="shared" ref="BM17:BM28" si="47">COUNTIF(E17:AH17,"M6")</f>
        <v>0</v>
      </c>
      <c r="BN17" s="719">
        <f t="shared" ref="BN17:BN28" si="48">COUNTIF(E17:AH17,"T2/N")</f>
        <v>0</v>
      </c>
      <c r="BO17" s="719">
        <f t="shared" ref="BO17:BO28" si="49">COUNTIF(E17:AH17,"P2")</f>
        <v>0</v>
      </c>
      <c r="BP17" s="719">
        <f t="shared" ref="BP17:BP28" si="50">COUNTIF(E17:AH17,"T5/N")</f>
        <v>0</v>
      </c>
      <c r="BQ17" s="719">
        <f t="shared" ref="BQ17:BQ28" si="51">COUNTIF(E17:AH17,"M5/I")</f>
        <v>0</v>
      </c>
      <c r="BR17" s="705" t="s">
        <v>31</v>
      </c>
      <c r="BS17" s="705" t="s">
        <v>32</v>
      </c>
      <c r="BT17" s="698"/>
    </row>
    <row r="18" spans="1:72" ht="15.75">
      <c r="A18" s="730" t="s">
        <v>419</v>
      </c>
      <c r="B18" s="730" t="s">
        <v>420</v>
      </c>
      <c r="C18" s="708">
        <v>612911</v>
      </c>
      <c r="D18" s="739" t="s">
        <v>81</v>
      </c>
      <c r="E18" s="711" t="s">
        <v>55</v>
      </c>
      <c r="F18" s="711"/>
      <c r="G18" s="713" t="s">
        <v>55</v>
      </c>
      <c r="H18" s="713" t="s">
        <v>55</v>
      </c>
      <c r="I18" s="712"/>
      <c r="J18" s="711"/>
      <c r="K18" s="711" t="s">
        <v>55</v>
      </c>
      <c r="L18" s="711"/>
      <c r="M18" s="711"/>
      <c r="N18" s="711" t="s">
        <v>55</v>
      </c>
      <c r="O18" s="724" t="s">
        <v>17</v>
      </c>
      <c r="P18" s="712"/>
      <c r="Q18" s="711" t="s">
        <v>55</v>
      </c>
      <c r="R18" s="711"/>
      <c r="S18" s="711"/>
      <c r="T18" s="711" t="s">
        <v>405</v>
      </c>
      <c r="U18" s="711"/>
      <c r="V18" s="713" t="s">
        <v>55</v>
      </c>
      <c r="W18" s="712" t="s">
        <v>55</v>
      </c>
      <c r="X18" s="712"/>
      <c r="Y18" s="713" t="s">
        <v>55</v>
      </c>
      <c r="Z18" s="711" t="s">
        <v>55</v>
      </c>
      <c r="AA18" s="711"/>
      <c r="AB18" s="711"/>
      <c r="AC18" s="724" t="s">
        <v>17</v>
      </c>
      <c r="AD18" s="712"/>
      <c r="AE18" s="711"/>
      <c r="AF18" s="711" t="s">
        <v>55</v>
      </c>
      <c r="AG18" s="711"/>
      <c r="AH18" s="711"/>
      <c r="AI18" s="715">
        <f t="shared" ref="AI18:AI28" si="52">AM18</f>
        <v>90</v>
      </c>
      <c r="AJ18" s="716">
        <f t="shared" ref="AJ18:AJ28" si="53">AI18+AK18</f>
        <v>144</v>
      </c>
      <c r="AK18" s="716">
        <f>AN18</f>
        <v>54</v>
      </c>
      <c r="AL18" s="717" t="s">
        <v>199</v>
      </c>
      <c r="AM18" s="718">
        <f t="shared" ref="AM18:AM28" si="54">$AM$2-BR18</f>
        <v>90</v>
      </c>
      <c r="AN18" s="718">
        <f t="shared" ref="AN18:AN28" si="55">(BS18-AM18)</f>
        <v>54</v>
      </c>
      <c r="AO18" s="480"/>
      <c r="AP18" s="704"/>
      <c r="AQ18" s="704"/>
      <c r="AR18" s="704"/>
      <c r="AS18" s="704">
        <v>4</v>
      </c>
      <c r="AT18" s="704"/>
      <c r="AU18" s="719">
        <f t="shared" si="30"/>
        <v>0</v>
      </c>
      <c r="AV18" s="719">
        <f t="shared" si="31"/>
        <v>0</v>
      </c>
      <c r="AW18" s="719">
        <f t="shared" si="32"/>
        <v>0</v>
      </c>
      <c r="AX18" s="719">
        <f t="shared" si="33"/>
        <v>11</v>
      </c>
      <c r="AY18" s="719">
        <f t="shared" si="34"/>
        <v>0</v>
      </c>
      <c r="AZ18" s="719">
        <f t="shared" si="35"/>
        <v>1</v>
      </c>
      <c r="BA18" s="719">
        <f t="shared" si="36"/>
        <v>0</v>
      </c>
      <c r="BB18" s="719">
        <f t="shared" si="37"/>
        <v>0</v>
      </c>
      <c r="BC18" s="719">
        <f t="shared" si="38"/>
        <v>0</v>
      </c>
      <c r="BD18" s="719">
        <f t="shared" ref="BD18:BD28" si="56">COUNTIF(E18:AH18,"CAP")</f>
        <v>0</v>
      </c>
      <c r="BE18" s="719">
        <f t="shared" si="39"/>
        <v>0</v>
      </c>
      <c r="BF18" s="719">
        <f t="shared" si="40"/>
        <v>0</v>
      </c>
      <c r="BG18" s="719">
        <f t="shared" si="41"/>
        <v>0</v>
      </c>
      <c r="BH18" s="719">
        <f t="shared" si="42"/>
        <v>0</v>
      </c>
      <c r="BI18" s="719">
        <f t="shared" si="43"/>
        <v>0</v>
      </c>
      <c r="BJ18" s="719">
        <f t="shared" si="44"/>
        <v>0</v>
      </c>
      <c r="BK18" s="719">
        <f t="shared" si="45"/>
        <v>0</v>
      </c>
      <c r="BL18" s="719">
        <f t="shared" si="46"/>
        <v>0</v>
      </c>
      <c r="BM18" s="719">
        <f t="shared" si="47"/>
        <v>0</v>
      </c>
      <c r="BN18" s="719">
        <f t="shared" si="48"/>
        <v>0</v>
      </c>
      <c r="BO18" s="719">
        <f t="shared" si="49"/>
        <v>0</v>
      </c>
      <c r="BP18" s="719">
        <f t="shared" si="50"/>
        <v>0</v>
      </c>
      <c r="BQ18" s="719">
        <f t="shared" si="51"/>
        <v>0</v>
      </c>
      <c r="BR18" s="719">
        <f t="shared" ref="BR18:BR28" si="57">((AQ18*6)+(AR18*6)+(AS18*6)+(AT18)+(AP18*6))</f>
        <v>24</v>
      </c>
      <c r="BS18" s="720">
        <f>(AU18*$BU$6)+(AV18*$BV$6)+(AW18*$BW$6)+(AX18*$BX$6)+(AY18*$BY$6)+(AZ18*$BZ$6)+(BA18*$CA$6)+(BB18*$CB$6)+(BC18*$CC$6)+(BD18*$CD$6)+(BE18*$CE$6)+(BF18*$CF$6+(BG18*$CG$6)+(BH18*$CH$6)+(BI18*$CI$6)+(BJ18*$CJ$6)+(BK18*$CK$6)+(BL18*$CL$6)+(BM18*$CM18)+(BN18*$CN$6)+(BO18*$CO$6)+(BP18*$CP$6)+(BQ18*$CQ$6))</f>
        <v>144</v>
      </c>
      <c r="BT18" s="698"/>
    </row>
    <row r="19" spans="1:72" ht="15.75">
      <c r="A19" s="730" t="s">
        <v>421</v>
      </c>
      <c r="B19" s="730" t="s">
        <v>422</v>
      </c>
      <c r="C19" s="708">
        <v>731473</v>
      </c>
      <c r="D19" s="739" t="s">
        <v>81</v>
      </c>
      <c r="E19" s="711" t="s">
        <v>55</v>
      </c>
      <c r="F19" s="710" t="s">
        <v>55</v>
      </c>
      <c r="G19" s="712"/>
      <c r="H19" s="712" t="s">
        <v>392</v>
      </c>
      <c r="I19" s="712"/>
      <c r="J19" s="710" t="s">
        <v>55</v>
      </c>
      <c r="K19" s="711" t="s">
        <v>55</v>
      </c>
      <c r="L19" s="711"/>
      <c r="M19" s="710" t="s">
        <v>55</v>
      </c>
      <c r="N19" s="711" t="s">
        <v>55</v>
      </c>
      <c r="O19" s="712"/>
      <c r="P19" s="712" t="s">
        <v>55</v>
      </c>
      <c r="Q19" s="711" t="s">
        <v>55</v>
      </c>
      <c r="R19" s="710" t="s">
        <v>55</v>
      </c>
      <c r="S19" s="711"/>
      <c r="T19" s="711" t="s">
        <v>55</v>
      </c>
      <c r="U19" s="711"/>
      <c r="V19" s="712"/>
      <c r="W19" s="712"/>
      <c r="X19" s="712"/>
      <c r="Y19" s="712"/>
      <c r="Z19" s="711" t="s">
        <v>55</v>
      </c>
      <c r="AA19" s="710" t="s">
        <v>54</v>
      </c>
      <c r="AB19" s="711"/>
      <c r="AC19" s="712" t="s">
        <v>55</v>
      </c>
      <c r="AD19" s="713" t="s">
        <v>55</v>
      </c>
      <c r="AE19" s="711"/>
      <c r="AF19" s="711" t="s">
        <v>55</v>
      </c>
      <c r="AG19" s="710" t="s">
        <v>54</v>
      </c>
      <c r="AH19" s="711"/>
      <c r="AI19" s="715">
        <f t="shared" si="52"/>
        <v>114</v>
      </c>
      <c r="AJ19" s="716">
        <f t="shared" si="53"/>
        <v>192</v>
      </c>
      <c r="AK19" s="716">
        <f t="shared" ref="AK19:AK28" si="58">AN19</f>
        <v>78</v>
      </c>
      <c r="AL19" s="717" t="s">
        <v>199</v>
      </c>
      <c r="AM19" s="718">
        <f t="shared" si="54"/>
        <v>114</v>
      </c>
      <c r="AN19" s="718">
        <f t="shared" si="55"/>
        <v>78</v>
      </c>
      <c r="AO19" s="480"/>
      <c r="AP19" s="704"/>
      <c r="AQ19" s="704"/>
      <c r="AR19" s="704"/>
      <c r="AS19" s="704"/>
      <c r="AT19" s="704"/>
      <c r="AU19" s="719">
        <f t="shared" si="30"/>
        <v>0</v>
      </c>
      <c r="AV19" s="719">
        <f t="shared" si="31"/>
        <v>0</v>
      </c>
      <c r="AW19" s="719">
        <f t="shared" si="32"/>
        <v>0</v>
      </c>
      <c r="AX19" s="719">
        <f t="shared" si="33"/>
        <v>14</v>
      </c>
      <c r="AY19" s="719">
        <f t="shared" si="34"/>
        <v>0</v>
      </c>
      <c r="AZ19" s="719">
        <f t="shared" si="35"/>
        <v>1</v>
      </c>
      <c r="BA19" s="719">
        <f t="shared" si="36"/>
        <v>2</v>
      </c>
      <c r="BB19" s="719">
        <f t="shared" si="37"/>
        <v>0</v>
      </c>
      <c r="BC19" s="719">
        <f t="shared" si="38"/>
        <v>0</v>
      </c>
      <c r="BD19" s="719">
        <f t="shared" si="56"/>
        <v>0</v>
      </c>
      <c r="BE19" s="719">
        <f t="shared" si="39"/>
        <v>0</v>
      </c>
      <c r="BF19" s="719">
        <f t="shared" si="40"/>
        <v>0</v>
      </c>
      <c r="BG19" s="719">
        <f t="shared" si="41"/>
        <v>0</v>
      </c>
      <c r="BH19" s="719">
        <f t="shared" si="42"/>
        <v>0</v>
      </c>
      <c r="BI19" s="719">
        <f t="shared" si="43"/>
        <v>0</v>
      </c>
      <c r="BJ19" s="719">
        <f t="shared" si="44"/>
        <v>0</v>
      </c>
      <c r="BK19" s="719">
        <f t="shared" si="45"/>
        <v>0</v>
      </c>
      <c r="BL19" s="719">
        <f t="shared" si="46"/>
        <v>0</v>
      </c>
      <c r="BM19" s="719">
        <f t="shared" si="47"/>
        <v>0</v>
      </c>
      <c r="BN19" s="719">
        <f t="shared" si="48"/>
        <v>0</v>
      </c>
      <c r="BO19" s="719">
        <f t="shared" si="49"/>
        <v>0</v>
      </c>
      <c r="BP19" s="719">
        <f t="shared" si="50"/>
        <v>0</v>
      </c>
      <c r="BQ19" s="719">
        <f t="shared" si="51"/>
        <v>0</v>
      </c>
      <c r="BR19" s="719">
        <f t="shared" si="57"/>
        <v>0</v>
      </c>
      <c r="BS19" s="720">
        <f t="shared" ref="BS19:BS28" si="59">(AU19*$BU$6)+(AV19*$BV$6)+(AW19*$BW$6)+(AX19*$BX$6)+(AY19*$BY$6)+(AZ19*$BZ$6)+(BA19*$CA$6)+(BB19*$CB$6)+(BC19*$CC$6)+(BD19*$CD$6)+(BE19*$CE$6)+(BF19*$CF$6+(BG19*$CG$6)+(BH19*$CH$6)+(BI19*$CI$6)+(BJ19*$CJ$6)+(BK19*$CK$6)+(BL19*$CL$6)+(BM19*$CM19)+(BN19*$CN$6)+(BO19*$CO$6)+(BP19*$CP$6)+(BQ19*$CQ$6))</f>
        <v>192</v>
      </c>
      <c r="BT19" s="698"/>
    </row>
    <row r="20" spans="1:72" ht="15.75">
      <c r="A20" s="730" t="s">
        <v>423</v>
      </c>
      <c r="B20" s="730" t="s">
        <v>424</v>
      </c>
      <c r="C20" s="708">
        <v>731519</v>
      </c>
      <c r="D20" s="739" t="s">
        <v>402</v>
      </c>
      <c r="E20" s="711"/>
      <c r="F20" s="711" t="s">
        <v>55</v>
      </c>
      <c r="G20" s="712"/>
      <c r="H20" s="712"/>
      <c r="I20" s="712"/>
      <c r="J20" s="711"/>
      <c r="K20" s="711" t="s">
        <v>55</v>
      </c>
      <c r="L20" s="711"/>
      <c r="M20" s="711"/>
      <c r="N20" s="711" t="s">
        <v>55</v>
      </c>
      <c r="O20" s="712"/>
      <c r="P20" s="712" t="s">
        <v>405</v>
      </c>
      <c r="Q20" s="711" t="s">
        <v>55</v>
      </c>
      <c r="R20" s="711"/>
      <c r="S20" s="711"/>
      <c r="T20" s="711" t="s">
        <v>55</v>
      </c>
      <c r="U20" s="711" t="s">
        <v>55</v>
      </c>
      <c r="V20" s="712"/>
      <c r="W20" s="712"/>
      <c r="X20" s="712"/>
      <c r="Y20" s="712"/>
      <c r="Z20" s="711"/>
      <c r="AA20" s="711" t="s">
        <v>55</v>
      </c>
      <c r="AB20" s="711"/>
      <c r="AC20" s="712"/>
      <c r="AD20" s="712" t="s">
        <v>55</v>
      </c>
      <c r="AE20" s="711"/>
      <c r="AF20" s="711" t="s">
        <v>55</v>
      </c>
      <c r="AG20" s="711"/>
      <c r="AH20" s="711"/>
      <c r="AI20" s="715">
        <f t="shared" si="52"/>
        <v>114</v>
      </c>
      <c r="AJ20" s="716">
        <f t="shared" si="53"/>
        <v>120</v>
      </c>
      <c r="AK20" s="716">
        <f t="shared" si="58"/>
        <v>6</v>
      </c>
      <c r="AL20" s="717" t="s">
        <v>199</v>
      </c>
      <c r="AM20" s="718">
        <f t="shared" si="54"/>
        <v>114</v>
      </c>
      <c r="AN20" s="718">
        <f t="shared" si="55"/>
        <v>6</v>
      </c>
      <c r="AO20" s="725"/>
      <c r="AP20" s="704"/>
      <c r="AQ20" s="704"/>
      <c r="AR20" s="704"/>
      <c r="AS20" s="704"/>
      <c r="AT20" s="704"/>
      <c r="AU20" s="719">
        <f t="shared" si="30"/>
        <v>0</v>
      </c>
      <c r="AV20" s="719">
        <f t="shared" si="31"/>
        <v>0</v>
      </c>
      <c r="AW20" s="719">
        <f t="shared" si="32"/>
        <v>0</v>
      </c>
      <c r="AX20" s="719">
        <f t="shared" si="33"/>
        <v>9</v>
      </c>
      <c r="AY20" s="719">
        <f t="shared" si="34"/>
        <v>0</v>
      </c>
      <c r="AZ20" s="719">
        <f t="shared" si="35"/>
        <v>1</v>
      </c>
      <c r="BA20" s="719">
        <f t="shared" si="36"/>
        <v>0</v>
      </c>
      <c r="BB20" s="719">
        <f t="shared" si="37"/>
        <v>0</v>
      </c>
      <c r="BC20" s="719">
        <f t="shared" si="38"/>
        <v>0</v>
      </c>
      <c r="BD20" s="719">
        <f t="shared" si="56"/>
        <v>0</v>
      </c>
      <c r="BE20" s="719">
        <f t="shared" si="39"/>
        <v>0</v>
      </c>
      <c r="BF20" s="719">
        <f t="shared" si="40"/>
        <v>0</v>
      </c>
      <c r="BG20" s="719">
        <f t="shared" si="41"/>
        <v>0</v>
      </c>
      <c r="BH20" s="719">
        <f t="shared" si="42"/>
        <v>0</v>
      </c>
      <c r="BI20" s="719">
        <f t="shared" si="43"/>
        <v>0</v>
      </c>
      <c r="BJ20" s="719">
        <f t="shared" si="44"/>
        <v>0</v>
      </c>
      <c r="BK20" s="719">
        <f t="shared" si="45"/>
        <v>0</v>
      </c>
      <c r="BL20" s="719">
        <f t="shared" si="46"/>
        <v>0</v>
      </c>
      <c r="BM20" s="719">
        <f t="shared" si="47"/>
        <v>0</v>
      </c>
      <c r="BN20" s="719">
        <f t="shared" si="48"/>
        <v>0</v>
      </c>
      <c r="BO20" s="719">
        <f t="shared" si="49"/>
        <v>0</v>
      </c>
      <c r="BP20" s="719">
        <f t="shared" si="50"/>
        <v>0</v>
      </c>
      <c r="BQ20" s="719">
        <f t="shared" si="51"/>
        <v>0</v>
      </c>
      <c r="BR20" s="719">
        <f t="shared" si="57"/>
        <v>0</v>
      </c>
      <c r="BS20" s="720">
        <f t="shared" si="59"/>
        <v>120</v>
      </c>
      <c r="BT20" s="698"/>
    </row>
    <row r="21" spans="1:72" ht="15.75">
      <c r="A21" s="730" t="s">
        <v>425</v>
      </c>
      <c r="B21" s="730" t="s">
        <v>426</v>
      </c>
      <c r="C21" s="708">
        <v>408802</v>
      </c>
      <c r="D21" s="739" t="s">
        <v>81</v>
      </c>
      <c r="E21" s="711" t="s">
        <v>55</v>
      </c>
      <c r="F21" s="711"/>
      <c r="G21" s="712"/>
      <c r="H21" s="712"/>
      <c r="I21" s="712"/>
      <c r="J21" s="711"/>
      <c r="K21" s="711" t="s">
        <v>55</v>
      </c>
      <c r="L21" s="710" t="s">
        <v>55</v>
      </c>
      <c r="M21" s="711"/>
      <c r="N21" s="711" t="s">
        <v>55</v>
      </c>
      <c r="O21" s="712"/>
      <c r="P21" s="712" t="s">
        <v>55</v>
      </c>
      <c r="Q21" s="711" t="s">
        <v>55</v>
      </c>
      <c r="R21" s="711"/>
      <c r="S21" s="710" t="s">
        <v>55</v>
      </c>
      <c r="T21" s="711"/>
      <c r="U21" s="710" t="s">
        <v>55</v>
      </c>
      <c r="V21" s="712" t="s">
        <v>55</v>
      </c>
      <c r="W21" s="712"/>
      <c r="X21" s="712"/>
      <c r="Y21" s="712" t="s">
        <v>392</v>
      </c>
      <c r="Z21" s="711" t="s">
        <v>55</v>
      </c>
      <c r="AA21" s="711"/>
      <c r="AB21" s="710" t="s">
        <v>55</v>
      </c>
      <c r="AC21" s="712"/>
      <c r="AD21" s="712"/>
      <c r="AE21" s="711" t="s">
        <v>55</v>
      </c>
      <c r="AF21" s="711" t="s">
        <v>55</v>
      </c>
      <c r="AG21" s="711"/>
      <c r="AH21" s="711"/>
      <c r="AI21" s="715">
        <f t="shared" si="52"/>
        <v>114</v>
      </c>
      <c r="AJ21" s="716">
        <f t="shared" si="53"/>
        <v>168</v>
      </c>
      <c r="AK21" s="716">
        <f t="shared" si="58"/>
        <v>54</v>
      </c>
      <c r="AL21" s="717" t="s">
        <v>199</v>
      </c>
      <c r="AM21" s="718">
        <f t="shared" si="54"/>
        <v>114</v>
      </c>
      <c r="AN21" s="718">
        <f t="shared" si="55"/>
        <v>54</v>
      </c>
      <c r="AO21" s="480"/>
      <c r="AP21" s="704"/>
      <c r="AQ21" s="704"/>
      <c r="AR21" s="704"/>
      <c r="AS21" s="704"/>
      <c r="AT21" s="704"/>
      <c r="AU21" s="719">
        <f t="shared" si="30"/>
        <v>0</v>
      </c>
      <c r="AV21" s="719">
        <f t="shared" si="31"/>
        <v>0</v>
      </c>
      <c r="AW21" s="719">
        <f t="shared" si="32"/>
        <v>0</v>
      </c>
      <c r="AX21" s="719">
        <f t="shared" si="33"/>
        <v>13</v>
      </c>
      <c r="AY21" s="719">
        <f t="shared" si="34"/>
        <v>0</v>
      </c>
      <c r="AZ21" s="719">
        <f t="shared" si="35"/>
        <v>1</v>
      </c>
      <c r="BA21" s="719">
        <f t="shared" si="36"/>
        <v>0</v>
      </c>
      <c r="BB21" s="719">
        <f t="shared" si="37"/>
        <v>0</v>
      </c>
      <c r="BC21" s="719">
        <f t="shared" si="38"/>
        <v>0</v>
      </c>
      <c r="BD21" s="719">
        <f t="shared" si="56"/>
        <v>0</v>
      </c>
      <c r="BE21" s="719">
        <f t="shared" si="39"/>
        <v>0</v>
      </c>
      <c r="BF21" s="719">
        <f t="shared" si="40"/>
        <v>0</v>
      </c>
      <c r="BG21" s="719">
        <f t="shared" si="41"/>
        <v>0</v>
      </c>
      <c r="BH21" s="719">
        <f t="shared" si="42"/>
        <v>0</v>
      </c>
      <c r="BI21" s="719">
        <f t="shared" si="43"/>
        <v>0</v>
      </c>
      <c r="BJ21" s="719">
        <f t="shared" si="44"/>
        <v>0</v>
      </c>
      <c r="BK21" s="719">
        <f t="shared" si="45"/>
        <v>0</v>
      </c>
      <c r="BL21" s="719">
        <f t="shared" si="46"/>
        <v>0</v>
      </c>
      <c r="BM21" s="719">
        <f t="shared" si="47"/>
        <v>0</v>
      </c>
      <c r="BN21" s="719">
        <f t="shared" si="48"/>
        <v>0</v>
      </c>
      <c r="BO21" s="719">
        <f t="shared" si="49"/>
        <v>0</v>
      </c>
      <c r="BP21" s="719">
        <f t="shared" si="50"/>
        <v>0</v>
      </c>
      <c r="BQ21" s="719">
        <f t="shared" si="51"/>
        <v>0</v>
      </c>
      <c r="BR21" s="719">
        <f t="shared" si="57"/>
        <v>0</v>
      </c>
      <c r="BS21" s="720">
        <f>(AU21*$BU$6)+(AV21*$BV$6)+(AW21*$BW$6)+(AX21*$BX$6)+(AY21*$BY$6)+(AZ21*$BZ$6)+(BA21*$CA$6)+(BB21*$CB$6)+(BC21*$CC$6)+(BD21*$CD$6)+(BE21*$CE$6)+(BF21*$CF$6)+(BG21*$CG$6)+(BH21*$CH$6)+(BI21*$CI$6)+(BJ21*$CJ$6)+(BK21*$CK$6)+(BL21*$CL$6)+(BM21*$CM21)+(BN21*$CN$6)+(BO21*$CO$6)+(BP21*$CP$6)+(BQ21*$CQ$6)</f>
        <v>168</v>
      </c>
      <c r="BT21" s="698"/>
    </row>
    <row r="22" spans="1:72" ht="15.75">
      <c r="A22" s="730" t="s">
        <v>427</v>
      </c>
      <c r="B22" s="730" t="s">
        <v>428</v>
      </c>
      <c r="C22" s="708">
        <v>530322</v>
      </c>
      <c r="D22" s="739" t="s">
        <v>81</v>
      </c>
      <c r="E22" s="711" t="s">
        <v>55</v>
      </c>
      <c r="F22" s="711"/>
      <c r="G22" s="712"/>
      <c r="H22" s="712" t="s">
        <v>55</v>
      </c>
      <c r="I22" s="713" t="s">
        <v>55</v>
      </c>
      <c r="J22" s="710" t="s">
        <v>55</v>
      </c>
      <c r="K22" s="711" t="s">
        <v>55</v>
      </c>
      <c r="L22" s="711" t="s">
        <v>54</v>
      </c>
      <c r="M22" s="711"/>
      <c r="N22" s="711" t="s">
        <v>55</v>
      </c>
      <c r="O22" s="713" t="s">
        <v>55</v>
      </c>
      <c r="P22" s="713" t="s">
        <v>55</v>
      </c>
      <c r="Q22" s="711" t="s">
        <v>55</v>
      </c>
      <c r="R22" s="710" t="s">
        <v>55</v>
      </c>
      <c r="S22" s="710" t="s">
        <v>54</v>
      </c>
      <c r="T22" s="714" t="s">
        <v>17</v>
      </c>
      <c r="U22" s="710" t="s">
        <v>55</v>
      </c>
      <c r="V22" s="712"/>
      <c r="W22" s="712" t="s">
        <v>55</v>
      </c>
      <c r="X22" s="713" t="s">
        <v>55</v>
      </c>
      <c r="Y22" s="712"/>
      <c r="Z22" s="711" t="s">
        <v>55</v>
      </c>
      <c r="AA22" s="711"/>
      <c r="AB22" s="710" t="s">
        <v>55</v>
      </c>
      <c r="AC22" s="712" t="s">
        <v>55</v>
      </c>
      <c r="AD22" s="713" t="s">
        <v>55</v>
      </c>
      <c r="AE22" s="710" t="s">
        <v>55</v>
      </c>
      <c r="AF22" s="710" t="s">
        <v>55</v>
      </c>
      <c r="AG22" s="710" t="s">
        <v>54</v>
      </c>
      <c r="AH22" s="710" t="s">
        <v>54</v>
      </c>
      <c r="AI22" s="715">
        <f t="shared" si="52"/>
        <v>102</v>
      </c>
      <c r="AJ22" s="716">
        <f t="shared" si="53"/>
        <v>252</v>
      </c>
      <c r="AK22" s="716">
        <f t="shared" si="58"/>
        <v>150</v>
      </c>
      <c r="AL22" s="717" t="s">
        <v>199</v>
      </c>
      <c r="AM22" s="718">
        <f t="shared" si="54"/>
        <v>102</v>
      </c>
      <c r="AN22" s="718">
        <f t="shared" si="55"/>
        <v>150</v>
      </c>
      <c r="AO22" s="480"/>
      <c r="AP22" s="704"/>
      <c r="AQ22" s="704"/>
      <c r="AR22" s="704"/>
      <c r="AS22" s="704">
        <v>2</v>
      </c>
      <c r="AT22" s="704"/>
      <c r="AU22" s="719">
        <f t="shared" si="30"/>
        <v>0</v>
      </c>
      <c r="AV22" s="719">
        <f t="shared" si="31"/>
        <v>0</v>
      </c>
      <c r="AW22" s="719">
        <f t="shared" si="32"/>
        <v>0</v>
      </c>
      <c r="AX22" s="719">
        <f t="shared" si="33"/>
        <v>19</v>
      </c>
      <c r="AY22" s="719">
        <f t="shared" si="34"/>
        <v>0</v>
      </c>
      <c r="AZ22" s="719">
        <f t="shared" si="35"/>
        <v>0</v>
      </c>
      <c r="BA22" s="719">
        <f t="shared" si="36"/>
        <v>4</v>
      </c>
      <c r="BB22" s="719">
        <f t="shared" si="37"/>
        <v>0</v>
      </c>
      <c r="BC22" s="719">
        <f t="shared" si="38"/>
        <v>0</v>
      </c>
      <c r="BD22" s="719">
        <f t="shared" si="56"/>
        <v>0</v>
      </c>
      <c r="BE22" s="719">
        <f t="shared" si="39"/>
        <v>0</v>
      </c>
      <c r="BF22" s="719">
        <f t="shared" si="40"/>
        <v>0</v>
      </c>
      <c r="BG22" s="719">
        <f t="shared" si="41"/>
        <v>0</v>
      </c>
      <c r="BH22" s="719">
        <f t="shared" si="42"/>
        <v>0</v>
      </c>
      <c r="BI22" s="719">
        <f t="shared" si="43"/>
        <v>0</v>
      </c>
      <c r="BJ22" s="719">
        <f t="shared" si="44"/>
        <v>0</v>
      </c>
      <c r="BK22" s="719">
        <f t="shared" si="45"/>
        <v>0</v>
      </c>
      <c r="BL22" s="719">
        <f t="shared" si="46"/>
        <v>0</v>
      </c>
      <c r="BM22" s="719">
        <f t="shared" si="47"/>
        <v>0</v>
      </c>
      <c r="BN22" s="719">
        <f t="shared" si="48"/>
        <v>0</v>
      </c>
      <c r="BO22" s="719">
        <f t="shared" si="49"/>
        <v>0</v>
      </c>
      <c r="BP22" s="719">
        <f t="shared" si="50"/>
        <v>0</v>
      </c>
      <c r="BQ22" s="719">
        <f t="shared" si="51"/>
        <v>0</v>
      </c>
      <c r="BR22" s="719">
        <f t="shared" si="57"/>
        <v>12</v>
      </c>
      <c r="BS22" s="720">
        <f>(AU22*$BU$6)+(AV22*$BV$6)+(AW22*$BW$6)+(AX22*$BX$6)+(AY22*$BY$6)+(AZ22*$BZ$6)+(BA22*$CA$6)+(BB22*$CB$6)+(BC22*$CC$6)+(BD22*$CD$6)+(BE22*$CE$6)+(BF22*$CF$6)+(BG22*$CG$6)+(BH22*$CH$6)+(BI22*$CI$6)+(BJ22*$CJ$6)+(BK22*$CK$6)+(BL22*$CL$6)+(BM22*$CM22)+(BN22*$CN$6)+(BO22*$CO$6)+(BP22*$CP$6)+(BQ22*$CQ$6)</f>
        <v>252</v>
      </c>
      <c r="BT22" s="698"/>
    </row>
    <row r="23" spans="1:72" ht="15.75">
      <c r="A23" s="730">
        <v>162515</v>
      </c>
      <c r="B23" s="730" t="s">
        <v>429</v>
      </c>
      <c r="C23" s="708">
        <v>1189571</v>
      </c>
      <c r="D23" s="739" t="s">
        <v>81</v>
      </c>
      <c r="E23" s="721" t="s">
        <v>351</v>
      </c>
      <c r="F23" s="722"/>
      <c r="G23" s="722"/>
      <c r="H23" s="722"/>
      <c r="I23" s="722"/>
      <c r="J23" s="722"/>
      <c r="K23" s="722"/>
      <c r="L23" s="722"/>
      <c r="M23" s="722"/>
      <c r="N23" s="722"/>
      <c r="O23" s="722"/>
      <c r="P23" s="722"/>
      <c r="Q23" s="722"/>
      <c r="R23" s="722"/>
      <c r="S23" s="722"/>
      <c r="T23" s="722"/>
      <c r="U23" s="722"/>
      <c r="V23" s="722"/>
      <c r="W23" s="722"/>
      <c r="X23" s="722"/>
      <c r="Y23" s="722"/>
      <c r="Z23" s="722"/>
      <c r="AA23" s="722"/>
      <c r="AB23" s="722"/>
      <c r="AC23" s="722"/>
      <c r="AD23" s="722"/>
      <c r="AE23" s="722"/>
      <c r="AF23" s="722"/>
      <c r="AG23" s="722"/>
      <c r="AH23" s="723"/>
      <c r="AI23" s="715">
        <f t="shared" si="52"/>
        <v>114</v>
      </c>
      <c r="AJ23" s="716">
        <f t="shared" si="53"/>
        <v>0</v>
      </c>
      <c r="AK23" s="716">
        <f t="shared" si="58"/>
        <v>-114</v>
      </c>
      <c r="AL23" s="717"/>
      <c r="AM23" s="718">
        <f t="shared" si="54"/>
        <v>114</v>
      </c>
      <c r="AN23" s="718">
        <f t="shared" si="55"/>
        <v>-114</v>
      </c>
      <c r="AO23" s="480"/>
      <c r="AP23" s="704"/>
      <c r="AQ23" s="704"/>
      <c r="AR23" s="704"/>
      <c r="AS23" s="704"/>
      <c r="AT23" s="704"/>
      <c r="AU23" s="719">
        <f>COUNTIF(E23:AH23,"M")</f>
        <v>0</v>
      </c>
      <c r="AV23" s="719">
        <f>COUNTIF(E23:AH23,"T")</f>
        <v>0</v>
      </c>
      <c r="AW23" s="719">
        <f>COUNTIF(E23:AH23,"P")</f>
        <v>0</v>
      </c>
      <c r="AX23" s="719">
        <f>COUNTIF(E23:AH23,"N")</f>
        <v>0</v>
      </c>
      <c r="AY23" s="719">
        <f>COUNTIF(E23:AH23,"M/T")</f>
        <v>0</v>
      </c>
      <c r="AZ23" s="719">
        <f>COUNTIF(E23:AH23,"I/I")</f>
        <v>0</v>
      </c>
      <c r="BA23" s="719">
        <f>COUNTIF(E23:AH23,"I")</f>
        <v>0</v>
      </c>
      <c r="BB23" s="719">
        <f>COUNTIF(E23:AH23,"I²")</f>
        <v>0</v>
      </c>
      <c r="BC23" s="719">
        <f>COUNTIF(E23:AH23,"M4")</f>
        <v>0</v>
      </c>
      <c r="BD23" s="719">
        <f t="shared" si="56"/>
        <v>0</v>
      </c>
      <c r="BE23" s="719">
        <f>COUNTIF(E23:AH23,"M/N")</f>
        <v>0</v>
      </c>
      <c r="BF23" s="719">
        <f>COUNTIF(E23:AH23,"T/N")</f>
        <v>0</v>
      </c>
      <c r="BG23" s="719">
        <f>COUNTIF(E23:AH23,"T/I")</f>
        <v>0</v>
      </c>
      <c r="BH23" s="719">
        <f>COUNTIF(E23:AH23,"P/I")</f>
        <v>0</v>
      </c>
      <c r="BI23" s="719">
        <f>COUNTIF(E23:AH23,"M/I")</f>
        <v>0</v>
      </c>
      <c r="BJ23" s="719">
        <f>COUNTIF(E23:AH23,"M4/T")</f>
        <v>0</v>
      </c>
      <c r="BK23" s="719">
        <f>COUNTIF(E23:AH23,"I2/N")</f>
        <v>0</v>
      </c>
      <c r="BL23" s="719">
        <f>COUNTIF(E23:AH23,"M5")</f>
        <v>0</v>
      </c>
      <c r="BM23" s="719">
        <f>COUNTIF(E23:AH23,"M6")</f>
        <v>0</v>
      </c>
      <c r="BN23" s="719">
        <f>COUNTIF(E23:AH23,"T2/N")</f>
        <v>0</v>
      </c>
      <c r="BO23" s="719">
        <f>COUNTIF(E23:AH23,"P2")</f>
        <v>0</v>
      </c>
      <c r="BP23" s="719">
        <f>COUNTIF(E23:AH23,"T5/N")</f>
        <v>0</v>
      </c>
      <c r="BQ23" s="719">
        <f>COUNTIF(E23:AH23,"M5/I")</f>
        <v>0</v>
      </c>
      <c r="BR23" s="719">
        <f t="shared" si="57"/>
        <v>0</v>
      </c>
      <c r="BS23" s="720">
        <f t="shared" si="59"/>
        <v>0</v>
      </c>
      <c r="BT23" s="698"/>
    </row>
    <row r="24" spans="1:72" ht="15.75">
      <c r="A24" s="730" t="s">
        <v>430</v>
      </c>
      <c r="B24" s="730" t="s">
        <v>431</v>
      </c>
      <c r="C24" s="708">
        <v>675643</v>
      </c>
      <c r="D24" s="739" t="s">
        <v>81</v>
      </c>
      <c r="E24" s="711"/>
      <c r="F24" s="711" t="s">
        <v>55</v>
      </c>
      <c r="G24" s="712"/>
      <c r="H24" s="712" t="s">
        <v>55</v>
      </c>
      <c r="I24" s="712"/>
      <c r="J24" s="711" t="s">
        <v>55</v>
      </c>
      <c r="K24" s="711"/>
      <c r="L24" s="711"/>
      <c r="M24" s="711"/>
      <c r="N24" s="711" t="s">
        <v>432</v>
      </c>
      <c r="O24" s="712"/>
      <c r="P24" s="712"/>
      <c r="Q24" s="711"/>
      <c r="R24" s="711"/>
      <c r="S24" s="710" t="s">
        <v>54</v>
      </c>
      <c r="T24" s="714" t="s">
        <v>17</v>
      </c>
      <c r="U24" s="710" t="s">
        <v>54</v>
      </c>
      <c r="V24" s="713" t="s">
        <v>55</v>
      </c>
      <c r="W24" s="712"/>
      <c r="X24" s="712" t="s">
        <v>55</v>
      </c>
      <c r="Y24" s="713" t="s">
        <v>54</v>
      </c>
      <c r="Z24" s="711" t="s">
        <v>55</v>
      </c>
      <c r="AA24" s="711"/>
      <c r="AB24" s="710" t="s">
        <v>55</v>
      </c>
      <c r="AC24" s="712"/>
      <c r="AD24" s="712" t="s">
        <v>55</v>
      </c>
      <c r="AE24" s="710" t="s">
        <v>54</v>
      </c>
      <c r="AF24" s="714" t="s">
        <v>17</v>
      </c>
      <c r="AG24" s="710" t="s">
        <v>54</v>
      </c>
      <c r="AH24" s="711" t="s">
        <v>55</v>
      </c>
      <c r="AI24" s="715">
        <f t="shared" si="52"/>
        <v>90</v>
      </c>
      <c r="AJ24" s="716">
        <f t="shared" si="53"/>
        <v>150</v>
      </c>
      <c r="AK24" s="716">
        <f t="shared" si="58"/>
        <v>60</v>
      </c>
      <c r="AL24" s="717" t="s">
        <v>199</v>
      </c>
      <c r="AM24" s="718">
        <f t="shared" si="54"/>
        <v>90</v>
      </c>
      <c r="AN24" s="718">
        <f t="shared" si="55"/>
        <v>60</v>
      </c>
      <c r="AO24" s="480"/>
      <c r="AP24" s="704"/>
      <c r="AQ24" s="704"/>
      <c r="AR24" s="704"/>
      <c r="AS24" s="704">
        <v>4</v>
      </c>
      <c r="AT24" s="704"/>
      <c r="AU24" s="719">
        <f t="shared" si="30"/>
        <v>0</v>
      </c>
      <c r="AV24" s="719">
        <f t="shared" si="31"/>
        <v>0</v>
      </c>
      <c r="AW24" s="719">
        <f t="shared" si="32"/>
        <v>0</v>
      </c>
      <c r="AX24" s="719">
        <f t="shared" si="33"/>
        <v>9</v>
      </c>
      <c r="AY24" s="719">
        <f t="shared" si="34"/>
        <v>0</v>
      </c>
      <c r="AZ24" s="719">
        <f t="shared" si="35"/>
        <v>1</v>
      </c>
      <c r="BA24" s="719">
        <f t="shared" si="36"/>
        <v>5</v>
      </c>
      <c r="BB24" s="719">
        <f t="shared" si="37"/>
        <v>0</v>
      </c>
      <c r="BC24" s="719">
        <f t="shared" si="38"/>
        <v>0</v>
      </c>
      <c r="BD24" s="719">
        <f t="shared" si="56"/>
        <v>0</v>
      </c>
      <c r="BE24" s="719">
        <f t="shared" si="39"/>
        <v>0</v>
      </c>
      <c r="BF24" s="719">
        <f t="shared" si="40"/>
        <v>0</v>
      </c>
      <c r="BG24" s="719">
        <f t="shared" si="41"/>
        <v>0</v>
      </c>
      <c r="BH24" s="719">
        <f t="shared" si="42"/>
        <v>0</v>
      </c>
      <c r="BI24" s="719">
        <f t="shared" si="43"/>
        <v>0</v>
      </c>
      <c r="BJ24" s="719">
        <f t="shared" si="44"/>
        <v>0</v>
      </c>
      <c r="BK24" s="719">
        <f t="shared" si="45"/>
        <v>0</v>
      </c>
      <c r="BL24" s="719">
        <f t="shared" si="46"/>
        <v>0</v>
      </c>
      <c r="BM24" s="719">
        <f t="shared" si="47"/>
        <v>0</v>
      </c>
      <c r="BN24" s="719">
        <f t="shared" si="48"/>
        <v>0</v>
      </c>
      <c r="BO24" s="719">
        <f t="shared" si="49"/>
        <v>0</v>
      </c>
      <c r="BP24" s="719">
        <f t="shared" si="50"/>
        <v>0</v>
      </c>
      <c r="BQ24" s="719">
        <f t="shared" si="51"/>
        <v>0</v>
      </c>
      <c r="BR24" s="719">
        <f t="shared" si="57"/>
        <v>24</v>
      </c>
      <c r="BS24" s="720">
        <f t="shared" si="59"/>
        <v>150</v>
      </c>
      <c r="BT24" s="698"/>
    </row>
    <row r="25" spans="1:72" ht="15.75">
      <c r="A25" s="730" t="s">
        <v>433</v>
      </c>
      <c r="B25" s="730" t="s">
        <v>434</v>
      </c>
      <c r="C25" s="708">
        <v>589842</v>
      </c>
      <c r="D25" s="739" t="s">
        <v>81</v>
      </c>
      <c r="E25" s="714" t="s">
        <v>17</v>
      </c>
      <c r="F25" s="711"/>
      <c r="G25" s="712"/>
      <c r="H25" s="712" t="s">
        <v>55</v>
      </c>
      <c r="I25" s="712"/>
      <c r="J25" s="711"/>
      <c r="K25" s="711" t="s">
        <v>55</v>
      </c>
      <c r="L25" s="711"/>
      <c r="M25" s="711"/>
      <c r="N25" s="711" t="s">
        <v>55</v>
      </c>
      <c r="O25" s="712"/>
      <c r="P25" s="712"/>
      <c r="Q25" s="711" t="s">
        <v>55</v>
      </c>
      <c r="R25" s="710" t="s">
        <v>55</v>
      </c>
      <c r="S25" s="711"/>
      <c r="T25" s="711" t="s">
        <v>55</v>
      </c>
      <c r="U25" s="711"/>
      <c r="V25" s="712"/>
      <c r="W25" s="712" t="s">
        <v>55</v>
      </c>
      <c r="X25" s="712"/>
      <c r="Y25" s="712"/>
      <c r="Z25" s="711" t="s">
        <v>392</v>
      </c>
      <c r="AA25" s="711"/>
      <c r="AB25" s="711"/>
      <c r="AC25" s="712" t="s">
        <v>55</v>
      </c>
      <c r="AD25" s="712"/>
      <c r="AE25" s="711"/>
      <c r="AF25" s="714" t="s">
        <v>17</v>
      </c>
      <c r="AG25" s="711"/>
      <c r="AH25" s="711"/>
      <c r="AI25" s="715">
        <f t="shared" si="52"/>
        <v>90</v>
      </c>
      <c r="AJ25" s="716">
        <f t="shared" si="53"/>
        <v>108</v>
      </c>
      <c r="AK25" s="716">
        <f t="shared" si="58"/>
        <v>18</v>
      </c>
      <c r="AL25" s="717" t="s">
        <v>199</v>
      </c>
      <c r="AM25" s="718">
        <f t="shared" si="54"/>
        <v>90</v>
      </c>
      <c r="AN25" s="718">
        <f t="shared" si="55"/>
        <v>18</v>
      </c>
      <c r="AO25" s="480"/>
      <c r="AP25" s="704"/>
      <c r="AQ25" s="704"/>
      <c r="AR25" s="704"/>
      <c r="AS25" s="704">
        <v>4</v>
      </c>
      <c r="AT25" s="704"/>
      <c r="AU25" s="719">
        <f t="shared" si="30"/>
        <v>0</v>
      </c>
      <c r="AV25" s="719">
        <f t="shared" si="31"/>
        <v>0</v>
      </c>
      <c r="AW25" s="719">
        <f t="shared" si="32"/>
        <v>0</v>
      </c>
      <c r="AX25" s="719">
        <f t="shared" si="33"/>
        <v>8</v>
      </c>
      <c r="AY25" s="719">
        <f t="shared" si="34"/>
        <v>0</v>
      </c>
      <c r="AZ25" s="719">
        <f t="shared" si="35"/>
        <v>1</v>
      </c>
      <c r="BA25" s="719">
        <f t="shared" si="36"/>
        <v>0</v>
      </c>
      <c r="BB25" s="719">
        <f t="shared" si="37"/>
        <v>0</v>
      </c>
      <c r="BC25" s="719">
        <f t="shared" si="38"/>
        <v>0</v>
      </c>
      <c r="BD25" s="719">
        <f t="shared" si="56"/>
        <v>0</v>
      </c>
      <c r="BE25" s="719">
        <f t="shared" si="39"/>
        <v>0</v>
      </c>
      <c r="BF25" s="719">
        <f t="shared" si="40"/>
        <v>0</v>
      </c>
      <c r="BG25" s="719">
        <f t="shared" si="41"/>
        <v>0</v>
      </c>
      <c r="BH25" s="719">
        <f t="shared" si="42"/>
        <v>0</v>
      </c>
      <c r="BI25" s="719">
        <f t="shared" si="43"/>
        <v>0</v>
      </c>
      <c r="BJ25" s="719">
        <f t="shared" si="44"/>
        <v>0</v>
      </c>
      <c r="BK25" s="719">
        <f t="shared" si="45"/>
        <v>0</v>
      </c>
      <c r="BL25" s="719">
        <f t="shared" si="46"/>
        <v>0</v>
      </c>
      <c r="BM25" s="719">
        <f t="shared" si="47"/>
        <v>0</v>
      </c>
      <c r="BN25" s="719">
        <f t="shared" si="48"/>
        <v>0</v>
      </c>
      <c r="BO25" s="719">
        <f t="shared" si="49"/>
        <v>0</v>
      </c>
      <c r="BP25" s="719">
        <f t="shared" si="50"/>
        <v>0</v>
      </c>
      <c r="BQ25" s="719">
        <f t="shared" si="51"/>
        <v>0</v>
      </c>
      <c r="BR25" s="719">
        <f t="shared" si="57"/>
        <v>24</v>
      </c>
      <c r="BS25" s="720">
        <f t="shared" si="59"/>
        <v>108</v>
      </c>
      <c r="BT25" s="698"/>
    </row>
    <row r="26" spans="1:72" ht="15.75">
      <c r="A26" s="730" t="s">
        <v>435</v>
      </c>
      <c r="B26" s="730" t="s">
        <v>436</v>
      </c>
      <c r="C26" s="708">
        <v>657849</v>
      </c>
      <c r="D26" s="739" t="s">
        <v>81</v>
      </c>
      <c r="E26" s="711" t="s">
        <v>55</v>
      </c>
      <c r="F26" s="710" t="s">
        <v>54</v>
      </c>
      <c r="G26" s="712"/>
      <c r="H26" s="712"/>
      <c r="I26" s="712" t="s">
        <v>55</v>
      </c>
      <c r="J26" s="710" t="s">
        <v>55</v>
      </c>
      <c r="K26" s="711" t="s">
        <v>55</v>
      </c>
      <c r="L26" s="710" t="s">
        <v>55</v>
      </c>
      <c r="M26" s="711" t="s">
        <v>55</v>
      </c>
      <c r="N26" s="711"/>
      <c r="O26" s="712"/>
      <c r="P26" s="713" t="s">
        <v>55</v>
      </c>
      <c r="Q26" s="714" t="s">
        <v>17</v>
      </c>
      <c r="R26" s="711"/>
      <c r="S26" s="710" t="s">
        <v>54</v>
      </c>
      <c r="T26" s="711" t="s">
        <v>55</v>
      </c>
      <c r="U26" s="711"/>
      <c r="V26" s="713" t="s">
        <v>54</v>
      </c>
      <c r="W26" s="712" t="s">
        <v>55</v>
      </c>
      <c r="X26" s="713" t="s">
        <v>55</v>
      </c>
      <c r="Y26" s="712"/>
      <c r="Z26" s="711" t="s">
        <v>55</v>
      </c>
      <c r="AA26" s="710" t="s">
        <v>55</v>
      </c>
      <c r="AB26" s="711"/>
      <c r="AC26" s="712" t="s">
        <v>392</v>
      </c>
      <c r="AD26" s="712"/>
      <c r="AE26" s="710" t="s">
        <v>55</v>
      </c>
      <c r="AF26" s="711" t="s">
        <v>55</v>
      </c>
      <c r="AG26" s="711"/>
      <c r="AH26" s="710" t="s">
        <v>55</v>
      </c>
      <c r="AI26" s="715">
        <f t="shared" si="52"/>
        <v>102</v>
      </c>
      <c r="AJ26" s="740">
        <f t="shared" si="53"/>
        <v>210</v>
      </c>
      <c r="AK26" s="716">
        <f t="shared" si="58"/>
        <v>108</v>
      </c>
      <c r="AL26" s="717" t="s">
        <v>199</v>
      </c>
      <c r="AM26" s="718">
        <f t="shared" si="54"/>
        <v>102</v>
      </c>
      <c r="AN26" s="718">
        <f t="shared" si="55"/>
        <v>108</v>
      </c>
      <c r="AO26" s="480"/>
      <c r="AP26" s="704"/>
      <c r="AQ26" s="704"/>
      <c r="AR26" s="704"/>
      <c r="AS26" s="704">
        <v>2</v>
      </c>
      <c r="AT26" s="704"/>
      <c r="AU26" s="719">
        <f t="shared" si="30"/>
        <v>0</v>
      </c>
      <c r="AV26" s="719">
        <f t="shared" si="31"/>
        <v>0</v>
      </c>
      <c r="AW26" s="719">
        <f t="shared" si="32"/>
        <v>0</v>
      </c>
      <c r="AX26" s="719">
        <f t="shared" si="33"/>
        <v>15</v>
      </c>
      <c r="AY26" s="719">
        <f t="shared" si="34"/>
        <v>0</v>
      </c>
      <c r="AZ26" s="719">
        <f t="shared" si="35"/>
        <v>1</v>
      </c>
      <c r="BA26" s="719">
        <f t="shared" si="36"/>
        <v>3</v>
      </c>
      <c r="BB26" s="719">
        <f t="shared" si="37"/>
        <v>0</v>
      </c>
      <c r="BC26" s="719">
        <f t="shared" si="38"/>
        <v>0</v>
      </c>
      <c r="BD26" s="719">
        <f t="shared" si="56"/>
        <v>0</v>
      </c>
      <c r="BE26" s="719">
        <f t="shared" si="39"/>
        <v>0</v>
      </c>
      <c r="BF26" s="719">
        <f t="shared" si="40"/>
        <v>0</v>
      </c>
      <c r="BG26" s="719">
        <f t="shared" si="41"/>
        <v>0</v>
      </c>
      <c r="BH26" s="719">
        <f t="shared" si="42"/>
        <v>0</v>
      </c>
      <c r="BI26" s="719">
        <f t="shared" si="43"/>
        <v>0</v>
      </c>
      <c r="BJ26" s="719">
        <f t="shared" si="44"/>
        <v>0</v>
      </c>
      <c r="BK26" s="719">
        <f t="shared" si="45"/>
        <v>0</v>
      </c>
      <c r="BL26" s="719">
        <f t="shared" si="46"/>
        <v>0</v>
      </c>
      <c r="BM26" s="719">
        <f t="shared" si="47"/>
        <v>0</v>
      </c>
      <c r="BN26" s="719">
        <f t="shared" si="48"/>
        <v>0</v>
      </c>
      <c r="BO26" s="719">
        <f t="shared" si="49"/>
        <v>0</v>
      </c>
      <c r="BP26" s="719">
        <f t="shared" si="50"/>
        <v>0</v>
      </c>
      <c r="BQ26" s="719">
        <f t="shared" si="51"/>
        <v>0</v>
      </c>
      <c r="BR26" s="719">
        <f t="shared" si="57"/>
        <v>12</v>
      </c>
      <c r="BS26" s="720">
        <f t="shared" si="59"/>
        <v>210</v>
      </c>
      <c r="BT26" s="698"/>
    </row>
    <row r="27" spans="1:72" ht="15.75">
      <c r="A27" s="730" t="s">
        <v>437</v>
      </c>
      <c r="B27" s="730" t="s">
        <v>438</v>
      </c>
      <c r="C27" s="708">
        <v>64760</v>
      </c>
      <c r="D27" s="739" t="s">
        <v>81</v>
      </c>
      <c r="E27" s="711"/>
      <c r="F27" s="711"/>
      <c r="G27" s="712"/>
      <c r="H27" s="713" t="s">
        <v>55</v>
      </c>
      <c r="I27" s="712"/>
      <c r="J27" s="711"/>
      <c r="K27" s="711"/>
      <c r="L27" s="711"/>
      <c r="M27" s="711"/>
      <c r="N27" s="711" t="s">
        <v>55</v>
      </c>
      <c r="O27" s="713" t="s">
        <v>55</v>
      </c>
      <c r="P27" s="712"/>
      <c r="Q27" s="711"/>
      <c r="R27" s="714" t="s">
        <v>17</v>
      </c>
      <c r="S27" s="711"/>
      <c r="T27" s="711" t="s">
        <v>55</v>
      </c>
      <c r="U27" s="711" t="s">
        <v>55</v>
      </c>
      <c r="V27" s="724" t="s">
        <v>17</v>
      </c>
      <c r="W27" s="724" t="s">
        <v>17</v>
      </c>
      <c r="X27" s="712"/>
      <c r="Y27" s="724" t="s">
        <v>439</v>
      </c>
      <c r="Z27" s="714" t="s">
        <v>17</v>
      </c>
      <c r="AA27" s="711"/>
      <c r="AB27" s="711"/>
      <c r="AC27" s="724" t="s">
        <v>17</v>
      </c>
      <c r="AD27" s="713" t="s">
        <v>55</v>
      </c>
      <c r="AE27" s="711"/>
      <c r="AF27" s="711" t="s">
        <v>392</v>
      </c>
      <c r="AG27" s="714" t="s">
        <v>17</v>
      </c>
      <c r="AH27" s="710" t="s">
        <v>55</v>
      </c>
      <c r="AI27" s="715">
        <f t="shared" si="52"/>
        <v>42</v>
      </c>
      <c r="AJ27" s="741">
        <f t="shared" si="53"/>
        <v>96</v>
      </c>
      <c r="AK27" s="741">
        <f t="shared" si="58"/>
        <v>54</v>
      </c>
      <c r="AL27" s="717" t="s">
        <v>199</v>
      </c>
      <c r="AM27" s="718">
        <f t="shared" si="54"/>
        <v>42</v>
      </c>
      <c r="AN27" s="718">
        <f t="shared" si="55"/>
        <v>54</v>
      </c>
      <c r="AO27" s="742"/>
      <c r="AP27" s="704"/>
      <c r="AQ27" s="704"/>
      <c r="AR27" s="704"/>
      <c r="AS27" s="704">
        <v>12</v>
      </c>
      <c r="AT27" s="704"/>
      <c r="AU27" s="719">
        <f t="shared" si="30"/>
        <v>0</v>
      </c>
      <c r="AV27" s="719">
        <f t="shared" si="31"/>
        <v>0</v>
      </c>
      <c r="AW27" s="719">
        <f t="shared" si="32"/>
        <v>0</v>
      </c>
      <c r="AX27" s="719">
        <f t="shared" si="33"/>
        <v>7</v>
      </c>
      <c r="AY27" s="719">
        <f t="shared" si="34"/>
        <v>0</v>
      </c>
      <c r="AZ27" s="719">
        <f t="shared" si="35"/>
        <v>1</v>
      </c>
      <c r="BA27" s="719">
        <f t="shared" si="36"/>
        <v>0</v>
      </c>
      <c r="BB27" s="719">
        <f t="shared" si="37"/>
        <v>0</v>
      </c>
      <c r="BC27" s="719">
        <f t="shared" si="38"/>
        <v>0</v>
      </c>
      <c r="BD27" s="719">
        <f t="shared" si="56"/>
        <v>0</v>
      </c>
      <c r="BE27" s="719">
        <f t="shared" si="39"/>
        <v>0</v>
      </c>
      <c r="BF27" s="719">
        <f t="shared" si="40"/>
        <v>0</v>
      </c>
      <c r="BG27" s="719">
        <f t="shared" si="41"/>
        <v>0</v>
      </c>
      <c r="BH27" s="719">
        <f t="shared" si="42"/>
        <v>0</v>
      </c>
      <c r="BI27" s="719">
        <f t="shared" si="43"/>
        <v>0</v>
      </c>
      <c r="BJ27" s="719">
        <f t="shared" si="44"/>
        <v>0</v>
      </c>
      <c r="BK27" s="719">
        <f t="shared" si="45"/>
        <v>0</v>
      </c>
      <c r="BL27" s="719">
        <f t="shared" si="46"/>
        <v>0</v>
      </c>
      <c r="BM27" s="719">
        <f t="shared" si="47"/>
        <v>0</v>
      </c>
      <c r="BN27" s="719">
        <f t="shared" si="48"/>
        <v>0</v>
      </c>
      <c r="BO27" s="719">
        <f t="shared" si="49"/>
        <v>0</v>
      </c>
      <c r="BP27" s="719">
        <f t="shared" si="50"/>
        <v>0</v>
      </c>
      <c r="BQ27" s="719">
        <f t="shared" si="51"/>
        <v>0</v>
      </c>
      <c r="BR27" s="719">
        <f t="shared" si="57"/>
        <v>72</v>
      </c>
      <c r="BS27" s="720">
        <f t="shared" si="59"/>
        <v>96</v>
      </c>
      <c r="BT27" s="698"/>
    </row>
    <row r="28" spans="1:72" ht="15.75">
      <c r="A28" s="730" t="s">
        <v>440</v>
      </c>
      <c r="B28" s="730" t="s">
        <v>441</v>
      </c>
      <c r="C28" s="708">
        <v>106143</v>
      </c>
      <c r="D28" s="739" t="s">
        <v>81</v>
      </c>
      <c r="E28" s="711" t="s">
        <v>55</v>
      </c>
      <c r="F28" s="711" t="s">
        <v>392</v>
      </c>
      <c r="G28" s="712"/>
      <c r="H28" s="712"/>
      <c r="I28" s="712"/>
      <c r="J28" s="710" t="s">
        <v>55</v>
      </c>
      <c r="K28" s="711" t="s">
        <v>55</v>
      </c>
      <c r="L28" s="710" t="s">
        <v>55</v>
      </c>
      <c r="M28" s="711"/>
      <c r="N28" s="711"/>
      <c r="O28" s="712" t="s">
        <v>55</v>
      </c>
      <c r="P28" s="712" t="s">
        <v>55</v>
      </c>
      <c r="Q28" s="711" t="s">
        <v>55</v>
      </c>
      <c r="R28" s="711" t="s">
        <v>55</v>
      </c>
      <c r="S28" s="711"/>
      <c r="T28" s="711" t="s">
        <v>55</v>
      </c>
      <c r="U28" s="711"/>
      <c r="V28" s="712"/>
      <c r="W28" s="712"/>
      <c r="X28" s="713" t="s">
        <v>55</v>
      </c>
      <c r="Y28" s="712"/>
      <c r="Z28" s="711" t="s">
        <v>55</v>
      </c>
      <c r="AA28" s="710" t="s">
        <v>55</v>
      </c>
      <c r="AB28" s="711"/>
      <c r="AC28" s="713" t="s">
        <v>55</v>
      </c>
      <c r="AD28" s="712"/>
      <c r="AE28" s="710" t="s">
        <v>54</v>
      </c>
      <c r="AF28" s="711" t="s">
        <v>55</v>
      </c>
      <c r="AG28" s="711"/>
      <c r="AH28" s="711"/>
      <c r="AI28" s="715">
        <f t="shared" si="52"/>
        <v>114</v>
      </c>
      <c r="AJ28" s="741">
        <f t="shared" si="53"/>
        <v>186</v>
      </c>
      <c r="AK28" s="741">
        <f t="shared" si="58"/>
        <v>72</v>
      </c>
      <c r="AL28" s="717" t="s">
        <v>199</v>
      </c>
      <c r="AM28" s="718">
        <f t="shared" si="54"/>
        <v>114</v>
      </c>
      <c r="AN28" s="718">
        <f t="shared" si="55"/>
        <v>72</v>
      </c>
      <c r="AO28" s="742"/>
      <c r="AP28" s="704"/>
      <c r="AQ28" s="704"/>
      <c r="AR28" s="704"/>
      <c r="AS28" s="704"/>
      <c r="AT28" s="704"/>
      <c r="AU28" s="719">
        <f t="shared" si="30"/>
        <v>0</v>
      </c>
      <c r="AV28" s="719">
        <f t="shared" si="31"/>
        <v>0</v>
      </c>
      <c r="AW28" s="719">
        <f t="shared" si="32"/>
        <v>0</v>
      </c>
      <c r="AX28" s="719">
        <f t="shared" si="33"/>
        <v>14</v>
      </c>
      <c r="AY28" s="719">
        <f t="shared" si="34"/>
        <v>0</v>
      </c>
      <c r="AZ28" s="719">
        <f t="shared" si="35"/>
        <v>1</v>
      </c>
      <c r="BA28" s="719">
        <f t="shared" si="36"/>
        <v>1</v>
      </c>
      <c r="BB28" s="719">
        <f t="shared" si="37"/>
        <v>0</v>
      </c>
      <c r="BC28" s="719">
        <f t="shared" si="38"/>
        <v>0</v>
      </c>
      <c r="BD28" s="719">
        <f t="shared" si="56"/>
        <v>0</v>
      </c>
      <c r="BE28" s="719">
        <f t="shared" si="39"/>
        <v>0</v>
      </c>
      <c r="BF28" s="719">
        <f t="shared" si="40"/>
        <v>0</v>
      </c>
      <c r="BG28" s="719">
        <f t="shared" si="41"/>
        <v>0</v>
      </c>
      <c r="BH28" s="719">
        <f t="shared" si="42"/>
        <v>0</v>
      </c>
      <c r="BI28" s="719">
        <f t="shared" si="43"/>
        <v>0</v>
      </c>
      <c r="BJ28" s="719">
        <f t="shared" si="44"/>
        <v>0</v>
      </c>
      <c r="BK28" s="719">
        <f t="shared" si="45"/>
        <v>0</v>
      </c>
      <c r="BL28" s="719">
        <f t="shared" si="46"/>
        <v>0</v>
      </c>
      <c r="BM28" s="719">
        <f t="shared" si="47"/>
        <v>0</v>
      </c>
      <c r="BN28" s="719">
        <f t="shared" si="48"/>
        <v>0</v>
      </c>
      <c r="BO28" s="719">
        <f t="shared" si="49"/>
        <v>0</v>
      </c>
      <c r="BP28" s="719">
        <f t="shared" si="50"/>
        <v>0</v>
      </c>
      <c r="BQ28" s="719">
        <f t="shared" si="51"/>
        <v>0</v>
      </c>
      <c r="BR28" s="719">
        <f t="shared" si="57"/>
        <v>0</v>
      </c>
      <c r="BS28" s="720">
        <f t="shared" si="59"/>
        <v>186</v>
      </c>
      <c r="BT28" s="698"/>
    </row>
    <row r="29" spans="1:72">
      <c r="A29" s="691" t="s">
        <v>385</v>
      </c>
      <c r="B29" s="692" t="s">
        <v>386</v>
      </c>
      <c r="C29" s="693" t="s">
        <v>45</v>
      </c>
      <c r="D29" s="743" t="s">
        <v>3</v>
      </c>
      <c r="E29" s="475">
        <v>1</v>
      </c>
      <c r="F29" s="475">
        <v>2</v>
      </c>
      <c r="G29" s="475">
        <v>3</v>
      </c>
      <c r="H29" s="475">
        <v>4</v>
      </c>
      <c r="I29" s="475">
        <v>5</v>
      </c>
      <c r="J29" s="475">
        <v>6</v>
      </c>
      <c r="K29" s="475">
        <v>7</v>
      </c>
      <c r="L29" s="475">
        <v>8</v>
      </c>
      <c r="M29" s="475">
        <v>9</v>
      </c>
      <c r="N29" s="475">
        <v>10</v>
      </c>
      <c r="O29" s="475">
        <v>11</v>
      </c>
      <c r="P29" s="475">
        <v>12</v>
      </c>
      <c r="Q29" s="475">
        <v>13</v>
      </c>
      <c r="R29" s="475">
        <v>14</v>
      </c>
      <c r="S29" s="475">
        <v>15</v>
      </c>
      <c r="T29" s="475">
        <v>16</v>
      </c>
      <c r="U29" s="475">
        <v>17</v>
      </c>
      <c r="V29" s="475">
        <v>18</v>
      </c>
      <c r="W29" s="475">
        <v>19</v>
      </c>
      <c r="X29" s="475">
        <v>20</v>
      </c>
      <c r="Y29" s="475">
        <v>21</v>
      </c>
      <c r="Z29" s="475">
        <v>22</v>
      </c>
      <c r="AA29" s="475">
        <v>23</v>
      </c>
      <c r="AB29" s="475">
        <v>24</v>
      </c>
      <c r="AC29" s="475">
        <v>25</v>
      </c>
      <c r="AD29" s="475">
        <v>26</v>
      </c>
      <c r="AE29" s="475">
        <v>27</v>
      </c>
      <c r="AF29" s="475">
        <v>28</v>
      </c>
      <c r="AG29" s="475">
        <v>29</v>
      </c>
      <c r="AH29" s="475">
        <v>30</v>
      </c>
      <c r="AI29" s="695" t="s">
        <v>4</v>
      </c>
      <c r="AJ29" s="696" t="s">
        <v>5</v>
      </c>
      <c r="AK29" s="696" t="s">
        <v>6</v>
      </c>
      <c r="AL29" s="732"/>
      <c r="AM29" s="744"/>
      <c r="AN29" s="744"/>
      <c r="AO29" s="725"/>
      <c r="AP29" s="734"/>
      <c r="AQ29" s="734"/>
      <c r="AR29" s="734"/>
      <c r="AS29" s="734"/>
      <c r="AT29" s="735"/>
      <c r="AU29" s="736"/>
      <c r="AV29" s="736"/>
      <c r="AW29" s="736"/>
      <c r="AX29" s="736"/>
      <c r="AY29" s="736"/>
      <c r="AZ29" s="736"/>
      <c r="BA29" s="736"/>
      <c r="BB29" s="736"/>
      <c r="BC29" s="736"/>
      <c r="BD29" s="736"/>
      <c r="BE29" s="736"/>
      <c r="BF29" s="736"/>
      <c r="BG29" s="736"/>
      <c r="BH29" s="736"/>
      <c r="BI29" s="736"/>
      <c r="BJ29" s="736"/>
      <c r="BK29" s="736"/>
      <c r="BL29" s="736"/>
      <c r="BM29" s="736"/>
      <c r="BN29" s="736"/>
      <c r="BO29" s="736"/>
      <c r="BP29" s="736"/>
      <c r="BQ29" s="736"/>
      <c r="BR29" s="736"/>
      <c r="BS29" s="737"/>
      <c r="BT29" s="738"/>
    </row>
    <row r="30" spans="1:72" ht="15.75">
      <c r="A30" s="699"/>
      <c r="B30" s="700" t="s">
        <v>290</v>
      </c>
      <c r="C30" s="701" t="s">
        <v>209</v>
      </c>
      <c r="D30" s="743"/>
      <c r="E30" s="478" t="s">
        <v>8</v>
      </c>
      <c r="F30" s="478" t="s">
        <v>9</v>
      </c>
      <c r="G30" s="478" t="s">
        <v>10</v>
      </c>
      <c r="H30" s="478" t="s">
        <v>130</v>
      </c>
      <c r="I30" s="478" t="s">
        <v>11</v>
      </c>
      <c r="J30" s="478" t="s">
        <v>12</v>
      </c>
      <c r="K30" s="478" t="s">
        <v>13</v>
      </c>
      <c r="L30" s="478" t="s">
        <v>8</v>
      </c>
      <c r="M30" s="478" t="s">
        <v>9</v>
      </c>
      <c r="N30" s="478" t="s">
        <v>10</v>
      </c>
      <c r="O30" s="478" t="s">
        <v>130</v>
      </c>
      <c r="P30" s="478" t="s">
        <v>11</v>
      </c>
      <c r="Q30" s="478" t="s">
        <v>12</v>
      </c>
      <c r="R30" s="478" t="s">
        <v>13</v>
      </c>
      <c r="S30" s="478" t="s">
        <v>8</v>
      </c>
      <c r="T30" s="478" t="s">
        <v>9</v>
      </c>
      <c r="U30" s="478" t="s">
        <v>10</v>
      </c>
      <c r="V30" s="478" t="s">
        <v>130</v>
      </c>
      <c r="W30" s="478" t="s">
        <v>11</v>
      </c>
      <c r="X30" s="478" t="s">
        <v>12</v>
      </c>
      <c r="Y30" s="478" t="s">
        <v>13</v>
      </c>
      <c r="Z30" s="478" t="s">
        <v>8</v>
      </c>
      <c r="AA30" s="478" t="s">
        <v>9</v>
      </c>
      <c r="AB30" s="478" t="s">
        <v>10</v>
      </c>
      <c r="AC30" s="478" t="s">
        <v>130</v>
      </c>
      <c r="AD30" s="478" t="s">
        <v>11</v>
      </c>
      <c r="AE30" s="478" t="s">
        <v>12</v>
      </c>
      <c r="AF30" s="478" t="s">
        <v>13</v>
      </c>
      <c r="AG30" s="478" t="s">
        <v>8</v>
      </c>
      <c r="AH30" s="478" t="s">
        <v>9</v>
      </c>
      <c r="AI30" s="695"/>
      <c r="AJ30" s="696"/>
      <c r="AK30" s="696"/>
      <c r="AL30" s="732"/>
      <c r="AM30" s="703" t="s">
        <v>4</v>
      </c>
      <c r="AN30" s="703" t="s">
        <v>6</v>
      </c>
      <c r="AO30" s="725"/>
      <c r="AP30" s="704" t="s">
        <v>14</v>
      </c>
      <c r="AQ30" s="704" t="s">
        <v>15</v>
      </c>
      <c r="AR30" s="704" t="s">
        <v>16</v>
      </c>
      <c r="AS30" s="704" t="s">
        <v>17</v>
      </c>
      <c r="AT30" s="704" t="s">
        <v>18</v>
      </c>
      <c r="AU30" s="719">
        <f t="shared" ref="AU30:AU39" si="60">COUNTIF(E30:AH30,"M")</f>
        <v>0</v>
      </c>
      <c r="AV30" s="719">
        <f t="shared" ref="AV30:AV39" si="61">COUNTIF(E30:AH30,"T")</f>
        <v>0</v>
      </c>
      <c r="AW30" s="719">
        <f t="shared" ref="AW30:AW39" si="62">COUNTIF(E30:AH30,"P")</f>
        <v>0</v>
      </c>
      <c r="AX30" s="719">
        <f>COUNTIF(E30:AH30,"SN")</f>
        <v>0</v>
      </c>
      <c r="AY30" s="719">
        <f t="shared" ref="AY30:AY39" si="63">COUNTIF(E30:AH30,"M/T")</f>
        <v>0</v>
      </c>
      <c r="AZ30" s="719">
        <f t="shared" ref="AZ30:AZ39" si="64">COUNTIF(E30:AH30,"I/I")</f>
        <v>0</v>
      </c>
      <c r="BA30" s="719">
        <f t="shared" ref="BA30:BA39" si="65">COUNTIF(E30:AH30,"I")</f>
        <v>0</v>
      </c>
      <c r="BB30" s="719">
        <f t="shared" ref="BB30:BB39" si="66">COUNTIF(E30:AH30,"I²")</f>
        <v>0</v>
      </c>
      <c r="BC30" s="719">
        <f t="shared" ref="BC30:BC39" si="67">COUNTIF(E30:AH30,"M4")</f>
        <v>0</v>
      </c>
      <c r="BD30" s="719">
        <f>COUNTIF(E30:AH30,"CAP")</f>
        <v>0</v>
      </c>
      <c r="BE30" s="719">
        <f t="shared" ref="BE30:BE39" si="68">COUNTIF(E30:AH30,"M/N")</f>
        <v>0</v>
      </c>
      <c r="BF30" s="719">
        <f t="shared" ref="BF30:BF39" si="69">COUNTIF(E30:AH30,"T/N")</f>
        <v>0</v>
      </c>
      <c r="BG30" s="719">
        <f t="shared" ref="BG30:BG39" si="70">COUNTIF(E30:AH30,"T/I")</f>
        <v>0</v>
      </c>
      <c r="BH30" s="719">
        <f t="shared" ref="BH30:BH39" si="71">COUNTIF(E30:AH30,"P/I")</f>
        <v>0</v>
      </c>
      <c r="BI30" s="719">
        <f t="shared" ref="BI30:BI39" si="72">COUNTIF(E30:AH30,"M/I")</f>
        <v>0</v>
      </c>
      <c r="BJ30" s="719">
        <f t="shared" ref="BJ30:BJ39" si="73">COUNTIF(E30:AH30,"M4/T")</f>
        <v>0</v>
      </c>
      <c r="BK30" s="719">
        <f t="shared" ref="BK30:BK42" si="74">COUNTIF(E30:AH30,"I2/N")</f>
        <v>0</v>
      </c>
      <c r="BL30" s="719">
        <f t="shared" ref="BL30:BL39" si="75">COUNTIF(E30:AH30,"M5")</f>
        <v>0</v>
      </c>
      <c r="BM30" s="719">
        <f t="shared" ref="BM30:BM39" si="76">COUNTIF(E30:AH30,"M6")</f>
        <v>0</v>
      </c>
      <c r="BN30" s="719">
        <f t="shared" ref="BN30:BN39" si="77">COUNTIF(E30:AH30,"T2/N")</f>
        <v>0</v>
      </c>
      <c r="BO30" s="719">
        <f t="shared" ref="BO30:BO39" si="78">COUNTIF(E30:AH30,"P2")</f>
        <v>0</v>
      </c>
      <c r="BP30" s="719">
        <f t="shared" ref="BP30:BP39" si="79">COUNTIF(E30:AH30,"T5/N")</f>
        <v>0</v>
      </c>
      <c r="BQ30" s="719">
        <f t="shared" ref="BQ30:BQ39" si="80">COUNTIF(E30:AH30,"M5/I")</f>
        <v>0</v>
      </c>
      <c r="BR30" s="705" t="s">
        <v>31</v>
      </c>
      <c r="BS30" s="705" t="s">
        <v>32</v>
      </c>
      <c r="BT30" s="698"/>
    </row>
    <row r="31" spans="1:72" ht="15.75">
      <c r="A31" s="730" t="s">
        <v>442</v>
      </c>
      <c r="B31" s="730" t="s">
        <v>443</v>
      </c>
      <c r="C31" s="708" t="s">
        <v>401</v>
      </c>
      <c r="D31" s="739" t="s">
        <v>81</v>
      </c>
      <c r="E31" s="711"/>
      <c r="F31" s="711" t="s">
        <v>55</v>
      </c>
      <c r="G31" s="712"/>
      <c r="H31" s="712"/>
      <c r="I31" s="712" t="s">
        <v>392</v>
      </c>
      <c r="J31" s="711"/>
      <c r="K31" s="711"/>
      <c r="L31" s="711" t="s">
        <v>55</v>
      </c>
      <c r="M31" s="710" t="s">
        <v>55</v>
      </c>
      <c r="N31" s="711"/>
      <c r="O31" s="712" t="s">
        <v>55</v>
      </c>
      <c r="P31" s="712"/>
      <c r="Q31" s="711"/>
      <c r="R31" s="711" t="s">
        <v>55</v>
      </c>
      <c r="S31" s="711"/>
      <c r="T31" s="711"/>
      <c r="U31" s="711" t="s">
        <v>55</v>
      </c>
      <c r="V31" s="712"/>
      <c r="W31" s="712"/>
      <c r="X31" s="712" t="s">
        <v>55</v>
      </c>
      <c r="Y31" s="713" t="s">
        <v>55</v>
      </c>
      <c r="Z31" s="711"/>
      <c r="AA31" s="711" t="s">
        <v>55</v>
      </c>
      <c r="AB31" s="710" t="s">
        <v>55</v>
      </c>
      <c r="AC31" s="712"/>
      <c r="AD31" s="712" t="s">
        <v>55</v>
      </c>
      <c r="AE31" s="710" t="s">
        <v>54</v>
      </c>
      <c r="AF31" s="711"/>
      <c r="AG31" s="711" t="s">
        <v>55</v>
      </c>
      <c r="AH31" s="710" t="s">
        <v>55</v>
      </c>
      <c r="AI31" s="715">
        <f t="shared" ref="AI31:AI39" si="81">AM31</f>
        <v>114</v>
      </c>
      <c r="AJ31" s="716">
        <f t="shared" ref="AJ31:AJ39" si="82">AI31+AK31</f>
        <v>174</v>
      </c>
      <c r="AK31" s="716">
        <f t="shared" ref="AK31:AK39" si="83">AN31</f>
        <v>60</v>
      </c>
      <c r="AL31" s="717" t="s">
        <v>199</v>
      </c>
      <c r="AM31" s="718">
        <f t="shared" ref="AM31:AM39" si="84">$AM$2-BR31</f>
        <v>114</v>
      </c>
      <c r="AN31" s="718">
        <f t="shared" ref="AN31:AN39" si="85">(BS31-AM31)</f>
        <v>60</v>
      </c>
      <c r="AO31" s="725"/>
      <c r="AP31" s="704"/>
      <c r="AQ31" s="704"/>
      <c r="AR31" s="704"/>
      <c r="AS31" s="704"/>
      <c r="AT31" s="704"/>
      <c r="AU31" s="719">
        <f t="shared" si="60"/>
        <v>0</v>
      </c>
      <c r="AV31" s="719">
        <f t="shared" si="61"/>
        <v>0</v>
      </c>
      <c r="AW31" s="719">
        <f t="shared" si="62"/>
        <v>0</v>
      </c>
      <c r="AX31" s="719">
        <f t="shared" ref="AX31:AX39" si="86">COUNTIF(E31:AH31,"N")</f>
        <v>13</v>
      </c>
      <c r="AY31" s="719">
        <f t="shared" si="63"/>
        <v>0</v>
      </c>
      <c r="AZ31" s="719">
        <f t="shared" si="64"/>
        <v>1</v>
      </c>
      <c r="BA31" s="719">
        <f t="shared" si="65"/>
        <v>1</v>
      </c>
      <c r="BB31" s="719">
        <f t="shared" si="66"/>
        <v>0</v>
      </c>
      <c r="BC31" s="719">
        <f t="shared" si="67"/>
        <v>0</v>
      </c>
      <c r="BD31" s="719">
        <f t="shared" ref="BD31:BD39" si="87">COUNTIF(E31:AH31,"CAP")</f>
        <v>0</v>
      </c>
      <c r="BE31" s="719">
        <f t="shared" si="68"/>
        <v>0</v>
      </c>
      <c r="BF31" s="719">
        <f t="shared" si="69"/>
        <v>0</v>
      </c>
      <c r="BG31" s="719">
        <f t="shared" si="70"/>
        <v>0</v>
      </c>
      <c r="BH31" s="719">
        <f t="shared" si="71"/>
        <v>0</v>
      </c>
      <c r="BI31" s="719">
        <f t="shared" si="72"/>
        <v>0</v>
      </c>
      <c r="BJ31" s="719">
        <f t="shared" si="73"/>
        <v>0</v>
      </c>
      <c r="BK31" s="719">
        <f t="shared" si="74"/>
        <v>0</v>
      </c>
      <c r="BL31" s="719">
        <f t="shared" si="75"/>
        <v>0</v>
      </c>
      <c r="BM31" s="719">
        <f t="shared" si="76"/>
        <v>0</v>
      </c>
      <c r="BN31" s="719">
        <f t="shared" si="77"/>
        <v>0</v>
      </c>
      <c r="BO31" s="719">
        <f t="shared" si="78"/>
        <v>0</v>
      </c>
      <c r="BP31" s="719">
        <f t="shared" si="79"/>
        <v>0</v>
      </c>
      <c r="BQ31" s="719">
        <f t="shared" si="80"/>
        <v>0</v>
      </c>
      <c r="BR31" s="719">
        <f t="shared" ref="BR31:BR39" si="88">((AQ31*6)+(AR31*6)+(AS31*6)+(AT31)+(AP31*6))</f>
        <v>0</v>
      </c>
      <c r="BS31" s="720">
        <f t="shared" ref="BS31:BS39" si="89">(AU31*$BU$6)+(AV31*$BV$6)+(AW31*$BW$6)+(AX31*$BX$6)+(AY31*$BY$6)+(AZ31*$BZ$6)+(BA31*$CA$6)+(BB31*$CB$6)+(BC31*$CC$6)+(BD31*$CD$6)+(BE31*$CE$6)+(BF31*$CF$6+(BG31*$CG$6)+(BH31*$CH$6)+(BI31*$CI$6)+(BJ31*$CJ$6)+(BK31*$CK$6)+(BL31*$CL$6)+(BM31*$CM31)+(BN31*$CN$6)+(BO31*$CO$6)+(BP31*$CP$6)+(BQ31*$CQ$6))</f>
        <v>174</v>
      </c>
      <c r="BT31" s="698"/>
    </row>
    <row r="32" spans="1:72" ht="16.5">
      <c r="A32" s="745" t="s">
        <v>444</v>
      </c>
      <c r="B32" s="746" t="s">
        <v>445</v>
      </c>
      <c r="C32" s="747" t="s">
        <v>446</v>
      </c>
      <c r="D32" s="739" t="s">
        <v>81</v>
      </c>
      <c r="E32" s="710" t="s">
        <v>55</v>
      </c>
      <c r="F32" s="711" t="s">
        <v>55</v>
      </c>
      <c r="G32" s="713" t="s">
        <v>55</v>
      </c>
      <c r="H32" s="712"/>
      <c r="I32" s="712" t="s">
        <v>55</v>
      </c>
      <c r="J32" s="710" t="s">
        <v>54</v>
      </c>
      <c r="K32" s="710" t="s">
        <v>55</v>
      </c>
      <c r="L32" s="711" t="s">
        <v>55</v>
      </c>
      <c r="M32" s="710" t="s">
        <v>55</v>
      </c>
      <c r="N32" s="710" t="s">
        <v>55</v>
      </c>
      <c r="O32" s="712" t="s">
        <v>55</v>
      </c>
      <c r="P32" s="712"/>
      <c r="Q32" s="710" t="s">
        <v>55</v>
      </c>
      <c r="R32" s="711" t="s">
        <v>55</v>
      </c>
      <c r="S32" s="710" t="s">
        <v>55</v>
      </c>
      <c r="T32" s="710" t="s">
        <v>55</v>
      </c>
      <c r="U32" s="711" t="s">
        <v>392</v>
      </c>
      <c r="V32" s="712"/>
      <c r="W32" s="713" t="s">
        <v>55</v>
      </c>
      <c r="X32" s="712" t="s">
        <v>55</v>
      </c>
      <c r="Y32" s="713" t="s">
        <v>55</v>
      </c>
      <c r="Z32" s="710" t="s">
        <v>55</v>
      </c>
      <c r="AA32" s="711" t="s">
        <v>55</v>
      </c>
      <c r="AB32" s="710" t="s">
        <v>54</v>
      </c>
      <c r="AC32" s="713" t="s">
        <v>55</v>
      </c>
      <c r="AD32" s="724" t="s">
        <v>17</v>
      </c>
      <c r="AE32" s="710" t="s">
        <v>55</v>
      </c>
      <c r="AF32" s="710" t="s">
        <v>55</v>
      </c>
      <c r="AG32" s="711" t="s">
        <v>55</v>
      </c>
      <c r="AH32" s="711"/>
      <c r="AI32" s="715">
        <f t="shared" si="81"/>
        <v>102</v>
      </c>
      <c r="AJ32" s="716">
        <f t="shared" si="82"/>
        <v>288</v>
      </c>
      <c r="AK32" s="716">
        <f t="shared" si="83"/>
        <v>186</v>
      </c>
      <c r="AL32" s="717" t="s">
        <v>199</v>
      </c>
      <c r="AM32" s="718">
        <f t="shared" si="84"/>
        <v>102</v>
      </c>
      <c r="AN32" s="718">
        <f t="shared" si="85"/>
        <v>186</v>
      </c>
      <c r="AO32" s="725"/>
      <c r="AP32" s="704"/>
      <c r="AQ32" s="748"/>
      <c r="AR32" s="748"/>
      <c r="AS32" s="748">
        <v>2</v>
      </c>
      <c r="AT32" s="748"/>
      <c r="AU32" s="719">
        <f t="shared" si="60"/>
        <v>0</v>
      </c>
      <c r="AV32" s="719">
        <f t="shared" si="61"/>
        <v>0</v>
      </c>
      <c r="AW32" s="719">
        <f t="shared" si="62"/>
        <v>0</v>
      </c>
      <c r="AX32" s="719">
        <f t="shared" si="86"/>
        <v>22</v>
      </c>
      <c r="AY32" s="719">
        <f t="shared" si="63"/>
        <v>0</v>
      </c>
      <c r="AZ32" s="719">
        <f t="shared" si="64"/>
        <v>1</v>
      </c>
      <c r="BA32" s="719">
        <f t="shared" si="65"/>
        <v>2</v>
      </c>
      <c r="BB32" s="719">
        <f t="shared" si="66"/>
        <v>0</v>
      </c>
      <c r="BC32" s="719">
        <f t="shared" si="67"/>
        <v>0</v>
      </c>
      <c r="BD32" s="719">
        <f t="shared" si="87"/>
        <v>0</v>
      </c>
      <c r="BE32" s="719">
        <f t="shared" si="68"/>
        <v>0</v>
      </c>
      <c r="BF32" s="719">
        <f t="shared" si="69"/>
        <v>0</v>
      </c>
      <c r="BG32" s="719">
        <f t="shared" si="70"/>
        <v>0</v>
      </c>
      <c r="BH32" s="719">
        <f t="shared" si="71"/>
        <v>0</v>
      </c>
      <c r="BI32" s="719">
        <f t="shared" si="72"/>
        <v>0</v>
      </c>
      <c r="BJ32" s="719">
        <f t="shared" si="73"/>
        <v>0</v>
      </c>
      <c r="BK32" s="719">
        <f t="shared" si="74"/>
        <v>0</v>
      </c>
      <c r="BL32" s="719">
        <f t="shared" si="75"/>
        <v>0</v>
      </c>
      <c r="BM32" s="719">
        <f t="shared" si="76"/>
        <v>0</v>
      </c>
      <c r="BN32" s="719">
        <f t="shared" si="77"/>
        <v>0</v>
      </c>
      <c r="BO32" s="719">
        <f t="shared" si="78"/>
        <v>0</v>
      </c>
      <c r="BP32" s="719">
        <f t="shared" si="79"/>
        <v>0</v>
      </c>
      <c r="BQ32" s="719">
        <f t="shared" si="80"/>
        <v>0</v>
      </c>
      <c r="BR32" s="719">
        <f t="shared" si="88"/>
        <v>12</v>
      </c>
      <c r="BS32" s="720">
        <f t="shared" si="89"/>
        <v>288</v>
      </c>
      <c r="BT32" s="698"/>
    </row>
    <row r="33" spans="1:72" ht="15.75">
      <c r="A33" s="730" t="s">
        <v>447</v>
      </c>
      <c r="B33" s="730" t="s">
        <v>448</v>
      </c>
      <c r="C33" s="708" t="s">
        <v>449</v>
      </c>
      <c r="D33" s="739" t="s">
        <v>81</v>
      </c>
      <c r="E33" s="710" t="s">
        <v>55</v>
      </c>
      <c r="F33" s="711"/>
      <c r="G33" s="713" t="s">
        <v>20</v>
      </c>
      <c r="H33" s="713" t="s">
        <v>27</v>
      </c>
      <c r="I33" s="713" t="s">
        <v>27</v>
      </c>
      <c r="J33" s="711"/>
      <c r="K33" s="710" t="s">
        <v>223</v>
      </c>
      <c r="L33" s="711" t="s">
        <v>450</v>
      </c>
      <c r="M33" s="710" t="s">
        <v>55</v>
      </c>
      <c r="N33" s="710" t="s">
        <v>27</v>
      </c>
      <c r="O33" s="712" t="s">
        <v>450</v>
      </c>
      <c r="P33" s="713" t="s">
        <v>27</v>
      </c>
      <c r="Q33" s="710" t="s">
        <v>27</v>
      </c>
      <c r="R33" s="711" t="s">
        <v>55</v>
      </c>
      <c r="S33" s="710" t="s">
        <v>223</v>
      </c>
      <c r="T33" s="714" t="s">
        <v>17</v>
      </c>
      <c r="U33" s="714" t="s">
        <v>17</v>
      </c>
      <c r="V33" s="713" t="s">
        <v>223</v>
      </c>
      <c r="W33" s="712" t="s">
        <v>450</v>
      </c>
      <c r="X33" s="712" t="s">
        <v>55</v>
      </c>
      <c r="Y33" s="713" t="s">
        <v>54</v>
      </c>
      <c r="Z33" s="710" t="s">
        <v>54</v>
      </c>
      <c r="AA33" s="711" t="s">
        <v>450</v>
      </c>
      <c r="AB33" s="710" t="s">
        <v>223</v>
      </c>
      <c r="AC33" s="713" t="s">
        <v>223</v>
      </c>
      <c r="AD33" s="712" t="s">
        <v>450</v>
      </c>
      <c r="AE33" s="711"/>
      <c r="AF33" s="711" t="s">
        <v>27</v>
      </c>
      <c r="AG33" s="711" t="s">
        <v>392</v>
      </c>
      <c r="AH33" s="711" t="s">
        <v>55</v>
      </c>
      <c r="AI33" s="715">
        <f t="shared" si="81"/>
        <v>90</v>
      </c>
      <c r="AJ33" s="716">
        <f t="shared" si="82"/>
        <v>342</v>
      </c>
      <c r="AK33" s="716">
        <f t="shared" si="83"/>
        <v>252</v>
      </c>
      <c r="AL33" s="717" t="s">
        <v>199</v>
      </c>
      <c r="AM33" s="718">
        <f t="shared" si="84"/>
        <v>90</v>
      </c>
      <c r="AN33" s="718">
        <f t="shared" si="85"/>
        <v>252</v>
      </c>
      <c r="AO33" s="725"/>
      <c r="AP33" s="704"/>
      <c r="AQ33" s="704"/>
      <c r="AR33" s="704"/>
      <c r="AS33" s="704">
        <v>4</v>
      </c>
      <c r="AT33" s="704"/>
      <c r="AU33" s="719">
        <f t="shared" si="60"/>
        <v>0</v>
      </c>
      <c r="AV33" s="719">
        <f t="shared" si="61"/>
        <v>1</v>
      </c>
      <c r="AW33" s="719">
        <f t="shared" si="62"/>
        <v>0</v>
      </c>
      <c r="AX33" s="719">
        <f t="shared" si="86"/>
        <v>5</v>
      </c>
      <c r="AY33" s="719">
        <f t="shared" si="63"/>
        <v>0</v>
      </c>
      <c r="AZ33" s="719">
        <f t="shared" si="64"/>
        <v>1</v>
      </c>
      <c r="BA33" s="719">
        <f t="shared" si="65"/>
        <v>2</v>
      </c>
      <c r="BB33" s="719">
        <f t="shared" si="66"/>
        <v>0</v>
      </c>
      <c r="BC33" s="719">
        <f t="shared" si="67"/>
        <v>0</v>
      </c>
      <c r="BD33" s="719">
        <f t="shared" si="87"/>
        <v>0</v>
      </c>
      <c r="BE33" s="719">
        <f t="shared" si="68"/>
        <v>0</v>
      </c>
      <c r="BF33" s="719">
        <f t="shared" si="69"/>
        <v>10</v>
      </c>
      <c r="BG33" s="719">
        <f t="shared" si="70"/>
        <v>6</v>
      </c>
      <c r="BH33" s="719">
        <f t="shared" si="71"/>
        <v>0</v>
      </c>
      <c r="BI33" s="719">
        <f t="shared" si="72"/>
        <v>0</v>
      </c>
      <c r="BJ33" s="719">
        <f t="shared" si="73"/>
        <v>0</v>
      </c>
      <c r="BK33" s="719">
        <f t="shared" si="74"/>
        <v>0</v>
      </c>
      <c r="BL33" s="719">
        <f t="shared" si="75"/>
        <v>0</v>
      </c>
      <c r="BM33" s="719">
        <f t="shared" si="76"/>
        <v>0</v>
      </c>
      <c r="BN33" s="719">
        <f t="shared" si="77"/>
        <v>0</v>
      </c>
      <c r="BO33" s="719">
        <f t="shared" si="78"/>
        <v>0</v>
      </c>
      <c r="BP33" s="719">
        <f t="shared" si="79"/>
        <v>0</v>
      </c>
      <c r="BQ33" s="719">
        <f t="shared" si="80"/>
        <v>0</v>
      </c>
      <c r="BR33" s="719">
        <f t="shared" si="88"/>
        <v>24</v>
      </c>
      <c r="BS33" s="720">
        <f t="shared" si="89"/>
        <v>342</v>
      </c>
      <c r="BT33" s="698"/>
    </row>
    <row r="34" spans="1:72" ht="15.75">
      <c r="A34" s="730" t="s">
        <v>451</v>
      </c>
      <c r="B34" s="749" t="s">
        <v>418</v>
      </c>
      <c r="C34" s="750">
        <v>650059</v>
      </c>
      <c r="D34" s="739" t="s">
        <v>81</v>
      </c>
      <c r="E34" s="710" t="s">
        <v>55</v>
      </c>
      <c r="F34" s="711" t="s">
        <v>55</v>
      </c>
      <c r="G34" s="712"/>
      <c r="H34" s="712"/>
      <c r="I34" s="713" t="s">
        <v>55</v>
      </c>
      <c r="J34" s="711"/>
      <c r="K34" s="711"/>
      <c r="L34" s="711" t="s">
        <v>55</v>
      </c>
      <c r="M34" s="711"/>
      <c r="N34" s="711"/>
      <c r="O34" s="724" t="s">
        <v>17</v>
      </c>
      <c r="P34" s="712"/>
      <c r="Q34" s="711" t="s">
        <v>55</v>
      </c>
      <c r="R34" s="711" t="s">
        <v>55</v>
      </c>
      <c r="S34" s="711"/>
      <c r="T34" s="711"/>
      <c r="U34" s="711" t="s">
        <v>55</v>
      </c>
      <c r="V34" s="712"/>
      <c r="W34" s="713" t="s">
        <v>55</v>
      </c>
      <c r="X34" s="712" t="s">
        <v>55</v>
      </c>
      <c r="Y34" s="712"/>
      <c r="Z34" s="710" t="s">
        <v>55</v>
      </c>
      <c r="AA34" s="711" t="s">
        <v>55</v>
      </c>
      <c r="AB34" s="711"/>
      <c r="AC34" s="712"/>
      <c r="AD34" s="712" t="s">
        <v>55</v>
      </c>
      <c r="AE34" s="711"/>
      <c r="AF34" s="710" t="s">
        <v>55</v>
      </c>
      <c r="AG34" s="711" t="s">
        <v>392</v>
      </c>
      <c r="AH34" s="711"/>
      <c r="AI34" s="715">
        <f t="shared" si="81"/>
        <v>102</v>
      </c>
      <c r="AJ34" s="716">
        <f t="shared" si="82"/>
        <v>168</v>
      </c>
      <c r="AK34" s="716">
        <f t="shared" si="83"/>
        <v>66</v>
      </c>
      <c r="AL34" s="717" t="s">
        <v>199</v>
      </c>
      <c r="AM34" s="718">
        <f t="shared" si="84"/>
        <v>102</v>
      </c>
      <c r="AN34" s="718">
        <f t="shared" si="85"/>
        <v>66</v>
      </c>
      <c r="AO34" s="725"/>
      <c r="AP34" s="704"/>
      <c r="AQ34" s="704"/>
      <c r="AR34" s="704"/>
      <c r="AS34" s="704">
        <v>2</v>
      </c>
      <c r="AT34" s="704"/>
      <c r="AU34" s="719">
        <f t="shared" si="60"/>
        <v>0</v>
      </c>
      <c r="AV34" s="719">
        <f t="shared" si="61"/>
        <v>0</v>
      </c>
      <c r="AW34" s="719">
        <f t="shared" si="62"/>
        <v>0</v>
      </c>
      <c r="AX34" s="719">
        <f t="shared" si="86"/>
        <v>13</v>
      </c>
      <c r="AY34" s="719">
        <f t="shared" si="63"/>
        <v>0</v>
      </c>
      <c r="AZ34" s="719">
        <f t="shared" si="64"/>
        <v>1</v>
      </c>
      <c r="BA34" s="719">
        <f t="shared" si="65"/>
        <v>0</v>
      </c>
      <c r="BB34" s="719">
        <f t="shared" si="66"/>
        <v>0</v>
      </c>
      <c r="BC34" s="719">
        <f t="shared" si="67"/>
        <v>0</v>
      </c>
      <c r="BD34" s="719">
        <f t="shared" si="87"/>
        <v>0</v>
      </c>
      <c r="BE34" s="719">
        <f t="shared" si="68"/>
        <v>0</v>
      </c>
      <c r="BF34" s="719">
        <f t="shared" si="69"/>
        <v>0</v>
      </c>
      <c r="BG34" s="719">
        <f t="shared" si="70"/>
        <v>0</v>
      </c>
      <c r="BH34" s="719">
        <f t="shared" si="71"/>
        <v>0</v>
      </c>
      <c r="BI34" s="719">
        <f t="shared" si="72"/>
        <v>0</v>
      </c>
      <c r="BJ34" s="719">
        <f t="shared" si="73"/>
        <v>0</v>
      </c>
      <c r="BK34" s="719">
        <f t="shared" si="74"/>
        <v>0</v>
      </c>
      <c r="BL34" s="719">
        <f t="shared" si="75"/>
        <v>0</v>
      </c>
      <c r="BM34" s="719">
        <f t="shared" si="76"/>
        <v>0</v>
      </c>
      <c r="BN34" s="719">
        <f t="shared" si="77"/>
        <v>0</v>
      </c>
      <c r="BO34" s="719">
        <f t="shared" si="78"/>
        <v>0</v>
      </c>
      <c r="BP34" s="719">
        <f t="shared" si="79"/>
        <v>0</v>
      </c>
      <c r="BQ34" s="719">
        <f t="shared" si="80"/>
        <v>0</v>
      </c>
      <c r="BR34" s="719">
        <f t="shared" si="88"/>
        <v>12</v>
      </c>
      <c r="BS34" s="720">
        <f t="shared" si="89"/>
        <v>168</v>
      </c>
      <c r="BT34" s="698"/>
    </row>
    <row r="35" spans="1:72" ht="15.75">
      <c r="A35" s="730" t="s">
        <v>452</v>
      </c>
      <c r="B35" s="730" t="s">
        <v>453</v>
      </c>
      <c r="C35" s="708">
        <v>708696</v>
      </c>
      <c r="D35" s="739" t="s">
        <v>81</v>
      </c>
      <c r="E35" s="710" t="s">
        <v>55</v>
      </c>
      <c r="F35" s="711" t="s">
        <v>55</v>
      </c>
      <c r="G35" s="713" t="s">
        <v>54</v>
      </c>
      <c r="H35" s="713" t="s">
        <v>55</v>
      </c>
      <c r="I35" s="712" t="s">
        <v>55</v>
      </c>
      <c r="J35" s="711"/>
      <c r="K35" s="711"/>
      <c r="L35" s="711" t="s">
        <v>55</v>
      </c>
      <c r="M35" s="710" t="s">
        <v>55</v>
      </c>
      <c r="N35" s="710" t="s">
        <v>55</v>
      </c>
      <c r="O35" s="712" t="s">
        <v>55</v>
      </c>
      <c r="P35" s="724"/>
      <c r="Q35" s="711"/>
      <c r="R35" s="711" t="s">
        <v>55</v>
      </c>
      <c r="S35" s="711"/>
      <c r="T35" s="710" t="s">
        <v>55</v>
      </c>
      <c r="U35" s="711"/>
      <c r="V35" s="713" t="s">
        <v>55</v>
      </c>
      <c r="W35" s="713" t="s">
        <v>55</v>
      </c>
      <c r="X35" s="712" t="s">
        <v>392</v>
      </c>
      <c r="Y35" s="712"/>
      <c r="Z35" s="710" t="s">
        <v>19</v>
      </c>
      <c r="AA35" s="711" t="s">
        <v>55</v>
      </c>
      <c r="AB35" s="710" t="s">
        <v>54</v>
      </c>
      <c r="AC35" s="712" t="s">
        <v>55</v>
      </c>
      <c r="AD35" s="712" t="s">
        <v>55</v>
      </c>
      <c r="AE35" s="710" t="s">
        <v>55</v>
      </c>
      <c r="AF35" s="711"/>
      <c r="AG35" s="711" t="s">
        <v>55</v>
      </c>
      <c r="AH35" s="710" t="s">
        <v>54</v>
      </c>
      <c r="AI35" s="715">
        <f t="shared" si="81"/>
        <v>114</v>
      </c>
      <c r="AJ35" s="716">
        <f t="shared" si="82"/>
        <v>240</v>
      </c>
      <c r="AK35" s="716">
        <f t="shared" si="83"/>
        <v>126</v>
      </c>
      <c r="AL35" s="717" t="s">
        <v>199</v>
      </c>
      <c r="AM35" s="718">
        <f t="shared" si="84"/>
        <v>114</v>
      </c>
      <c r="AN35" s="718">
        <f t="shared" si="85"/>
        <v>126</v>
      </c>
      <c r="AO35" s="725"/>
      <c r="AP35" s="704"/>
      <c r="AQ35" s="704"/>
      <c r="AR35" s="704"/>
      <c r="AS35" s="704"/>
      <c r="AT35" s="704"/>
      <c r="AU35" s="719">
        <f t="shared" si="60"/>
        <v>1</v>
      </c>
      <c r="AV35" s="719">
        <f t="shared" si="61"/>
        <v>0</v>
      </c>
      <c r="AW35" s="719">
        <f t="shared" si="62"/>
        <v>0</v>
      </c>
      <c r="AX35" s="719">
        <f t="shared" si="86"/>
        <v>17</v>
      </c>
      <c r="AY35" s="719">
        <f t="shared" si="63"/>
        <v>0</v>
      </c>
      <c r="AZ35" s="719">
        <f t="shared" si="64"/>
        <v>1</v>
      </c>
      <c r="BA35" s="719">
        <f t="shared" si="65"/>
        <v>3</v>
      </c>
      <c r="BB35" s="719">
        <f t="shared" si="66"/>
        <v>0</v>
      </c>
      <c r="BC35" s="719">
        <f t="shared" si="67"/>
        <v>0</v>
      </c>
      <c r="BD35" s="719">
        <f t="shared" si="87"/>
        <v>0</v>
      </c>
      <c r="BE35" s="719">
        <f t="shared" si="68"/>
        <v>0</v>
      </c>
      <c r="BF35" s="719">
        <f t="shared" si="69"/>
        <v>0</v>
      </c>
      <c r="BG35" s="719">
        <f t="shared" si="70"/>
        <v>0</v>
      </c>
      <c r="BH35" s="719">
        <f t="shared" si="71"/>
        <v>0</v>
      </c>
      <c r="BI35" s="719">
        <f t="shared" si="72"/>
        <v>0</v>
      </c>
      <c r="BJ35" s="719">
        <f t="shared" si="73"/>
        <v>0</v>
      </c>
      <c r="BK35" s="719">
        <f t="shared" si="74"/>
        <v>0</v>
      </c>
      <c r="BL35" s="719">
        <f t="shared" si="75"/>
        <v>0</v>
      </c>
      <c r="BM35" s="719">
        <f t="shared" si="76"/>
        <v>0</v>
      </c>
      <c r="BN35" s="719">
        <f t="shared" si="77"/>
        <v>0</v>
      </c>
      <c r="BO35" s="719">
        <f t="shared" si="78"/>
        <v>0</v>
      </c>
      <c r="BP35" s="719">
        <f t="shared" si="79"/>
        <v>0</v>
      </c>
      <c r="BQ35" s="719">
        <f t="shared" si="80"/>
        <v>0</v>
      </c>
      <c r="BR35" s="719">
        <f t="shared" si="88"/>
        <v>0</v>
      </c>
      <c r="BS35" s="720">
        <f t="shared" si="89"/>
        <v>240</v>
      </c>
      <c r="BT35" s="698"/>
    </row>
    <row r="36" spans="1:72" ht="15.75">
      <c r="A36" s="730" t="s">
        <v>454</v>
      </c>
      <c r="B36" s="730" t="s">
        <v>455</v>
      </c>
      <c r="C36" s="708">
        <v>233881</v>
      </c>
      <c r="D36" s="739" t="s">
        <v>81</v>
      </c>
      <c r="E36" s="710" t="s">
        <v>55</v>
      </c>
      <c r="F36" s="711" t="s">
        <v>55</v>
      </c>
      <c r="G36" s="712"/>
      <c r="H36" s="712"/>
      <c r="I36" s="712" t="s">
        <v>55</v>
      </c>
      <c r="J36" s="711"/>
      <c r="K36" s="710" t="s">
        <v>55</v>
      </c>
      <c r="L36" s="711" t="s">
        <v>55</v>
      </c>
      <c r="M36" s="710" t="s">
        <v>55</v>
      </c>
      <c r="N36" s="710" t="s">
        <v>55</v>
      </c>
      <c r="O36" s="724" t="s">
        <v>17</v>
      </c>
      <c r="P36" s="712"/>
      <c r="Q36" s="711" t="s">
        <v>55</v>
      </c>
      <c r="R36" s="711" t="s">
        <v>55</v>
      </c>
      <c r="S36" s="710" t="s">
        <v>55</v>
      </c>
      <c r="T36" s="710" t="s">
        <v>55</v>
      </c>
      <c r="U36" s="711" t="s">
        <v>55</v>
      </c>
      <c r="V36" s="712"/>
      <c r="W36" s="713" t="s">
        <v>55</v>
      </c>
      <c r="X36" s="712"/>
      <c r="Y36" s="712"/>
      <c r="Z36" s="711"/>
      <c r="AA36" s="711" t="s">
        <v>55</v>
      </c>
      <c r="AB36" s="711"/>
      <c r="AC36" s="713" t="s">
        <v>55</v>
      </c>
      <c r="AD36" s="712" t="s">
        <v>55</v>
      </c>
      <c r="AE36" s="710" t="s">
        <v>55</v>
      </c>
      <c r="AF36" s="711"/>
      <c r="AG36" s="711" t="s">
        <v>392</v>
      </c>
      <c r="AH36" s="711"/>
      <c r="AI36" s="751">
        <f t="shared" si="81"/>
        <v>102</v>
      </c>
      <c r="AJ36" s="752">
        <f t="shared" si="82"/>
        <v>216</v>
      </c>
      <c r="AK36" s="752">
        <f t="shared" si="83"/>
        <v>114</v>
      </c>
      <c r="AL36" s="717" t="s">
        <v>199</v>
      </c>
      <c r="AM36" s="718">
        <f t="shared" si="84"/>
        <v>102</v>
      </c>
      <c r="AN36" s="718">
        <f t="shared" si="85"/>
        <v>114</v>
      </c>
      <c r="AO36" s="725"/>
      <c r="AP36" s="704"/>
      <c r="AQ36" s="704"/>
      <c r="AR36" s="704"/>
      <c r="AS36" s="704">
        <v>2</v>
      </c>
      <c r="AT36" s="704"/>
      <c r="AU36" s="719">
        <f t="shared" si="60"/>
        <v>0</v>
      </c>
      <c r="AV36" s="719">
        <f t="shared" si="61"/>
        <v>0</v>
      </c>
      <c r="AW36" s="719">
        <f t="shared" si="62"/>
        <v>0</v>
      </c>
      <c r="AX36" s="719">
        <f t="shared" si="86"/>
        <v>17</v>
      </c>
      <c r="AY36" s="719">
        <f t="shared" si="63"/>
        <v>0</v>
      </c>
      <c r="AZ36" s="719">
        <f t="shared" si="64"/>
        <v>1</v>
      </c>
      <c r="BA36" s="719">
        <f t="shared" si="65"/>
        <v>0</v>
      </c>
      <c r="BB36" s="719">
        <f t="shared" si="66"/>
        <v>0</v>
      </c>
      <c r="BC36" s="719">
        <f t="shared" si="67"/>
        <v>0</v>
      </c>
      <c r="BD36" s="719">
        <f t="shared" si="87"/>
        <v>0</v>
      </c>
      <c r="BE36" s="719">
        <f t="shared" si="68"/>
        <v>0</v>
      </c>
      <c r="BF36" s="719">
        <f t="shared" si="69"/>
        <v>0</v>
      </c>
      <c r="BG36" s="719">
        <f t="shared" si="70"/>
        <v>0</v>
      </c>
      <c r="BH36" s="719">
        <f t="shared" si="71"/>
        <v>0</v>
      </c>
      <c r="BI36" s="719">
        <f t="shared" si="72"/>
        <v>0</v>
      </c>
      <c r="BJ36" s="719">
        <f t="shared" si="73"/>
        <v>0</v>
      </c>
      <c r="BK36" s="719">
        <f t="shared" si="74"/>
        <v>0</v>
      </c>
      <c r="BL36" s="719">
        <f t="shared" si="75"/>
        <v>0</v>
      </c>
      <c r="BM36" s="719">
        <f t="shared" si="76"/>
        <v>0</v>
      </c>
      <c r="BN36" s="719">
        <f t="shared" si="77"/>
        <v>0</v>
      </c>
      <c r="BO36" s="719">
        <f t="shared" si="78"/>
        <v>0</v>
      </c>
      <c r="BP36" s="719">
        <f t="shared" si="79"/>
        <v>0</v>
      </c>
      <c r="BQ36" s="719">
        <f t="shared" si="80"/>
        <v>0</v>
      </c>
      <c r="BR36" s="719">
        <f t="shared" si="88"/>
        <v>12</v>
      </c>
      <c r="BS36" s="720">
        <f t="shared" si="89"/>
        <v>216</v>
      </c>
      <c r="BT36" s="698"/>
    </row>
    <row r="37" spans="1:72" ht="15.75">
      <c r="A37" s="730" t="s">
        <v>456</v>
      </c>
      <c r="B37" s="730" t="s">
        <v>457</v>
      </c>
      <c r="C37" s="708">
        <v>873328</v>
      </c>
      <c r="D37" s="739" t="s">
        <v>81</v>
      </c>
      <c r="E37" s="711" t="s">
        <v>54</v>
      </c>
      <c r="F37" s="711" t="s">
        <v>55</v>
      </c>
      <c r="G37" s="713" t="s">
        <v>55</v>
      </c>
      <c r="H37" s="713" t="s">
        <v>55</v>
      </c>
      <c r="I37" s="712" t="s">
        <v>55</v>
      </c>
      <c r="J37" s="711"/>
      <c r="K37" s="711"/>
      <c r="L37" s="714" t="s">
        <v>17</v>
      </c>
      <c r="M37" s="711"/>
      <c r="N37" s="714"/>
      <c r="O37" s="712"/>
      <c r="P37" s="712" t="s">
        <v>55</v>
      </c>
      <c r="Q37" s="711" t="s">
        <v>55</v>
      </c>
      <c r="R37" s="711" t="s">
        <v>55</v>
      </c>
      <c r="S37" s="710" t="s">
        <v>54</v>
      </c>
      <c r="T37" s="711"/>
      <c r="U37" s="711" t="s">
        <v>55</v>
      </c>
      <c r="V37" s="712"/>
      <c r="W37" s="712"/>
      <c r="X37" s="712" t="s">
        <v>55</v>
      </c>
      <c r="Y37" s="713" t="s">
        <v>55</v>
      </c>
      <c r="Z37" s="711" t="s">
        <v>55</v>
      </c>
      <c r="AA37" s="711"/>
      <c r="AB37" s="711"/>
      <c r="AC37" s="712"/>
      <c r="AD37" s="712" t="s">
        <v>55</v>
      </c>
      <c r="AE37" s="710" t="s">
        <v>54</v>
      </c>
      <c r="AF37" s="711"/>
      <c r="AG37" s="710" t="s">
        <v>55</v>
      </c>
      <c r="AH37" s="711" t="s">
        <v>392</v>
      </c>
      <c r="AI37" s="751">
        <f t="shared" si="81"/>
        <v>102</v>
      </c>
      <c r="AJ37" s="752">
        <f t="shared" si="82"/>
        <v>186</v>
      </c>
      <c r="AK37" s="752">
        <f t="shared" si="83"/>
        <v>84</v>
      </c>
      <c r="AL37" s="717" t="s">
        <v>199</v>
      </c>
      <c r="AM37" s="718">
        <f t="shared" si="84"/>
        <v>102</v>
      </c>
      <c r="AN37" s="718">
        <f t="shared" si="85"/>
        <v>84</v>
      </c>
      <c r="AO37" s="725"/>
      <c r="AP37" s="704"/>
      <c r="AQ37" s="704"/>
      <c r="AR37" s="704"/>
      <c r="AS37" s="704">
        <v>2</v>
      </c>
      <c r="AT37" s="704"/>
      <c r="AU37" s="719">
        <f t="shared" si="60"/>
        <v>0</v>
      </c>
      <c r="AV37" s="719">
        <f t="shared" si="61"/>
        <v>0</v>
      </c>
      <c r="AW37" s="719">
        <f t="shared" si="62"/>
        <v>0</v>
      </c>
      <c r="AX37" s="719">
        <f t="shared" si="86"/>
        <v>13</v>
      </c>
      <c r="AY37" s="719">
        <f t="shared" si="63"/>
        <v>0</v>
      </c>
      <c r="AZ37" s="719">
        <f t="shared" si="64"/>
        <v>1</v>
      </c>
      <c r="BA37" s="719">
        <f t="shared" si="65"/>
        <v>3</v>
      </c>
      <c r="BB37" s="719">
        <f t="shared" si="66"/>
        <v>0</v>
      </c>
      <c r="BC37" s="719">
        <f t="shared" si="67"/>
        <v>0</v>
      </c>
      <c r="BD37" s="719">
        <f t="shared" si="87"/>
        <v>0</v>
      </c>
      <c r="BE37" s="719">
        <f t="shared" si="68"/>
        <v>0</v>
      </c>
      <c r="BF37" s="719">
        <f t="shared" si="69"/>
        <v>0</v>
      </c>
      <c r="BG37" s="719">
        <f t="shared" si="70"/>
        <v>0</v>
      </c>
      <c r="BH37" s="719">
        <f t="shared" si="71"/>
        <v>0</v>
      </c>
      <c r="BI37" s="719">
        <f t="shared" si="72"/>
        <v>0</v>
      </c>
      <c r="BJ37" s="719">
        <f t="shared" si="73"/>
        <v>0</v>
      </c>
      <c r="BK37" s="719">
        <f t="shared" si="74"/>
        <v>0</v>
      </c>
      <c r="BL37" s="719">
        <f t="shared" si="75"/>
        <v>0</v>
      </c>
      <c r="BM37" s="719">
        <f t="shared" si="76"/>
        <v>0</v>
      </c>
      <c r="BN37" s="719">
        <f t="shared" si="77"/>
        <v>0</v>
      </c>
      <c r="BO37" s="719">
        <f t="shared" si="78"/>
        <v>0</v>
      </c>
      <c r="BP37" s="719">
        <f t="shared" si="79"/>
        <v>0</v>
      </c>
      <c r="BQ37" s="719">
        <f t="shared" si="80"/>
        <v>0</v>
      </c>
      <c r="BR37" s="719">
        <f t="shared" si="88"/>
        <v>12</v>
      </c>
      <c r="BS37" s="720">
        <f t="shared" si="89"/>
        <v>186</v>
      </c>
      <c r="BT37" s="698"/>
    </row>
    <row r="38" spans="1:72" ht="15.75">
      <c r="A38" s="730" t="s">
        <v>458</v>
      </c>
      <c r="B38" s="730" t="s">
        <v>459</v>
      </c>
      <c r="C38" s="708"/>
      <c r="D38" s="739" t="s">
        <v>81</v>
      </c>
      <c r="E38" s="711"/>
      <c r="F38" s="711" t="s">
        <v>55</v>
      </c>
      <c r="G38" s="712"/>
      <c r="H38" s="712"/>
      <c r="I38" s="712" t="s">
        <v>55</v>
      </c>
      <c r="J38" s="711"/>
      <c r="K38" s="711"/>
      <c r="L38" s="711" t="s">
        <v>55</v>
      </c>
      <c r="M38" s="711"/>
      <c r="N38" s="711"/>
      <c r="O38" s="712" t="s">
        <v>55</v>
      </c>
      <c r="P38" s="712"/>
      <c r="Q38" s="711"/>
      <c r="R38" s="711"/>
      <c r="S38" s="711" t="s">
        <v>55</v>
      </c>
      <c r="T38" s="711"/>
      <c r="U38" s="711" t="s">
        <v>55</v>
      </c>
      <c r="V38" s="712"/>
      <c r="W38" s="712"/>
      <c r="X38" s="712" t="s">
        <v>55</v>
      </c>
      <c r="Y38" s="712"/>
      <c r="Z38" s="711"/>
      <c r="AA38" s="711" t="s">
        <v>55</v>
      </c>
      <c r="AB38" s="711"/>
      <c r="AC38" s="712"/>
      <c r="AD38" s="712" t="s">
        <v>55</v>
      </c>
      <c r="AE38" s="711"/>
      <c r="AF38" s="711"/>
      <c r="AG38" s="711" t="s">
        <v>392</v>
      </c>
      <c r="AH38" s="711"/>
      <c r="AI38" s="751">
        <f t="shared" si="81"/>
        <v>114</v>
      </c>
      <c r="AJ38" s="752">
        <f t="shared" si="82"/>
        <v>120</v>
      </c>
      <c r="AK38" s="752">
        <f t="shared" si="83"/>
        <v>6</v>
      </c>
      <c r="AL38" s="717" t="s">
        <v>199</v>
      </c>
      <c r="AM38" s="718">
        <f t="shared" si="84"/>
        <v>114</v>
      </c>
      <c r="AN38" s="718">
        <f t="shared" si="85"/>
        <v>6</v>
      </c>
      <c r="AO38" s="725"/>
      <c r="AP38" s="704"/>
      <c r="AQ38" s="704"/>
      <c r="AR38" s="704"/>
      <c r="AS38" s="704"/>
      <c r="AT38" s="704"/>
      <c r="AU38" s="719">
        <f t="shared" si="60"/>
        <v>0</v>
      </c>
      <c r="AV38" s="719">
        <f t="shared" si="61"/>
        <v>0</v>
      </c>
      <c r="AW38" s="719">
        <f t="shared" si="62"/>
        <v>0</v>
      </c>
      <c r="AX38" s="719">
        <f t="shared" si="86"/>
        <v>9</v>
      </c>
      <c r="AY38" s="719">
        <f t="shared" si="63"/>
        <v>0</v>
      </c>
      <c r="AZ38" s="719">
        <f t="shared" si="64"/>
        <v>1</v>
      </c>
      <c r="BA38" s="719">
        <f t="shared" si="65"/>
        <v>0</v>
      </c>
      <c r="BB38" s="719">
        <f t="shared" si="66"/>
        <v>0</v>
      </c>
      <c r="BC38" s="719">
        <f t="shared" si="67"/>
        <v>0</v>
      </c>
      <c r="BD38" s="719">
        <f t="shared" si="87"/>
        <v>0</v>
      </c>
      <c r="BE38" s="719">
        <f t="shared" si="68"/>
        <v>0</v>
      </c>
      <c r="BF38" s="719">
        <f t="shared" si="69"/>
        <v>0</v>
      </c>
      <c r="BG38" s="719">
        <f t="shared" si="70"/>
        <v>0</v>
      </c>
      <c r="BH38" s="719">
        <f t="shared" si="71"/>
        <v>0</v>
      </c>
      <c r="BI38" s="719">
        <f t="shared" si="72"/>
        <v>0</v>
      </c>
      <c r="BJ38" s="719">
        <f t="shared" si="73"/>
        <v>0</v>
      </c>
      <c r="BK38" s="719">
        <f t="shared" si="74"/>
        <v>0</v>
      </c>
      <c r="BL38" s="719">
        <f t="shared" si="75"/>
        <v>0</v>
      </c>
      <c r="BM38" s="719">
        <f t="shared" si="76"/>
        <v>0</v>
      </c>
      <c r="BN38" s="719">
        <f t="shared" si="77"/>
        <v>0</v>
      </c>
      <c r="BO38" s="719">
        <f t="shared" si="78"/>
        <v>0</v>
      </c>
      <c r="BP38" s="719">
        <f t="shared" si="79"/>
        <v>0</v>
      </c>
      <c r="BQ38" s="719">
        <f t="shared" si="80"/>
        <v>0</v>
      </c>
      <c r="BR38" s="753">
        <f t="shared" si="88"/>
        <v>0</v>
      </c>
      <c r="BS38" s="720">
        <f t="shared" si="89"/>
        <v>120</v>
      </c>
      <c r="BT38" s="698"/>
    </row>
    <row r="39" spans="1:72" ht="15.75">
      <c r="A39" s="730" t="s">
        <v>460</v>
      </c>
      <c r="B39" s="730" t="s">
        <v>461</v>
      </c>
      <c r="C39" s="708"/>
      <c r="D39" s="739" t="s">
        <v>81</v>
      </c>
      <c r="E39" s="711"/>
      <c r="F39" s="711"/>
      <c r="G39" s="712" t="s">
        <v>55</v>
      </c>
      <c r="H39" s="712"/>
      <c r="I39" s="724" t="s">
        <v>17</v>
      </c>
      <c r="J39" s="711"/>
      <c r="K39" s="711"/>
      <c r="L39" s="711" t="s">
        <v>55</v>
      </c>
      <c r="M39" s="711"/>
      <c r="N39" s="711"/>
      <c r="O39" s="712" t="s">
        <v>55</v>
      </c>
      <c r="P39" s="712"/>
      <c r="Q39" s="711"/>
      <c r="R39" s="711" t="s">
        <v>55</v>
      </c>
      <c r="S39" s="711"/>
      <c r="T39" s="711"/>
      <c r="U39" s="714" t="s">
        <v>17</v>
      </c>
      <c r="V39" s="712"/>
      <c r="W39" s="712"/>
      <c r="X39" s="724" t="s">
        <v>17</v>
      </c>
      <c r="Y39" s="712"/>
      <c r="Z39" s="711"/>
      <c r="AA39" s="711" t="s">
        <v>55</v>
      </c>
      <c r="AB39" s="711"/>
      <c r="AC39" s="712" t="s">
        <v>54</v>
      </c>
      <c r="AD39" s="712" t="s">
        <v>55</v>
      </c>
      <c r="AE39" s="711"/>
      <c r="AF39" s="711"/>
      <c r="AG39" s="710" t="s">
        <v>55</v>
      </c>
      <c r="AH39" s="711"/>
      <c r="AI39" s="751">
        <f t="shared" si="81"/>
        <v>78</v>
      </c>
      <c r="AJ39" s="752">
        <f t="shared" si="82"/>
        <v>90</v>
      </c>
      <c r="AK39" s="752">
        <f t="shared" si="83"/>
        <v>12</v>
      </c>
      <c r="AL39" s="717" t="s">
        <v>199</v>
      </c>
      <c r="AM39" s="718">
        <f t="shared" si="84"/>
        <v>78</v>
      </c>
      <c r="AN39" s="718">
        <f t="shared" si="85"/>
        <v>12</v>
      </c>
      <c r="AO39" s="725"/>
      <c r="AP39" s="704"/>
      <c r="AQ39" s="704"/>
      <c r="AR39" s="704"/>
      <c r="AS39" s="704">
        <v>6</v>
      </c>
      <c r="AT39" s="704"/>
      <c r="AU39" s="719">
        <f t="shared" si="60"/>
        <v>0</v>
      </c>
      <c r="AV39" s="719">
        <f t="shared" si="61"/>
        <v>0</v>
      </c>
      <c r="AW39" s="719">
        <f t="shared" si="62"/>
        <v>0</v>
      </c>
      <c r="AX39" s="719">
        <f t="shared" si="86"/>
        <v>7</v>
      </c>
      <c r="AY39" s="719">
        <f t="shared" si="63"/>
        <v>0</v>
      </c>
      <c r="AZ39" s="719">
        <f t="shared" si="64"/>
        <v>0</v>
      </c>
      <c r="BA39" s="719">
        <f t="shared" si="65"/>
        <v>1</v>
      </c>
      <c r="BB39" s="719">
        <f t="shared" si="66"/>
        <v>0</v>
      </c>
      <c r="BC39" s="719">
        <f t="shared" si="67"/>
        <v>0</v>
      </c>
      <c r="BD39" s="719">
        <f t="shared" si="87"/>
        <v>0</v>
      </c>
      <c r="BE39" s="719">
        <f t="shared" si="68"/>
        <v>0</v>
      </c>
      <c r="BF39" s="719">
        <f t="shared" si="69"/>
        <v>0</v>
      </c>
      <c r="BG39" s="719">
        <f t="shared" si="70"/>
        <v>0</v>
      </c>
      <c r="BH39" s="719">
        <f t="shared" si="71"/>
        <v>0</v>
      </c>
      <c r="BI39" s="719">
        <f t="shared" si="72"/>
        <v>0</v>
      </c>
      <c r="BJ39" s="719">
        <f t="shared" si="73"/>
        <v>0</v>
      </c>
      <c r="BK39" s="719">
        <f t="shared" si="74"/>
        <v>0</v>
      </c>
      <c r="BL39" s="719">
        <f t="shared" si="75"/>
        <v>0</v>
      </c>
      <c r="BM39" s="719">
        <f t="shared" si="76"/>
        <v>0</v>
      </c>
      <c r="BN39" s="719">
        <f t="shared" si="77"/>
        <v>0</v>
      </c>
      <c r="BO39" s="719">
        <f t="shared" si="78"/>
        <v>0</v>
      </c>
      <c r="BP39" s="719">
        <f t="shared" si="79"/>
        <v>0</v>
      </c>
      <c r="BQ39" s="719">
        <f t="shared" si="80"/>
        <v>0</v>
      </c>
      <c r="BR39" s="753">
        <f t="shared" si="88"/>
        <v>36</v>
      </c>
      <c r="BS39" s="720">
        <f t="shared" si="89"/>
        <v>90</v>
      </c>
      <c r="BT39" s="685"/>
    </row>
    <row r="40" spans="1:72" ht="15.75">
      <c r="A40" s="691" t="s">
        <v>385</v>
      </c>
      <c r="B40" s="692" t="s">
        <v>386</v>
      </c>
      <c r="C40" s="693" t="s">
        <v>45</v>
      </c>
      <c r="D40" s="754" t="s">
        <v>3</v>
      </c>
      <c r="E40" s="475">
        <v>1</v>
      </c>
      <c r="F40" s="475">
        <v>2</v>
      </c>
      <c r="G40" s="475">
        <v>3</v>
      </c>
      <c r="H40" s="475">
        <v>4</v>
      </c>
      <c r="I40" s="475">
        <v>5</v>
      </c>
      <c r="J40" s="475">
        <v>6</v>
      </c>
      <c r="K40" s="475">
        <v>7</v>
      </c>
      <c r="L40" s="475">
        <v>8</v>
      </c>
      <c r="M40" s="475">
        <v>9</v>
      </c>
      <c r="N40" s="475">
        <v>10</v>
      </c>
      <c r="O40" s="475">
        <v>11</v>
      </c>
      <c r="P40" s="475">
        <v>12</v>
      </c>
      <c r="Q40" s="475">
        <v>13</v>
      </c>
      <c r="R40" s="475">
        <v>14</v>
      </c>
      <c r="S40" s="475">
        <v>15</v>
      </c>
      <c r="T40" s="475">
        <v>16</v>
      </c>
      <c r="U40" s="475">
        <v>17</v>
      </c>
      <c r="V40" s="475">
        <v>18</v>
      </c>
      <c r="W40" s="475">
        <v>19</v>
      </c>
      <c r="X40" s="475">
        <v>20</v>
      </c>
      <c r="Y40" s="475">
        <v>21</v>
      </c>
      <c r="Z40" s="475">
        <v>22</v>
      </c>
      <c r="AA40" s="475">
        <v>23</v>
      </c>
      <c r="AB40" s="475">
        <v>24</v>
      </c>
      <c r="AC40" s="475">
        <v>25</v>
      </c>
      <c r="AD40" s="475">
        <v>26</v>
      </c>
      <c r="AE40" s="475">
        <v>27</v>
      </c>
      <c r="AF40" s="475">
        <v>28</v>
      </c>
      <c r="AG40" s="475">
        <v>29</v>
      </c>
      <c r="AH40" s="475">
        <v>30</v>
      </c>
      <c r="AI40" s="695" t="s">
        <v>4</v>
      </c>
      <c r="AJ40" s="696" t="s">
        <v>5</v>
      </c>
      <c r="AK40" s="696" t="s">
        <v>6</v>
      </c>
      <c r="AL40" s="755"/>
      <c r="AM40" s="756"/>
      <c r="AN40" s="756"/>
      <c r="AO40" s="756"/>
      <c r="AP40" s="589"/>
      <c r="AQ40" s="589"/>
      <c r="AR40" s="589"/>
      <c r="AS40" s="757"/>
      <c r="AT40" s="757"/>
      <c r="AU40" s="736"/>
      <c r="AV40" s="736"/>
      <c r="AW40" s="736"/>
      <c r="AX40" s="736"/>
      <c r="AY40" s="736"/>
      <c r="AZ40" s="736"/>
      <c r="BA40" s="736"/>
      <c r="BB40" s="736"/>
      <c r="BC40" s="736"/>
      <c r="BD40" s="736"/>
      <c r="BE40" s="736"/>
      <c r="BF40" s="736"/>
      <c r="BG40" s="736"/>
      <c r="BH40" s="736"/>
      <c r="BI40" s="736"/>
      <c r="BJ40" s="736"/>
      <c r="BK40" s="736">
        <f t="shared" si="74"/>
        <v>0</v>
      </c>
      <c r="BL40" s="736"/>
      <c r="BM40" s="736"/>
      <c r="BN40" s="736"/>
      <c r="BO40" s="736"/>
      <c r="BP40" s="736"/>
      <c r="BQ40" s="736"/>
      <c r="BR40" s="757"/>
      <c r="BS40" s="737"/>
      <c r="BT40" s="758"/>
    </row>
    <row r="41" spans="1:72" ht="15.75">
      <c r="A41" s="699"/>
      <c r="B41" s="700" t="s">
        <v>290</v>
      </c>
      <c r="C41" s="701" t="s">
        <v>209</v>
      </c>
      <c r="D41" s="475"/>
      <c r="E41" s="478" t="s">
        <v>8</v>
      </c>
      <c r="F41" s="478" t="s">
        <v>9</v>
      </c>
      <c r="G41" s="478" t="s">
        <v>10</v>
      </c>
      <c r="H41" s="478" t="s">
        <v>130</v>
      </c>
      <c r="I41" s="478" t="s">
        <v>11</v>
      </c>
      <c r="J41" s="478" t="s">
        <v>12</v>
      </c>
      <c r="K41" s="478" t="s">
        <v>13</v>
      </c>
      <c r="L41" s="478" t="s">
        <v>8</v>
      </c>
      <c r="M41" s="478" t="s">
        <v>9</v>
      </c>
      <c r="N41" s="478" t="s">
        <v>10</v>
      </c>
      <c r="O41" s="478" t="s">
        <v>130</v>
      </c>
      <c r="P41" s="478" t="s">
        <v>11</v>
      </c>
      <c r="Q41" s="478" t="s">
        <v>12</v>
      </c>
      <c r="R41" s="478" t="s">
        <v>13</v>
      </c>
      <c r="S41" s="478" t="s">
        <v>8</v>
      </c>
      <c r="T41" s="478" t="s">
        <v>9</v>
      </c>
      <c r="U41" s="478" t="s">
        <v>10</v>
      </c>
      <c r="V41" s="478" t="s">
        <v>130</v>
      </c>
      <c r="W41" s="478" t="s">
        <v>11</v>
      </c>
      <c r="X41" s="478" t="s">
        <v>12</v>
      </c>
      <c r="Y41" s="478" t="s">
        <v>13</v>
      </c>
      <c r="Z41" s="478" t="s">
        <v>8</v>
      </c>
      <c r="AA41" s="478" t="s">
        <v>9</v>
      </c>
      <c r="AB41" s="478" t="s">
        <v>10</v>
      </c>
      <c r="AC41" s="478" t="s">
        <v>130</v>
      </c>
      <c r="AD41" s="478" t="s">
        <v>11</v>
      </c>
      <c r="AE41" s="478" t="s">
        <v>12</v>
      </c>
      <c r="AF41" s="478" t="s">
        <v>13</v>
      </c>
      <c r="AG41" s="478" t="s">
        <v>8</v>
      </c>
      <c r="AH41" s="478" t="s">
        <v>9</v>
      </c>
      <c r="AI41" s="695"/>
      <c r="AJ41" s="696"/>
      <c r="AK41" s="696"/>
      <c r="AL41" s="732"/>
      <c r="AM41" s="703" t="s">
        <v>4</v>
      </c>
      <c r="AN41" s="703" t="s">
        <v>6</v>
      </c>
      <c r="AO41" s="725"/>
      <c r="AP41" s="704" t="s">
        <v>14</v>
      </c>
      <c r="AQ41" s="704" t="s">
        <v>15</v>
      </c>
      <c r="AR41" s="704" t="s">
        <v>16</v>
      </c>
      <c r="AS41" s="704" t="s">
        <v>17</v>
      </c>
      <c r="AT41" s="704" t="s">
        <v>18</v>
      </c>
      <c r="AU41" s="719">
        <f>COUNTIF(E41:AH41,"M")</f>
        <v>0</v>
      </c>
      <c r="AV41" s="719">
        <f>COUNTIF(E41:AH41,"T")</f>
        <v>0</v>
      </c>
      <c r="AW41" s="719">
        <f>COUNTIF(E41:AH41,"P")</f>
        <v>0</v>
      </c>
      <c r="AX41" s="719">
        <f>COUNTIF(E41:AH41,"SN")</f>
        <v>0</v>
      </c>
      <c r="AY41" s="719">
        <f>COUNTIF(E41:AH41,"M/T")</f>
        <v>0</v>
      </c>
      <c r="AZ41" s="719">
        <f>COUNTIF(E41:AH41,"I/I")</f>
        <v>0</v>
      </c>
      <c r="BA41" s="719">
        <f>COUNTIF(E41:AH41,"I")</f>
        <v>0</v>
      </c>
      <c r="BB41" s="719">
        <f>COUNTIF(E41:AH41,"I²")</f>
        <v>0</v>
      </c>
      <c r="BC41" s="719">
        <f>COUNTIF(E41:AH41,"M4")</f>
        <v>0</v>
      </c>
      <c r="BD41" s="719">
        <f>COUNTIF(E41:AH41,"CAP")</f>
        <v>0</v>
      </c>
      <c r="BE41" s="719">
        <f>COUNTIF(E41:AH41,"M/N")</f>
        <v>0</v>
      </c>
      <c r="BF41" s="719">
        <f>COUNTIF(E41:AH41,"T/N")</f>
        <v>0</v>
      </c>
      <c r="BG41" s="719">
        <f>COUNTIF(E41:AH41,"T/I")</f>
        <v>0</v>
      </c>
      <c r="BH41" s="719">
        <f>COUNTIF(E41:AH41,"P/I")</f>
        <v>0</v>
      </c>
      <c r="BI41" s="719">
        <f>COUNTIF(E41:AH41,"M/I")</f>
        <v>0</v>
      </c>
      <c r="BJ41" s="719">
        <f>COUNTIF(E41:AH41,"M4/T")</f>
        <v>0</v>
      </c>
      <c r="BK41" s="719">
        <f t="shared" si="74"/>
        <v>0</v>
      </c>
      <c r="BL41" s="719">
        <f>COUNTIF(E41:AH41,"M5")</f>
        <v>0</v>
      </c>
      <c r="BM41" s="719">
        <f>COUNTIF(E41:AH41,"M6")</f>
        <v>0</v>
      </c>
      <c r="BN41" s="719">
        <f>COUNTIF(E41:AH41,"T2/N")</f>
        <v>0</v>
      </c>
      <c r="BO41" s="719">
        <f>COUNTIF(E41:AH41,"P2")</f>
        <v>0</v>
      </c>
      <c r="BP41" s="719">
        <f>COUNTIF(E41:AH41,"T5/N")</f>
        <v>0</v>
      </c>
      <c r="BQ41" s="719">
        <f>COUNTIF(E41:AH41,"M5/I")</f>
        <v>0</v>
      </c>
      <c r="BR41" s="705" t="s">
        <v>31</v>
      </c>
      <c r="BS41" s="705" t="s">
        <v>32</v>
      </c>
      <c r="BT41" s="698"/>
    </row>
    <row r="42" spans="1:72" ht="15.75">
      <c r="A42" s="759" t="s">
        <v>462</v>
      </c>
      <c r="B42" s="760" t="s">
        <v>463</v>
      </c>
      <c r="C42" s="761">
        <v>492425</v>
      </c>
      <c r="D42" s="762" t="s">
        <v>402</v>
      </c>
      <c r="E42" s="711" t="s">
        <v>54</v>
      </c>
      <c r="F42" s="711" t="s">
        <v>54</v>
      </c>
      <c r="G42" s="712" t="s">
        <v>54</v>
      </c>
      <c r="H42" s="713" t="s">
        <v>55</v>
      </c>
      <c r="I42" s="713" t="s">
        <v>54</v>
      </c>
      <c r="J42" s="711" t="s">
        <v>54</v>
      </c>
      <c r="K42" s="711" t="s">
        <v>54</v>
      </c>
      <c r="L42" s="710" t="s">
        <v>54</v>
      </c>
      <c r="M42" s="711" t="s">
        <v>54</v>
      </c>
      <c r="N42" s="711" t="s">
        <v>54</v>
      </c>
      <c r="O42" s="712"/>
      <c r="P42" s="712"/>
      <c r="Q42" s="711" t="s">
        <v>54</v>
      </c>
      <c r="R42" s="711" t="s">
        <v>54</v>
      </c>
      <c r="S42" s="711"/>
      <c r="T42" s="711" t="s">
        <v>54</v>
      </c>
      <c r="U42" s="711" t="s">
        <v>54</v>
      </c>
      <c r="V42" s="713" t="s">
        <v>54</v>
      </c>
      <c r="W42" s="713" t="s">
        <v>54</v>
      </c>
      <c r="X42" s="713" t="s">
        <v>54</v>
      </c>
      <c r="Y42" s="712" t="s">
        <v>54</v>
      </c>
      <c r="Z42" s="711" t="s">
        <v>54</v>
      </c>
      <c r="AA42" s="711" t="s">
        <v>54</v>
      </c>
      <c r="AB42" s="711"/>
      <c r="AC42" s="712"/>
      <c r="AD42" s="712" t="s">
        <v>54</v>
      </c>
      <c r="AE42" s="711" t="s">
        <v>54</v>
      </c>
      <c r="AF42" s="711" t="s">
        <v>54</v>
      </c>
      <c r="AG42" s="711" t="s">
        <v>54</v>
      </c>
      <c r="AH42" s="711" t="s">
        <v>55</v>
      </c>
      <c r="AI42" s="715">
        <f>AM42</f>
        <v>114</v>
      </c>
      <c r="AJ42" s="716">
        <f>AI42+AK42</f>
        <v>162</v>
      </c>
      <c r="AK42" s="716">
        <f>AN42</f>
        <v>48</v>
      </c>
      <c r="AL42" s="717" t="s">
        <v>199</v>
      </c>
      <c r="AM42" s="718">
        <f>$AM$2-BR42</f>
        <v>114</v>
      </c>
      <c r="AN42" s="718">
        <f>(BS42-AM42)</f>
        <v>48</v>
      </c>
      <c r="AO42" s="725"/>
      <c r="AP42" s="704"/>
      <c r="AQ42" s="704"/>
      <c r="AR42" s="704"/>
      <c r="AS42" s="704"/>
      <c r="AT42" s="704"/>
      <c r="AU42" s="719">
        <f>COUNTIF(E42:AH42,"M")</f>
        <v>0</v>
      </c>
      <c r="AV42" s="719">
        <f>COUNTIF(E42:AH42,"T")</f>
        <v>0</v>
      </c>
      <c r="AW42" s="719">
        <f>COUNTIF(E42:AH42,"P")</f>
        <v>0</v>
      </c>
      <c r="AX42" s="719">
        <f>COUNTIF(E42:AH42,"N")</f>
        <v>2</v>
      </c>
      <c r="AY42" s="719">
        <f>COUNTIF(E42:AH42,"M/T")</f>
        <v>0</v>
      </c>
      <c r="AZ42" s="719">
        <f>COUNTIF(E42:AH42,"I/I")</f>
        <v>0</v>
      </c>
      <c r="BA42" s="719">
        <f>COUNTIF(E42:AH42,"I")</f>
        <v>23</v>
      </c>
      <c r="BB42" s="719">
        <f>COUNTIF(E42:AH42,"I²")</f>
        <v>0</v>
      </c>
      <c r="BC42" s="719">
        <f>COUNTIF(E42:AH42,"M4")</f>
        <v>0</v>
      </c>
      <c r="BD42" s="719">
        <f>COUNTIF(E42:AH42,"CAP")</f>
        <v>0</v>
      </c>
      <c r="BE42" s="719">
        <f>COUNTIF(E42:AH42,"M/N")</f>
        <v>0</v>
      </c>
      <c r="BF42" s="719">
        <f>COUNTIF(E42:AH42,"T/N")</f>
        <v>0</v>
      </c>
      <c r="BG42" s="719">
        <f>COUNTIF(E42:AH42,"T/I")</f>
        <v>0</v>
      </c>
      <c r="BH42" s="719">
        <f>COUNTIF(E42:AH42,"P/I")</f>
        <v>0</v>
      </c>
      <c r="BI42" s="719">
        <f>COUNTIF(E42:AH42,"M/I")</f>
        <v>0</v>
      </c>
      <c r="BJ42" s="719">
        <f>COUNTIF(E42:AH42,"M4/T")</f>
        <v>0</v>
      </c>
      <c r="BK42" s="719">
        <f t="shared" si="74"/>
        <v>0</v>
      </c>
      <c r="BL42" s="719">
        <f>COUNTIF(E42:AH42,"M5")</f>
        <v>0</v>
      </c>
      <c r="BM42" s="719">
        <f>COUNTIF(E42:AH42,"M6")</f>
        <v>0</v>
      </c>
      <c r="BN42" s="719">
        <f>COUNTIF(E42:AH42,"T2/N")</f>
        <v>0</v>
      </c>
      <c r="BO42" s="719">
        <f>COUNTIF(E42:AH42,"P2")</f>
        <v>0</v>
      </c>
      <c r="BP42" s="719">
        <f>COUNTIF(E42:AH42,"T5/N")</f>
        <v>0</v>
      </c>
      <c r="BQ42" s="719">
        <f>COUNTIF(E42:AH42,"M5/I")</f>
        <v>0</v>
      </c>
      <c r="BR42" s="719">
        <f>((AQ42*6)+(AR42*6)+(AS42*6)+(AT42)+(AP42*6))</f>
        <v>0</v>
      </c>
      <c r="BS42" s="720">
        <f>(AU42*$BU$6)+(AV42*$BV$6)+(AW42*$BW$6)+(AX42*$BX$6)+(AY42*$BY$6)+(AZ42*$BZ$6)+(BA42*$CA$6)+(BB42*$CB$6)+(BC42*$CC$6)+(BD42*$CD$6)+(BE42*$CE$6)+(BF42*$CF$6+(BG42*$CG$6)+(BH42*$CH$6)+(BI42*$CI$6)+(BJ42*$CJ$6)+(BK42*$CK$6)+(BL42*$CL$6)+(BM42*$CM42)+(BN42*$CN$6)+(BO42*$CO$6)+(BP42*$CP$6)+(BQ42*$CQ$6))</f>
        <v>162</v>
      </c>
    </row>
  </sheetData>
  <mergeCells count="20">
    <mergeCell ref="E23:AH23"/>
    <mergeCell ref="D29:D30"/>
    <mergeCell ref="AI29:AI30"/>
    <mergeCell ref="AJ29:AJ30"/>
    <mergeCell ref="AK29:AK30"/>
    <mergeCell ref="AI40:AI41"/>
    <mergeCell ref="AJ40:AJ41"/>
    <mergeCell ref="AK40:AK41"/>
    <mergeCell ref="AK4:AK5"/>
    <mergeCell ref="S9:AH9"/>
    <mergeCell ref="D16:D17"/>
    <mergeCell ref="AI16:AI17"/>
    <mergeCell ref="AJ16:AJ17"/>
    <mergeCell ref="AK16:AK17"/>
    <mergeCell ref="A1:AH1"/>
    <mergeCell ref="A2:AH2"/>
    <mergeCell ref="A3:AH3"/>
    <mergeCell ref="D4:D5"/>
    <mergeCell ref="AI4:AI5"/>
    <mergeCell ref="AJ4:AJ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43"/>
  <sheetViews>
    <sheetView tabSelected="1" workbookViewId="0">
      <selection activeCell="M15" sqref="M15"/>
    </sheetView>
  </sheetViews>
  <sheetFormatPr defaultRowHeight="15"/>
  <cols>
    <col min="1" max="1" width="13.5703125" customWidth="1"/>
    <col min="2" max="2" width="20.7109375" customWidth="1"/>
    <col min="3" max="3" width="10.5703125" customWidth="1"/>
    <col min="4" max="4" width="17.5703125" customWidth="1"/>
    <col min="5" max="37" width="7.5703125" customWidth="1"/>
  </cols>
  <sheetData>
    <row r="1" spans="1:91" ht="16.5" customHeight="1">
      <c r="A1" s="848" t="s">
        <v>502</v>
      </c>
      <c r="B1" s="848"/>
      <c r="C1" s="848"/>
      <c r="D1" s="848"/>
      <c r="E1" s="848"/>
      <c r="F1" s="848"/>
      <c r="G1" s="848"/>
      <c r="H1" s="848"/>
      <c r="I1" s="848"/>
      <c r="J1" s="848"/>
      <c r="K1" s="848"/>
      <c r="L1" s="848"/>
      <c r="M1" s="848"/>
      <c r="N1" s="848"/>
      <c r="O1" s="848"/>
      <c r="P1" s="848"/>
      <c r="Q1" s="848"/>
      <c r="R1" s="848"/>
      <c r="S1" s="848"/>
      <c r="T1" s="848"/>
      <c r="U1" s="848"/>
      <c r="V1" s="848"/>
      <c r="W1" s="848"/>
      <c r="X1" s="848"/>
      <c r="Y1" s="848"/>
      <c r="Z1" s="848"/>
      <c r="AA1" s="848"/>
      <c r="AB1" s="848"/>
      <c r="AC1" s="848"/>
      <c r="AD1" s="848"/>
      <c r="AE1" s="848"/>
      <c r="AF1" s="848"/>
      <c r="AG1" s="848"/>
      <c r="AH1" s="848"/>
    </row>
    <row r="2" spans="1:91" ht="16.5" customHeight="1">
      <c r="A2" s="848"/>
      <c r="B2" s="848"/>
      <c r="C2" s="848"/>
      <c r="D2" s="848"/>
      <c r="E2" s="848"/>
      <c r="F2" s="848"/>
      <c r="G2" s="848"/>
      <c r="H2" s="848"/>
      <c r="I2" s="848"/>
      <c r="J2" s="848"/>
      <c r="K2" s="848"/>
      <c r="L2" s="848"/>
      <c r="M2" s="848"/>
      <c r="N2" s="848"/>
      <c r="O2" s="848"/>
      <c r="P2" s="848"/>
      <c r="Q2" s="848"/>
      <c r="R2" s="848"/>
      <c r="S2" s="848"/>
      <c r="T2" s="848"/>
      <c r="U2" s="848"/>
      <c r="V2" s="848"/>
      <c r="W2" s="848"/>
      <c r="X2" s="848"/>
      <c r="Y2" s="848"/>
      <c r="Z2" s="848"/>
      <c r="AA2" s="848"/>
      <c r="AB2" s="848"/>
      <c r="AC2" s="848"/>
      <c r="AD2" s="848"/>
      <c r="AE2" s="848"/>
      <c r="AF2" s="848"/>
      <c r="AG2" s="848"/>
      <c r="AH2" s="848"/>
      <c r="AM2">
        <f>19*8</f>
        <v>152</v>
      </c>
    </row>
    <row r="3" spans="1:91" ht="16.5" customHeight="1">
      <c r="A3" s="849"/>
      <c r="B3" s="849"/>
      <c r="C3" s="849"/>
      <c r="D3" s="849"/>
      <c r="E3" s="849"/>
      <c r="F3" s="849"/>
      <c r="G3" s="849"/>
      <c r="H3" s="849"/>
      <c r="I3" s="849"/>
      <c r="J3" s="849"/>
      <c r="K3" s="849"/>
      <c r="L3" s="849"/>
      <c r="M3" s="849"/>
      <c r="N3" s="849"/>
      <c r="O3" s="849"/>
      <c r="P3" s="849"/>
      <c r="Q3" s="849"/>
      <c r="R3" s="849"/>
      <c r="S3" s="849"/>
      <c r="T3" s="849"/>
      <c r="U3" s="849"/>
      <c r="V3" s="849"/>
      <c r="W3" s="849"/>
      <c r="X3" s="849"/>
      <c r="Y3" s="849"/>
      <c r="Z3" s="849"/>
      <c r="AA3" s="849"/>
      <c r="AB3" s="849"/>
      <c r="AC3" s="849"/>
      <c r="AD3" s="849"/>
      <c r="AE3" s="849"/>
      <c r="AF3" s="849"/>
      <c r="AG3" s="849"/>
      <c r="AH3" s="849"/>
    </row>
    <row r="4" spans="1:91" ht="27" customHeight="1">
      <c r="A4" s="765" t="s">
        <v>0</v>
      </c>
      <c r="B4" s="766" t="s">
        <v>1</v>
      </c>
      <c r="C4" s="767"/>
      <c r="D4" s="768" t="s">
        <v>3</v>
      </c>
      <c r="E4" s="769">
        <v>1</v>
      </c>
      <c r="F4" s="769">
        <v>2</v>
      </c>
      <c r="G4" s="769">
        <v>3</v>
      </c>
      <c r="H4" s="769">
        <v>4</v>
      </c>
      <c r="I4" s="769">
        <v>5</v>
      </c>
      <c r="J4" s="769">
        <v>6</v>
      </c>
      <c r="K4" s="769">
        <v>7</v>
      </c>
      <c r="L4" s="769">
        <v>8</v>
      </c>
      <c r="M4" s="769">
        <v>9</v>
      </c>
      <c r="N4" s="769">
        <v>10</v>
      </c>
      <c r="O4" s="769">
        <v>11</v>
      </c>
      <c r="P4" s="769">
        <v>12</v>
      </c>
      <c r="Q4" s="769">
        <v>13</v>
      </c>
      <c r="R4" s="769">
        <v>14</v>
      </c>
      <c r="S4" s="769">
        <v>15</v>
      </c>
      <c r="T4" s="769">
        <v>16</v>
      </c>
      <c r="U4" s="769">
        <v>17</v>
      </c>
      <c r="V4" s="769">
        <v>18</v>
      </c>
      <c r="W4" s="769">
        <v>19</v>
      </c>
      <c r="X4" s="769">
        <v>20</v>
      </c>
      <c r="Y4" s="769">
        <v>21</v>
      </c>
      <c r="Z4" s="769">
        <v>22</v>
      </c>
      <c r="AA4" s="769">
        <v>23</v>
      </c>
      <c r="AB4" s="769">
        <v>24</v>
      </c>
      <c r="AC4" s="769">
        <v>25</v>
      </c>
      <c r="AD4" s="769">
        <v>26</v>
      </c>
      <c r="AE4" s="769">
        <v>27</v>
      </c>
      <c r="AF4" s="769">
        <v>28</v>
      </c>
      <c r="AG4" s="769">
        <v>29</v>
      </c>
      <c r="AH4" s="769">
        <v>30</v>
      </c>
      <c r="AI4" s="770" t="s">
        <v>4</v>
      </c>
      <c r="AJ4" s="771" t="s">
        <v>5</v>
      </c>
      <c r="AK4" s="772" t="s">
        <v>6</v>
      </c>
    </row>
    <row r="5" spans="1:91" ht="27" customHeight="1">
      <c r="A5" s="773"/>
      <c r="B5" s="774"/>
      <c r="C5" s="775"/>
      <c r="D5" s="768"/>
      <c r="E5" s="769" t="s">
        <v>8</v>
      </c>
      <c r="F5" s="769" t="s">
        <v>9</v>
      </c>
      <c r="G5" s="769" t="s">
        <v>10</v>
      </c>
      <c r="H5" s="769" t="s">
        <v>130</v>
      </c>
      <c r="I5" s="769" t="s">
        <v>11</v>
      </c>
      <c r="J5" s="769" t="s">
        <v>12</v>
      </c>
      <c r="K5" s="769" t="s">
        <v>13</v>
      </c>
      <c r="L5" s="769" t="s">
        <v>8</v>
      </c>
      <c r="M5" s="769" t="s">
        <v>9</v>
      </c>
      <c r="N5" s="769" t="s">
        <v>10</v>
      </c>
      <c r="O5" s="769" t="s">
        <v>130</v>
      </c>
      <c r="P5" s="769" t="s">
        <v>11</v>
      </c>
      <c r="Q5" s="769" t="s">
        <v>12</v>
      </c>
      <c r="R5" s="769" t="s">
        <v>13</v>
      </c>
      <c r="S5" s="769" t="s">
        <v>8</v>
      </c>
      <c r="T5" s="769" t="s">
        <v>9</v>
      </c>
      <c r="U5" s="769" t="s">
        <v>10</v>
      </c>
      <c r="V5" s="769" t="s">
        <v>130</v>
      </c>
      <c r="W5" s="769" t="s">
        <v>11</v>
      </c>
      <c r="X5" s="769" t="s">
        <v>12</v>
      </c>
      <c r="Y5" s="769" t="s">
        <v>13</v>
      </c>
      <c r="Z5" s="769" t="s">
        <v>8</v>
      </c>
      <c r="AA5" s="769" t="s">
        <v>9</v>
      </c>
      <c r="AB5" s="769" t="s">
        <v>10</v>
      </c>
      <c r="AC5" s="769" t="s">
        <v>130</v>
      </c>
      <c r="AD5" s="769" t="s">
        <v>11</v>
      </c>
      <c r="AE5" s="769" t="s">
        <v>12</v>
      </c>
      <c r="AF5" s="769" t="s">
        <v>13</v>
      </c>
      <c r="AG5" s="769" t="s">
        <v>8</v>
      </c>
      <c r="AH5" s="769" t="s">
        <v>9</v>
      </c>
      <c r="AI5" s="770"/>
      <c r="AJ5" s="771"/>
      <c r="AK5" s="772"/>
      <c r="AM5" s="776" t="s">
        <v>4</v>
      </c>
      <c r="AN5" s="776" t="s">
        <v>6</v>
      </c>
      <c r="AP5" s="777" t="s">
        <v>19</v>
      </c>
      <c r="AQ5" s="777" t="s">
        <v>20</v>
      </c>
      <c r="AR5" s="777" t="s">
        <v>48</v>
      </c>
      <c r="AS5" s="777" t="s">
        <v>54</v>
      </c>
      <c r="AT5" s="778" t="s">
        <v>464</v>
      </c>
      <c r="AU5" s="778" t="s">
        <v>47</v>
      </c>
      <c r="AV5" s="778" t="s">
        <v>86</v>
      </c>
      <c r="AW5" s="779" t="s">
        <v>21</v>
      </c>
      <c r="AX5" s="779" t="s">
        <v>389</v>
      </c>
      <c r="AY5" s="779" t="s">
        <v>465</v>
      </c>
      <c r="AZ5" s="779" t="s">
        <v>48</v>
      </c>
      <c r="BA5" s="779" t="s">
        <v>202</v>
      </c>
      <c r="BB5" s="779" t="s">
        <v>466</v>
      </c>
      <c r="BC5" s="779" t="s">
        <v>467</v>
      </c>
      <c r="BD5" s="779" t="s">
        <v>468</v>
      </c>
      <c r="BE5" s="779" t="s">
        <v>222</v>
      </c>
      <c r="BF5" s="779" t="s">
        <v>469</v>
      </c>
      <c r="BG5" s="779" t="s">
        <v>470</v>
      </c>
      <c r="BH5" s="779" t="s">
        <v>471</v>
      </c>
      <c r="BI5" s="779" t="s">
        <v>472</v>
      </c>
      <c r="BJ5" s="779" t="s">
        <v>473</v>
      </c>
      <c r="BK5" s="780" t="s">
        <v>14</v>
      </c>
      <c r="BL5" s="780" t="s">
        <v>15</v>
      </c>
      <c r="BM5" s="780" t="s">
        <v>16</v>
      </c>
      <c r="BN5" s="780" t="s">
        <v>17</v>
      </c>
      <c r="BO5" s="780" t="s">
        <v>18</v>
      </c>
      <c r="BP5" s="781" t="s">
        <v>31</v>
      </c>
      <c r="BQ5" s="781" t="s">
        <v>32</v>
      </c>
      <c r="BS5" s="778" t="s">
        <v>19</v>
      </c>
      <c r="BT5" s="778" t="s">
        <v>20</v>
      </c>
      <c r="BU5" s="778" t="s">
        <v>48</v>
      </c>
      <c r="BV5" s="778" t="s">
        <v>54</v>
      </c>
      <c r="BW5" s="778" t="s">
        <v>464</v>
      </c>
      <c r="BX5" s="778" t="s">
        <v>47</v>
      </c>
      <c r="BY5" s="778" t="s">
        <v>86</v>
      </c>
      <c r="BZ5" s="782" t="s">
        <v>21</v>
      </c>
      <c r="CA5" s="782" t="s">
        <v>389</v>
      </c>
      <c r="CB5" s="782" t="s">
        <v>465</v>
      </c>
      <c r="CC5" s="782" t="s">
        <v>49</v>
      </c>
      <c r="CD5" s="782" t="s">
        <v>202</v>
      </c>
      <c r="CE5" s="782" t="s">
        <v>466</v>
      </c>
      <c r="CF5" s="782" t="s">
        <v>467</v>
      </c>
      <c r="CG5" s="782" t="s">
        <v>468</v>
      </c>
      <c r="CH5" s="782" t="s">
        <v>222</v>
      </c>
      <c r="CI5" s="782" t="s">
        <v>469</v>
      </c>
      <c r="CJ5" s="782" t="s">
        <v>470</v>
      </c>
      <c r="CK5" s="782" t="s">
        <v>471</v>
      </c>
      <c r="CL5" s="782" t="s">
        <v>472</v>
      </c>
      <c r="CM5" s="782" t="s">
        <v>474</v>
      </c>
    </row>
    <row r="6" spans="1:91" ht="27" customHeight="1">
      <c r="A6" s="783">
        <v>135569</v>
      </c>
      <c r="B6" s="784" t="s">
        <v>475</v>
      </c>
      <c r="C6" s="785"/>
      <c r="D6" s="786" t="s">
        <v>362</v>
      </c>
      <c r="E6" s="787" t="s">
        <v>471</v>
      </c>
      <c r="F6" s="787" t="s">
        <v>471</v>
      </c>
      <c r="G6" s="788"/>
      <c r="H6" s="788"/>
      <c r="I6" s="788"/>
      <c r="J6" s="787" t="s">
        <v>471</v>
      </c>
      <c r="K6" s="787" t="s">
        <v>471</v>
      </c>
      <c r="L6" s="787" t="s">
        <v>471</v>
      </c>
      <c r="M6" s="787" t="s">
        <v>471</v>
      </c>
      <c r="N6" s="787" t="s">
        <v>471</v>
      </c>
      <c r="O6" s="788"/>
      <c r="P6" s="788"/>
      <c r="Q6" s="787" t="s">
        <v>471</v>
      </c>
      <c r="R6" s="787" t="s">
        <v>471</v>
      </c>
      <c r="S6" s="787" t="s">
        <v>471</v>
      </c>
      <c r="T6" s="787" t="s">
        <v>471</v>
      </c>
      <c r="U6" s="787" t="s">
        <v>471</v>
      </c>
      <c r="V6" s="788"/>
      <c r="W6" s="788"/>
      <c r="X6" s="788"/>
      <c r="Y6" s="788"/>
      <c r="Z6" s="787" t="s">
        <v>471</v>
      </c>
      <c r="AA6" s="787" t="s">
        <v>471</v>
      </c>
      <c r="AB6" s="787" t="s">
        <v>471</v>
      </c>
      <c r="AC6" s="788"/>
      <c r="AD6" s="788"/>
      <c r="AE6" s="787" t="s">
        <v>471</v>
      </c>
      <c r="AF6" s="787" t="s">
        <v>471</v>
      </c>
      <c r="AG6" s="787" t="s">
        <v>469</v>
      </c>
      <c r="AH6" s="787" t="s">
        <v>49</v>
      </c>
      <c r="AI6" s="789">
        <f>AM6</f>
        <v>152</v>
      </c>
      <c r="AJ6" s="790">
        <f>AI6+AK6</f>
        <v>152</v>
      </c>
      <c r="AK6" s="790">
        <f>AN6</f>
        <v>0</v>
      </c>
      <c r="AL6" s="322" t="s">
        <v>199</v>
      </c>
      <c r="AM6" s="791">
        <f>$AM$2-BP6</f>
        <v>152</v>
      </c>
      <c r="AN6" s="791">
        <f>(BQ6-AM6)</f>
        <v>0</v>
      </c>
      <c r="AP6" s="792">
        <f>COUNTIF(E6:AH6,"M")</f>
        <v>0</v>
      </c>
      <c r="AQ6" s="792">
        <f>COUNTIF(E6:AH6,"T")</f>
        <v>0</v>
      </c>
      <c r="AR6" s="792">
        <f>COUNTIF(E6:AH6,"T1")</f>
        <v>0</v>
      </c>
      <c r="AS6" s="792">
        <f>COUNTIF(E6:AH6,"I")</f>
        <v>0</v>
      </c>
      <c r="AT6" s="792">
        <f>COUNTIF(E6:AH6,"P1")</f>
        <v>0</v>
      </c>
      <c r="AU6" s="792">
        <f>COUNTIF(E6:AH6,"M1")</f>
        <v>0</v>
      </c>
      <c r="AV6" s="792">
        <f>COUNTIF(E6:AH6,"M2")</f>
        <v>0</v>
      </c>
      <c r="AW6" s="792">
        <f>COUNTIF(E6:AH6,"P")</f>
        <v>0</v>
      </c>
      <c r="AX6" s="792">
        <f>COUNTIF(E6:AH6,"P2")</f>
        <v>0</v>
      </c>
      <c r="AY6" s="792">
        <f>COUNTIF(E6:AH6,"P3")</f>
        <v>0</v>
      </c>
      <c r="AZ6" s="792">
        <f>COUNTIF(E6:AH6,"T2")</f>
        <v>1</v>
      </c>
      <c r="BA6" s="792">
        <f>COUNTIF(E6:AH6,"TI")</f>
        <v>0</v>
      </c>
      <c r="BB6" s="792">
        <f>COUNTIF(E6:AH6,"TI1")</f>
        <v>0</v>
      </c>
      <c r="BC6" s="792">
        <f>COUNTIF(E6:AH6,"TI2")</f>
        <v>0</v>
      </c>
      <c r="BD6" s="792">
        <f>COUNTIF(E6:AH6,"TIF")</f>
        <v>0</v>
      </c>
      <c r="BE6" s="792">
        <f>COUNTIF(E6:AH6,"CUR")</f>
        <v>0</v>
      </c>
      <c r="BF6" s="792">
        <f>COUNTIF(E6:AH6,"CUR/I")</f>
        <v>1</v>
      </c>
      <c r="BG6" s="792">
        <f>COUNTIF(E6:AH6,"M1/CUR")</f>
        <v>0</v>
      </c>
      <c r="BH6" s="792">
        <f>COUNTIF(E6:AH6,"I2")</f>
        <v>17</v>
      </c>
      <c r="BI6" s="792">
        <f>COUNTIF(E6:AH6,"I1")</f>
        <v>0</v>
      </c>
      <c r="BJ6" s="792">
        <f>COUNTIF(E6:AH6,"P4")</f>
        <v>0</v>
      </c>
      <c r="BK6" s="792"/>
      <c r="BL6" s="792"/>
      <c r="BM6" s="792"/>
      <c r="BN6" s="792"/>
      <c r="BO6" s="792"/>
      <c r="BP6" s="792">
        <f>((BL6*8)+(BM6*8)+(BN6)+(BO6)+(BK6*8))</f>
        <v>0</v>
      </c>
      <c r="BQ6" s="792">
        <f>(AP6*$BS$6)+(AQ6*$BT$6)+(AR6*$BU$6)+(AS6*$BV$6)+(AT6*$BW$6)+(AU6*$BX$6)+(AV6*$BY$6)+(AW6*$BZ$6)+(AX6*$CA$6)+(AY6*$CB$6)+(AZ6*$CC$6)+(BA6*$CD$6)+(BB6*$CE$6)+(BC6*$CF$6)+(BD6*$CG$6)+(BE6*$CH$6)+(BF6*$CI$6)+(BH6*$CK$6)+(BI6*$CL$6)+(BJ6*$CM$6)</f>
        <v>152</v>
      </c>
      <c r="BS6" s="793">
        <v>6</v>
      </c>
      <c r="BT6" s="793">
        <v>6</v>
      </c>
      <c r="BU6" s="793">
        <v>6</v>
      </c>
      <c r="BV6" s="793">
        <v>6</v>
      </c>
      <c r="BW6" s="793">
        <v>8</v>
      </c>
      <c r="BX6" s="793">
        <v>5</v>
      </c>
      <c r="BY6" s="793">
        <v>9</v>
      </c>
      <c r="BZ6" s="793">
        <v>11</v>
      </c>
      <c r="CA6" s="793">
        <v>11</v>
      </c>
      <c r="CB6" s="793">
        <v>9</v>
      </c>
      <c r="CC6" s="793">
        <v>4</v>
      </c>
      <c r="CD6" s="793">
        <v>11</v>
      </c>
      <c r="CE6" s="793">
        <v>11</v>
      </c>
      <c r="CF6" s="793">
        <v>12</v>
      </c>
      <c r="CG6" s="793">
        <v>8</v>
      </c>
      <c r="CH6" s="793">
        <v>6</v>
      </c>
      <c r="CI6" s="793">
        <v>12</v>
      </c>
      <c r="CJ6" s="793">
        <v>11</v>
      </c>
      <c r="CK6" s="793">
        <v>8</v>
      </c>
      <c r="CL6" s="793">
        <v>7</v>
      </c>
      <c r="CM6" s="793">
        <v>8</v>
      </c>
    </row>
    <row r="7" spans="1:91" ht="27" customHeight="1">
      <c r="A7" s="794">
        <v>134074</v>
      </c>
      <c r="B7" s="795" t="s">
        <v>476</v>
      </c>
      <c r="C7" s="796"/>
      <c r="D7" s="786" t="s">
        <v>362</v>
      </c>
      <c r="E7" s="787" t="s">
        <v>464</v>
      </c>
      <c r="F7" s="787"/>
      <c r="G7" s="788" t="s">
        <v>86</v>
      </c>
      <c r="H7" s="788"/>
      <c r="I7" s="788"/>
      <c r="J7" s="787" t="s">
        <v>21</v>
      </c>
      <c r="K7" s="787"/>
      <c r="L7" s="787"/>
      <c r="M7" s="787" t="s">
        <v>21</v>
      </c>
      <c r="N7" s="787"/>
      <c r="O7" s="788" t="s">
        <v>21</v>
      </c>
      <c r="P7" s="788"/>
      <c r="Q7" s="787" t="s">
        <v>21</v>
      </c>
      <c r="R7" s="787"/>
      <c r="S7" s="787" t="s">
        <v>21</v>
      </c>
      <c r="T7" s="787"/>
      <c r="U7" s="797" t="s">
        <v>21</v>
      </c>
      <c r="V7" s="788"/>
      <c r="W7" s="788" t="s">
        <v>21</v>
      </c>
      <c r="X7" s="788"/>
      <c r="Y7" s="788" t="s">
        <v>21</v>
      </c>
      <c r="Z7" s="787"/>
      <c r="AA7" s="787" t="s">
        <v>21</v>
      </c>
      <c r="AB7" s="787"/>
      <c r="AC7" s="788" t="s">
        <v>21</v>
      </c>
      <c r="AD7" s="788"/>
      <c r="AE7" s="787" t="s">
        <v>21</v>
      </c>
      <c r="AF7" s="787"/>
      <c r="AG7" s="787" t="s">
        <v>21</v>
      </c>
      <c r="AH7" s="787"/>
      <c r="AI7" s="789">
        <f t="shared" ref="AI7:AI10" si="0">AM7</f>
        <v>149</v>
      </c>
      <c r="AJ7" s="790">
        <f t="shared" ref="AJ7:AJ10" si="1">AI7+AK7</f>
        <v>149</v>
      </c>
      <c r="AK7" s="790">
        <f t="shared" ref="AK7:AK10" si="2">AN7</f>
        <v>0</v>
      </c>
      <c r="AL7" s="322" t="s">
        <v>199</v>
      </c>
      <c r="AM7" s="791">
        <f t="shared" ref="AM7:AM10" si="3">$AM$2-BP7</f>
        <v>149</v>
      </c>
      <c r="AN7" s="791">
        <f t="shared" ref="AN7:AN10" si="4">(BQ7-AM7)</f>
        <v>0</v>
      </c>
      <c r="AP7" s="792">
        <f>COUNTIF(E7:AH7,"M")</f>
        <v>0</v>
      </c>
      <c r="AQ7" s="792">
        <f>COUNTIF(E7:AH7,"T")</f>
        <v>0</v>
      </c>
      <c r="AR7" s="792">
        <f t="shared" ref="AR7:AR10" si="5">COUNTIF(E7:AH7,"T1")</f>
        <v>0</v>
      </c>
      <c r="AS7" s="792">
        <f>COUNTIF(E7:AH7,"I")</f>
        <v>0</v>
      </c>
      <c r="AT7" s="792">
        <f>COUNTIF(E7:AH7,"P1")</f>
        <v>1</v>
      </c>
      <c r="AU7" s="792">
        <f>COUNTIF(E7:AH7,"M1")</f>
        <v>0</v>
      </c>
      <c r="AV7" s="792">
        <f>COUNTIF(E7:AH7,"M2")</f>
        <v>1</v>
      </c>
      <c r="AW7" s="792">
        <f>COUNTIF(E7:AH7,"P")</f>
        <v>12</v>
      </c>
      <c r="AX7" s="792">
        <f>COUNTIF(E7:AH7,"P2")</f>
        <v>0</v>
      </c>
      <c r="AY7" s="792">
        <f>COUNTIF(E7:AH7,"P3")</f>
        <v>0</v>
      </c>
      <c r="AZ7" s="792">
        <f>COUNTIF(E7:AH7,"T1")</f>
        <v>0</v>
      </c>
      <c r="BA7" s="792">
        <f>COUNTIF(E7:AH7,"TI")</f>
        <v>0</v>
      </c>
      <c r="BB7" s="792">
        <f>COUNTIF(E7:AH7,"TI1")</f>
        <v>0</v>
      </c>
      <c r="BC7" s="792">
        <f>COUNTIF(F7:AH7,"TI2")</f>
        <v>0</v>
      </c>
      <c r="BD7" s="792">
        <f>COUNTIF(E7:AH7,"TIF")</f>
        <v>0</v>
      </c>
      <c r="BE7" s="792">
        <f>COUNTIF(E7:AH7,"CUR")</f>
        <v>0</v>
      </c>
      <c r="BF7" s="792">
        <f>COUNTIF(E7:AH7,"CUR/I")</f>
        <v>0</v>
      </c>
      <c r="BG7" s="792">
        <f t="shared" ref="BG7:BG10" si="6">COUNTIF(E7:AH7,"M1/CUR")</f>
        <v>0</v>
      </c>
      <c r="BH7" s="792">
        <f>COUNTIF(E7:AH7,"I2")</f>
        <v>0</v>
      </c>
      <c r="BI7" s="792">
        <f>COUNTIF(E7:AH7,"I1")</f>
        <v>0</v>
      </c>
      <c r="BJ7" s="792">
        <f>COUNTIF(E7:AH7,"P4")</f>
        <v>0</v>
      </c>
      <c r="BK7" s="792"/>
      <c r="BL7" s="792"/>
      <c r="BM7" s="792"/>
      <c r="BN7" s="792"/>
      <c r="BO7" s="792">
        <v>3</v>
      </c>
      <c r="BP7" s="792">
        <f>((BL7*8)+(BM7*8)+(BN7)+(BO7)+(BK7*8))</f>
        <v>3</v>
      </c>
      <c r="BQ7" s="792">
        <f t="shared" ref="BQ7:BQ10" si="7">(AP7*$BS$6)+(AQ7*$BT$6)+(AR7*$BU$6)+(AS7*$BV$6)+(AT7*$BW$6)+(AU7*$BX$6)+(AV7*$BY$6)+(AW7*$BZ$6)+(AX7*$CA$6)+(AY7*$CB$6)+(AZ7*$CC$6)+(BA7*$CD$6)+(BB7*$CE$6)+(BC7*$CF$6)+(BD7*$CG$6)+(BE7*$CH$6)+(BF7*$CI$6)+(BH7*$CK$6)+(BI7*$CL$6)+(BJ7*$CM$6)</f>
        <v>149</v>
      </c>
    </row>
    <row r="8" spans="1:91" ht="27" customHeight="1">
      <c r="A8" s="794">
        <v>134104</v>
      </c>
      <c r="B8" s="795" t="s">
        <v>477</v>
      </c>
      <c r="C8" s="796"/>
      <c r="D8" s="786" t="s">
        <v>362</v>
      </c>
      <c r="E8" s="797"/>
      <c r="F8" s="787" t="s">
        <v>21</v>
      </c>
      <c r="G8" s="788"/>
      <c r="H8" s="788" t="s">
        <v>21</v>
      </c>
      <c r="I8" s="788"/>
      <c r="J8" s="787"/>
      <c r="K8" s="787" t="s">
        <v>21</v>
      </c>
      <c r="L8" s="787" t="s">
        <v>20</v>
      </c>
      <c r="M8" s="787"/>
      <c r="N8" s="787" t="s">
        <v>21</v>
      </c>
      <c r="O8" s="798"/>
      <c r="P8" s="788" t="s">
        <v>21</v>
      </c>
      <c r="Q8" s="787"/>
      <c r="R8" s="787" t="s">
        <v>21</v>
      </c>
      <c r="S8" s="787"/>
      <c r="T8" s="787" t="s">
        <v>21</v>
      </c>
      <c r="U8" s="787"/>
      <c r="V8" s="788" t="s">
        <v>21</v>
      </c>
      <c r="W8" s="788"/>
      <c r="X8" s="788" t="s">
        <v>21</v>
      </c>
      <c r="Y8" s="788"/>
      <c r="Z8" s="787" t="s">
        <v>21</v>
      </c>
      <c r="AA8" s="787"/>
      <c r="AB8" s="787" t="s">
        <v>21</v>
      </c>
      <c r="AC8" s="788"/>
      <c r="AD8" s="788" t="s">
        <v>21</v>
      </c>
      <c r="AE8" s="787"/>
      <c r="AF8" s="787" t="s">
        <v>21</v>
      </c>
      <c r="AG8" s="787"/>
      <c r="AH8" s="787"/>
      <c r="AI8" s="789">
        <f t="shared" si="0"/>
        <v>149</v>
      </c>
      <c r="AJ8" s="790">
        <f t="shared" si="1"/>
        <v>149</v>
      </c>
      <c r="AK8" s="790">
        <f t="shared" si="2"/>
        <v>0</v>
      </c>
      <c r="AL8" s="322" t="s">
        <v>199</v>
      </c>
      <c r="AM8" s="791">
        <f t="shared" si="3"/>
        <v>149</v>
      </c>
      <c r="AN8" s="791">
        <f t="shared" si="4"/>
        <v>0</v>
      </c>
      <c r="AP8" s="792">
        <f>COUNTIF(E8:AH8,"M")</f>
        <v>0</v>
      </c>
      <c r="AQ8" s="792">
        <f>COUNTIF(E8:AH8,"T")</f>
        <v>1</v>
      </c>
      <c r="AR8" s="792">
        <f t="shared" si="5"/>
        <v>0</v>
      </c>
      <c r="AS8" s="792">
        <f>COUNTIF(E8:AH8,"I")</f>
        <v>0</v>
      </c>
      <c r="AT8" s="792">
        <f>COUNTIF(E8:AH8,"P1")</f>
        <v>0</v>
      </c>
      <c r="AU8" s="792">
        <f>COUNTIF(E8:AH8,"M1")</f>
        <v>0</v>
      </c>
      <c r="AV8" s="792">
        <f>COUNTIF(E8:AH8,"M2")</f>
        <v>0</v>
      </c>
      <c r="AW8" s="792">
        <f>COUNTIF(E8:AH8,"P")</f>
        <v>13</v>
      </c>
      <c r="AX8" s="792">
        <f>COUNTIF(E8:AH8,"P2")</f>
        <v>0</v>
      </c>
      <c r="AY8" s="792">
        <f>COUNTIF(E8:AH8,"P3")</f>
        <v>0</v>
      </c>
      <c r="AZ8" s="792">
        <f>COUNTIF(E8:AH8,"T1")</f>
        <v>0</v>
      </c>
      <c r="BA8" s="792">
        <f>COUNTIF(E8:AH8,"TI")</f>
        <v>0</v>
      </c>
      <c r="BB8" s="792">
        <f>COUNTIF(E8:AH8,"TI1")</f>
        <v>0</v>
      </c>
      <c r="BC8" s="792">
        <f>COUNTIF(F8:AH8,"TI2")</f>
        <v>0</v>
      </c>
      <c r="BD8" s="792">
        <f>COUNTIF(E8:AH8,"TIF")</f>
        <v>0</v>
      </c>
      <c r="BE8" s="792">
        <f>COUNTIF(E8:AH8,"CUR")</f>
        <v>0</v>
      </c>
      <c r="BF8" s="792">
        <f>COUNTIF(E8:AH8,"CUR/I")</f>
        <v>0</v>
      </c>
      <c r="BG8" s="792">
        <f t="shared" si="6"/>
        <v>0</v>
      </c>
      <c r="BH8" s="792">
        <f>COUNTIF(E8:AH8,"I2")</f>
        <v>0</v>
      </c>
      <c r="BI8" s="792">
        <f>COUNTIF(E8:AH8,"I1")</f>
        <v>0</v>
      </c>
      <c r="BJ8" s="792">
        <f>COUNTIF(E8:AH8,"P4")</f>
        <v>0</v>
      </c>
      <c r="BK8" s="792"/>
      <c r="BL8" s="792"/>
      <c r="BM8" s="792"/>
      <c r="BN8" s="792">
        <v>3</v>
      </c>
      <c r="BO8" s="792"/>
      <c r="BP8" s="792">
        <f>((BL8*8)+(BM8*8)+(BN8)+(BO8)+(BK8*8))</f>
        <v>3</v>
      </c>
      <c r="BQ8" s="792">
        <f t="shared" si="7"/>
        <v>149</v>
      </c>
    </row>
    <row r="9" spans="1:91" ht="27" customHeight="1">
      <c r="A9" s="794">
        <v>134422</v>
      </c>
      <c r="B9" s="795" t="s">
        <v>478</v>
      </c>
      <c r="C9" s="796"/>
      <c r="D9" s="786" t="s">
        <v>362</v>
      </c>
      <c r="E9" s="787" t="s">
        <v>464</v>
      </c>
      <c r="F9" s="787" t="s">
        <v>464</v>
      </c>
      <c r="G9" s="788"/>
      <c r="H9" s="788"/>
      <c r="I9" s="788"/>
      <c r="J9" s="787" t="s">
        <v>464</v>
      </c>
      <c r="K9" s="787" t="s">
        <v>464</v>
      </c>
      <c r="L9" s="787" t="s">
        <v>464</v>
      </c>
      <c r="M9" s="787" t="s">
        <v>464</v>
      </c>
      <c r="N9" s="797" t="s">
        <v>17</v>
      </c>
      <c r="O9" s="788"/>
      <c r="P9" s="788"/>
      <c r="Q9" s="787" t="s">
        <v>464</v>
      </c>
      <c r="R9" s="787" t="s">
        <v>464</v>
      </c>
      <c r="S9" s="797" t="s">
        <v>17</v>
      </c>
      <c r="T9" s="797" t="s">
        <v>17</v>
      </c>
      <c r="U9" s="787" t="s">
        <v>464</v>
      </c>
      <c r="V9" s="788"/>
      <c r="W9" s="788"/>
      <c r="X9" s="788"/>
      <c r="Y9" s="788"/>
      <c r="Z9" s="787" t="s">
        <v>464</v>
      </c>
      <c r="AA9" s="787" t="s">
        <v>464</v>
      </c>
      <c r="AB9" s="799" t="s">
        <v>464</v>
      </c>
      <c r="AC9" s="800"/>
      <c r="AD9" s="800"/>
      <c r="AE9" s="787" t="s">
        <v>464</v>
      </c>
      <c r="AF9" s="787" t="s">
        <v>464</v>
      </c>
      <c r="AG9" s="787" t="s">
        <v>470</v>
      </c>
      <c r="AH9" s="787" t="s">
        <v>474</v>
      </c>
      <c r="AI9" s="789">
        <f t="shared" si="0"/>
        <v>120</v>
      </c>
      <c r="AJ9" s="790">
        <f t="shared" si="1"/>
        <v>120</v>
      </c>
      <c r="AK9" s="790">
        <f t="shared" si="2"/>
        <v>0</v>
      </c>
      <c r="AL9" s="801" t="s">
        <v>199</v>
      </c>
      <c r="AM9" s="791">
        <f t="shared" si="3"/>
        <v>120</v>
      </c>
      <c r="AN9" s="791">
        <f t="shared" si="4"/>
        <v>0</v>
      </c>
      <c r="AP9" s="792">
        <f>COUNTIF(E9:AH9,"M")</f>
        <v>0</v>
      </c>
      <c r="AQ9" s="792">
        <f>COUNTIF(E9:AH9,"T")</f>
        <v>0</v>
      </c>
      <c r="AR9" s="792">
        <f t="shared" si="5"/>
        <v>0</v>
      </c>
      <c r="AS9" s="792">
        <f>COUNTIF(E9:AH9,"I")</f>
        <v>0</v>
      </c>
      <c r="AT9" s="792">
        <f>COUNTIF(E9:AH9,"P1")</f>
        <v>14</v>
      </c>
      <c r="AU9" s="792">
        <f>COUNTIF(E9:AH9,"M1")</f>
        <v>0</v>
      </c>
      <c r="AV9" s="792">
        <f>COUNTIF(E9:AH9,"M2")</f>
        <v>0</v>
      </c>
      <c r="AW9" s="792">
        <f>COUNTIF(E9:AH9,"P")</f>
        <v>0</v>
      </c>
      <c r="AX9" s="792">
        <f>COUNTIF(E9:AH9,"P2")</f>
        <v>0</v>
      </c>
      <c r="AY9" s="792">
        <f>COUNTIF(E9:AH9,"P3")</f>
        <v>0</v>
      </c>
      <c r="AZ9" s="792">
        <f>COUNTIF(E9:AH9,"T1")</f>
        <v>0</v>
      </c>
      <c r="BA9" s="792">
        <f>COUNTIF(E9:AH9,"TI")</f>
        <v>0</v>
      </c>
      <c r="BB9" s="792">
        <f>COUNTIF(E9:AH9,"TI1")</f>
        <v>0</v>
      </c>
      <c r="BC9" s="792">
        <f>COUNTIF(F9:AH9,"TI2")</f>
        <v>0</v>
      </c>
      <c r="BD9" s="792">
        <f>COUNTIF(E9:AH9,"TIF")</f>
        <v>0</v>
      </c>
      <c r="BE9" s="792">
        <f>COUNTIF(E9:AH9,"CUR")</f>
        <v>0</v>
      </c>
      <c r="BF9" s="792">
        <f>COUNTIF(E9:AH9,"CUR/I")</f>
        <v>0</v>
      </c>
      <c r="BG9" s="792">
        <f t="shared" si="6"/>
        <v>1</v>
      </c>
      <c r="BH9" s="792">
        <f>COUNTIF(E9:AH9,"I2")</f>
        <v>0</v>
      </c>
      <c r="BI9" s="792">
        <f>COUNTIF(E9:AH9,"I1")</f>
        <v>0</v>
      </c>
      <c r="BJ9" s="792">
        <f>COUNTIF(E9:AH9,"P5")</f>
        <v>1</v>
      </c>
      <c r="BK9" s="792"/>
      <c r="BL9" s="792"/>
      <c r="BM9" s="792"/>
      <c r="BN9" s="792">
        <v>32</v>
      </c>
      <c r="BO9" s="792"/>
      <c r="BP9" s="792">
        <f>((BL9*8)+(BM9*8)+(BN9)+(BO9)+(BK9*8))</f>
        <v>32</v>
      </c>
      <c r="BQ9" s="792">
        <f t="shared" si="7"/>
        <v>120</v>
      </c>
    </row>
    <row r="10" spans="1:91" ht="27" customHeight="1">
      <c r="A10" s="794">
        <v>135615</v>
      </c>
      <c r="B10" s="795" t="s">
        <v>479</v>
      </c>
      <c r="C10" s="796"/>
      <c r="D10" s="786" t="s">
        <v>362</v>
      </c>
      <c r="E10" s="802" t="s">
        <v>351</v>
      </c>
      <c r="F10" s="803"/>
      <c r="G10" s="803"/>
      <c r="H10" s="803"/>
      <c r="I10" s="803"/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3"/>
      <c r="Z10" s="803"/>
      <c r="AA10" s="803"/>
      <c r="AB10" s="803"/>
      <c r="AC10" s="804"/>
      <c r="AD10" s="798"/>
      <c r="AE10" s="787" t="s">
        <v>19</v>
      </c>
      <c r="AF10" s="787" t="s">
        <v>464</v>
      </c>
      <c r="AG10" s="787" t="s">
        <v>464</v>
      </c>
      <c r="AH10" s="787" t="s">
        <v>19</v>
      </c>
      <c r="AI10" s="789">
        <f t="shared" si="0"/>
        <v>28</v>
      </c>
      <c r="AJ10" s="790">
        <f t="shared" si="1"/>
        <v>28</v>
      </c>
      <c r="AK10" s="790">
        <f t="shared" si="2"/>
        <v>0</v>
      </c>
      <c r="AL10" s="322" t="s">
        <v>199</v>
      </c>
      <c r="AM10" s="791">
        <f t="shared" si="3"/>
        <v>28</v>
      </c>
      <c r="AN10" s="791">
        <f t="shared" si="4"/>
        <v>0</v>
      </c>
      <c r="AP10" s="792">
        <f>COUNTIF(E10:AH10,"M")</f>
        <v>2</v>
      </c>
      <c r="AQ10" s="792">
        <f>COUNTIF(E10:AH10,"T")</f>
        <v>0</v>
      </c>
      <c r="AR10" s="792">
        <f t="shared" si="5"/>
        <v>0</v>
      </c>
      <c r="AS10" s="792">
        <f>COUNTIF(E10:AH10,"I")</f>
        <v>0</v>
      </c>
      <c r="AT10" s="792">
        <f>COUNTIF(E10:AH10,"P1")</f>
        <v>2</v>
      </c>
      <c r="AU10" s="792">
        <f>COUNTIF(E10:AH10,"M1")</f>
        <v>0</v>
      </c>
      <c r="AV10" s="792">
        <f>COUNTIF(E10:AH10,"M2")</f>
        <v>0</v>
      </c>
      <c r="AW10" s="792">
        <f>COUNTIF(E10:AH10,"P")</f>
        <v>0</v>
      </c>
      <c r="AX10" s="792">
        <f>COUNTIF(E10:AH10,"P2")</f>
        <v>0</v>
      </c>
      <c r="AY10" s="792">
        <f>COUNTIF(E10:AH10,"P3")</f>
        <v>0</v>
      </c>
      <c r="AZ10" s="792">
        <f>COUNTIF(E10:AH10,"T1")</f>
        <v>0</v>
      </c>
      <c r="BA10" s="792">
        <f>COUNTIF(E10:AH10,"TI")</f>
        <v>0</v>
      </c>
      <c r="BB10" s="792">
        <f>COUNTIF(E10:AH10,"TI1")</f>
        <v>0</v>
      </c>
      <c r="BC10" s="792">
        <f>COUNTIF(F10:AH10,"TI2")</f>
        <v>0</v>
      </c>
      <c r="BD10" s="792">
        <f>COUNTIF(E10:AH10,"TIF")</f>
        <v>0</v>
      </c>
      <c r="BE10" s="792">
        <f>COUNTIF(E10:AH10,"CUR")</f>
        <v>0</v>
      </c>
      <c r="BF10" s="792">
        <f>COUNTIF(E10:AH10,"CUR/I")</f>
        <v>0</v>
      </c>
      <c r="BG10" s="792">
        <f t="shared" si="6"/>
        <v>0</v>
      </c>
      <c r="BH10" s="792">
        <f>COUNTIF(E10:AH10,"I2")</f>
        <v>0</v>
      </c>
      <c r="BI10" s="792">
        <f>COUNTIF(E10:AH10,"I1")</f>
        <v>0</v>
      </c>
      <c r="BJ10" s="792">
        <f>COUNTIF(E10:AH10,"P4")</f>
        <v>0</v>
      </c>
      <c r="BK10" s="792"/>
      <c r="BL10" s="792"/>
      <c r="BM10" s="792"/>
      <c r="BN10" s="792">
        <v>124</v>
      </c>
      <c r="BO10" s="792"/>
      <c r="BP10" s="792">
        <f>((BL10*8)+(BM10*8)+(BN10)+(BO10)+(BK10*8))</f>
        <v>124</v>
      </c>
      <c r="BQ10" s="792">
        <f t="shared" si="7"/>
        <v>28</v>
      </c>
    </row>
    <row r="11" spans="1:91">
      <c r="A11" s="805"/>
      <c r="B11" s="806"/>
      <c r="C11" s="807"/>
      <c r="D11" s="808"/>
      <c r="E11" s="808"/>
      <c r="F11" s="808"/>
      <c r="G11" s="808"/>
      <c r="H11" s="808"/>
      <c r="I11" s="808"/>
      <c r="J11" s="808"/>
      <c r="K11" s="808"/>
      <c r="L11" s="808"/>
      <c r="M11" s="808"/>
      <c r="N11" s="808"/>
      <c r="O11" s="808"/>
      <c r="P11" s="808"/>
      <c r="Q11" s="808"/>
      <c r="R11" s="808"/>
      <c r="S11" s="808"/>
      <c r="T11" s="808"/>
      <c r="U11" s="808"/>
      <c r="V11" s="808"/>
      <c r="W11" s="808"/>
      <c r="X11" s="808"/>
      <c r="Y11" s="808"/>
      <c r="Z11" s="808"/>
      <c r="AA11" s="808"/>
      <c r="AB11" s="808"/>
      <c r="AC11" s="808"/>
      <c r="AD11" s="808"/>
      <c r="AE11" s="808"/>
      <c r="AF11" s="808"/>
      <c r="AG11" s="808"/>
      <c r="AH11" s="808"/>
      <c r="AI11" s="809"/>
      <c r="AJ11" s="810"/>
      <c r="AK11" s="810"/>
    </row>
    <row r="12" spans="1:91">
      <c r="A12" s="656"/>
      <c r="B12" s="656"/>
      <c r="C12" s="656"/>
      <c r="D12" s="656"/>
      <c r="E12" s="656"/>
      <c r="F12" s="656"/>
      <c r="G12" s="656"/>
      <c r="H12" s="656"/>
      <c r="I12" s="656"/>
      <c r="J12" s="656"/>
      <c r="K12" s="656"/>
      <c r="L12" s="656"/>
      <c r="M12" s="656"/>
      <c r="N12" s="656"/>
      <c r="O12" s="656"/>
      <c r="P12" s="656"/>
      <c r="Q12" s="656"/>
      <c r="R12" s="656"/>
      <c r="S12" s="656"/>
      <c r="T12" s="656"/>
      <c r="U12" s="656"/>
      <c r="V12" s="656"/>
      <c r="W12" s="656"/>
      <c r="X12" s="656"/>
      <c r="Y12" s="656"/>
      <c r="Z12" s="656"/>
      <c r="AA12" s="656"/>
      <c r="AB12" s="656"/>
      <c r="AC12" s="656"/>
      <c r="AD12" s="656"/>
      <c r="AE12" s="656"/>
      <c r="AF12" s="656"/>
      <c r="AG12" s="656"/>
      <c r="AH12" s="656"/>
      <c r="AI12" s="656"/>
      <c r="AJ12" s="656"/>
      <c r="AK12" s="656"/>
    </row>
    <row r="14" spans="1:91" ht="20.25">
      <c r="D14" s="811" t="s">
        <v>480</v>
      </c>
      <c r="E14" s="812"/>
      <c r="F14" s="812"/>
      <c r="G14" s="812"/>
      <c r="H14" s="812"/>
      <c r="I14" s="813"/>
      <c r="J14" s="813"/>
      <c r="K14" s="813"/>
      <c r="L14" s="635"/>
      <c r="M14" s="814"/>
      <c r="N14" s="815"/>
      <c r="O14" s="814"/>
      <c r="P14" s="815"/>
      <c r="Q14" s="815"/>
      <c r="R14" s="814"/>
    </row>
    <row r="15" spans="1:91" ht="20.25">
      <c r="D15" s="811" t="s">
        <v>481</v>
      </c>
      <c r="E15" s="812"/>
      <c r="F15" s="812"/>
      <c r="G15" s="812"/>
      <c r="H15" s="812"/>
      <c r="I15" s="813"/>
      <c r="J15" s="813"/>
      <c r="K15" s="813"/>
      <c r="L15" s="635"/>
      <c r="M15" s="814"/>
      <c r="N15" s="815"/>
      <c r="O15" s="814"/>
      <c r="P15" s="815"/>
      <c r="Q15" s="815"/>
      <c r="R15" s="814"/>
    </row>
    <row r="16" spans="1:91" ht="20.25">
      <c r="D16" s="811" t="s">
        <v>482</v>
      </c>
      <c r="E16" s="812"/>
      <c r="F16" s="812"/>
      <c r="G16" s="812"/>
      <c r="H16" s="812"/>
      <c r="I16" s="813"/>
      <c r="J16" s="813"/>
      <c r="K16" s="813"/>
      <c r="L16" s="635"/>
      <c r="M16" s="815"/>
      <c r="N16" s="815"/>
      <c r="O16" s="815"/>
      <c r="P16" s="815"/>
      <c r="Q16" s="815"/>
      <c r="R16" s="815"/>
    </row>
    <row r="17" spans="4:39" ht="20.25">
      <c r="D17" s="811" t="s">
        <v>483</v>
      </c>
      <c r="E17" s="812"/>
      <c r="F17" s="812"/>
      <c r="G17" s="812"/>
      <c r="H17" s="812"/>
      <c r="I17" s="813"/>
      <c r="J17" s="813"/>
      <c r="K17" s="816"/>
      <c r="M17" s="815"/>
      <c r="N17" s="815"/>
      <c r="O17" s="815"/>
      <c r="P17" s="815"/>
      <c r="Q17" s="815"/>
      <c r="R17" s="814"/>
      <c r="S17" s="817"/>
      <c r="T17" s="817"/>
      <c r="U17" s="817"/>
      <c r="V17" s="817"/>
      <c r="W17" s="817"/>
      <c r="X17" s="817"/>
      <c r="Y17" s="817"/>
      <c r="Z17" s="817"/>
      <c r="AA17" s="817"/>
      <c r="AB17" s="817"/>
      <c r="AC17" s="817"/>
      <c r="AD17" s="817"/>
      <c r="AE17" s="817"/>
      <c r="AF17" s="817"/>
      <c r="AG17" s="817"/>
      <c r="AH17" s="817"/>
      <c r="AI17" s="817"/>
      <c r="AJ17" s="817"/>
      <c r="AK17" s="818"/>
      <c r="AL17" s="819"/>
      <c r="AM17" s="819"/>
    </row>
    <row r="18" spans="4:39" ht="20.25">
      <c r="D18" s="820" t="s">
        <v>484</v>
      </c>
      <c r="E18" s="812"/>
      <c r="F18" s="812"/>
      <c r="G18" s="812"/>
      <c r="H18" s="812"/>
      <c r="I18" s="813"/>
      <c r="J18" s="813"/>
      <c r="K18" s="816"/>
      <c r="M18" s="815"/>
      <c r="N18" s="815"/>
      <c r="O18" s="815"/>
      <c r="P18" s="815"/>
      <c r="Q18" s="815"/>
      <c r="R18" s="814"/>
      <c r="S18" s="817"/>
      <c r="T18" s="817"/>
      <c r="U18" s="817"/>
      <c r="V18" s="817"/>
      <c r="W18" s="817"/>
      <c r="X18" s="817"/>
      <c r="Y18" s="817"/>
      <c r="Z18" s="817"/>
      <c r="AA18" s="817"/>
      <c r="AB18" s="817"/>
      <c r="AC18" s="817"/>
      <c r="AD18" s="817"/>
      <c r="AE18" s="817"/>
      <c r="AF18" s="817"/>
      <c r="AG18" s="817"/>
      <c r="AH18" s="817"/>
      <c r="AI18" s="817"/>
      <c r="AJ18" s="817"/>
      <c r="AK18" s="818"/>
      <c r="AL18" s="819"/>
      <c r="AM18" s="819"/>
    </row>
    <row r="19" spans="4:39" ht="20.25">
      <c r="D19" s="811" t="s">
        <v>485</v>
      </c>
      <c r="E19" s="812"/>
      <c r="F19" s="812"/>
      <c r="G19" s="812"/>
      <c r="H19" s="812"/>
      <c r="I19" s="813"/>
      <c r="J19" s="813"/>
      <c r="K19" s="816"/>
      <c r="M19" s="815"/>
      <c r="N19" s="815"/>
      <c r="O19" s="815"/>
      <c r="P19" s="815"/>
      <c r="Q19" s="815"/>
      <c r="R19" s="814"/>
      <c r="S19" s="817"/>
      <c r="T19" s="817"/>
      <c r="U19" s="817"/>
      <c r="V19" s="817"/>
      <c r="W19" s="817"/>
      <c r="X19" s="817"/>
      <c r="Y19" s="817"/>
      <c r="Z19" s="817"/>
      <c r="AA19" s="817"/>
      <c r="AB19" s="817"/>
      <c r="AC19" s="817"/>
      <c r="AD19" s="817"/>
      <c r="AE19" s="817"/>
      <c r="AF19" s="817"/>
      <c r="AG19" s="817"/>
      <c r="AH19" s="817"/>
      <c r="AI19" s="817"/>
      <c r="AJ19" s="817"/>
      <c r="AK19" s="818"/>
      <c r="AL19" s="819"/>
      <c r="AM19" s="819"/>
    </row>
    <row r="20" spans="4:39" ht="20.25">
      <c r="D20" s="811" t="s">
        <v>486</v>
      </c>
      <c r="E20" s="812"/>
      <c r="F20" s="812"/>
      <c r="G20" s="812"/>
      <c r="H20" s="812"/>
      <c r="I20" s="813"/>
      <c r="J20" s="813"/>
      <c r="K20" s="816"/>
      <c r="M20" s="815"/>
      <c r="N20" s="815"/>
      <c r="O20" s="815"/>
      <c r="P20" s="815"/>
      <c r="Q20" s="815"/>
      <c r="R20" s="814"/>
      <c r="S20" s="817"/>
      <c r="T20" s="817"/>
      <c r="U20" s="817"/>
      <c r="V20" s="817"/>
      <c r="W20" s="817"/>
      <c r="X20" s="817"/>
      <c r="Y20" s="817"/>
      <c r="Z20" s="817"/>
      <c r="AA20" s="817"/>
      <c r="AB20" s="817"/>
      <c r="AC20" s="817"/>
      <c r="AD20" s="817"/>
      <c r="AE20" s="817"/>
      <c r="AF20" s="817"/>
      <c r="AG20" s="817"/>
      <c r="AH20" s="817"/>
      <c r="AI20" s="817"/>
      <c r="AJ20" s="817"/>
      <c r="AK20" s="818"/>
      <c r="AL20" s="819"/>
      <c r="AM20" s="819"/>
    </row>
    <row r="21" spans="4:39" ht="20.25">
      <c r="D21" s="811" t="s">
        <v>483</v>
      </c>
      <c r="E21" s="812"/>
      <c r="F21" s="811"/>
      <c r="G21" s="811"/>
      <c r="H21" s="811"/>
      <c r="I21" s="816"/>
      <c r="J21" s="816"/>
      <c r="K21" s="816"/>
      <c r="M21" s="821"/>
      <c r="N21" s="821"/>
      <c r="O21" s="821"/>
      <c r="P21" s="821"/>
      <c r="Q21" s="821"/>
      <c r="R21" s="821"/>
      <c r="S21" s="822"/>
      <c r="T21" s="822"/>
      <c r="U21" s="822"/>
      <c r="V21" s="822"/>
      <c r="W21" s="822"/>
      <c r="X21" s="822"/>
      <c r="Y21" s="822"/>
      <c r="Z21" s="822"/>
      <c r="AA21" s="822"/>
      <c r="AB21" s="822"/>
      <c r="AC21" s="822"/>
      <c r="AD21" s="822"/>
      <c r="AE21" s="822"/>
      <c r="AF21" s="822"/>
      <c r="AG21" s="822"/>
      <c r="AH21" s="822"/>
      <c r="AI21" s="822"/>
      <c r="AJ21" s="822"/>
      <c r="AK21" s="823"/>
      <c r="AL21" s="824"/>
      <c r="AM21" s="824"/>
    </row>
    <row r="22" spans="4:39" ht="20.25">
      <c r="D22" s="811" t="s">
        <v>487</v>
      </c>
      <c r="E22" s="811"/>
      <c r="F22" s="811"/>
      <c r="G22" s="811"/>
      <c r="H22" s="811"/>
      <c r="I22" s="816"/>
      <c r="J22" s="816"/>
      <c r="K22" s="816"/>
      <c r="M22" s="821"/>
      <c r="N22" s="821"/>
      <c r="O22" s="821"/>
      <c r="P22" s="821"/>
      <c r="Q22" s="821"/>
      <c r="R22" s="821"/>
      <c r="S22" s="822"/>
      <c r="T22" s="822"/>
      <c r="U22" s="822"/>
      <c r="V22" s="822"/>
      <c r="W22" s="822"/>
      <c r="X22" s="822"/>
      <c r="Y22" s="822"/>
      <c r="Z22" s="822"/>
      <c r="AA22" s="822"/>
      <c r="AB22" s="822"/>
      <c r="AC22" s="822"/>
      <c r="AD22" s="822"/>
      <c r="AE22" s="822"/>
      <c r="AF22" s="822"/>
      <c r="AG22" s="822"/>
      <c r="AH22" s="822"/>
      <c r="AI22" s="822"/>
      <c r="AJ22" s="822"/>
      <c r="AK22" s="823"/>
      <c r="AL22" s="824"/>
      <c r="AM22" s="824"/>
    </row>
    <row r="23" spans="4:39" ht="20.25">
      <c r="D23" s="811" t="s">
        <v>488</v>
      </c>
      <c r="E23" s="811"/>
      <c r="F23" s="811"/>
      <c r="G23" s="811"/>
      <c r="H23" s="811"/>
      <c r="I23" s="816"/>
      <c r="J23" s="816"/>
      <c r="K23" s="816"/>
      <c r="M23" s="815"/>
      <c r="N23" s="815"/>
      <c r="O23" s="821"/>
      <c r="P23" s="815"/>
      <c r="Q23" s="815"/>
      <c r="R23" s="815"/>
      <c r="S23" s="822"/>
      <c r="T23" s="822"/>
      <c r="U23" s="822"/>
      <c r="V23" s="822"/>
      <c r="W23" s="822"/>
      <c r="X23" s="822"/>
      <c r="Y23" s="822"/>
      <c r="Z23" s="822"/>
      <c r="AA23" s="822"/>
      <c r="AB23" s="822"/>
      <c r="AC23" s="822"/>
      <c r="AD23" s="822"/>
      <c r="AE23" s="822"/>
      <c r="AF23" s="822"/>
      <c r="AG23" s="822"/>
      <c r="AH23" s="822"/>
      <c r="AI23" s="822"/>
      <c r="AJ23" s="822"/>
      <c r="AK23" s="823"/>
      <c r="AL23" s="824"/>
      <c r="AM23" s="824"/>
    </row>
    <row r="24" spans="4:39" ht="20.25">
      <c r="D24" s="811" t="s">
        <v>481</v>
      </c>
      <c r="E24" s="812"/>
      <c r="F24" s="812"/>
      <c r="G24" s="812"/>
      <c r="H24" s="812"/>
      <c r="I24" s="816"/>
      <c r="J24" s="816"/>
      <c r="K24" s="816"/>
      <c r="M24" s="815"/>
      <c r="N24" s="815"/>
      <c r="O24" s="821"/>
      <c r="P24" s="815"/>
      <c r="Q24" s="815"/>
      <c r="R24" s="815"/>
      <c r="S24" s="822"/>
      <c r="T24" s="822"/>
      <c r="U24" s="822"/>
      <c r="V24" s="822"/>
      <c r="W24" s="822"/>
      <c r="X24" s="822"/>
      <c r="Y24" s="822"/>
      <c r="Z24" s="822"/>
      <c r="AA24" s="822"/>
      <c r="AB24" s="822"/>
      <c r="AC24" s="822"/>
      <c r="AD24" s="822"/>
      <c r="AE24" s="822"/>
      <c r="AF24" s="822"/>
      <c r="AG24" s="822"/>
      <c r="AH24" s="822"/>
      <c r="AI24" s="822"/>
      <c r="AJ24" s="822"/>
      <c r="AK24" s="823"/>
      <c r="AL24" s="824"/>
      <c r="AM24" s="824"/>
    </row>
    <row r="25" spans="4:39" ht="20.25">
      <c r="D25" s="811" t="s">
        <v>489</v>
      </c>
      <c r="E25" s="812"/>
      <c r="F25" s="812"/>
      <c r="G25" s="812"/>
      <c r="H25" s="812"/>
      <c r="I25" s="813"/>
      <c r="J25" s="816"/>
      <c r="K25" s="816"/>
      <c r="L25" s="635"/>
      <c r="M25" s="815"/>
      <c r="N25" s="815"/>
      <c r="O25" s="814"/>
      <c r="P25" s="814"/>
      <c r="Q25" s="815"/>
      <c r="R25" s="814"/>
      <c r="S25" s="656"/>
      <c r="T25" s="656"/>
      <c r="U25" s="656"/>
      <c r="V25" s="656"/>
      <c r="W25" s="656"/>
      <c r="X25" s="656"/>
      <c r="Y25" s="656"/>
      <c r="Z25" s="656"/>
      <c r="AA25" s="656"/>
      <c r="AB25" s="656"/>
      <c r="AC25" s="656"/>
      <c r="AD25" s="656"/>
      <c r="AE25" s="656"/>
      <c r="AF25" s="656"/>
      <c r="AG25" s="656"/>
      <c r="AH25" s="656"/>
      <c r="AI25" s="656"/>
      <c r="AJ25" s="656"/>
      <c r="AK25" s="656"/>
      <c r="AL25" s="656"/>
      <c r="AM25" s="656"/>
    </row>
    <row r="26" spans="4:39" ht="20.25">
      <c r="D26" s="811" t="s">
        <v>490</v>
      </c>
      <c r="E26" s="812"/>
      <c r="F26" s="812"/>
      <c r="G26" s="812"/>
      <c r="H26" s="812"/>
      <c r="I26" s="813"/>
      <c r="J26" s="816"/>
      <c r="K26" s="816"/>
      <c r="L26" s="635"/>
      <c r="M26" s="815"/>
      <c r="N26" s="815"/>
      <c r="O26" s="814"/>
      <c r="P26" s="814"/>
      <c r="Q26" s="815"/>
      <c r="R26" s="814"/>
      <c r="S26" s="656"/>
      <c r="T26" s="656"/>
      <c r="U26" s="656"/>
      <c r="V26" s="656"/>
      <c r="W26" s="656"/>
      <c r="X26" s="656"/>
      <c r="Y26" s="656"/>
      <c r="Z26" s="656"/>
      <c r="AA26" s="656"/>
      <c r="AB26" s="656"/>
      <c r="AC26" s="656"/>
      <c r="AD26" s="656"/>
      <c r="AE26" s="656"/>
      <c r="AF26" s="656"/>
      <c r="AG26" s="656"/>
      <c r="AH26" s="656"/>
      <c r="AI26" s="656"/>
      <c r="AJ26" s="656"/>
      <c r="AK26" s="656"/>
      <c r="AL26" s="656"/>
      <c r="AM26" s="656"/>
    </row>
    <row r="27" spans="4:39" ht="20.25">
      <c r="D27" s="811" t="s">
        <v>488</v>
      </c>
      <c r="E27" s="811"/>
      <c r="F27" s="811"/>
      <c r="G27" s="811"/>
      <c r="H27" s="811"/>
      <c r="I27" s="816"/>
      <c r="J27" s="816"/>
      <c r="K27" s="816"/>
      <c r="M27" s="815"/>
      <c r="N27" s="815"/>
      <c r="O27" s="821"/>
      <c r="P27" s="814"/>
      <c r="Q27" s="815"/>
      <c r="R27" s="814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6"/>
      <c r="AH27" s="656"/>
      <c r="AI27" s="656"/>
      <c r="AJ27" s="656"/>
      <c r="AK27" s="656"/>
      <c r="AL27" s="656"/>
      <c r="AM27" s="656"/>
    </row>
    <row r="28" spans="4:39" ht="20.25">
      <c r="D28" s="811" t="s">
        <v>491</v>
      </c>
      <c r="E28" s="811"/>
      <c r="F28" s="811"/>
      <c r="G28" s="811"/>
      <c r="H28" s="811"/>
      <c r="I28" s="816"/>
      <c r="J28" s="816"/>
      <c r="K28" s="816"/>
      <c r="M28" s="815"/>
      <c r="N28" s="815"/>
      <c r="O28" s="821"/>
      <c r="P28" s="814"/>
      <c r="Q28" s="815"/>
      <c r="R28" s="814"/>
      <c r="S28" s="656"/>
      <c r="T28" s="656"/>
      <c r="U28" s="656"/>
      <c r="V28" s="656"/>
      <c r="W28" s="656"/>
      <c r="X28" s="656"/>
      <c r="Y28" s="656"/>
      <c r="Z28" s="656"/>
      <c r="AA28" s="656"/>
      <c r="AB28" s="656"/>
      <c r="AC28" s="656"/>
      <c r="AD28" s="656"/>
      <c r="AE28" s="656"/>
      <c r="AF28" s="656"/>
      <c r="AG28" s="656"/>
      <c r="AH28" s="656"/>
      <c r="AI28" s="656"/>
      <c r="AJ28" s="656"/>
      <c r="AK28" s="656"/>
      <c r="AL28" s="656"/>
      <c r="AM28" s="656"/>
    </row>
    <row r="29" spans="4:39" ht="20.25">
      <c r="D29" s="811" t="s">
        <v>492</v>
      </c>
      <c r="E29" s="812"/>
      <c r="F29" s="812"/>
      <c r="G29" s="812"/>
      <c r="H29" s="812"/>
      <c r="I29" s="813"/>
      <c r="J29" s="816"/>
      <c r="K29" s="816"/>
      <c r="L29" s="635"/>
      <c r="M29" s="815"/>
      <c r="N29" s="815"/>
      <c r="O29" s="814"/>
      <c r="P29" s="814"/>
      <c r="Q29" s="815"/>
      <c r="R29" s="814"/>
      <c r="S29" s="656"/>
      <c r="T29" s="656"/>
      <c r="U29" s="656"/>
      <c r="V29" s="656"/>
      <c r="W29" s="656"/>
      <c r="X29" s="656"/>
      <c r="Y29" s="656"/>
      <c r="Z29" s="656"/>
      <c r="AA29" s="656"/>
      <c r="AB29" s="656"/>
      <c r="AC29" s="656"/>
      <c r="AD29" s="656"/>
      <c r="AE29" s="656"/>
      <c r="AF29" s="656"/>
      <c r="AG29" s="656"/>
      <c r="AH29" s="656"/>
      <c r="AI29" s="656"/>
      <c r="AJ29" s="656"/>
      <c r="AK29" s="656"/>
      <c r="AL29" s="656"/>
      <c r="AM29" s="656"/>
    </row>
    <row r="30" spans="4:39" ht="20.25">
      <c r="D30" s="811" t="s">
        <v>493</v>
      </c>
      <c r="E30" s="812"/>
      <c r="F30" s="812"/>
      <c r="G30" s="812"/>
      <c r="H30" s="812"/>
      <c r="I30" s="813"/>
      <c r="J30" s="813"/>
      <c r="K30" s="816"/>
      <c r="L30" s="635"/>
      <c r="M30" s="815"/>
      <c r="N30" s="815"/>
      <c r="O30" s="815"/>
      <c r="P30" s="815"/>
      <c r="Q30" s="815"/>
      <c r="R30" s="815"/>
      <c r="S30" s="656"/>
      <c r="T30" s="656"/>
      <c r="U30" s="656"/>
      <c r="V30" s="656"/>
      <c r="W30" s="656"/>
      <c r="X30" s="656"/>
      <c r="Y30" s="656"/>
      <c r="Z30" s="656"/>
      <c r="AA30" s="656"/>
      <c r="AB30" s="656"/>
      <c r="AC30" s="656"/>
      <c r="AD30" s="656"/>
      <c r="AE30" s="656"/>
      <c r="AF30" s="656"/>
      <c r="AG30" s="656"/>
      <c r="AH30" s="656"/>
      <c r="AI30" s="656"/>
      <c r="AJ30" s="656"/>
      <c r="AK30" s="656"/>
      <c r="AL30" s="656"/>
      <c r="AM30" s="656"/>
    </row>
    <row r="31" spans="4:39" ht="20.25">
      <c r="D31" s="811" t="s">
        <v>494</v>
      </c>
      <c r="E31" s="811"/>
      <c r="F31" s="811"/>
      <c r="G31" s="811"/>
      <c r="H31" s="811"/>
      <c r="I31" s="816"/>
      <c r="J31" s="816"/>
      <c r="K31" s="816"/>
      <c r="L31" s="635"/>
      <c r="M31" s="815"/>
      <c r="N31" s="815"/>
      <c r="O31" s="814"/>
      <c r="P31" s="815"/>
      <c r="Q31" s="815"/>
      <c r="R31" s="815"/>
      <c r="S31" s="656"/>
      <c r="T31" s="656"/>
      <c r="U31" s="656"/>
      <c r="V31" s="656"/>
      <c r="W31" s="656"/>
      <c r="X31" s="656"/>
      <c r="Y31" s="656"/>
      <c r="Z31" s="656"/>
      <c r="AA31" s="656"/>
      <c r="AB31" s="656"/>
      <c r="AC31" s="656"/>
      <c r="AD31" s="656"/>
      <c r="AE31" s="656"/>
      <c r="AF31" s="656"/>
      <c r="AG31" s="656"/>
      <c r="AH31" s="656"/>
      <c r="AI31" s="656"/>
      <c r="AJ31" s="656"/>
      <c r="AK31" s="656"/>
      <c r="AL31" s="656"/>
      <c r="AM31" s="656"/>
    </row>
    <row r="32" spans="4:39" ht="20.25">
      <c r="D32" s="811" t="s">
        <v>495</v>
      </c>
      <c r="E32" s="811"/>
      <c r="F32" s="811"/>
      <c r="G32" s="811"/>
      <c r="H32" s="811"/>
      <c r="I32" s="816"/>
      <c r="J32" s="816"/>
      <c r="K32" s="816"/>
      <c r="L32" s="635"/>
      <c r="M32" s="815"/>
      <c r="N32" s="815"/>
      <c r="O32" s="814"/>
      <c r="P32" s="815"/>
      <c r="Q32" s="815"/>
      <c r="R32" s="815"/>
      <c r="S32" s="656"/>
      <c r="T32" s="656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6"/>
      <c r="AF32" s="656"/>
      <c r="AG32" s="656"/>
      <c r="AH32" s="656"/>
      <c r="AI32" s="656"/>
      <c r="AJ32" s="656"/>
      <c r="AK32" s="656"/>
      <c r="AL32" s="656"/>
      <c r="AM32" s="656"/>
    </row>
    <row r="33" spans="4:39" ht="20.25">
      <c r="D33" s="811" t="s">
        <v>496</v>
      </c>
      <c r="E33" s="812"/>
      <c r="F33" s="812"/>
      <c r="G33" s="812"/>
      <c r="H33" s="812"/>
      <c r="I33" s="813"/>
      <c r="J33" s="813"/>
      <c r="K33" s="816"/>
      <c r="L33" s="635"/>
      <c r="M33" s="815"/>
      <c r="N33" s="815"/>
      <c r="O33" s="815"/>
      <c r="P33" s="656"/>
      <c r="Q33" s="656"/>
      <c r="R33" s="656"/>
      <c r="S33" s="656"/>
      <c r="T33" s="656"/>
      <c r="U33" s="656"/>
      <c r="V33" s="656"/>
      <c r="W33" s="656"/>
      <c r="X33" s="656"/>
      <c r="Y33" s="656"/>
      <c r="Z33" s="656"/>
      <c r="AA33" s="656"/>
      <c r="AB33" s="656"/>
      <c r="AC33" s="656"/>
      <c r="AD33" s="656"/>
      <c r="AE33" s="656"/>
      <c r="AF33" s="656"/>
      <c r="AG33" s="656"/>
      <c r="AH33" s="656"/>
      <c r="AI33" s="656"/>
      <c r="AJ33" s="656"/>
      <c r="AK33" s="656"/>
      <c r="AL33" s="656"/>
      <c r="AM33" s="656"/>
    </row>
    <row r="34" spans="4:39">
      <c r="F34" s="656"/>
      <c r="G34" s="656"/>
      <c r="H34" s="656"/>
      <c r="I34" s="656"/>
      <c r="J34" s="656"/>
      <c r="K34" s="656"/>
      <c r="L34" s="656"/>
      <c r="M34" s="656"/>
      <c r="N34" s="656"/>
      <c r="O34" s="656"/>
      <c r="P34" s="656"/>
      <c r="Q34" s="656"/>
      <c r="R34" s="656"/>
      <c r="S34" s="656"/>
      <c r="T34" s="656"/>
      <c r="U34" s="656"/>
      <c r="V34" s="656"/>
      <c r="W34" s="656"/>
      <c r="X34" s="656"/>
      <c r="Y34" s="656"/>
      <c r="Z34" s="656"/>
      <c r="AA34" s="656"/>
      <c r="AB34" s="656"/>
      <c r="AC34" s="656"/>
      <c r="AD34" s="656"/>
      <c r="AE34" s="656"/>
      <c r="AF34" s="656"/>
      <c r="AG34" s="656"/>
      <c r="AH34" s="656"/>
      <c r="AI34" s="656"/>
      <c r="AJ34" s="656"/>
      <c r="AK34" s="656"/>
      <c r="AL34" s="656"/>
      <c r="AM34" s="656"/>
    </row>
    <row r="35" spans="4:39">
      <c r="F35" s="656"/>
      <c r="G35" s="656"/>
      <c r="H35" s="656"/>
      <c r="I35" s="656"/>
      <c r="J35" s="656"/>
      <c r="K35" s="656"/>
      <c r="L35" s="656"/>
      <c r="M35" s="656"/>
      <c r="N35" s="656"/>
      <c r="O35" s="656"/>
      <c r="P35" s="656"/>
      <c r="Q35" s="656"/>
      <c r="R35" s="656"/>
      <c r="S35" s="656"/>
      <c r="T35" s="656"/>
      <c r="U35" s="656"/>
      <c r="V35" s="656"/>
      <c r="W35" s="656"/>
      <c r="X35" s="656"/>
      <c r="Y35" s="656"/>
      <c r="Z35" s="656"/>
      <c r="AA35" s="656"/>
      <c r="AB35" s="656"/>
      <c r="AC35" s="656"/>
      <c r="AD35" s="656"/>
      <c r="AE35" s="656"/>
      <c r="AF35" s="656"/>
      <c r="AG35" s="656"/>
      <c r="AH35" s="656"/>
      <c r="AI35" s="656"/>
      <c r="AJ35" s="656"/>
      <c r="AK35" s="656"/>
      <c r="AL35" s="656"/>
      <c r="AM35" s="656"/>
    </row>
    <row r="36" spans="4:39">
      <c r="F36" s="656"/>
      <c r="G36" s="656"/>
      <c r="H36" s="656"/>
      <c r="I36" s="656"/>
      <c r="J36" s="656"/>
      <c r="K36" s="656"/>
      <c r="L36" s="656"/>
      <c r="M36" s="656"/>
      <c r="N36" s="656"/>
      <c r="O36" s="656"/>
      <c r="P36" s="656"/>
      <c r="Q36" s="656"/>
      <c r="R36" s="656"/>
      <c r="S36" s="656"/>
      <c r="T36" s="656"/>
      <c r="U36" s="656"/>
      <c r="V36" s="656"/>
      <c r="W36" s="656"/>
      <c r="X36" s="656"/>
      <c r="Y36" s="656"/>
      <c r="Z36" s="656"/>
      <c r="AA36" s="656"/>
      <c r="AB36" s="656"/>
      <c r="AC36" s="656"/>
      <c r="AD36" s="656"/>
      <c r="AE36" s="656"/>
      <c r="AF36" s="656"/>
      <c r="AG36" s="656"/>
      <c r="AH36" s="656"/>
      <c r="AI36" s="656"/>
      <c r="AJ36" s="656"/>
      <c r="AK36" s="656"/>
      <c r="AL36" s="656"/>
      <c r="AM36" s="656"/>
    </row>
    <row r="37" spans="4:39">
      <c r="F37" s="656"/>
      <c r="G37" s="656"/>
      <c r="H37" s="656"/>
      <c r="I37" s="656"/>
      <c r="J37" s="656"/>
      <c r="K37" s="656"/>
      <c r="L37" s="656"/>
      <c r="M37" s="656"/>
      <c r="N37" s="656"/>
      <c r="O37" s="656"/>
      <c r="P37" s="656"/>
      <c r="Q37" s="656"/>
      <c r="R37" s="656"/>
      <c r="S37" s="656"/>
      <c r="T37" s="656"/>
      <c r="U37" s="656"/>
      <c r="V37" s="656"/>
      <c r="W37" s="656"/>
      <c r="X37" s="656"/>
      <c r="Y37" s="656"/>
      <c r="Z37" s="656"/>
      <c r="AA37" s="656"/>
      <c r="AB37" s="656"/>
      <c r="AC37" s="656"/>
      <c r="AD37" s="656"/>
      <c r="AE37" s="656"/>
      <c r="AF37" s="656"/>
      <c r="AG37" s="656"/>
      <c r="AH37" s="656"/>
      <c r="AI37" s="656"/>
      <c r="AJ37" s="656"/>
      <c r="AK37" s="656"/>
      <c r="AL37" s="656"/>
      <c r="AM37" s="656"/>
    </row>
    <row r="38" spans="4:39">
      <c r="F38" s="656"/>
      <c r="G38" s="656"/>
      <c r="H38" s="656"/>
      <c r="I38" s="656"/>
      <c r="J38" s="656"/>
      <c r="K38" s="656"/>
      <c r="L38" s="656"/>
      <c r="M38" s="656"/>
      <c r="N38" s="656"/>
      <c r="O38" s="656"/>
      <c r="P38" s="656"/>
      <c r="Q38" s="656"/>
      <c r="R38" s="656"/>
      <c r="S38" s="656"/>
      <c r="T38" s="656"/>
      <c r="U38" s="656"/>
      <c r="V38" s="656"/>
      <c r="W38" s="656"/>
      <c r="X38" s="656"/>
      <c r="Y38" s="656"/>
      <c r="Z38" s="656"/>
      <c r="AA38" s="656"/>
      <c r="AB38" s="656"/>
      <c r="AC38" s="656"/>
      <c r="AD38" s="656"/>
      <c r="AE38" s="656"/>
      <c r="AF38" s="656"/>
      <c r="AG38" s="656"/>
      <c r="AH38" s="656"/>
      <c r="AI38" s="656"/>
      <c r="AJ38" s="656"/>
      <c r="AK38" s="656"/>
      <c r="AL38" s="656"/>
      <c r="AM38" s="656"/>
    </row>
    <row r="39" spans="4:39">
      <c r="F39" s="656"/>
      <c r="G39" s="656"/>
      <c r="H39" s="656"/>
      <c r="I39" s="656"/>
      <c r="J39" s="656"/>
      <c r="K39" s="656"/>
      <c r="L39" s="656"/>
      <c r="M39" s="656"/>
      <c r="N39" s="656"/>
      <c r="O39" s="656"/>
      <c r="P39" s="656"/>
      <c r="Q39" s="656"/>
      <c r="R39" s="656"/>
      <c r="S39" s="656"/>
      <c r="T39" s="656"/>
      <c r="U39" s="656"/>
      <c r="V39" s="656"/>
      <c r="W39" s="656"/>
      <c r="X39" s="656"/>
      <c r="Y39" s="656"/>
      <c r="Z39" s="656"/>
      <c r="AA39" s="656"/>
      <c r="AB39" s="656"/>
      <c r="AC39" s="656"/>
      <c r="AD39" s="656"/>
      <c r="AE39" s="656"/>
      <c r="AF39" s="656"/>
      <c r="AG39" s="656"/>
      <c r="AH39" s="656"/>
      <c r="AI39" s="656"/>
      <c r="AJ39" s="656"/>
      <c r="AK39" s="656"/>
      <c r="AL39" s="656"/>
      <c r="AM39" s="656"/>
    </row>
    <row r="40" spans="4:39">
      <c r="F40" s="656"/>
      <c r="G40" s="656"/>
      <c r="H40" s="656"/>
      <c r="I40" s="656"/>
      <c r="J40" s="656"/>
      <c r="K40" s="656"/>
      <c r="L40" s="656"/>
      <c r="M40" s="656"/>
      <c r="N40" s="656"/>
      <c r="O40" s="656"/>
      <c r="P40" s="656"/>
      <c r="Q40" s="656"/>
      <c r="R40" s="656"/>
      <c r="S40" s="656"/>
      <c r="T40" s="656"/>
      <c r="U40" s="656"/>
      <c r="V40" s="656"/>
      <c r="W40" s="656"/>
      <c r="X40" s="656"/>
      <c r="Y40" s="656"/>
      <c r="Z40" s="656"/>
      <c r="AA40" s="656"/>
      <c r="AB40" s="656"/>
      <c r="AC40" s="656"/>
      <c r="AD40" s="656"/>
      <c r="AE40" s="656"/>
      <c r="AF40" s="656"/>
      <c r="AG40" s="656"/>
      <c r="AH40" s="656"/>
      <c r="AI40" s="656"/>
      <c r="AJ40" s="656"/>
      <c r="AK40" s="656"/>
      <c r="AL40" s="656"/>
      <c r="AM40" s="656"/>
    </row>
    <row r="41" spans="4:39">
      <c r="F41" s="656"/>
      <c r="G41" s="656"/>
      <c r="H41" s="656"/>
      <c r="I41" s="656"/>
      <c r="J41" s="656"/>
      <c r="K41" s="656"/>
      <c r="L41" s="656"/>
      <c r="M41" s="656"/>
      <c r="N41" s="656"/>
      <c r="O41" s="656"/>
      <c r="P41" s="656"/>
      <c r="Q41" s="656"/>
      <c r="R41" s="656"/>
      <c r="S41" s="656"/>
      <c r="T41" s="656"/>
      <c r="U41" s="656"/>
      <c r="V41" s="656"/>
      <c r="W41" s="656"/>
      <c r="X41" s="656"/>
      <c r="Y41" s="656"/>
      <c r="Z41" s="656"/>
      <c r="AA41" s="656"/>
      <c r="AB41" s="656"/>
      <c r="AC41" s="656"/>
      <c r="AD41" s="656"/>
      <c r="AE41" s="656"/>
      <c r="AF41" s="656"/>
      <c r="AG41" s="656"/>
      <c r="AH41" s="656"/>
      <c r="AI41" s="656"/>
      <c r="AJ41" s="656"/>
      <c r="AK41" s="656"/>
      <c r="AL41" s="656"/>
      <c r="AM41" s="656"/>
    </row>
    <row r="42" spans="4:39">
      <c r="F42" s="656"/>
      <c r="G42" s="656"/>
      <c r="H42" s="656"/>
      <c r="I42" s="656"/>
      <c r="J42" s="656"/>
      <c r="K42" s="656"/>
      <c r="L42" s="656"/>
      <c r="M42" s="656"/>
      <c r="N42" s="656"/>
      <c r="O42" s="656"/>
      <c r="P42" s="656"/>
      <c r="Q42" s="656"/>
      <c r="R42" s="656"/>
      <c r="S42" s="656"/>
      <c r="T42" s="656"/>
      <c r="U42" s="656"/>
      <c r="V42" s="656"/>
      <c r="W42" s="656"/>
      <c r="X42" s="656"/>
      <c r="Y42" s="656"/>
      <c r="Z42" s="656"/>
      <c r="AA42" s="656"/>
      <c r="AB42" s="656"/>
      <c r="AC42" s="656"/>
      <c r="AD42" s="656"/>
      <c r="AE42" s="656"/>
      <c r="AF42" s="656"/>
      <c r="AG42" s="656"/>
      <c r="AH42" s="656"/>
      <c r="AI42" s="656"/>
      <c r="AJ42" s="656"/>
      <c r="AK42" s="656"/>
      <c r="AL42" s="656"/>
      <c r="AM42" s="656"/>
    </row>
    <row r="43" spans="4:39">
      <c r="F43" s="656"/>
      <c r="G43" s="656"/>
      <c r="H43" s="656"/>
      <c r="I43" s="656"/>
      <c r="J43" s="656"/>
      <c r="K43" s="656"/>
      <c r="L43" s="656"/>
      <c r="M43" s="656"/>
      <c r="N43" s="656"/>
      <c r="O43" s="656"/>
      <c r="P43" s="656"/>
      <c r="Q43" s="656"/>
      <c r="R43" s="656"/>
      <c r="S43" s="656"/>
      <c r="T43" s="656"/>
      <c r="U43" s="656"/>
      <c r="V43" s="656"/>
      <c r="W43" s="656"/>
      <c r="X43" s="656"/>
      <c r="Y43" s="656"/>
      <c r="Z43" s="656"/>
      <c r="AA43" s="656"/>
      <c r="AB43" s="656"/>
      <c r="AC43" s="656"/>
      <c r="AD43" s="656"/>
      <c r="AE43" s="656"/>
      <c r="AF43" s="656"/>
      <c r="AG43" s="656"/>
      <c r="AH43" s="656"/>
      <c r="AI43" s="656"/>
      <c r="AJ43" s="656"/>
      <c r="AK43" s="656"/>
      <c r="AL43" s="656"/>
      <c r="AM43" s="656"/>
    </row>
  </sheetData>
  <mergeCells count="9">
    <mergeCell ref="B9:C9"/>
    <mergeCell ref="B10:C10"/>
    <mergeCell ref="E10:AC10"/>
    <mergeCell ref="A1:AH3"/>
    <mergeCell ref="B4:C4"/>
    <mergeCell ref="D4:D5"/>
    <mergeCell ref="B6:C6"/>
    <mergeCell ref="B7:C7"/>
    <mergeCell ref="B8:C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COORDENAÇÃO</vt:lpstr>
      <vt:lpstr>TGP</vt:lpstr>
      <vt:lpstr>DEMAIS FUNCOES</vt:lpstr>
      <vt:lpstr>RAIO X</vt:lpstr>
      <vt:lpstr>ENFERMEIROS</vt:lpstr>
      <vt:lpstr>Tec. enf dia</vt:lpstr>
      <vt:lpstr>Tec. Enf. noite</vt:lpstr>
      <vt:lpstr>ACE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Amante Feronha Santini -  mat 151602</dc:creator>
  <cp:lastModifiedBy>Carolina Amante Feronha Santini -  mat 151602</cp:lastModifiedBy>
  <cp:lastPrinted>2026-04-22T17:05:56Z</cp:lastPrinted>
  <dcterms:created xsi:type="dcterms:W3CDTF">2024-11-13T13:43:41Z</dcterms:created>
  <dcterms:modified xsi:type="dcterms:W3CDTF">2026-05-12T13:37:26Z</dcterms:modified>
</cp:coreProperties>
</file>