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120" windowWidth="20730" windowHeight="10800" activeTab="2"/>
  </bookViews>
  <sheets>
    <sheet name="COORDENAÇÃO" sheetId="4" r:id="rId1"/>
    <sheet name="TGP" sheetId="1" r:id="rId2"/>
    <sheet name="RAIO X" sheetId="2" r:id="rId3"/>
    <sheet name="DEMAIS FUNÇOES" sheetId="7" r:id="rId4"/>
    <sheet name="ENFERMEIROS" sheetId="8" r:id="rId5"/>
    <sheet name="TEC. ENF. DIA" sheetId="9" r:id="rId6"/>
    <sheet name="TEC. ENF NOITE" sheetId="10" r:id="rId7"/>
    <sheet name="ACE" sheetId="11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8" i="8" l="1"/>
  <c r="AJ35" i="8"/>
  <c r="AJ29" i="8"/>
  <c r="AJ26" i="8"/>
  <c r="AJ25" i="8"/>
  <c r="AJ22" i="8"/>
  <c r="AJ21" i="8"/>
  <c r="AJ18" i="8"/>
  <c r="AJ13" i="8"/>
  <c r="AJ9" i="8"/>
  <c r="AJ6" i="8"/>
  <c r="AJ9" i="7" l="1"/>
  <c r="AK9" i="7" s="1"/>
  <c r="AW13" i="7" l="1"/>
  <c r="AX13" i="7"/>
  <c r="AY13" i="7"/>
  <c r="AZ13" i="7"/>
  <c r="BA13" i="7"/>
  <c r="BB13" i="7"/>
  <c r="BC13" i="7"/>
  <c r="BD13" i="7"/>
  <c r="BE13" i="7"/>
  <c r="BF13" i="7"/>
  <c r="BG13" i="7"/>
  <c r="BH13" i="7"/>
  <c r="BI13" i="7"/>
  <c r="BJ13" i="7"/>
  <c r="BK13" i="7"/>
  <c r="BL13" i="7"/>
  <c r="BM13" i="7"/>
  <c r="BN13" i="7"/>
  <c r="BP13" i="7" s="1"/>
  <c r="AP13" i="7" s="1"/>
  <c r="BO13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AH30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BA10" i="7"/>
  <c r="BP10" i="7" s="1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BA7" i="7"/>
  <c r="BO6" i="7"/>
  <c r="AJ6" i="7" s="1"/>
  <c r="AK6" i="7" s="1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BP12" i="7" l="1"/>
  <c r="BP18" i="7"/>
  <c r="AP18" i="7" s="1"/>
  <c r="BP6" i="7"/>
  <c r="AP6" i="7" s="1"/>
  <c r="BP9" i="7"/>
  <c r="AP9" i="7" s="1"/>
  <c r="BP17" i="7"/>
  <c r="AP17" i="7" s="1"/>
  <c r="BP16" i="7"/>
  <c r="AP16" i="7" s="1"/>
  <c r="BP15" i="7"/>
  <c r="AP15" i="7" s="1"/>
  <c r="BP14" i="7"/>
  <c r="AP14" i="7" s="1"/>
  <c r="BK9" i="1" l="1"/>
  <c r="BK10" i="1"/>
  <c r="BK11" i="1"/>
  <c r="BK14" i="1"/>
  <c r="BK15" i="1"/>
  <c r="BK18" i="1"/>
  <c r="BK21" i="1"/>
  <c r="BK22" i="1"/>
  <c r="BK23" i="1"/>
  <c r="BK24" i="1"/>
  <c r="BK25" i="1"/>
  <c r="BK26" i="1"/>
  <c r="BK6" i="1"/>
  <c r="BL9" i="1"/>
  <c r="BL10" i="1"/>
  <c r="BL11" i="1"/>
  <c r="BL14" i="1"/>
  <c r="BL15" i="1"/>
  <c r="BL18" i="1"/>
  <c r="BL21" i="1"/>
  <c r="BL22" i="1"/>
  <c r="BL23" i="1"/>
  <c r="BL24" i="1"/>
  <c r="BL25" i="1"/>
  <c r="BL26" i="1"/>
  <c r="BL6" i="1"/>
  <c r="BE9" i="1"/>
  <c r="BE10" i="1"/>
  <c r="BE11" i="1"/>
  <c r="BE14" i="1"/>
  <c r="BE15" i="1"/>
  <c r="BE18" i="1"/>
  <c r="BE21" i="1"/>
  <c r="BE22" i="1"/>
  <c r="BE23" i="1"/>
  <c r="BE24" i="1"/>
  <c r="BE25" i="1"/>
  <c r="BE26" i="1"/>
  <c r="BE6" i="1"/>
  <c r="BR22" i="1" l="1"/>
  <c r="AV21" i="1"/>
  <c r="AW21" i="1"/>
  <c r="AX21" i="1"/>
  <c r="AY21" i="1"/>
  <c r="AZ21" i="1"/>
  <c r="BA21" i="1"/>
  <c r="BB21" i="1"/>
  <c r="BC21" i="1"/>
  <c r="BD21" i="1"/>
  <c r="BF21" i="1"/>
  <c r="BG21" i="1"/>
  <c r="BH21" i="1"/>
  <c r="BI21" i="1"/>
  <c r="BJ21" i="1"/>
  <c r="BM21" i="1"/>
  <c r="BN21" i="1"/>
  <c r="AV22" i="1"/>
  <c r="AW22" i="1"/>
  <c r="AX22" i="1"/>
  <c r="AY22" i="1"/>
  <c r="AZ22" i="1"/>
  <c r="BA22" i="1"/>
  <c r="BB22" i="1"/>
  <c r="BC22" i="1"/>
  <c r="BD22" i="1"/>
  <c r="BF22" i="1"/>
  <c r="BH22" i="1"/>
  <c r="BI22" i="1"/>
  <c r="BJ22" i="1"/>
  <c r="BM22" i="1"/>
  <c r="BN22" i="1"/>
  <c r="AV23" i="1"/>
  <c r="AW23" i="1"/>
  <c r="AX23" i="1"/>
  <c r="AY23" i="1"/>
  <c r="AZ23" i="1"/>
  <c r="BA23" i="1"/>
  <c r="BB23" i="1"/>
  <c r="BC23" i="1"/>
  <c r="BD23" i="1"/>
  <c r="BF23" i="1"/>
  <c r="BG23" i="1"/>
  <c r="BH23" i="1"/>
  <c r="BI23" i="1"/>
  <c r="BJ23" i="1"/>
  <c r="BM23" i="1"/>
  <c r="BN23" i="1"/>
  <c r="AV24" i="1"/>
  <c r="AW24" i="1"/>
  <c r="AX24" i="1"/>
  <c r="AY24" i="1"/>
  <c r="AZ24" i="1"/>
  <c r="BA24" i="1"/>
  <c r="BB24" i="1"/>
  <c r="BC24" i="1"/>
  <c r="BD24" i="1"/>
  <c r="BF24" i="1"/>
  <c r="BG24" i="1"/>
  <c r="BH24" i="1"/>
  <c r="BI24" i="1"/>
  <c r="BJ24" i="1"/>
  <c r="BM24" i="1"/>
  <c r="BN24" i="1"/>
  <c r="AR26" i="2"/>
  <c r="BO21" i="1" l="1"/>
  <c r="AL21" i="1" s="1"/>
  <c r="AK21" i="1" s="1"/>
  <c r="BO23" i="1"/>
  <c r="AL23" i="1" s="1"/>
  <c r="AK23" i="1" s="1"/>
  <c r="BO22" i="1"/>
  <c r="BO24" i="1"/>
  <c r="AL24" i="1" s="1"/>
  <c r="AK24" i="1" s="1"/>
  <c r="AO21" i="1" l="1"/>
  <c r="AO23" i="1"/>
  <c r="AO22" i="1"/>
  <c r="AL22" i="1"/>
  <c r="AO24" i="1"/>
  <c r="AV25" i="1" l="1"/>
  <c r="AW25" i="1"/>
  <c r="AX25" i="1"/>
  <c r="AY25" i="1"/>
  <c r="AZ25" i="1"/>
  <c r="BA25" i="1"/>
  <c r="BB25" i="1"/>
  <c r="BC25" i="1"/>
  <c r="BD25" i="1"/>
  <c r="BF25" i="1"/>
  <c r="BG25" i="1"/>
  <c r="BI25" i="1"/>
  <c r="BJ25" i="1"/>
  <c r="BM25" i="1"/>
  <c r="BN25" i="1"/>
  <c r="BO25" i="1" l="1"/>
  <c r="AO25" i="1" s="1"/>
  <c r="AL25" i="1" l="1"/>
  <c r="AK25" i="1" s="1"/>
  <c r="AO32" i="1" l="1"/>
  <c r="BN15" i="1"/>
  <c r="BM15" i="1"/>
  <c r="BJ15" i="1"/>
  <c r="BI15" i="1"/>
  <c r="BH15" i="1"/>
  <c r="BG15" i="1"/>
  <c r="BF15" i="1"/>
  <c r="BD15" i="1"/>
  <c r="BC15" i="1"/>
  <c r="BB15" i="1"/>
  <c r="BA15" i="1"/>
  <c r="AZ15" i="1"/>
  <c r="AY15" i="1"/>
  <c r="AX15" i="1"/>
  <c r="AW15" i="1"/>
  <c r="AV15" i="1"/>
  <c r="BN14" i="1"/>
  <c r="BM14" i="1"/>
  <c r="BJ14" i="1"/>
  <c r="BI14" i="1"/>
  <c r="BH14" i="1"/>
  <c r="BG14" i="1"/>
  <c r="BF14" i="1"/>
  <c r="BD14" i="1"/>
  <c r="BC14" i="1"/>
  <c r="BB14" i="1"/>
  <c r="BA14" i="1"/>
  <c r="AZ14" i="1"/>
  <c r="AY14" i="1"/>
  <c r="AX14" i="1"/>
  <c r="AW14" i="1"/>
  <c r="AV14" i="1"/>
  <c r="BO15" i="1" l="1"/>
  <c r="AL15" i="1" s="1"/>
  <c r="AK15" i="1" s="1"/>
  <c r="BO14" i="1"/>
  <c r="AO14" i="1" s="1"/>
  <c r="AL14" i="1" l="1"/>
  <c r="AK14" i="1" s="1"/>
  <c r="AO15" i="1"/>
  <c r="AO12" i="4"/>
  <c r="AO9" i="4"/>
  <c r="BN26" i="1"/>
  <c r="BM26" i="1"/>
  <c r="BJ26" i="1"/>
  <c r="BI26" i="1"/>
  <c r="BH26" i="1"/>
  <c r="BG26" i="1"/>
  <c r="BF26" i="1"/>
  <c r="BD26" i="1"/>
  <c r="BC26" i="1"/>
  <c r="BB26" i="1"/>
  <c r="BA26" i="1"/>
  <c r="AZ26" i="1"/>
  <c r="AY26" i="1"/>
  <c r="AX26" i="1"/>
  <c r="AW26" i="1"/>
  <c r="AV26" i="1"/>
  <c r="BN18" i="1"/>
  <c r="BM18" i="1"/>
  <c r="BJ18" i="1"/>
  <c r="BI18" i="1"/>
  <c r="BH18" i="1"/>
  <c r="BG18" i="1"/>
  <c r="BF18" i="1"/>
  <c r="BD18" i="1"/>
  <c r="BC18" i="1"/>
  <c r="BB18" i="1"/>
  <c r="BA18" i="1"/>
  <c r="AZ18" i="1"/>
  <c r="AY18" i="1"/>
  <c r="AX18" i="1"/>
  <c r="AW18" i="1"/>
  <c r="AV18" i="1"/>
  <c r="BN11" i="1"/>
  <c r="BM11" i="1"/>
  <c r="BJ11" i="1"/>
  <c r="BI11" i="1"/>
  <c r="BH11" i="1"/>
  <c r="BG11" i="1"/>
  <c r="BF11" i="1"/>
  <c r="BD11" i="1"/>
  <c r="BC11" i="1"/>
  <c r="BB11" i="1"/>
  <c r="BA11" i="1"/>
  <c r="AZ11" i="1"/>
  <c r="AY11" i="1"/>
  <c r="AX11" i="1"/>
  <c r="AW11" i="1"/>
  <c r="AV11" i="1"/>
  <c r="BN10" i="1"/>
  <c r="BM10" i="1"/>
  <c r="BJ10" i="1"/>
  <c r="BI10" i="1"/>
  <c r="BH10" i="1"/>
  <c r="BG10" i="1"/>
  <c r="BF10" i="1"/>
  <c r="BD10" i="1"/>
  <c r="BC10" i="1"/>
  <c r="BB10" i="1"/>
  <c r="BA10" i="1"/>
  <c r="AZ10" i="1"/>
  <c r="AY10" i="1"/>
  <c r="AX10" i="1"/>
  <c r="AW10" i="1"/>
  <c r="AV10" i="1"/>
  <c r="BN9" i="1"/>
  <c r="BM9" i="1"/>
  <c r="BJ9" i="1"/>
  <c r="BI9" i="1"/>
  <c r="BH9" i="1"/>
  <c r="BG9" i="1"/>
  <c r="BF9" i="1"/>
  <c r="BD9" i="1"/>
  <c r="BC9" i="1"/>
  <c r="BB9" i="1"/>
  <c r="AZ9" i="1"/>
  <c r="AY9" i="1"/>
  <c r="AX9" i="1"/>
  <c r="AW9" i="1"/>
  <c r="AV9" i="1"/>
  <c r="BN6" i="1"/>
  <c r="BM6" i="1"/>
  <c r="BJ6" i="1"/>
  <c r="BI6" i="1"/>
  <c r="BH6" i="1"/>
  <c r="BG6" i="1"/>
  <c r="BF6" i="1"/>
  <c r="BD6" i="1"/>
  <c r="BC6" i="1"/>
  <c r="BB6" i="1"/>
  <c r="AZ6" i="1"/>
  <c r="AY6" i="1"/>
  <c r="AX6" i="1"/>
  <c r="AW6" i="1"/>
  <c r="AV6" i="1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BK8" i="2" l="1"/>
  <c r="BN8" i="2" s="1"/>
  <c r="AO8" i="2" s="1"/>
  <c r="AN8" i="2" s="1"/>
  <c r="BK9" i="2"/>
  <c r="BN9" i="2" s="1"/>
  <c r="AO9" i="2" s="1"/>
  <c r="AN9" i="2" s="1"/>
  <c r="BK17" i="2"/>
  <c r="BN17" i="2" s="1"/>
  <c r="BK19" i="2"/>
  <c r="BN19" i="2" s="1"/>
  <c r="BK18" i="2"/>
  <c r="BN18" i="2" s="1"/>
  <c r="BK22" i="2"/>
  <c r="BN22" i="2" s="1"/>
  <c r="BK12" i="2"/>
  <c r="BN12" i="2" s="1"/>
  <c r="AO12" i="2" s="1"/>
  <c r="AN12" i="2" s="1"/>
  <c r="BK13" i="2"/>
  <c r="BN13" i="2" s="1"/>
  <c r="AO13" i="2" s="1"/>
  <c r="AN13" i="2" s="1"/>
  <c r="BK14" i="2"/>
  <c r="BN14" i="2" s="1"/>
  <c r="AO14" i="2" s="1"/>
  <c r="AN14" i="2" s="1"/>
  <c r="BO11" i="1"/>
  <c r="AL11" i="1" s="1"/>
  <c r="AK11" i="1" s="1"/>
  <c r="BO18" i="1"/>
  <c r="AL18" i="1" s="1"/>
  <c r="AK18" i="1" s="1"/>
  <c r="BO6" i="1"/>
  <c r="AL6" i="1" s="1"/>
  <c r="AK6" i="1" s="1"/>
  <c r="BO9" i="1"/>
  <c r="AO9" i="1" s="1"/>
  <c r="BK7" i="2"/>
  <c r="BN7" i="2" s="1"/>
  <c r="AO7" i="2" s="1"/>
  <c r="AN7" i="2" s="1"/>
  <c r="BO10" i="1"/>
  <c r="AL10" i="1" s="1"/>
  <c r="AK10" i="1" s="1"/>
  <c r="BO26" i="1"/>
  <c r="AO26" i="1" s="1"/>
  <c r="AO11" i="1" l="1"/>
  <c r="AO6" i="1"/>
  <c r="AO18" i="1"/>
  <c r="AL9" i="1"/>
  <c r="AK9" i="1" s="1"/>
  <c r="AO10" i="1"/>
  <c r="AL26" i="1"/>
  <c r="AK26" i="1" s="1"/>
</calcChain>
</file>

<file path=xl/sharedStrings.xml><?xml version="1.0" encoding="utf-8"?>
<sst xmlns="http://schemas.openxmlformats.org/spreadsheetml/2006/main" count="3681" uniqueCount="432">
  <si>
    <t>Matricula</t>
  </si>
  <si>
    <t>NOME</t>
  </si>
  <si>
    <t>LOCAL</t>
  </si>
  <si>
    <t>TURNO</t>
  </si>
  <si>
    <t>CH</t>
  </si>
  <si>
    <t>CT</t>
  </si>
  <si>
    <t>HE</t>
  </si>
  <si>
    <t>Coordenação</t>
  </si>
  <si>
    <t>QUA</t>
  </si>
  <si>
    <t>QUI</t>
  </si>
  <si>
    <t>SEX</t>
  </si>
  <si>
    <t>SAB</t>
  </si>
  <si>
    <t>DOM</t>
  </si>
  <si>
    <t>SEG</t>
  </si>
  <si>
    <t>TER</t>
  </si>
  <si>
    <t>F</t>
  </si>
  <si>
    <t>FE</t>
  </si>
  <si>
    <t>LP</t>
  </si>
  <si>
    <t>AT</t>
  </si>
  <si>
    <t>C</t>
  </si>
  <si>
    <t>M</t>
  </si>
  <si>
    <t>T</t>
  </si>
  <si>
    <t>P</t>
  </si>
  <si>
    <t>SN</t>
  </si>
  <si>
    <t>M/T</t>
  </si>
  <si>
    <t>I¹</t>
  </si>
  <si>
    <t>I²</t>
  </si>
  <si>
    <t>M4</t>
  </si>
  <si>
    <t>T5</t>
  </si>
  <si>
    <t>M/SN</t>
  </si>
  <si>
    <t>T/SN</t>
  </si>
  <si>
    <t>T/I</t>
  </si>
  <si>
    <t>P/I</t>
  </si>
  <si>
    <t>M/I</t>
  </si>
  <si>
    <t>M4/T</t>
  </si>
  <si>
    <t>DCH</t>
  </si>
  <si>
    <t>THT</t>
  </si>
  <si>
    <t>FLEXÍVEL</t>
  </si>
  <si>
    <t>Apoio Administrativo</t>
  </si>
  <si>
    <t>Faturamento</t>
  </si>
  <si>
    <t>07-13H</t>
  </si>
  <si>
    <t>113549</t>
  </si>
  <si>
    <t>LIA PAIVA</t>
  </si>
  <si>
    <t>TEREZINHA NUNES</t>
  </si>
  <si>
    <t>Serviços gerais</t>
  </si>
  <si>
    <t>12-18H</t>
  </si>
  <si>
    <t>RECEPÇÃO</t>
  </si>
  <si>
    <t>MARCIO LUSARDI</t>
  </si>
  <si>
    <t>MARIA CRISTINA</t>
  </si>
  <si>
    <t>13-19H</t>
  </si>
  <si>
    <t>HIGINEZ ALVES</t>
  </si>
  <si>
    <t>FÉRIAS</t>
  </si>
  <si>
    <t>19h-7h</t>
  </si>
  <si>
    <t>SILVANA BRANDÃO</t>
  </si>
  <si>
    <t>DANIELE ROBERTI</t>
  </si>
  <si>
    <t>EXTERNO</t>
  </si>
  <si>
    <t>Legenda</t>
  </si>
  <si>
    <t>Avisos:</t>
  </si>
  <si>
    <t>07:00 às 13:00</t>
  </si>
  <si>
    <t>01:00 às 07:00</t>
  </si>
  <si>
    <t>13:00 às 19:00</t>
  </si>
  <si>
    <t>19:00 às 07:07</t>
  </si>
  <si>
    <t>_________________________</t>
  </si>
  <si>
    <t>12:00 às 18:00</t>
  </si>
  <si>
    <t>07:00 às 19:00</t>
  </si>
  <si>
    <t>19:00 à 01:00</t>
  </si>
  <si>
    <t>Coord. Administrativa</t>
  </si>
  <si>
    <t>Reg. Prof.</t>
  </si>
  <si>
    <t>Tec. Rx</t>
  </si>
  <si>
    <t>M1</t>
  </si>
  <si>
    <t>T1</t>
  </si>
  <si>
    <t>T2</t>
  </si>
  <si>
    <t>T3</t>
  </si>
  <si>
    <t>T4</t>
  </si>
  <si>
    <t>D1</t>
  </si>
  <si>
    <t>D2</t>
  </si>
  <si>
    <t>D3</t>
  </si>
  <si>
    <t>D4</t>
  </si>
  <si>
    <t>I</t>
  </si>
  <si>
    <t>N</t>
  </si>
  <si>
    <t>12834-1</t>
  </si>
  <si>
    <t>Jeferson Lopes</t>
  </si>
  <si>
    <t xml:space="preserve">0719 </t>
  </si>
  <si>
    <t>7h-12h</t>
  </si>
  <si>
    <t>13586-0</t>
  </si>
  <si>
    <t>Dilcelia Arantes</t>
  </si>
  <si>
    <t>02224</t>
  </si>
  <si>
    <t>10:00 AS 15:00</t>
  </si>
  <si>
    <t>15263-3</t>
  </si>
  <si>
    <t>Áquilas Ferreira</t>
  </si>
  <si>
    <t>01269 T</t>
  </si>
  <si>
    <t>14h-19h</t>
  </si>
  <si>
    <t>13590-9</t>
  </si>
  <si>
    <t>Adilson de Almeida</t>
  </si>
  <si>
    <t>03291T</t>
  </si>
  <si>
    <t>19-7h</t>
  </si>
  <si>
    <t>13583-6</t>
  </si>
  <si>
    <t xml:space="preserve">Anderson Meireles </t>
  </si>
  <si>
    <t>3201T</t>
  </si>
  <si>
    <t>13585-2</t>
  </si>
  <si>
    <t>Gustavo Albuquerque</t>
  </si>
  <si>
    <t>00858</t>
  </si>
  <si>
    <t>EXT</t>
  </si>
  <si>
    <t>07H - 12H</t>
  </si>
  <si>
    <t>07H - 11H</t>
  </si>
  <si>
    <t>14H-19H</t>
  </si>
  <si>
    <t>11H - 15H</t>
  </si>
  <si>
    <t>_____________________________________</t>
  </si>
  <si>
    <t>07H-15H</t>
  </si>
  <si>
    <t>Jeferson Lopes de Albuquerque</t>
  </si>
  <si>
    <t>Carolina A. F. Santini</t>
  </si>
  <si>
    <t>07H-13H</t>
  </si>
  <si>
    <t>07H-19H</t>
  </si>
  <si>
    <t xml:space="preserve">        Matrícula 12834-1/ Reg. Prof. 0719</t>
  </si>
  <si>
    <t>Matrícula 109460</t>
  </si>
  <si>
    <t>13H-19H</t>
  </si>
  <si>
    <t>19H - 07H</t>
  </si>
  <si>
    <t xml:space="preserve">               Responsável Técnico</t>
  </si>
  <si>
    <t>Coord Administrativa</t>
  </si>
  <si>
    <t>Farmacêutica</t>
  </si>
  <si>
    <t>CRF PR</t>
  </si>
  <si>
    <t>M2</t>
  </si>
  <si>
    <t>M3</t>
  </si>
  <si>
    <t>Mta</t>
  </si>
  <si>
    <t>TIAGO aires</t>
  </si>
  <si>
    <t>14H30 as 20H30</t>
  </si>
  <si>
    <t>Assistente Social</t>
  </si>
  <si>
    <t>CRESS</t>
  </si>
  <si>
    <t>M5</t>
  </si>
  <si>
    <t>T6</t>
  </si>
  <si>
    <t>13765-0</t>
  </si>
  <si>
    <t>POLIANA DE PAULA AMANCIO</t>
  </si>
  <si>
    <t>6587 PR</t>
  </si>
  <si>
    <t>07h as 13h</t>
  </si>
  <si>
    <t>Rouparia</t>
  </si>
  <si>
    <t>11910-5</t>
  </si>
  <si>
    <t>JOAO VITOR DA SILVA</t>
  </si>
  <si>
    <t>não possui</t>
  </si>
  <si>
    <t>07H30 as 13H30</t>
  </si>
  <si>
    <t>Evelyne Peteira Merlini</t>
  </si>
  <si>
    <t>13h30-19h30</t>
  </si>
  <si>
    <t>Legendas:</t>
  </si>
  <si>
    <t>13H as 19H</t>
  </si>
  <si>
    <t>14:30 ÁS 20:30</t>
  </si>
  <si>
    <t>06h30 as 12h30</t>
  </si>
  <si>
    <t>08H AS 14H</t>
  </si>
  <si>
    <t>BH</t>
  </si>
  <si>
    <t>Banco de horas</t>
  </si>
  <si>
    <t>Rogerio Correia</t>
  </si>
  <si>
    <t>externo</t>
  </si>
  <si>
    <t>11451-0</t>
  </si>
  <si>
    <t>Cleusa Simões</t>
  </si>
  <si>
    <t>CAROLINA A.F. SANTINI</t>
  </si>
  <si>
    <t>DULCINEIA ANDRADE</t>
  </si>
  <si>
    <t>LEGENDA</t>
  </si>
  <si>
    <t>_____________________________</t>
  </si>
  <si>
    <t>MEDICA</t>
  </si>
  <si>
    <t>Flexível</t>
  </si>
  <si>
    <t>FL</t>
  </si>
  <si>
    <t>ENFERMAGEM</t>
  </si>
  <si>
    <t>CAROLINA A.F.SANTINI</t>
  </si>
  <si>
    <t>ADMINISTRATIVA</t>
  </si>
  <si>
    <t>FL- Flexível</t>
  </si>
  <si>
    <t>06H</t>
  </si>
  <si>
    <t>ANA FREGONESE</t>
  </si>
  <si>
    <t>Dani - Cobertura apoio administrativo</t>
  </si>
  <si>
    <t>Carolina F. Santini</t>
  </si>
  <si>
    <t>Matrícula 15160-2</t>
  </si>
  <si>
    <t>GLAUBER GEHARD</t>
  </si>
  <si>
    <t>RUI DE MELO</t>
  </si>
  <si>
    <t>GABRIEL HENRIQUE DE PAULA</t>
  </si>
  <si>
    <t>DANIEL RIBEIRO</t>
  </si>
  <si>
    <t>SOM</t>
  </si>
  <si>
    <t>10h -15h</t>
  </si>
  <si>
    <t>f</t>
  </si>
  <si>
    <t xml:space="preserve">Leandro </t>
  </si>
  <si>
    <t>ATESTADO</t>
  </si>
  <si>
    <t>Natelcia</t>
  </si>
  <si>
    <t>Gabriela</t>
  </si>
  <si>
    <t>SEM COBERTURA</t>
  </si>
  <si>
    <r>
      <rPr>
        <b/>
        <u/>
        <sz val="8"/>
        <color theme="1"/>
        <rFont val="Calibri"/>
        <family val="2"/>
      </rPr>
      <t>T</t>
    </r>
    <r>
      <rPr>
        <sz val="8"/>
        <color theme="1"/>
        <rFont val="Calibri"/>
        <family val="2"/>
      </rPr>
      <t>/SN</t>
    </r>
  </si>
  <si>
    <t>M#</t>
  </si>
  <si>
    <t>P#</t>
  </si>
  <si>
    <t>M# - FATURAMENTO</t>
  </si>
  <si>
    <t>07:00 ÀS 19:00</t>
  </si>
  <si>
    <t>M#/T</t>
  </si>
  <si>
    <r>
      <t>M</t>
    </r>
    <r>
      <rPr>
        <b/>
        <u/>
        <sz val="8"/>
        <rFont val="Calibri"/>
        <family val="2"/>
      </rPr>
      <t>/T</t>
    </r>
  </si>
  <si>
    <t>D2/N</t>
  </si>
  <si>
    <t xml:space="preserve">Reg. Prof. </t>
  </si>
  <si>
    <t>Enfermeiro</t>
  </si>
  <si>
    <t>COREN</t>
  </si>
  <si>
    <t>ANA PAULA F. PAGLIARINI</t>
  </si>
  <si>
    <t>FLEX</t>
  </si>
  <si>
    <t>CESAR AUGUSTO DE OLIVEIRA</t>
  </si>
  <si>
    <t>07-19H</t>
  </si>
  <si>
    <t xml:space="preserve"> VANIA GOMES S. FERREIRA</t>
  </si>
  <si>
    <t>13815-0</t>
  </si>
  <si>
    <t>LUCIANA PINHEIRO</t>
  </si>
  <si>
    <t>FLUXO</t>
  </si>
  <si>
    <t>CARLOS HENRIQUE ANTONIO</t>
  </si>
  <si>
    <t>DANIELLE C. M. A. DE SANTANA</t>
  </si>
  <si>
    <t>13944-0</t>
  </si>
  <si>
    <t>MANOEL ARANTES</t>
  </si>
  <si>
    <t>19h-07H</t>
  </si>
  <si>
    <t>VIVIAN SAYURI N. EBURNIO</t>
  </si>
  <si>
    <r>
      <rPr>
        <b/>
        <sz val="12"/>
        <rFont val="Arial"/>
        <family val="2"/>
      </rPr>
      <t>T</t>
    </r>
    <r>
      <rPr>
        <sz val="12"/>
        <rFont val="Arial"/>
        <family val="2"/>
      </rPr>
      <t>/SN</t>
    </r>
  </si>
  <si>
    <t>13612-3</t>
  </si>
  <si>
    <r>
      <rPr>
        <b/>
        <sz val="12"/>
        <rFont val="Arial"/>
        <family val="2"/>
      </rPr>
      <t>T</t>
    </r>
    <r>
      <rPr>
        <sz val="12"/>
        <rFont val="Arial"/>
        <family val="2"/>
      </rPr>
      <t>/ SN</t>
    </r>
  </si>
  <si>
    <t>13615-8</t>
  </si>
  <si>
    <t>NEIVA MEIRA T. CARMO</t>
  </si>
  <si>
    <t>ANADIR DE ALMEIDA FERREIRA</t>
  </si>
  <si>
    <t>MARCELO FERNANDES</t>
  </si>
  <si>
    <t>Enfermeiros FLUXISTAS</t>
  </si>
  <si>
    <t>13614-0</t>
  </si>
  <si>
    <t>TANIA V. P. R. T. SANTOS</t>
  </si>
  <si>
    <t>10- 22H</t>
  </si>
  <si>
    <t>DEBORA CRISTINA Y.I.MORITA</t>
  </si>
  <si>
    <t>Enfermeiros EXTERNOS</t>
  </si>
  <si>
    <t>HELTON</t>
  </si>
  <si>
    <t>LIGIA</t>
  </si>
  <si>
    <t>F - FRENTE (ACOLHIMENTO, POS E HIDRATAÇÃO)</t>
  </si>
  <si>
    <t>P- PLANTÃO DIURNO 07 - 19HS</t>
  </si>
  <si>
    <t>IA - INTERMEDIÁRIO DAS 19H À 01H</t>
  </si>
  <si>
    <t>E- FUNDOS (ENFERMARIA E EMERGENCIA)</t>
  </si>
  <si>
    <t>M- MANHÃ - 07 - 13HS</t>
  </si>
  <si>
    <t>IB - INTERMEDIÁRIO DA 01 ÀS 07HS</t>
  </si>
  <si>
    <t>FLUXO - ORGANIZAÇÃO DOS ATENDIMENTOS</t>
  </si>
  <si>
    <t>T- TARDE - 13 - 19HS</t>
  </si>
  <si>
    <t>IAF - FLUXO 10 ÀS 16HS</t>
  </si>
  <si>
    <t>SN - SERVIÇO NOTURNO - 19 - 07HS</t>
  </si>
  <si>
    <t>IBF - FLUXO 16 ÀS 22H</t>
  </si>
  <si>
    <t>BH - BANCO DE HORAS</t>
  </si>
  <si>
    <t>CARGA HORÁRIA - 19 DIAS ÚTEIS - 114 HS</t>
  </si>
  <si>
    <t>ESCALA DE PLANTÃO TÉCNICOS DE ENFERMAGEM DIURNO</t>
  </si>
  <si>
    <t>PROFISSIONAIS</t>
  </si>
  <si>
    <t>CATEGORIA</t>
  </si>
  <si>
    <t>13649-2</t>
  </si>
  <si>
    <t>AP MARCIA SPINASSI</t>
  </si>
  <si>
    <t>235203</t>
  </si>
  <si>
    <t>AUX ENF</t>
  </si>
  <si>
    <t>7h00 às 19h00</t>
  </si>
  <si>
    <t>P*</t>
  </si>
  <si>
    <t>14190-9</t>
  </si>
  <si>
    <t>CLÓVIS E .DA COSTA</t>
  </si>
  <si>
    <t>492325</t>
  </si>
  <si>
    <t>14098-8</t>
  </si>
  <si>
    <t>JAQUELINE SOUZA DE ALMEIDA</t>
  </si>
  <si>
    <t>13715-4</t>
  </si>
  <si>
    <t>ELISÂNGELA S.S.S.PEREIRA</t>
  </si>
  <si>
    <t>263106</t>
  </si>
  <si>
    <t xml:space="preserve">ATESTADO ATÉ 03,/03 </t>
  </si>
  <si>
    <t>FÉRIAS 17/03 A 05/04</t>
  </si>
  <si>
    <t xml:space="preserve">M.NILZA  BORGES </t>
  </si>
  <si>
    <t>TEC ENF</t>
  </si>
  <si>
    <t>13164-4</t>
  </si>
  <si>
    <t xml:space="preserve">MARTA LUISA ROSA DA SILVA </t>
  </si>
  <si>
    <t>15086-0</t>
  </si>
  <si>
    <t>MARTA REGINA M. OLIVEIRA</t>
  </si>
  <si>
    <t>13h00 às 19h00</t>
  </si>
  <si>
    <t>ATESTADO ATÉ 18/04</t>
  </si>
  <si>
    <t>FÉRIAS 19/03 A 07/04</t>
  </si>
  <si>
    <t>13026-5</t>
  </si>
  <si>
    <t>SUELY B DE O RODRIGUES</t>
  </si>
  <si>
    <t>13740-5</t>
  </si>
  <si>
    <t>VERA L. GLOOR DE OLIVEIRA</t>
  </si>
  <si>
    <t>492782</t>
  </si>
  <si>
    <t>MAYARA PAIXÃO FERREIRA</t>
  </si>
  <si>
    <t>13705-7</t>
  </si>
  <si>
    <t>ANA CAROLINA DA C. RAMOS</t>
  </si>
  <si>
    <t>665004</t>
  </si>
  <si>
    <t>13689-1</t>
  </si>
  <si>
    <t>ADRIANA BORBA ALVES</t>
  </si>
  <si>
    <t>ATESTADO ATÉ  09/03</t>
  </si>
  <si>
    <t>15120-3</t>
  </si>
  <si>
    <t>BIANCO ZAMPARO</t>
  </si>
  <si>
    <t>710920</t>
  </si>
  <si>
    <t>15115-7</t>
  </si>
  <si>
    <t>CLAUDIA DAIANE R. DA NEVE</t>
  </si>
  <si>
    <t>932606</t>
  </si>
  <si>
    <t>15329-0</t>
  </si>
  <si>
    <t>J WALDECI FREITAS</t>
  </si>
  <si>
    <t>MARIA ROSA DA SILVA</t>
  </si>
  <si>
    <t>11435-9</t>
  </si>
  <si>
    <t>ROSELAINE YANES PALMIERI</t>
  </si>
  <si>
    <t>15085-1</t>
  </si>
  <si>
    <t>VERA LÚCIA SANTOS</t>
  </si>
  <si>
    <t>1034610</t>
  </si>
  <si>
    <t>SUZAMAR TREVISAN RODRIGUES</t>
  </si>
  <si>
    <t>JOSIANE CAMILO DOS S. SILVA</t>
  </si>
  <si>
    <t>GIOVANNI FRANCESCO NEGRI</t>
  </si>
  <si>
    <t>GHEYSA PATRICIA DE LIMA</t>
  </si>
  <si>
    <t>12471-0</t>
  </si>
  <si>
    <t>WALDENIR GOMES BRITO</t>
  </si>
  <si>
    <t>FÉRIAS DE 01 A 20/03</t>
  </si>
  <si>
    <t>13747-2</t>
  </si>
  <si>
    <t>AP FÁTIMA DE JESUS</t>
  </si>
  <si>
    <t>13729-4</t>
  </si>
  <si>
    <t>BENTO (ANDRE LUIS)</t>
  </si>
  <si>
    <t>541438</t>
  </si>
  <si>
    <t>81507-1</t>
  </si>
  <si>
    <t>BRUNO DE ARAGÃO R0DRIGUES</t>
  </si>
  <si>
    <t>14279-4</t>
  </si>
  <si>
    <t>CRISTIANE DE CASSIA P.PADILHA</t>
  </si>
  <si>
    <t>7h00 às 13h00</t>
  </si>
  <si>
    <t xml:space="preserve"> 24/03 A 08/04</t>
  </si>
  <si>
    <t>12946-1</t>
  </si>
  <si>
    <t>KARINA CARVALHO</t>
  </si>
  <si>
    <t>13h30 às 19h30</t>
  </si>
  <si>
    <t>AF</t>
  </si>
  <si>
    <t>13865-7</t>
  </si>
  <si>
    <t>FATIMA CORDEIRO TORRES</t>
  </si>
  <si>
    <t>13859-2</t>
  </si>
  <si>
    <t>MARIA FERNANDA GALVÃO</t>
  </si>
  <si>
    <t>15105-0</t>
  </si>
  <si>
    <t>ANGELA CELESTE TELES BELTRAN</t>
  </si>
  <si>
    <t>14091-0</t>
  </si>
  <si>
    <t>REGINA L M. RABELO</t>
  </si>
  <si>
    <t>731494</t>
  </si>
  <si>
    <t>JULIET CRISTINA DA SILVA</t>
  </si>
  <si>
    <t>ELISANGELA DE SOUZA FERREIRA</t>
  </si>
  <si>
    <t>12147-9</t>
  </si>
  <si>
    <t>CARGA HORÁRIA -  19 DIAS ÚTEIS - 114 HS</t>
  </si>
  <si>
    <t>ESCALA DE PLANTÃO TÉCNICOS DE ENFERMAGEM NOTURNO</t>
  </si>
  <si>
    <t>13222-5</t>
  </si>
  <si>
    <t>ANGELITA VENANCIO TRUCOLO</t>
  </si>
  <si>
    <t>IZABEL LUIZA SOARES</t>
  </si>
  <si>
    <t>SN*</t>
  </si>
  <si>
    <t>11829-0</t>
  </si>
  <si>
    <t>JOSEFA IVANEIDE DA SILVA</t>
  </si>
  <si>
    <t>LILIAN SOARES DOS SANTOS PONCE</t>
  </si>
  <si>
    <t>12219-0</t>
  </si>
  <si>
    <t>MARCELO FABIANI SILVA</t>
  </si>
  <si>
    <t>13887-8</t>
  </si>
  <si>
    <t>MARIA APARECIDA DA SILVA</t>
  </si>
  <si>
    <t>388029</t>
  </si>
  <si>
    <t>13679-4</t>
  </si>
  <si>
    <t>THIAGO GONÇALVES MEDEIROS</t>
  </si>
  <si>
    <t>13725-1</t>
  </si>
  <si>
    <t>ROSANGELA AP. REIS CASAGRANDE</t>
  </si>
  <si>
    <t xml:space="preserve">DANILO DE CAMPOS </t>
  </si>
  <si>
    <t>EDVANA CRISTINA BARBOSA</t>
  </si>
  <si>
    <t>ALINE LAMÁRIO DA ROSA COSTA</t>
  </si>
  <si>
    <t>CARGA HORÁRIA - 23 DIAS ÚTEIS - 138 HS</t>
  </si>
  <si>
    <t>13180-6</t>
  </si>
  <si>
    <t>DENISE BOAVENTURA</t>
  </si>
  <si>
    <t>12389-7</t>
  </si>
  <si>
    <t>ELIANIA DA SILVA</t>
  </si>
  <si>
    <t>12172-0</t>
  </si>
  <si>
    <t>JOÃO BATISTA DE OLIVEIRA FILHO</t>
  </si>
  <si>
    <t>12926-7</t>
  </si>
  <si>
    <t>LUCILENE A SILVA MENDES</t>
  </si>
  <si>
    <t>FÉRIAS DE 03 A 22/03</t>
  </si>
  <si>
    <t>12420-6</t>
  </si>
  <si>
    <t>MARCIO LEANDRO DE OLIVEIRA</t>
  </si>
  <si>
    <t xml:space="preserve">NILZA MOREIRA PINHO </t>
  </si>
  <si>
    <t>10628-3</t>
  </si>
  <si>
    <t>SILVANA TEIXEIRA</t>
  </si>
  <si>
    <t>13268-3</t>
  </si>
  <si>
    <t>SILVIA LOPES DA SILVA</t>
  </si>
  <si>
    <t>12851-1</t>
  </si>
  <si>
    <t>ISMAR DA CRUZ REIS JUNIOR</t>
  </si>
  <si>
    <t>ANDRESSA ESTEVES DE SOUZA</t>
  </si>
  <si>
    <t>ANDRESSA DA ROCHA BARBOSA</t>
  </si>
  <si>
    <t>14262-0</t>
  </si>
  <si>
    <t>VANESSA LUIZA HONORATO FRANDINI</t>
  </si>
  <si>
    <t>FÉRIAS DE 27/02 A 15/03</t>
  </si>
  <si>
    <t>11128-7</t>
  </si>
  <si>
    <t>VANDERLUCIA CALDEIRA DA SILVA</t>
  </si>
  <si>
    <t>THAIS VIDAL DOS SANTOS SOUZA</t>
  </si>
  <si>
    <t>10722-0</t>
  </si>
  <si>
    <t>EDNA REGINA DA SILVA</t>
  </si>
  <si>
    <t>14169-0</t>
  </si>
  <si>
    <t>JOSÉ M. BARBOSA JR</t>
  </si>
  <si>
    <t>901599</t>
  </si>
  <si>
    <t>13712-0</t>
  </si>
  <si>
    <t>LISANIA PINTO</t>
  </si>
  <si>
    <t>741333</t>
  </si>
  <si>
    <t>13680-8</t>
  </si>
  <si>
    <t>MARIA REGINA RODRIGUES SILVA</t>
  </si>
  <si>
    <t>NERCI APDA DE CASTRO DESTACIO</t>
  </si>
  <si>
    <t>13694-8</t>
  </si>
  <si>
    <t>SIMONE PEREIRA DA SILVA</t>
  </si>
  <si>
    <t>LEILA APARECIDA DA SILVA</t>
  </si>
  <si>
    <t>GABRIEL RIBEIRO</t>
  </si>
  <si>
    <t>DANIELE PEREIRA DO CARMO</t>
  </si>
  <si>
    <t>CLAUDIA MARIA VIANA DE MORAES</t>
  </si>
  <si>
    <t>EDILAINE CRISTINA SARTORI</t>
  </si>
  <si>
    <t>19H - 01H</t>
  </si>
  <si>
    <t>12422-2</t>
  </si>
  <si>
    <t>MARIA APARECIDA DA  SILVA</t>
  </si>
  <si>
    <t>ESCALA DE PLANTÃO - AGENTES CONTROLE ENDEMIAS - NOTIFICAÇÕES RDNO, GAL</t>
  </si>
  <si>
    <t>SIRLENE CARRETI</t>
  </si>
  <si>
    <t>19 - 01H</t>
  </si>
  <si>
    <t>I*</t>
  </si>
  <si>
    <t>EDNA Apª. BARBOSA DA SILVA</t>
  </si>
  <si>
    <t>07 -19H</t>
  </si>
  <si>
    <t>P4</t>
  </si>
  <si>
    <t>FRANCESCA A. WILLY AMARAL</t>
  </si>
  <si>
    <t>EDMARA DOS SANTOS PEREIRA</t>
  </si>
  <si>
    <t>07 - 16H</t>
  </si>
  <si>
    <t>P2</t>
  </si>
  <si>
    <t>P1</t>
  </si>
  <si>
    <t>MÁRCIA TOMOKO HORITA</t>
  </si>
  <si>
    <t>DALSON LUIS HIDALGO</t>
  </si>
  <si>
    <t xml:space="preserve">LUCIANA TOMITA </t>
  </si>
  <si>
    <r>
      <rPr>
        <b/>
        <sz val="16"/>
        <rFont val="Arial"/>
        <family val="2"/>
      </rPr>
      <t>P</t>
    </r>
    <r>
      <rPr>
        <sz val="16"/>
        <rFont val="Arial"/>
        <family val="2"/>
      </rPr>
      <t xml:space="preserve"> - 07 AS 19HS, COM 1 HORA DE INTERVALO REGISTRADO NO PONTO</t>
    </r>
  </si>
  <si>
    <r>
      <rPr>
        <b/>
        <sz val="16"/>
        <rFont val="Arial"/>
        <family val="2"/>
      </rPr>
      <t>M</t>
    </r>
    <r>
      <rPr>
        <sz val="16"/>
        <rFont val="Arial"/>
        <family val="2"/>
      </rPr>
      <t xml:space="preserve"> - 07 AS 13HS</t>
    </r>
  </si>
  <si>
    <r>
      <rPr>
        <b/>
        <sz val="16"/>
        <rFont val="Arial"/>
        <family val="2"/>
      </rPr>
      <t>T</t>
    </r>
    <r>
      <rPr>
        <sz val="16"/>
        <rFont val="Arial"/>
        <family val="2"/>
      </rPr>
      <t xml:space="preserve"> - 13 AS 19HS</t>
    </r>
  </si>
  <si>
    <r>
      <rPr>
        <b/>
        <sz val="16"/>
        <rFont val="Arial"/>
        <family val="2"/>
      </rPr>
      <t>M*</t>
    </r>
    <r>
      <rPr>
        <sz val="16"/>
        <rFont val="Arial"/>
        <family val="2"/>
      </rPr>
      <t>- 07 AS 12HS</t>
    </r>
  </si>
  <si>
    <r>
      <rPr>
        <b/>
        <sz val="16"/>
        <rFont val="Arial"/>
        <family val="2"/>
      </rPr>
      <t>T*</t>
    </r>
    <r>
      <rPr>
        <sz val="16"/>
        <rFont val="Arial"/>
        <family val="2"/>
      </rPr>
      <t>- 12 AS 19HS</t>
    </r>
  </si>
  <si>
    <r>
      <rPr>
        <b/>
        <sz val="16"/>
        <rFont val="Arial"/>
        <family val="2"/>
      </rPr>
      <t>P*</t>
    </r>
    <r>
      <rPr>
        <sz val="16"/>
        <rFont val="Arial"/>
        <family val="2"/>
      </rPr>
      <t>- 07 AS 20HS, COM 1 HORA DE INTERVALO REGISTRADO NO PONTO</t>
    </r>
  </si>
  <si>
    <r>
      <rPr>
        <b/>
        <sz val="16"/>
        <rFont val="Arial"/>
        <family val="2"/>
      </rPr>
      <t>I</t>
    </r>
    <r>
      <rPr>
        <sz val="16"/>
        <rFont val="Arial"/>
        <family val="2"/>
      </rPr>
      <t xml:space="preserve"> - 19 A 01H</t>
    </r>
  </si>
  <si>
    <r>
      <rPr>
        <b/>
        <sz val="16"/>
        <rFont val="Arial"/>
        <family val="2"/>
      </rPr>
      <t>I*</t>
    </r>
    <r>
      <rPr>
        <sz val="16"/>
        <rFont val="Arial"/>
        <family val="2"/>
      </rPr>
      <t>- 18 A 01H</t>
    </r>
  </si>
  <si>
    <r>
      <rPr>
        <b/>
        <sz val="16"/>
        <rFont val="Arial"/>
        <family val="2"/>
      </rPr>
      <t>I**</t>
    </r>
    <r>
      <rPr>
        <sz val="16"/>
        <rFont val="Arial"/>
        <family val="2"/>
      </rPr>
      <t>- 16 A 01H, COM 1H DE INTERVALO REGISTRADO NO PONTO</t>
    </r>
  </si>
  <si>
    <r>
      <rPr>
        <b/>
        <sz val="16"/>
        <rFont val="Arial"/>
        <family val="2"/>
      </rPr>
      <t>T/I</t>
    </r>
    <r>
      <rPr>
        <sz val="16"/>
        <rFont val="Arial"/>
        <family val="2"/>
      </rPr>
      <t xml:space="preserve"> - 13 A 01H, COM 1H INTERVALO REGISTRADA NO PONTO</t>
    </r>
  </si>
  <si>
    <r>
      <rPr>
        <b/>
        <sz val="16"/>
        <rFont val="Arial"/>
        <family val="2"/>
      </rPr>
      <t>P1</t>
    </r>
    <r>
      <rPr>
        <sz val="16"/>
        <rFont val="Arial"/>
        <family val="2"/>
      </rPr>
      <t xml:space="preserve"> - 07 AS 16HS, COM 1 H INTERVALO REGISTRADA NO PONTO</t>
    </r>
  </si>
  <si>
    <r>
      <rPr>
        <b/>
        <sz val="16"/>
        <rFont val="Arial"/>
        <family val="2"/>
      </rPr>
      <t>P1*</t>
    </r>
    <r>
      <rPr>
        <sz val="16"/>
        <rFont val="Arial"/>
        <family val="2"/>
      </rPr>
      <t xml:space="preserve"> - 07 AS 15HS, COM 1H INTERVALO REGISTRADA NO PONTO</t>
    </r>
  </si>
  <si>
    <r>
      <rPr>
        <b/>
        <sz val="16"/>
        <rFont val="Arial"/>
        <family val="2"/>
      </rPr>
      <t>P2</t>
    </r>
    <r>
      <rPr>
        <sz val="16"/>
        <rFont val="Arial"/>
        <family val="2"/>
      </rPr>
      <t xml:space="preserve"> - 10 AS 19HS, COM 1 H INTERVALO REGISTRADA NO PONTO</t>
    </r>
  </si>
  <si>
    <t>,</t>
  </si>
  <si>
    <r>
      <rPr>
        <b/>
        <sz val="16"/>
        <rFont val="Arial"/>
        <family val="2"/>
      </rPr>
      <t>P3</t>
    </r>
    <r>
      <rPr>
        <sz val="16"/>
        <rFont val="Arial"/>
        <family val="2"/>
      </rPr>
      <t xml:space="preserve"> - 11 AS 23HS, COM 1H INTERVALO REGISTRADO NO PONTO</t>
    </r>
  </si>
  <si>
    <t>P4  - 08 AS 19HS, COM 1H DE INTERVALO</t>
  </si>
  <si>
    <r>
      <t xml:space="preserve">
</t>
    </r>
    <r>
      <rPr>
        <b/>
        <sz val="10"/>
        <color rgb="FFFF0000"/>
        <rFont val="Arial"/>
        <family val="2"/>
      </rPr>
      <t xml:space="preserve">ESCALA DE TRABALHO PREVISTA - UPA SABARÁ  
</t>
    </r>
    <r>
      <rPr>
        <b/>
        <sz val="10"/>
        <color theme="1"/>
        <rFont val="Arial"/>
        <family val="2"/>
      </rPr>
      <t xml:space="preserve">ADMINISTRATIVOS –  MARÇO  – 2025 
CARGA HORÁRIA – 19 DIAS ÚTEIS -114  HS
Técnicos de Gestão Pública </t>
    </r>
  </si>
  <si>
    <r>
      <rPr>
        <b/>
        <sz val="14"/>
        <color rgb="FFFF0000"/>
        <rFont val="Arial"/>
        <family val="2"/>
      </rPr>
      <t>ESCALA DE TRABALHO PREVISTA UPA SABARA  - MARÇO 2025</t>
    </r>
    <r>
      <rPr>
        <b/>
        <sz val="14"/>
        <color theme="1"/>
        <rFont val="Arial"/>
        <family val="2"/>
        <charset val="1"/>
      </rPr>
      <t xml:space="preserve">
CARGA HORÁRIA – 19 DIAS ÚTEIS 91,2 HS
 Técnico de Radiologia</t>
    </r>
  </si>
  <si>
    <r>
      <t xml:space="preserve">ESCALA DE TRABALHO UPA SABARA – PREVISTA MARÇO -  2025
</t>
    </r>
    <r>
      <rPr>
        <b/>
        <sz val="12"/>
        <rFont val="Arial"/>
        <family val="2"/>
      </rPr>
      <t>CARGA HORÁRIA – 20 DIAS ÚTEIS - 114 HS
 DEMAIS FUNÇÕES</t>
    </r>
  </si>
  <si>
    <t>CARLOS ALBERTO DE SOUZA MARQUES</t>
  </si>
  <si>
    <r>
      <t xml:space="preserve">
ESCALA DE TRABALHO PREVISTA - UPA Sabará  
COORDENAÇÃO – MARÇO</t>
    </r>
    <r>
      <rPr>
        <b/>
        <sz val="10"/>
        <color indexed="10"/>
        <rFont val="Arial"/>
        <family val="2"/>
      </rPr>
      <t xml:space="preserve"> –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10"/>
        <rFont val="Arial"/>
        <family val="2"/>
      </rPr>
      <t>2025</t>
    </r>
    <r>
      <rPr>
        <b/>
        <sz val="10"/>
        <rFont val="Arial"/>
        <family val="2"/>
        <charset val="1"/>
      </rPr>
      <t xml:space="preserve"> 
CARGA HORÁRIA –  DIAS 19 ÚTEIS - 114 HS
</t>
    </r>
  </si>
  <si>
    <t>FL1</t>
  </si>
  <si>
    <t>FL1- Flexível</t>
  </si>
  <si>
    <r>
      <rPr>
        <b/>
        <sz val="18"/>
        <color indexed="10"/>
        <rFont val="Arial"/>
        <family val="2"/>
      </rPr>
      <t xml:space="preserve">ESCALA UPA SABARÁ PREVISTA- MARÇO - 2025
</t>
    </r>
    <r>
      <rPr>
        <b/>
        <sz val="18"/>
        <rFont val="Arial"/>
        <family val="2"/>
      </rPr>
      <t>CARGA HORÁRIA - 19 DIAS ÚTEIS 114HS
ESCALA DE PLANTÃO - ENFERMEIROS</t>
    </r>
  </si>
  <si>
    <t>ESCALA UPA SABARÁ PREVISTA - MARÇO  -  2025</t>
  </si>
  <si>
    <t>ESCALA UPA SABARÁ PREVISTA- MARÇO -  2025</t>
  </si>
  <si>
    <t>ESCALA UPA SABARÁ - MARÇO 2024 - 19 DIAS ÚTEIS - 152HS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</si>
</sst>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0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8"/>
      <name val="Calibri"/>
      <family val="2"/>
      <charset val="1"/>
    </font>
    <font>
      <b/>
      <sz val="6.5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 Narrow"/>
      <family val="2"/>
      <charset val="1"/>
    </font>
    <font>
      <b/>
      <sz val="6"/>
      <name val="Arial"/>
      <family val="2"/>
    </font>
    <font>
      <b/>
      <sz val="8"/>
      <name val="Arial"/>
      <family val="2"/>
      <charset val="1"/>
    </font>
    <font>
      <sz val="10"/>
      <name val="Verdana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sz val="9"/>
      <name val="Arial Narrow"/>
      <family val="2"/>
      <charset val="1"/>
    </font>
    <font>
      <sz val="8"/>
      <name val="Arial"/>
      <family val="2"/>
      <charset val="1"/>
    </font>
    <font>
      <sz val="5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indexed="8"/>
      <name val="Calibri"/>
      <family val="2"/>
    </font>
    <font>
      <sz val="12"/>
      <name val="Arial"/>
      <family val="2"/>
    </font>
    <font>
      <b/>
      <sz val="9"/>
      <name val="Calibri"/>
      <family val="2"/>
      <charset val="1"/>
    </font>
    <font>
      <b/>
      <sz val="8.5"/>
      <name val="Arial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10"/>
      <name val="Arial"/>
      <family val="2"/>
    </font>
    <font>
      <b/>
      <u/>
      <sz val="8"/>
      <name val="Calibri"/>
      <family val="2"/>
    </font>
    <font>
      <b/>
      <sz val="10"/>
      <color indexed="10"/>
      <name val="Arial"/>
      <family val="2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  <font>
      <sz val="7"/>
      <color rgb="FF000000"/>
      <name val="Arial Narrow"/>
      <family val="2"/>
      <charset val="1"/>
    </font>
    <font>
      <b/>
      <sz val="8"/>
      <color rgb="FF000000"/>
      <name val="Calibri"/>
      <family val="2"/>
      <charset val="1"/>
    </font>
    <font>
      <sz val="5"/>
      <color rgb="FF000000"/>
      <name val="Arial Narrow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lbertus MT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Albertus MT"/>
      <family val="2"/>
      <charset val="1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theme="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"/>
    </font>
    <font>
      <b/>
      <sz val="6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 Narrow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7"/>
      <color rgb="FF000000"/>
      <name val="Arial Narrow"/>
      <family val="2"/>
      <charset val="1"/>
    </font>
    <font>
      <b/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0000"/>
      <name val="Arial Narrow"/>
      <family val="2"/>
    </font>
    <font>
      <b/>
      <sz val="7"/>
      <color rgb="FF000000"/>
      <name val="Calibri"/>
      <family val="2"/>
      <charset val="1"/>
    </font>
    <font>
      <sz val="8"/>
      <color theme="1"/>
      <name val="Calibri"/>
      <family val="2"/>
      <charset val="1"/>
    </font>
    <font>
      <b/>
      <sz val="8"/>
      <color rgb="FFFF0000"/>
      <name val="Calibri"/>
      <family val="2"/>
    </font>
    <font>
      <b/>
      <u/>
      <sz val="8"/>
      <color rgb="FFFF0000"/>
      <name val="Calibri"/>
      <family val="2"/>
    </font>
    <font>
      <b/>
      <sz val="9"/>
      <name val="Arial Black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rgb="FFFF0000"/>
      <name val="Arial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  <charset val="1"/>
    </font>
    <font>
      <b/>
      <sz val="16"/>
      <name val="Calibri"/>
      <family val="2"/>
      <charset val="1"/>
    </font>
    <font>
      <b/>
      <sz val="16"/>
      <name val="Arial Narrow"/>
      <family val="2"/>
      <charset val="1"/>
    </font>
    <font>
      <b/>
      <sz val="16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  <charset val="1"/>
    </font>
    <font>
      <sz val="16"/>
      <color rgb="FF000000"/>
      <name val="Arial"/>
      <family val="2"/>
      <charset val="1"/>
    </font>
    <font>
      <sz val="16"/>
      <name val="Arial Narrow"/>
      <family val="2"/>
      <charset val="1"/>
    </font>
    <font>
      <sz val="16"/>
      <color rgb="FF000000"/>
      <name val="Calibri"/>
      <family val="2"/>
      <charset val="1"/>
    </font>
    <font>
      <sz val="16"/>
      <color rgb="FFFFFFFF"/>
      <name val="Arial"/>
      <family val="2"/>
      <charset val="1"/>
    </font>
    <font>
      <b/>
      <sz val="16"/>
      <color theme="0"/>
      <name val="Arial"/>
      <family val="2"/>
    </font>
    <font>
      <b/>
      <sz val="14"/>
      <color theme="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Arial Narrow"/>
      <family val="2"/>
      <charset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0000"/>
      <name val="Arial Narrow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9"/>
      <name val="Arial Black"/>
      <family val="2"/>
    </font>
    <font>
      <sz val="9"/>
      <name val="Arial"/>
      <family val="2"/>
    </font>
    <font>
      <b/>
      <sz val="9"/>
      <color theme="0"/>
      <name val="Arial Black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18"/>
      <name val="Arial"/>
      <family val="2"/>
      <charset val="1"/>
    </font>
    <font>
      <sz val="14"/>
      <name val="Calibri"/>
      <family val="2"/>
      <charset val="1"/>
    </font>
    <font>
      <sz val="14"/>
      <name val="Arial Narrow"/>
      <family val="2"/>
      <charset val="1"/>
    </font>
    <font>
      <sz val="14"/>
      <name val="Arial"/>
      <family val="2"/>
      <charset val="1"/>
    </font>
    <font>
      <sz val="14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CCFFFF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9" tint="0.39997558519241921"/>
        <bgColor rgb="FFF7D1D5"/>
      </patternFill>
    </fill>
    <fill>
      <patternFill patternType="solid">
        <fgColor rgb="FFBFBFBF"/>
        <bgColor rgb="FFE6B9B8"/>
      </patternFill>
    </fill>
    <fill>
      <patternFill patternType="solid">
        <fgColor rgb="FFFCD5B5"/>
        <bgColor rgb="FFF7D1D5"/>
      </patternFill>
    </fill>
    <fill>
      <patternFill patternType="solid">
        <fgColor rgb="FFFFFFFF"/>
        <bgColor rgb="FFFDEADA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BFBFBF"/>
        <bgColor rgb="FFB2B2B2"/>
      </patternFill>
    </fill>
    <fill>
      <patternFill patternType="solid">
        <fgColor rgb="FFFFB66C"/>
        <bgColor rgb="FFFAC09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indexed="22"/>
      </patternFill>
    </fill>
    <fill>
      <patternFill patternType="solid">
        <fgColor rgb="FFFAC090"/>
        <bgColor rgb="FFFCD5B5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0"/>
        <bgColor rgb="FF993300"/>
      </patternFill>
    </fill>
    <fill>
      <patternFill patternType="solid">
        <fgColor theme="9" tint="0.39997558519241921"/>
        <bgColor rgb="FFFFA6A6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CD5B5"/>
      </patternFill>
    </fill>
    <fill>
      <patternFill patternType="solid">
        <fgColor theme="1"/>
        <bgColor rgb="FF993300"/>
      </patternFill>
    </fill>
    <fill>
      <patternFill patternType="solid">
        <fgColor theme="0" tint="-0.249977111117893"/>
        <bgColor rgb="FF993300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rgb="FF993300"/>
      </patternFill>
    </fill>
    <fill>
      <patternFill patternType="solid">
        <fgColor theme="1"/>
        <bgColor rgb="FFBFBFBF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7D1D5"/>
      </patternFill>
    </fill>
    <fill>
      <patternFill patternType="solid">
        <fgColor theme="0"/>
        <bgColor rgb="FFE6B9B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rgb="FFFAC090"/>
        <bgColor rgb="FFE6B9B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0"/>
        <bgColor indexed="26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9" fillId="0" borderId="0"/>
  </cellStyleXfs>
  <cellXfs count="582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8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 applyProtection="1">
      <alignment horizontal="center" vertical="center" readingOrder="1"/>
      <protection locked="0"/>
    </xf>
    <xf numFmtId="0" fontId="2" fillId="4" borderId="1" xfId="0" applyFont="1" applyFill="1" applyBorder="1" applyAlignment="1">
      <alignment horizontal="center" vertical="center"/>
    </xf>
    <xf numFmtId="17" fontId="2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readingOrder="1"/>
    </xf>
    <xf numFmtId="0" fontId="12" fillId="3" borderId="1" xfId="0" applyFont="1" applyFill="1" applyBorder="1" applyAlignment="1">
      <alignment horizontal="right" vertical="center" readingOrder="1"/>
    </xf>
    <xf numFmtId="0" fontId="7" fillId="0" borderId="2" xfId="0" applyFont="1" applyBorder="1" applyAlignment="1">
      <alignment vertical="center" readingOrder="1"/>
    </xf>
    <xf numFmtId="0" fontId="7" fillId="0" borderId="2" xfId="0" applyFont="1" applyBorder="1" applyAlignment="1" applyProtection="1">
      <alignment horizontal="center" vertical="center" readingOrder="1"/>
      <protection locked="0"/>
    </xf>
    <xf numFmtId="0" fontId="7" fillId="0" borderId="2" xfId="0" applyFont="1" applyBorder="1" applyAlignment="1">
      <alignment horizontal="center" vertical="center" readingOrder="1"/>
    </xf>
    <xf numFmtId="0" fontId="12" fillId="0" borderId="2" xfId="0" applyFont="1" applyBorder="1" applyAlignment="1">
      <alignment horizontal="right" vertical="center" readingOrder="1"/>
    </xf>
    <xf numFmtId="0" fontId="28" fillId="0" borderId="0" xfId="0" applyFo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32" fillId="0" borderId="4" xfId="0" applyFont="1" applyBorder="1"/>
    <xf numFmtId="0" fontId="35" fillId="0" borderId="3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6" fillId="0" borderId="0" xfId="0" applyFont="1"/>
    <xf numFmtId="0" fontId="36" fillId="0" borderId="3" xfId="0" applyFont="1" applyBorder="1" applyAlignment="1">
      <alignment horizontal="center"/>
    </xf>
    <xf numFmtId="0" fontId="36" fillId="0" borderId="4" xfId="0" applyFont="1" applyBorder="1"/>
    <xf numFmtId="0" fontId="35" fillId="0" borderId="3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4" xfId="0" applyFont="1" applyBorder="1" applyAlignment="1">
      <alignment vertical="center"/>
    </xf>
    <xf numFmtId="0" fontId="36" fillId="0" borderId="5" xfId="0" applyFont="1" applyBorder="1" applyAlignment="1">
      <alignment horizontal="center"/>
    </xf>
    <xf numFmtId="0" fontId="36" fillId="0" borderId="2" xfId="0" applyFont="1" applyBorder="1"/>
    <xf numFmtId="0" fontId="36" fillId="0" borderId="6" xfId="0" applyFont="1" applyBorder="1"/>
    <xf numFmtId="0" fontId="35" fillId="0" borderId="5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 readingOrder="1"/>
      <protection locked="0"/>
    </xf>
    <xf numFmtId="0" fontId="1" fillId="8" borderId="1" xfId="0" applyFont="1" applyFill="1" applyBorder="1" applyAlignment="1">
      <alignment horizontal="center" vertical="center" readingOrder="1"/>
    </xf>
    <xf numFmtId="0" fontId="1" fillId="9" borderId="1" xfId="0" applyFont="1" applyFill="1" applyBorder="1" applyAlignment="1" applyProtection="1">
      <alignment horizontal="center" vertical="center" readingOrder="1"/>
      <protection locked="0"/>
    </xf>
    <xf numFmtId="0" fontId="15" fillId="1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readingOrder="1"/>
    </xf>
    <xf numFmtId="0" fontId="16" fillId="9" borderId="1" xfId="0" applyFont="1" applyFill="1" applyBorder="1" applyAlignment="1">
      <alignment horizontal="right" vertical="center" readingOrder="1"/>
    </xf>
    <xf numFmtId="0" fontId="1" fillId="0" borderId="1" xfId="0" applyFont="1" applyBorder="1" applyAlignment="1">
      <alignment vertical="center" readingOrder="1"/>
    </xf>
    <xf numFmtId="2" fontId="1" fillId="0" borderId="1" xfId="0" applyNumberFormat="1" applyFont="1" applyBorder="1" applyAlignment="1">
      <alignment vertical="center" readingOrder="1"/>
    </xf>
    <xf numFmtId="0" fontId="12" fillId="10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readingOrder="1"/>
      <protection locked="0"/>
    </xf>
    <xf numFmtId="0" fontId="1" fillId="0" borderId="9" xfId="0" applyFont="1" applyBorder="1" applyAlignment="1">
      <alignment horizontal="center" vertical="center" readingOrder="1"/>
    </xf>
    <xf numFmtId="0" fontId="16" fillId="0" borderId="9" xfId="0" applyFont="1" applyBorder="1" applyAlignment="1">
      <alignment horizontal="right" vertical="center" readingOrder="1"/>
    </xf>
    <xf numFmtId="0" fontId="1" fillId="0" borderId="9" xfId="0" applyFont="1" applyBorder="1" applyAlignment="1">
      <alignment vertical="center" readingOrder="1"/>
    </xf>
    <xf numFmtId="2" fontId="1" fillId="0" borderId="9" xfId="0" applyNumberFormat="1" applyFont="1" applyBorder="1" applyAlignment="1">
      <alignment vertical="center" readingOrder="1"/>
    </xf>
    <xf numFmtId="0" fontId="1" fillId="0" borderId="2" xfId="0" applyFont="1" applyBorder="1" applyAlignment="1" applyProtection="1">
      <alignment horizontal="center" vertical="center" readingOrder="1"/>
      <protection locked="0"/>
    </xf>
    <xf numFmtId="0" fontId="1" fillId="0" borderId="2" xfId="0" applyFont="1" applyBorder="1" applyAlignment="1">
      <alignment horizontal="center" vertical="center" readingOrder="1"/>
    </xf>
    <xf numFmtId="0" fontId="16" fillId="0" borderId="2" xfId="0" applyFont="1" applyBorder="1" applyAlignment="1">
      <alignment horizontal="right" vertical="center" readingOrder="1"/>
    </xf>
    <xf numFmtId="0" fontId="1" fillId="0" borderId="2" xfId="0" applyFont="1" applyBorder="1" applyAlignment="1">
      <alignment vertical="center" readingOrder="1"/>
    </xf>
    <xf numFmtId="2" fontId="1" fillId="0" borderId="2" xfId="0" applyNumberFormat="1" applyFont="1" applyBorder="1" applyAlignment="1">
      <alignment vertical="center" readingOrder="1"/>
    </xf>
    <xf numFmtId="0" fontId="7" fillId="9" borderId="1" xfId="0" applyFont="1" applyFill="1" applyBorder="1" applyAlignment="1">
      <alignment horizontal="center" vertical="center" readingOrder="1"/>
    </xf>
    <xf numFmtId="0" fontId="12" fillId="9" borderId="1" xfId="0" applyFont="1" applyFill="1" applyBorder="1" applyAlignment="1">
      <alignment horizontal="right" vertical="center" readingOrder="1"/>
    </xf>
    <xf numFmtId="2" fontId="7" fillId="0" borderId="1" xfId="0" applyNumberFormat="1" applyFont="1" applyBorder="1" applyAlignment="1">
      <alignment vertical="center" readingOrder="1"/>
    </xf>
    <xf numFmtId="0" fontId="15" fillId="0" borderId="1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16" fillId="10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16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8" fillId="14" borderId="0" xfId="0" applyFont="1" applyFill="1"/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40" fillId="0" borderId="0" xfId="0" applyFont="1" applyAlignment="1">
      <alignment vertical="center"/>
    </xf>
    <xf numFmtId="0" fontId="19" fillId="0" borderId="0" xfId="4" applyFont="1" applyAlignment="1">
      <alignment vertical="center" readingOrder="1"/>
    </xf>
    <xf numFmtId="0" fontId="38" fillId="0" borderId="14" xfId="0" applyFont="1" applyBorder="1" applyAlignment="1">
      <alignment vertical="center"/>
    </xf>
    <xf numFmtId="0" fontId="38" fillId="0" borderId="15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41" fillId="0" borderId="0" xfId="0" applyFont="1"/>
    <xf numFmtId="0" fontId="20" fillId="16" borderId="7" xfId="3" applyFont="1" applyFill="1" applyBorder="1" applyAlignment="1">
      <alignment vertical="center"/>
    </xf>
    <xf numFmtId="0" fontId="5" fillId="16" borderId="1" xfId="3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" fillId="17" borderId="1" xfId="0" applyFont="1" applyFill="1" applyBorder="1" applyAlignment="1">
      <alignment horizontal="center" vertical="center" readingOrder="1"/>
    </xf>
    <xf numFmtId="0" fontId="1" fillId="17" borderId="1" xfId="0" applyFont="1" applyFill="1" applyBorder="1" applyAlignment="1" applyProtection="1">
      <alignment horizontal="center" vertical="center" readingOrder="1"/>
      <protection locked="0"/>
    </xf>
    <xf numFmtId="0" fontId="7" fillId="17" borderId="1" xfId="0" applyFont="1" applyFill="1" applyBorder="1" applyAlignment="1">
      <alignment horizontal="center" vertical="center" readingOrder="1"/>
    </xf>
    <xf numFmtId="0" fontId="22" fillId="0" borderId="7" xfId="3" applyFont="1" applyBorder="1" applyAlignment="1">
      <alignment horizontal="left" vertical="center"/>
    </xf>
    <xf numFmtId="0" fontId="22" fillId="0" borderId="1" xfId="3" applyFont="1" applyBorder="1" applyAlignment="1">
      <alignment horizontal="left" vertical="center"/>
    </xf>
    <xf numFmtId="0" fontId="22" fillId="16" borderId="1" xfId="3" applyFont="1" applyFill="1" applyBorder="1" applyAlignment="1">
      <alignment horizontal="center" vertical="center"/>
    </xf>
    <xf numFmtId="0" fontId="23" fillId="14" borderId="1" xfId="1" applyFont="1" applyFill="1" applyBorder="1" applyAlignment="1">
      <alignment horizontal="center" vertical="center"/>
    </xf>
    <xf numFmtId="0" fontId="22" fillId="18" borderId="1" xfId="3" applyFont="1" applyFill="1" applyBorder="1" applyAlignment="1">
      <alignment horizontal="center" vertical="center"/>
    </xf>
    <xf numFmtId="0" fontId="11" fillId="18" borderId="1" xfId="3" applyFont="1" applyFill="1" applyBorder="1" applyAlignment="1">
      <alignment horizontal="center" vertical="center" shrinkToFit="1"/>
    </xf>
    <xf numFmtId="0" fontId="11" fillId="18" borderId="8" xfId="3" applyFont="1" applyFill="1" applyBorder="1" applyAlignment="1">
      <alignment horizontal="center" vertical="center" shrinkToFit="1"/>
    </xf>
    <xf numFmtId="0" fontId="16" fillId="17" borderId="1" xfId="0" applyFont="1" applyFill="1" applyBorder="1" applyAlignment="1">
      <alignment horizontal="right" vertical="center" readingOrder="1"/>
    </xf>
    <xf numFmtId="0" fontId="20" fillId="16" borderId="7" xfId="3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 vertical="center"/>
    </xf>
    <xf numFmtId="0" fontId="23" fillId="14" borderId="1" xfId="1" applyFont="1" applyFill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17" fontId="41" fillId="0" borderId="19" xfId="1" applyNumberFormat="1" applyFont="1" applyBorder="1" applyAlignment="1">
      <alignment horizontal="center" vertical="center"/>
    </xf>
    <xf numFmtId="0" fontId="42" fillId="14" borderId="1" xfId="1" applyFont="1" applyFill="1" applyBorder="1" applyAlignment="1">
      <alignment horizontal="center" vertical="center"/>
    </xf>
    <xf numFmtId="17" fontId="41" fillId="0" borderId="1" xfId="1" applyNumberFormat="1" applyFont="1" applyBorder="1" applyAlignment="1">
      <alignment horizontal="center" vertical="center"/>
    </xf>
    <xf numFmtId="0" fontId="16" fillId="19" borderId="11" xfId="0" applyFont="1" applyFill="1" applyBorder="1" applyAlignment="1">
      <alignment vertical="center"/>
    </xf>
    <xf numFmtId="0" fontId="1" fillId="0" borderId="0" xfId="0" applyFont="1" applyAlignment="1">
      <alignment vertical="center" readingOrder="1"/>
    </xf>
    <xf numFmtId="0" fontId="1" fillId="0" borderId="0" xfId="0" applyFont="1" applyAlignment="1" applyProtection="1">
      <alignment horizontal="center" vertical="center" readingOrder="1"/>
      <protection locked="0"/>
    </xf>
    <xf numFmtId="0" fontId="1" fillId="17" borderId="0" xfId="0" applyFont="1" applyFill="1" applyAlignment="1">
      <alignment horizontal="center" vertical="center" readingOrder="1"/>
    </xf>
    <xf numFmtId="0" fontId="16" fillId="17" borderId="0" xfId="0" applyFont="1" applyFill="1" applyAlignment="1">
      <alignment horizontal="right" vertical="center" readingOrder="1"/>
    </xf>
    <xf numFmtId="0" fontId="44" fillId="19" borderId="11" xfId="0" applyFont="1" applyFill="1" applyBorder="1" applyAlignment="1">
      <alignment horizontal="center" vertical="center"/>
    </xf>
    <xf numFmtId="0" fontId="44" fillId="21" borderId="11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24" fillId="21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4" fillId="21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28" fillId="0" borderId="15" xfId="0" applyFont="1" applyBorder="1" applyAlignment="1">
      <alignment vertical="center"/>
    </xf>
    <xf numFmtId="0" fontId="2" fillId="23" borderId="1" xfId="0" applyFont="1" applyFill="1" applyBorder="1" applyAlignment="1">
      <alignment horizontal="center" vertical="center"/>
    </xf>
    <xf numFmtId="0" fontId="30" fillId="23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vertical="center" readingOrder="1"/>
    </xf>
    <xf numFmtId="0" fontId="7" fillId="0" borderId="9" xfId="0" applyFont="1" applyBorder="1" applyAlignment="1" applyProtection="1">
      <alignment horizontal="center" vertical="center" readingOrder="1"/>
      <protection locked="0"/>
    </xf>
    <xf numFmtId="0" fontId="7" fillId="0" borderId="9" xfId="0" applyFont="1" applyBorder="1" applyAlignment="1">
      <alignment horizontal="center" vertical="center" readingOrder="1"/>
    </xf>
    <xf numFmtId="0" fontId="12" fillId="0" borderId="9" xfId="0" applyFont="1" applyBorder="1" applyAlignment="1">
      <alignment horizontal="right" vertical="center" readingOrder="1"/>
    </xf>
    <xf numFmtId="0" fontId="50" fillId="23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52" fillId="0" borderId="1" xfId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34" fillId="0" borderId="9" xfId="0" applyFont="1" applyBorder="1"/>
    <xf numFmtId="0" fontId="34" fillId="0" borderId="21" xfId="0" applyFont="1" applyBorder="1"/>
    <xf numFmtId="0" fontId="35" fillId="0" borderId="20" xfId="0" applyFont="1" applyBorder="1" applyAlignment="1">
      <alignment horizontal="left" vertical="center"/>
    </xf>
    <xf numFmtId="0" fontId="35" fillId="0" borderId="9" xfId="0" applyFont="1" applyBorder="1" applyAlignment="1">
      <alignment horizontal="left" vertical="center"/>
    </xf>
    <xf numFmtId="0" fontId="35" fillId="0" borderId="21" xfId="0" applyFont="1" applyBorder="1" applyAlignment="1">
      <alignment horizontal="left" vertical="center"/>
    </xf>
    <xf numFmtId="0" fontId="10" fillId="14" borderId="1" xfId="1" applyFont="1" applyFill="1" applyBorder="1" applyAlignment="1">
      <alignment horizontal="center" vertical="center"/>
    </xf>
    <xf numFmtId="0" fontId="10" fillId="25" borderId="1" xfId="1" applyFont="1" applyFill="1" applyBorder="1" applyAlignment="1">
      <alignment horizontal="center" vertical="center"/>
    </xf>
    <xf numFmtId="0" fontId="25" fillId="25" borderId="1" xfId="1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/>
    </xf>
    <xf numFmtId="0" fontId="5" fillId="23" borderId="1" xfId="0" applyFont="1" applyFill="1" applyBorder="1" applyAlignment="1">
      <alignment horizontal="center" shrinkToFit="1"/>
    </xf>
    <xf numFmtId="0" fontId="5" fillId="23" borderId="8" xfId="0" applyFont="1" applyFill="1" applyBorder="1" applyAlignment="1">
      <alignment horizontal="center" shrinkToFit="1"/>
    </xf>
    <xf numFmtId="0" fontId="30" fillId="23" borderId="7" xfId="0" applyFont="1" applyFill="1" applyBorder="1" applyAlignment="1">
      <alignment horizontal="center" vertical="center"/>
    </xf>
    <xf numFmtId="0" fontId="10" fillId="13" borderId="1" xfId="1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0" fillId="13" borderId="1" xfId="1" applyFont="1" applyFill="1" applyBorder="1" applyAlignment="1">
      <alignment vertical="center"/>
    </xf>
    <xf numFmtId="0" fontId="10" fillId="25" borderId="1" xfId="1" applyFont="1" applyFill="1" applyBorder="1" applyAlignment="1">
      <alignment vertical="center"/>
    </xf>
    <xf numFmtId="0" fontId="10" fillId="14" borderId="1" xfId="1" applyFont="1" applyFill="1" applyBorder="1" applyAlignment="1">
      <alignment vertical="center"/>
    </xf>
    <xf numFmtId="0" fontId="13" fillId="14" borderId="1" xfId="0" applyFont="1" applyFill="1" applyBorder="1"/>
    <xf numFmtId="0" fontId="13" fillId="14" borderId="8" xfId="0" applyFont="1" applyFill="1" applyBorder="1"/>
    <xf numFmtId="0" fontId="57" fillId="0" borderId="28" xfId="0" applyFont="1" applyBorder="1" applyAlignment="1">
      <alignment wrapText="1"/>
    </xf>
    <xf numFmtId="0" fontId="57" fillId="0" borderId="29" xfId="0" applyFont="1" applyBorder="1" applyAlignment="1">
      <alignment wrapText="1"/>
    </xf>
    <xf numFmtId="0" fontId="57" fillId="0" borderId="0" xfId="0" applyFont="1" applyAlignment="1">
      <alignment wrapText="1"/>
    </xf>
    <xf numFmtId="0" fontId="57" fillId="0" borderId="12" xfId="0" applyFont="1" applyBorder="1" applyAlignment="1">
      <alignment wrapText="1"/>
    </xf>
    <xf numFmtId="0" fontId="57" fillId="0" borderId="2" xfId="0" applyFont="1" applyBorder="1" applyAlignment="1">
      <alignment wrapText="1"/>
    </xf>
    <xf numFmtId="0" fontId="57" fillId="0" borderId="31" xfId="0" applyFont="1" applyBorder="1" applyAlignment="1">
      <alignment wrapText="1"/>
    </xf>
    <xf numFmtId="0" fontId="3" fillId="16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60" fillId="0" borderId="1" xfId="0" applyFont="1" applyBorder="1" applyAlignment="1">
      <alignment horizontal="center" vertical="center"/>
    </xf>
    <xf numFmtId="0" fontId="22" fillId="27" borderId="1" xfId="1" applyFont="1" applyFill="1" applyBorder="1" applyAlignment="1">
      <alignment horizontal="center" vertical="center"/>
    </xf>
    <xf numFmtId="0" fontId="11" fillId="27" borderId="1" xfId="0" applyFont="1" applyFill="1" applyBorder="1" applyAlignment="1">
      <alignment horizontal="center" vertical="center" shrinkToFit="1"/>
    </xf>
    <xf numFmtId="0" fontId="11" fillId="27" borderId="8" xfId="0" applyFont="1" applyFill="1" applyBorder="1" applyAlignment="1">
      <alignment horizontal="center" vertical="center" shrinkToFit="1"/>
    </xf>
    <xf numFmtId="0" fontId="61" fillId="4" borderId="1" xfId="0" applyFont="1" applyFill="1" applyBorder="1" applyAlignment="1">
      <alignment horizontal="center" vertical="center"/>
    </xf>
    <xf numFmtId="0" fontId="30" fillId="28" borderId="1" xfId="0" applyFont="1" applyFill="1" applyBorder="1" applyAlignment="1">
      <alignment horizontal="center" vertical="center"/>
    </xf>
    <xf numFmtId="0" fontId="56" fillId="28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62" fillId="25" borderId="1" xfId="1" applyFont="1" applyFill="1" applyBorder="1" applyAlignment="1">
      <alignment horizontal="center" vertical="center"/>
    </xf>
    <xf numFmtId="0" fontId="63" fillId="25" borderId="1" xfId="1" applyFont="1" applyFill="1" applyBorder="1" applyAlignment="1">
      <alignment horizontal="center" vertical="center"/>
    </xf>
    <xf numFmtId="0" fontId="64" fillId="25" borderId="1" xfId="1" applyFont="1" applyFill="1" applyBorder="1" applyAlignment="1">
      <alignment horizontal="center" vertical="center"/>
    </xf>
    <xf numFmtId="0" fontId="25" fillId="13" borderId="1" xfId="1" applyFont="1" applyFill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10" fillId="30" borderId="1" xfId="1" applyFont="1" applyFill="1" applyBorder="1" applyAlignment="1">
      <alignment horizontal="center" vertical="center"/>
    </xf>
    <xf numFmtId="0" fontId="67" fillId="13" borderId="1" xfId="1" applyFont="1" applyFill="1" applyBorder="1" applyAlignment="1">
      <alignment horizontal="center" vertical="center"/>
    </xf>
    <xf numFmtId="0" fontId="62" fillId="30" borderId="1" xfId="1" applyFont="1" applyFill="1" applyBorder="1" applyAlignment="1">
      <alignment horizontal="center" vertical="center"/>
    </xf>
    <xf numFmtId="0" fontId="69" fillId="25" borderId="1" xfId="1" applyFont="1" applyFill="1" applyBorder="1" applyAlignment="1">
      <alignment vertical="center"/>
    </xf>
    <xf numFmtId="0" fontId="69" fillId="32" borderId="1" xfId="1" applyFont="1" applyFill="1" applyBorder="1" applyAlignment="1">
      <alignment vertical="center"/>
    </xf>
    <xf numFmtId="0" fontId="67" fillId="25" borderId="1" xfId="1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70" fillId="13" borderId="1" xfId="1" applyFont="1" applyFill="1" applyBorder="1" applyAlignment="1">
      <alignment vertical="center"/>
    </xf>
    <xf numFmtId="0" fontId="8" fillId="14" borderId="0" xfId="0" applyFont="1" applyFill="1" applyAlignment="1">
      <alignment horizontal="center"/>
    </xf>
    <xf numFmtId="0" fontId="7" fillId="14" borderId="0" xfId="0" applyFont="1" applyFill="1" applyAlignment="1" applyProtection="1">
      <alignment horizontal="center" vertical="center" readingOrder="1"/>
      <protection locked="0"/>
    </xf>
    <xf numFmtId="0" fontId="1" fillId="36" borderId="0" xfId="0" applyFont="1" applyFill="1" applyAlignment="1">
      <alignment horizontal="center" vertical="center" readingOrder="1"/>
    </xf>
    <xf numFmtId="0" fontId="7" fillId="35" borderId="0" xfId="0" applyFont="1" applyFill="1" applyAlignment="1">
      <alignment horizontal="center" vertical="center" readingOrder="1"/>
    </xf>
    <xf numFmtId="0" fontId="12" fillId="35" borderId="0" xfId="0" applyFont="1" applyFill="1" applyAlignment="1">
      <alignment horizontal="right" vertical="center" readingOrder="1"/>
    </xf>
    <xf numFmtId="0" fontId="0" fillId="14" borderId="0" xfId="0" applyFill="1" applyAlignment="1">
      <alignment vertical="center"/>
    </xf>
    <xf numFmtId="0" fontId="1" fillId="14" borderId="0" xfId="0" applyFont="1" applyFill="1" applyAlignment="1">
      <alignment vertical="center" readingOrder="1"/>
    </xf>
    <xf numFmtId="2" fontId="7" fillId="14" borderId="0" xfId="0" applyNumberFormat="1" applyFont="1" applyFill="1" applyAlignment="1">
      <alignment vertical="center" readingOrder="1"/>
    </xf>
    <xf numFmtId="0" fontId="0" fillId="14" borderId="0" xfId="0" applyFill="1"/>
    <xf numFmtId="0" fontId="14" fillId="0" borderId="0" xfId="0" applyFont="1" applyBorder="1" applyAlignment="1">
      <alignment horizontal="center" vertical="center"/>
    </xf>
    <xf numFmtId="0" fontId="15" fillId="10" borderId="38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9" fillId="10" borderId="0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/>
    </xf>
    <xf numFmtId="0" fontId="16" fillId="10" borderId="40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5" fillId="10" borderId="40" xfId="0" applyFont="1" applyFill="1" applyBorder="1" applyAlignment="1">
      <alignment horizontal="center" vertical="center"/>
    </xf>
    <xf numFmtId="0" fontId="16" fillId="10" borderId="41" xfId="0" applyFont="1" applyFill="1" applyBorder="1" applyAlignment="1">
      <alignment horizontal="center" vertical="center"/>
    </xf>
    <xf numFmtId="0" fontId="72" fillId="5" borderId="1" xfId="0" applyFont="1" applyFill="1" applyBorder="1" applyAlignment="1">
      <alignment horizontal="center" vertical="center"/>
    </xf>
    <xf numFmtId="0" fontId="73" fillId="6" borderId="1" xfId="0" applyFont="1" applyFill="1" applyBorder="1" applyAlignment="1">
      <alignment horizontal="center" vertical="center"/>
    </xf>
    <xf numFmtId="0" fontId="73" fillId="7" borderId="1" xfId="0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75" fillId="10" borderId="1" xfId="0" applyFont="1" applyFill="1" applyBorder="1" applyAlignment="1">
      <alignment horizontal="left" vertical="center"/>
    </xf>
    <xf numFmtId="49" fontId="75" fillId="10" borderId="1" xfId="0" applyNumberFormat="1" applyFont="1" applyFill="1" applyBorder="1" applyAlignment="1">
      <alignment horizontal="center" vertical="center"/>
    </xf>
    <xf numFmtId="0" fontId="75" fillId="10" borderId="1" xfId="0" applyFont="1" applyFill="1" applyBorder="1" applyAlignment="1">
      <alignment horizontal="center" vertical="center"/>
    </xf>
    <xf numFmtId="0" fontId="76" fillId="13" borderId="1" xfId="2" applyFont="1" applyFill="1" applyBorder="1" applyAlignment="1">
      <alignment horizontal="center" vertical="center"/>
    </xf>
    <xf numFmtId="0" fontId="76" fillId="14" borderId="1" xfId="2" applyFont="1" applyFill="1" applyBorder="1" applyAlignment="1">
      <alignment horizontal="center" vertical="center"/>
    </xf>
    <xf numFmtId="0" fontId="76" fillId="12" borderId="1" xfId="2" applyFont="1" applyFill="1" applyBorder="1" applyAlignment="1">
      <alignment horizontal="center" vertical="center"/>
    </xf>
    <xf numFmtId="0" fontId="75" fillId="7" borderId="1" xfId="0" applyFont="1" applyFill="1" applyBorder="1" applyAlignment="1">
      <alignment horizontal="center" vertical="center"/>
    </xf>
    <xf numFmtId="2" fontId="77" fillId="7" borderId="1" xfId="0" applyNumberFormat="1" applyFont="1" applyFill="1" applyBorder="1" applyAlignment="1">
      <alignment horizontal="center" vertical="center" shrinkToFit="1"/>
    </xf>
    <xf numFmtId="0" fontId="75" fillId="0" borderId="1" xfId="0" applyFont="1" applyBorder="1" applyAlignment="1">
      <alignment horizontal="left" vertical="center"/>
    </xf>
    <xf numFmtId="49" fontId="75" fillId="0" borderId="1" xfId="0" applyNumberFormat="1" applyFont="1" applyBorder="1" applyAlignment="1">
      <alignment horizontal="center" vertical="center"/>
    </xf>
    <xf numFmtId="0" fontId="76" fillId="11" borderId="1" xfId="2" applyFont="1" applyFill="1" applyBorder="1" applyAlignment="1">
      <alignment horizontal="center" vertical="center"/>
    </xf>
    <xf numFmtId="0" fontId="76" fillId="15" borderId="1" xfId="2" applyFont="1" applyFill="1" applyBorder="1" applyAlignment="1">
      <alignment horizontal="center" vertical="center"/>
    </xf>
    <xf numFmtId="0" fontId="75" fillId="13" borderId="1" xfId="2" applyFont="1" applyFill="1" applyBorder="1" applyAlignment="1">
      <alignment horizontal="center" vertical="center"/>
    </xf>
    <xf numFmtId="0" fontId="75" fillId="14" borderId="1" xfId="2" applyFont="1" applyFill="1" applyBorder="1" applyAlignment="1">
      <alignment horizontal="center" vertical="center"/>
    </xf>
    <xf numFmtId="0" fontId="75" fillId="15" borderId="1" xfId="2" applyFont="1" applyFill="1" applyBorder="1" applyAlignment="1">
      <alignment horizontal="center" vertical="center"/>
    </xf>
    <xf numFmtId="0" fontId="75" fillId="11" borderId="1" xfId="2" applyFont="1" applyFill="1" applyBorder="1" applyAlignment="1">
      <alignment horizontal="center" vertical="center"/>
    </xf>
    <xf numFmtId="0" fontId="75" fillId="12" borderId="1" xfId="2" applyFont="1" applyFill="1" applyBorder="1" applyAlignment="1">
      <alignment horizontal="center" vertical="center"/>
    </xf>
    <xf numFmtId="0" fontId="75" fillId="13" borderId="1" xfId="2" applyFont="1" applyFill="1" applyBorder="1" applyAlignment="1">
      <alignment vertical="center"/>
    </xf>
    <xf numFmtId="0" fontId="75" fillId="14" borderId="1" xfId="2" applyFont="1" applyFill="1" applyBorder="1" applyAlignment="1">
      <alignment vertical="center"/>
    </xf>
    <xf numFmtId="0" fontId="75" fillId="15" borderId="1" xfId="2" applyFont="1" applyFill="1" applyBorder="1" applyAlignment="1">
      <alignment vertical="center"/>
    </xf>
    <xf numFmtId="0" fontId="75" fillId="11" borderId="1" xfId="2" applyFont="1" applyFill="1" applyBorder="1" applyAlignment="1">
      <alignment vertical="center"/>
    </xf>
    <xf numFmtId="0" fontId="75" fillId="12" borderId="1" xfId="2" applyFont="1" applyFill="1" applyBorder="1" applyAlignment="1">
      <alignment vertical="center"/>
    </xf>
    <xf numFmtId="0" fontId="78" fillId="0" borderId="1" xfId="0" applyFont="1" applyBorder="1" applyAlignment="1">
      <alignment vertical="center"/>
    </xf>
    <xf numFmtId="0" fontId="79" fillId="11" borderId="1" xfId="2" applyFont="1" applyFill="1" applyBorder="1" applyAlignment="1">
      <alignment vertical="center"/>
    </xf>
    <xf numFmtId="0" fontId="79" fillId="13" borderId="1" xfId="2" applyFont="1" applyFill="1" applyBorder="1" applyAlignment="1">
      <alignment vertical="center"/>
    </xf>
    <xf numFmtId="0" fontId="79" fillId="14" borderId="1" xfId="2" applyFont="1" applyFill="1" applyBorder="1" applyAlignment="1">
      <alignment vertical="center"/>
    </xf>
    <xf numFmtId="0" fontId="79" fillId="15" borderId="1" xfId="2" applyFont="1" applyFill="1" applyBorder="1" applyAlignment="1">
      <alignment vertical="center"/>
    </xf>
    <xf numFmtId="0" fontId="80" fillId="33" borderId="1" xfId="2" applyFont="1" applyFill="1" applyBorder="1" applyAlignment="1">
      <alignment horizontal="center" vertical="center"/>
    </xf>
    <xf numFmtId="0" fontId="66" fillId="13" borderId="1" xfId="1" applyFont="1" applyFill="1" applyBorder="1" applyAlignment="1">
      <alignment vertical="center"/>
    </xf>
    <xf numFmtId="0" fontId="71" fillId="5" borderId="1" xfId="0" applyFont="1" applyFill="1" applyBorder="1" applyAlignment="1">
      <alignment horizontal="left" vertical="center"/>
    </xf>
    <xf numFmtId="49" fontId="14" fillId="14" borderId="1" xfId="0" applyNumberFormat="1" applyFont="1" applyFill="1" applyBorder="1" applyAlignment="1">
      <alignment horizontal="center" vertical="center"/>
    </xf>
    <xf numFmtId="0" fontId="14" fillId="34" borderId="1" xfId="0" applyFont="1" applyFill="1" applyBorder="1" applyAlignment="1">
      <alignment horizontal="center" vertical="center"/>
    </xf>
    <xf numFmtId="0" fontId="82" fillId="15" borderId="1" xfId="2" applyFont="1" applyFill="1" applyBorder="1" applyAlignment="1">
      <alignment horizontal="center" vertical="center"/>
    </xf>
    <xf numFmtId="0" fontId="82" fillId="14" borderId="1" xfId="2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2" fontId="83" fillId="7" borderId="1" xfId="0" applyNumberFormat="1" applyFont="1" applyFill="1" applyBorder="1" applyAlignment="1">
      <alignment horizontal="center" vertical="center" shrinkToFit="1"/>
    </xf>
    <xf numFmtId="0" fontId="85" fillId="25" borderId="1" xfId="1" applyFont="1" applyFill="1" applyBorder="1" applyAlignment="1">
      <alignment horizontal="center" vertical="center"/>
    </xf>
    <xf numFmtId="0" fontId="62" fillId="13" borderId="1" xfId="1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30" fillId="23" borderId="1" xfId="0" applyFont="1" applyFill="1" applyBorder="1" applyAlignment="1">
      <alignment horizontal="center" vertical="center"/>
    </xf>
    <xf numFmtId="0" fontId="25" fillId="13" borderId="1" xfId="1" applyFont="1" applyFill="1" applyBorder="1" applyAlignment="1">
      <alignment vertical="center"/>
    </xf>
    <xf numFmtId="0" fontId="67" fillId="30" borderId="1" xfId="1" applyFont="1" applyFill="1" applyBorder="1" applyAlignment="1">
      <alignment horizontal="center" vertical="center"/>
    </xf>
    <xf numFmtId="0" fontId="10" fillId="30" borderId="1" xfId="1" applyFont="1" applyFill="1" applyBorder="1" applyAlignment="1">
      <alignment vertical="center"/>
    </xf>
    <xf numFmtId="0" fontId="63" fillId="14" borderId="1" xfId="1" applyFont="1" applyFill="1" applyBorder="1" applyAlignment="1">
      <alignment vertical="center"/>
    </xf>
    <xf numFmtId="0" fontId="85" fillId="13" borderId="1" xfId="1" applyFont="1" applyFill="1" applyBorder="1" applyAlignment="1">
      <alignment horizontal="center" vertical="center"/>
    </xf>
    <xf numFmtId="0" fontId="86" fillId="13" borderId="1" xfId="1" applyFont="1" applyFill="1" applyBorder="1" applyAlignment="1">
      <alignment horizontal="center" vertical="center"/>
    </xf>
    <xf numFmtId="0" fontId="86" fillId="30" borderId="1" xfId="1" applyFont="1" applyFill="1" applyBorder="1" applyAlignment="1">
      <alignment horizontal="center" vertical="center"/>
    </xf>
    <xf numFmtId="0" fontId="85" fillId="30" borderId="1" xfId="1" applyFont="1" applyFill="1" applyBorder="1" applyAlignment="1">
      <alignment horizontal="center" vertical="center"/>
    </xf>
    <xf numFmtId="0" fontId="86" fillId="14" borderId="1" xfId="1" applyFont="1" applyFill="1" applyBorder="1" applyAlignment="1">
      <alignment horizontal="center" vertical="center"/>
    </xf>
    <xf numFmtId="0" fontId="86" fillId="25" borderId="1" xfId="1" applyFont="1" applyFill="1" applyBorder="1" applyAlignment="1">
      <alignment horizontal="center" vertical="center"/>
    </xf>
    <xf numFmtId="0" fontId="84" fillId="25" borderId="1" xfId="1" applyFont="1" applyFill="1" applyBorder="1" applyAlignment="1">
      <alignment vertical="center"/>
    </xf>
    <xf numFmtId="0" fontId="87" fillId="0" borderId="0" xfId="0" applyFont="1"/>
    <xf numFmtId="0" fontId="7" fillId="0" borderId="0" xfId="0" applyFont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center" vertical="center" readingOrder="1"/>
    </xf>
    <xf numFmtId="0" fontId="7" fillId="0" borderId="0" xfId="0" applyFont="1" applyBorder="1" applyAlignment="1">
      <alignment vertical="center" readingOrder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readingOrder="1"/>
      <protection locked="0"/>
    </xf>
    <xf numFmtId="0" fontId="0" fillId="0" borderId="0" xfId="0" applyBorder="1"/>
    <xf numFmtId="0" fontId="7" fillId="0" borderId="0" xfId="0" applyFont="1" applyFill="1" applyBorder="1" applyAlignment="1" applyProtection="1">
      <alignment horizontal="center" vertical="center" readingOrder="1"/>
      <protection locked="0"/>
    </xf>
    <xf numFmtId="0" fontId="12" fillId="0" borderId="0" xfId="0" applyFont="1" applyFill="1" applyBorder="1" applyAlignment="1">
      <alignment horizontal="right" vertical="center" readingOrder="1"/>
    </xf>
    <xf numFmtId="0" fontId="0" fillId="0" borderId="0" xfId="0" applyFill="1"/>
    <xf numFmtId="0" fontId="62" fillId="0" borderId="10" xfId="1" applyFont="1" applyFill="1" applyBorder="1" applyAlignment="1">
      <alignment vertical="center"/>
    </xf>
    <xf numFmtId="0" fontId="84" fillId="25" borderId="1" xfId="1" applyFont="1" applyFill="1" applyBorder="1" applyAlignment="1">
      <alignment horizontal="center" vertical="center"/>
    </xf>
    <xf numFmtId="0" fontId="66" fillId="30" borderId="1" xfId="1" applyFont="1" applyFill="1" applyBorder="1" applyAlignment="1">
      <alignment horizontal="center" vertical="center"/>
    </xf>
    <xf numFmtId="0" fontId="25" fillId="3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readingOrder="1"/>
    </xf>
    <xf numFmtId="0" fontId="7" fillId="3" borderId="19" xfId="0" applyFont="1" applyFill="1" applyBorder="1" applyAlignment="1">
      <alignment horizontal="center" vertical="center" readingOrder="1"/>
    </xf>
    <xf numFmtId="0" fontId="7" fillId="3" borderId="13" xfId="0" applyFont="1" applyFill="1" applyBorder="1" applyAlignment="1">
      <alignment horizontal="center" vertical="center" readingOrder="1"/>
    </xf>
    <xf numFmtId="0" fontId="67" fillId="14" borderId="1" xfId="1" applyFont="1" applyFill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readingOrder="1"/>
      <protection locked="0"/>
    </xf>
    <xf numFmtId="0" fontId="7" fillId="0" borderId="10" xfId="0" applyFont="1" applyBorder="1" applyAlignment="1">
      <alignment vertical="center" readingOrder="1"/>
    </xf>
    <xf numFmtId="0" fontId="0" fillId="0" borderId="29" xfId="0" applyBorder="1"/>
    <xf numFmtId="0" fontId="0" fillId="0" borderId="12" xfId="0" applyBorder="1"/>
    <xf numFmtId="0" fontId="53" fillId="0" borderId="7" xfId="1" applyFont="1" applyBorder="1" applyAlignment="1">
      <alignment horizontal="center" vertical="center"/>
    </xf>
    <xf numFmtId="0" fontId="0" fillId="0" borderId="11" xfId="0" applyBorder="1"/>
    <xf numFmtId="0" fontId="54" fillId="0" borderId="7" xfId="0" applyFont="1" applyBorder="1" applyAlignment="1">
      <alignment horizontal="center" vertical="center"/>
    </xf>
    <xf numFmtId="0" fontId="87" fillId="0" borderId="11" xfId="0" applyFont="1" applyBorder="1"/>
    <xf numFmtId="0" fontId="87" fillId="0" borderId="0" xfId="0" applyFont="1" applyBorder="1"/>
    <xf numFmtId="0" fontId="87" fillId="0" borderId="12" xfId="0" applyFont="1" applyBorder="1"/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4" fillId="0" borderId="0" xfId="0" applyFont="1" applyBorder="1"/>
    <xf numFmtId="0" fontId="32" fillId="0" borderId="0" xfId="0" applyFont="1" applyBorder="1" applyAlignment="1">
      <alignment vertical="center"/>
    </xf>
    <xf numFmtId="0" fontId="32" fillId="0" borderId="0" xfId="0" applyFont="1" applyBorder="1"/>
    <xf numFmtId="0" fontId="35" fillId="0" borderId="0" xfId="0" applyFont="1" applyBorder="1" applyAlignment="1">
      <alignment horizontal="left" vertical="center"/>
    </xf>
    <xf numFmtId="0" fontId="36" fillId="0" borderId="0" xfId="0" applyFont="1" applyBorder="1"/>
    <xf numFmtId="0" fontId="35" fillId="0" borderId="0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8" fillId="0" borderId="1" xfId="0" applyFont="1" applyBorder="1" applyAlignment="1">
      <alignment horizontal="center" vertical="center"/>
    </xf>
    <xf numFmtId="0" fontId="89" fillId="0" borderId="1" xfId="0" applyFont="1" applyBorder="1" applyAlignment="1">
      <alignment horizontal="center" vertical="center"/>
    </xf>
    <xf numFmtId="0" fontId="89" fillId="19" borderId="1" xfId="1" applyFont="1" applyFill="1" applyBorder="1" applyAlignment="1">
      <alignment horizontal="center" vertical="center"/>
    </xf>
    <xf numFmtId="0" fontId="59" fillId="0" borderId="29" xfId="3" applyFont="1" applyBorder="1" applyAlignment="1">
      <alignment horizontal="center" vertical="center" wrapText="1"/>
    </xf>
    <xf numFmtId="0" fontId="59" fillId="0" borderId="12" xfId="3" applyFont="1" applyBorder="1" applyAlignment="1">
      <alignment horizontal="center" vertical="center" wrapText="1"/>
    </xf>
    <xf numFmtId="0" fontId="65" fillId="13" borderId="1" xfId="1" applyFont="1" applyFill="1" applyBorder="1" applyAlignment="1">
      <alignment vertical="center"/>
    </xf>
    <xf numFmtId="0" fontId="23" fillId="13" borderId="1" xfId="1" applyFont="1" applyFill="1" applyBorder="1" applyAlignment="1">
      <alignment horizontal="center" vertical="center"/>
    </xf>
    <xf numFmtId="0" fontId="42" fillId="13" borderId="1" xfId="1" applyFont="1" applyFill="1" applyBorder="1" applyAlignment="1">
      <alignment horizontal="center" vertical="center"/>
    </xf>
    <xf numFmtId="0" fontId="92" fillId="13" borderId="1" xfId="1" applyFont="1" applyFill="1" applyBorder="1" applyAlignment="1">
      <alignment vertical="center"/>
    </xf>
    <xf numFmtId="0" fontId="93" fillId="14" borderId="1" xfId="1" applyFont="1" applyFill="1" applyBorder="1" applyAlignment="1">
      <alignment vertical="center"/>
    </xf>
    <xf numFmtId="0" fontId="93" fillId="13" borderId="1" xfId="1" applyFont="1" applyFill="1" applyBorder="1" applyAlignment="1">
      <alignment vertical="center"/>
    </xf>
    <xf numFmtId="0" fontId="23" fillId="13" borderId="1" xfId="1" applyFont="1" applyFill="1" applyBorder="1" applyAlignment="1">
      <alignment vertical="center"/>
    </xf>
    <xf numFmtId="0" fontId="23" fillId="20" borderId="0" xfId="1" applyFont="1" applyFill="1" applyBorder="1" applyAlignment="1">
      <alignment horizontal="center" vertical="center"/>
    </xf>
    <xf numFmtId="0" fontId="22" fillId="14" borderId="0" xfId="3" applyFont="1" applyFill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35" fillId="0" borderId="0" xfId="3" applyFont="1" applyBorder="1" applyAlignment="1">
      <alignment vertical="center"/>
    </xf>
    <xf numFmtId="0" fontId="45" fillId="0" borderId="0" xfId="3" applyFont="1" applyBorder="1" applyAlignment="1">
      <alignment vertical="center"/>
    </xf>
    <xf numFmtId="0" fontId="94" fillId="31" borderId="1" xfId="1" applyFont="1" applyFill="1" applyBorder="1" applyAlignment="1">
      <alignment vertical="center"/>
    </xf>
    <xf numFmtId="0" fontId="24" fillId="22" borderId="7" xfId="0" applyFont="1" applyFill="1" applyBorder="1" applyAlignment="1">
      <alignment horizontal="left" vertical="center"/>
    </xf>
    <xf numFmtId="0" fontId="28" fillId="0" borderId="0" xfId="0" applyFont="1" applyBorder="1"/>
    <xf numFmtId="0" fontId="16" fillId="19" borderId="11" xfId="0" applyFont="1" applyFill="1" applyBorder="1" applyAlignment="1">
      <alignment horizontal="left" vertical="center"/>
    </xf>
    <xf numFmtId="17" fontId="41" fillId="0" borderId="0" xfId="1" applyNumberFormat="1" applyFont="1" applyBorder="1" applyAlignment="1">
      <alignment horizontal="center" vertical="center"/>
    </xf>
    <xf numFmtId="0" fontId="23" fillId="21" borderId="0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5" fillId="0" borderId="0" xfId="0" applyFont="1" applyBorder="1" applyAlignment="1">
      <alignment vertical="center"/>
    </xf>
    <xf numFmtId="0" fontId="46" fillId="21" borderId="0" xfId="0" applyFont="1" applyFill="1" applyBorder="1" applyAlignment="1">
      <alignment horizontal="center" vertical="center"/>
    </xf>
    <xf numFmtId="0" fontId="47" fillId="19" borderId="0" xfId="3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5" fillId="18" borderId="12" xfId="3" applyFont="1" applyFill="1" applyBorder="1" applyAlignment="1">
      <alignment horizontal="center" vertical="center" shrinkToFit="1"/>
    </xf>
    <xf numFmtId="0" fontId="11" fillId="18" borderId="12" xfId="3" applyFont="1" applyFill="1" applyBorder="1" applyAlignment="1">
      <alignment horizontal="center" vertical="center" shrinkToFit="1"/>
    </xf>
    <xf numFmtId="0" fontId="97" fillId="38" borderId="1" xfId="3" applyFont="1" applyFill="1" applyBorder="1" applyAlignment="1">
      <alignment horizontal="left" vertical="center"/>
    </xf>
    <xf numFmtId="0" fontId="98" fillId="38" borderId="1" xfId="3" applyFont="1" applyFill="1" applyBorder="1" applyAlignment="1">
      <alignment horizontal="center" vertical="center"/>
    </xf>
    <xf numFmtId="0" fontId="97" fillId="38" borderId="1" xfId="0" applyFont="1" applyFill="1" applyBorder="1" applyAlignment="1">
      <alignment horizontal="center" vertical="center"/>
    </xf>
    <xf numFmtId="0" fontId="97" fillId="0" borderId="1" xfId="3" applyFont="1" applyFill="1" applyBorder="1" applyAlignment="1">
      <alignment horizontal="center" vertical="center"/>
    </xf>
    <xf numFmtId="0" fontId="97" fillId="0" borderId="1" xfId="3" applyFont="1" applyFill="1" applyBorder="1" applyAlignment="1">
      <alignment horizontal="left" vertical="center"/>
    </xf>
    <xf numFmtId="1" fontId="98" fillId="0" borderId="42" xfId="5" applyNumberFormat="1" applyFont="1" applyFill="1" applyBorder="1" applyAlignment="1">
      <alignment horizontal="center" vertical="center" shrinkToFit="1"/>
    </xf>
    <xf numFmtId="0" fontId="19" fillId="39" borderId="22" xfId="3" applyFont="1" applyFill="1" applyBorder="1" applyAlignment="1">
      <alignment horizontal="center" vertical="center"/>
    </xf>
    <xf numFmtId="0" fontId="100" fillId="40" borderId="1" xfId="0" applyFont="1" applyFill="1" applyBorder="1" applyAlignment="1">
      <alignment horizontal="center" vertical="center"/>
    </xf>
    <xf numFmtId="0" fontId="100" fillId="0" borderId="1" xfId="0" applyFont="1" applyFill="1" applyBorder="1" applyAlignment="1">
      <alignment horizontal="center" vertical="center"/>
    </xf>
    <xf numFmtId="0" fontId="19" fillId="41" borderId="10" xfId="3" applyFont="1" applyFill="1" applyBorder="1" applyAlignment="1">
      <alignment horizontal="center" vertical="center" shrinkToFit="1"/>
    </xf>
    <xf numFmtId="1" fontId="98" fillId="0" borderId="0" xfId="5" applyNumberFormat="1" applyFont="1" applyFill="1" applyBorder="1" applyAlignment="1">
      <alignment horizontal="center" vertical="center" shrinkToFit="1"/>
    </xf>
    <xf numFmtId="0" fontId="19" fillId="40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1" fontId="97" fillId="0" borderId="43" xfId="5" applyNumberFormat="1" applyFont="1" applyFill="1" applyBorder="1" applyAlignment="1">
      <alignment horizontal="center" vertical="center" shrinkToFit="1"/>
    </xf>
    <xf numFmtId="0" fontId="97" fillId="40" borderId="1" xfId="0" applyFont="1" applyFill="1" applyBorder="1" applyAlignment="1">
      <alignment horizontal="center" vertical="center"/>
    </xf>
    <xf numFmtId="0" fontId="97" fillId="14" borderId="1" xfId="0" applyFont="1" applyFill="1" applyBorder="1" applyAlignment="1">
      <alignment horizontal="center" vertical="center"/>
    </xf>
    <xf numFmtId="1" fontId="97" fillId="0" borderId="42" xfId="5" applyNumberFormat="1" applyFont="1" applyFill="1" applyBorder="1" applyAlignment="1">
      <alignment horizontal="center" vertical="center" shrinkToFit="1"/>
    </xf>
    <xf numFmtId="0" fontId="98" fillId="0" borderId="1" xfId="3" applyFont="1" applyFill="1" applyBorder="1" applyAlignment="1">
      <alignment horizontal="center" vertical="center"/>
    </xf>
    <xf numFmtId="0" fontId="101" fillId="40" borderId="1" xfId="0" applyFont="1" applyFill="1" applyBorder="1" applyAlignment="1">
      <alignment horizontal="center" vertical="center"/>
    </xf>
    <xf numFmtId="0" fontId="102" fillId="14" borderId="1" xfId="0" applyFont="1" applyFill="1" applyBorder="1" applyAlignment="1">
      <alignment horizontal="center" vertical="center"/>
    </xf>
    <xf numFmtId="0" fontId="101" fillId="14" borderId="1" xfId="0" applyFont="1" applyFill="1" applyBorder="1" applyAlignment="1">
      <alignment horizontal="center" vertical="center"/>
    </xf>
    <xf numFmtId="0" fontId="98" fillId="0" borderId="10" xfId="0" applyFont="1" applyBorder="1" applyAlignment="1">
      <alignment horizontal="center" vertical="center" readingOrder="1"/>
    </xf>
    <xf numFmtId="0" fontId="103" fillId="0" borderId="1" xfId="0" applyFont="1" applyBorder="1" applyAlignment="1">
      <alignment horizontal="center"/>
    </xf>
    <xf numFmtId="1" fontId="98" fillId="0" borderId="5" xfId="5" applyNumberFormat="1" applyFont="1" applyFill="1" applyBorder="1" applyAlignment="1">
      <alignment horizontal="center" vertical="center" shrinkToFit="1"/>
    </xf>
    <xf numFmtId="0" fontId="98" fillId="0" borderId="1" xfId="0" applyFont="1" applyBorder="1" applyAlignment="1">
      <alignment horizontal="center" vertical="center" readingOrder="1"/>
    </xf>
    <xf numFmtId="0" fontId="19" fillId="40" borderId="24" xfId="0" applyFont="1" applyFill="1" applyBorder="1" applyAlignment="1">
      <alignment vertical="center"/>
    </xf>
    <xf numFmtId="0" fontId="19" fillId="14" borderId="10" xfId="0" applyFont="1" applyFill="1" applyBorder="1" applyAlignment="1">
      <alignment vertical="center"/>
    </xf>
    <xf numFmtId="1" fontId="98" fillId="0" borderId="1" xfId="5" applyNumberFormat="1" applyFont="1" applyFill="1" applyBorder="1" applyAlignment="1">
      <alignment horizontal="center" vertical="center" shrinkToFit="1"/>
    </xf>
    <xf numFmtId="0" fontId="100" fillId="14" borderId="1" xfId="0" applyFont="1" applyFill="1" applyBorder="1" applyAlignment="1">
      <alignment horizontal="center" vertical="center"/>
    </xf>
    <xf numFmtId="0" fontId="97" fillId="42" borderId="1" xfId="0" applyFont="1" applyFill="1" applyBorder="1" applyAlignment="1">
      <alignment horizontal="center" vertical="center"/>
    </xf>
    <xf numFmtId="0" fontId="97" fillId="43" borderId="1" xfId="3" applyFont="1" applyFill="1" applyBorder="1" applyAlignment="1">
      <alignment horizontal="center" vertical="center"/>
    </xf>
    <xf numFmtId="0" fontId="97" fillId="43" borderId="1" xfId="0" applyFont="1" applyFill="1" applyBorder="1" applyAlignment="1">
      <alignment horizontal="center" vertical="center"/>
    </xf>
    <xf numFmtId="0" fontId="97" fillId="0" borderId="0" xfId="3" applyFont="1" applyFill="1" applyBorder="1" applyAlignment="1">
      <alignment horizontal="center" vertical="center"/>
    </xf>
    <xf numFmtId="0" fontId="97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/>
    </xf>
    <xf numFmtId="0" fontId="100" fillId="14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 shrinkToFit="1"/>
    </xf>
    <xf numFmtId="0" fontId="19" fillId="0" borderId="0" xfId="0" applyFont="1"/>
    <xf numFmtId="0" fontId="24" fillId="0" borderId="0" xfId="0" applyFont="1"/>
    <xf numFmtId="0" fontId="104" fillId="0" borderId="0" xfId="0" applyFont="1" applyAlignment="1">
      <alignment horizontal="left"/>
    </xf>
    <xf numFmtId="0" fontId="104" fillId="0" borderId="0" xfId="0" applyFont="1"/>
    <xf numFmtId="0" fontId="105" fillId="0" borderId="0" xfId="0" applyFont="1"/>
    <xf numFmtId="0" fontId="107" fillId="44" borderId="1" xfId="0" applyFont="1" applyFill="1" applyBorder="1" applyAlignment="1">
      <alignment vertical="center"/>
    </xf>
    <xf numFmtId="0" fontId="108" fillId="44" borderId="1" xfId="0" applyFont="1" applyFill="1" applyBorder="1" applyAlignment="1">
      <alignment horizontal="center" vertical="center"/>
    </xf>
    <xf numFmtId="0" fontId="109" fillId="19" borderId="1" xfId="0" applyFont="1" applyFill="1" applyBorder="1" applyAlignment="1">
      <alignment horizontal="center" vertical="center"/>
    </xf>
    <xf numFmtId="0" fontId="110" fillId="19" borderId="1" xfId="0" applyFont="1" applyFill="1" applyBorder="1" applyAlignment="1">
      <alignment horizontal="left" vertical="center"/>
    </xf>
    <xf numFmtId="0" fontId="109" fillId="44" borderId="1" xfId="0" applyFont="1" applyFill="1" applyBorder="1" applyAlignment="1">
      <alignment horizontal="center" vertical="center"/>
    </xf>
    <xf numFmtId="0" fontId="110" fillId="40" borderId="1" xfId="0" applyFont="1" applyFill="1" applyBorder="1" applyAlignment="1">
      <alignment horizontal="center" vertical="center"/>
    </xf>
    <xf numFmtId="0" fontId="110" fillId="14" borderId="1" xfId="0" applyFont="1" applyFill="1" applyBorder="1" applyAlignment="1">
      <alignment horizontal="center" vertical="center"/>
    </xf>
    <xf numFmtId="0" fontId="111" fillId="14" borderId="1" xfId="0" applyFont="1" applyFill="1" applyBorder="1" applyAlignment="1">
      <alignment horizontal="center" vertical="center"/>
    </xf>
    <xf numFmtId="0" fontId="111" fillId="40" borderId="1" xfId="0" applyFont="1" applyFill="1" applyBorder="1" applyAlignment="1">
      <alignment horizontal="center" vertical="center"/>
    </xf>
    <xf numFmtId="0" fontId="109" fillId="19" borderId="1" xfId="0" applyFont="1" applyFill="1" applyBorder="1" applyAlignment="1">
      <alignment horizontal="left" vertical="center"/>
    </xf>
    <xf numFmtId="0" fontId="19" fillId="37" borderId="22" xfId="0" applyFont="1" applyFill="1" applyBorder="1" applyAlignment="1">
      <alignment vertical="center"/>
    </xf>
    <xf numFmtId="0" fontId="19" fillId="37" borderId="24" xfId="0" applyFont="1" applyFill="1" applyBorder="1" applyAlignment="1">
      <alignment vertical="center"/>
    </xf>
    <xf numFmtId="0" fontId="19" fillId="37" borderId="10" xfId="0" applyFont="1" applyFill="1" applyBorder="1" applyAlignment="1">
      <alignment vertical="center"/>
    </xf>
    <xf numFmtId="0" fontId="110" fillId="14" borderId="1" xfId="0" applyFont="1" applyFill="1" applyBorder="1" applyAlignment="1">
      <alignment horizontal="left" vertical="center"/>
    </xf>
    <xf numFmtId="0" fontId="109" fillId="19" borderId="1" xfId="0" applyFont="1" applyFill="1" applyBorder="1" applyAlignment="1">
      <alignment vertical="center"/>
    </xf>
    <xf numFmtId="0" fontId="109" fillId="19" borderId="22" xfId="0" applyFont="1" applyFill="1" applyBorder="1" applyAlignment="1">
      <alignment horizontal="center" vertical="center"/>
    </xf>
    <xf numFmtId="0" fontId="35" fillId="0" borderId="0" xfId="0" applyFont="1"/>
    <xf numFmtId="0" fontId="110" fillId="45" borderId="24" xfId="0" applyFont="1" applyFill="1" applyBorder="1" applyAlignment="1">
      <alignment vertical="center"/>
    </xf>
    <xf numFmtId="0" fontId="0" fillId="45" borderId="0" xfId="0" applyFill="1"/>
    <xf numFmtId="0" fontId="110" fillId="45" borderId="10" xfId="0" applyFont="1" applyFill="1" applyBorder="1" applyAlignment="1">
      <alignment vertical="center"/>
    </xf>
    <xf numFmtId="0" fontId="109" fillId="0" borderId="1" xfId="0" applyFont="1" applyBorder="1" applyAlignment="1">
      <alignment horizontal="left" vertical="center"/>
    </xf>
    <xf numFmtId="0" fontId="110" fillId="0" borderId="0" xfId="0" applyFont="1"/>
    <xf numFmtId="0" fontId="104" fillId="0" borderId="0" xfId="0" applyFont="1" applyAlignment="1">
      <alignment horizontal="center"/>
    </xf>
    <xf numFmtId="0" fontId="111" fillId="0" borderId="0" xfId="0" applyFont="1" applyFill="1" applyBorder="1" applyAlignment="1">
      <alignment horizontal="center" vertical="center"/>
    </xf>
    <xf numFmtId="0" fontId="112" fillId="46" borderId="1" xfId="0" quotePrefix="1" applyFont="1" applyFill="1" applyBorder="1" applyAlignment="1">
      <alignment vertical="center"/>
    </xf>
    <xf numFmtId="0" fontId="113" fillId="46" borderId="1" xfId="0" applyFont="1" applyFill="1" applyBorder="1" applyAlignment="1">
      <alignment horizontal="center" vertical="center"/>
    </xf>
    <xf numFmtId="0" fontId="113" fillId="46" borderId="19" xfId="0" applyFont="1" applyFill="1" applyBorder="1" applyAlignment="1">
      <alignment horizontal="center" vertical="center"/>
    </xf>
    <xf numFmtId="0" fontId="113" fillId="46" borderId="19" xfId="0" applyFont="1" applyFill="1" applyBorder="1" applyAlignment="1">
      <alignment vertical="center"/>
    </xf>
    <xf numFmtId="0" fontId="112" fillId="46" borderId="1" xfId="0" applyFont="1" applyFill="1" applyBorder="1" applyAlignment="1">
      <alignment vertical="center"/>
    </xf>
    <xf numFmtId="0" fontId="113" fillId="46" borderId="13" xfId="0" applyFont="1" applyFill="1" applyBorder="1" applyAlignment="1">
      <alignment horizontal="center" vertical="center"/>
    </xf>
    <xf numFmtId="0" fontId="113" fillId="46" borderId="13" xfId="0" applyFont="1" applyFill="1" applyBorder="1" applyAlignment="1">
      <alignment vertical="center"/>
    </xf>
    <xf numFmtId="0" fontId="114" fillId="0" borderId="1" xfId="0" applyFont="1" applyFill="1" applyBorder="1" applyAlignment="1">
      <alignment horizontal="left" vertical="center"/>
    </xf>
    <xf numFmtId="0" fontId="114" fillId="14" borderId="1" xfId="0" applyFont="1" applyFill="1" applyBorder="1" applyAlignment="1">
      <alignment horizontal="center" vertical="center"/>
    </xf>
    <xf numFmtId="0" fontId="110" fillId="39" borderId="1" xfId="0" applyFont="1" applyFill="1" applyBorder="1" applyAlignment="1">
      <alignment horizontal="center" vertical="center"/>
    </xf>
    <xf numFmtId="0" fontId="114" fillId="19" borderId="1" xfId="0" applyFont="1" applyFill="1" applyBorder="1" applyAlignment="1">
      <alignment horizontal="left" vertical="center"/>
    </xf>
    <xf numFmtId="0" fontId="114" fillId="19" borderId="22" xfId="0" applyFont="1" applyFill="1" applyBorder="1" applyAlignment="1">
      <alignment horizontal="center" vertical="center"/>
    </xf>
    <xf numFmtId="0" fontId="115" fillId="0" borderId="1" xfId="0" applyFont="1" applyBorder="1" applyAlignment="1">
      <alignment horizontal="left"/>
    </xf>
    <xf numFmtId="0" fontId="114" fillId="19" borderId="1" xfId="0" applyFont="1" applyFill="1" applyBorder="1" applyAlignment="1">
      <alignment horizontal="center" vertical="center"/>
    </xf>
    <xf numFmtId="0" fontId="110" fillId="19" borderId="22" xfId="0" applyFont="1" applyFill="1" applyBorder="1" applyAlignment="1">
      <alignment horizontal="center" vertical="center"/>
    </xf>
    <xf numFmtId="0" fontId="97" fillId="38" borderId="10" xfId="0" applyFont="1" applyFill="1" applyBorder="1" applyAlignment="1">
      <alignment horizontal="center" vertical="center"/>
    </xf>
    <xf numFmtId="0" fontId="97" fillId="38" borderId="22" xfId="0" applyFont="1" applyFill="1" applyBorder="1" applyAlignment="1">
      <alignment horizontal="center" vertical="center"/>
    </xf>
    <xf numFmtId="0" fontId="100" fillId="39" borderId="1" xfId="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93" fillId="39" borderId="1" xfId="3" applyFont="1" applyFill="1" applyBorder="1" applyAlignment="1">
      <alignment horizontal="center" vertical="center"/>
    </xf>
    <xf numFmtId="0" fontId="97" fillId="0" borderId="1" xfId="0" applyFont="1" applyFill="1" applyBorder="1" applyAlignment="1">
      <alignment horizontal="center" vertical="center"/>
    </xf>
    <xf numFmtId="0" fontId="93" fillId="47" borderId="0" xfId="3" applyFont="1" applyFill="1" applyBorder="1" applyAlignment="1">
      <alignment horizontal="center" vertical="center"/>
    </xf>
    <xf numFmtId="0" fontId="97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0" fontId="116" fillId="0" borderId="0" xfId="0" applyFont="1"/>
    <xf numFmtId="0" fontId="116" fillId="0" borderId="0" xfId="0" applyFont="1" applyAlignment="1"/>
    <xf numFmtId="0" fontId="19" fillId="0" borderId="0" xfId="0" applyFont="1" applyAlignment="1"/>
    <xf numFmtId="0" fontId="97" fillId="0" borderId="0" xfId="0" applyFont="1"/>
    <xf numFmtId="0" fontId="116" fillId="0" borderId="0" xfId="0" applyFont="1" applyAlignment="1">
      <alignment horizontal="left"/>
    </xf>
    <xf numFmtId="0" fontId="16" fillId="19" borderId="27" xfId="0" applyFont="1" applyFill="1" applyBorder="1" applyAlignment="1">
      <alignment horizontal="left" vertical="center"/>
    </xf>
    <xf numFmtId="0" fontId="43" fillId="0" borderId="29" xfId="1" applyFont="1" applyBorder="1" applyAlignment="1">
      <alignment horizontal="center" vertical="center"/>
    </xf>
    <xf numFmtId="0" fontId="44" fillId="0" borderId="11" xfId="3" applyFont="1" applyBorder="1" applyAlignment="1">
      <alignment horizontal="left" vertical="center"/>
    </xf>
    <xf numFmtId="0" fontId="43" fillId="0" borderId="12" xfId="1" applyFont="1" applyBorder="1" applyAlignment="1">
      <alignment horizontal="center" vertical="center"/>
    </xf>
    <xf numFmtId="0" fontId="47" fillId="0" borderId="12" xfId="3" applyFont="1" applyBorder="1" applyAlignment="1">
      <alignment horizontal="center" vertical="center"/>
    </xf>
    <xf numFmtId="0" fontId="47" fillId="19" borderId="12" xfId="3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6" fillId="21" borderId="14" xfId="0" applyFont="1" applyFill="1" applyBorder="1" applyAlignment="1">
      <alignment horizontal="center" vertical="center"/>
    </xf>
    <xf numFmtId="0" fontId="47" fillId="19" borderId="16" xfId="3" applyFont="1" applyFill="1" applyBorder="1" applyAlignment="1">
      <alignment horizontal="center" vertical="center"/>
    </xf>
    <xf numFmtId="0" fontId="9" fillId="0" borderId="1" xfId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69" fillId="13" borderId="10" xfId="1" applyFont="1" applyFill="1" applyBorder="1" applyAlignment="1">
      <alignment horizontal="center" vertical="center"/>
    </xf>
    <xf numFmtId="0" fontId="84" fillId="14" borderId="10" xfId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97" fillId="38" borderId="10" xfId="3" applyFont="1" applyFill="1" applyBorder="1" applyAlignment="1">
      <alignment horizontal="center" vertical="center" shrinkToFit="1"/>
    </xf>
    <xf numFmtId="0" fontId="97" fillId="38" borderId="1" xfId="3" applyFont="1" applyFill="1" applyBorder="1" applyAlignment="1">
      <alignment horizontal="center" vertical="center"/>
    </xf>
    <xf numFmtId="0" fontId="108" fillId="44" borderId="19" xfId="0" applyFont="1" applyFill="1" applyBorder="1" applyAlignment="1">
      <alignment horizontal="center" vertical="center"/>
    </xf>
    <xf numFmtId="0" fontId="108" fillId="44" borderId="13" xfId="0" applyFont="1" applyFill="1" applyBorder="1" applyAlignment="1">
      <alignment horizontal="center" vertical="center"/>
    </xf>
    <xf numFmtId="0" fontId="110" fillId="13" borderId="22" xfId="0" applyFont="1" applyFill="1" applyBorder="1" applyAlignment="1">
      <alignment horizontal="center" vertical="center"/>
    </xf>
    <xf numFmtId="0" fontId="110" fillId="13" borderId="24" xfId="0" applyFont="1" applyFill="1" applyBorder="1" applyAlignment="1">
      <alignment horizontal="center" vertical="center"/>
    </xf>
    <xf numFmtId="0" fontId="110" fillId="45" borderId="22" xfId="0" applyFont="1" applyFill="1" applyBorder="1" applyAlignment="1">
      <alignment horizontal="center" vertical="center"/>
    </xf>
    <xf numFmtId="0" fontId="110" fillId="45" borderId="24" xfId="0" applyFont="1" applyFill="1" applyBorder="1" applyAlignment="1">
      <alignment horizontal="center" vertical="center"/>
    </xf>
    <xf numFmtId="0" fontId="119" fillId="0" borderId="0" xfId="0" applyFont="1"/>
    <xf numFmtId="0" fontId="30" fillId="0" borderId="32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0" fillId="0" borderId="34" xfId="1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33" fillId="0" borderId="2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8" borderId="8" xfId="0" applyFont="1" applyFill="1" applyBorder="1" applyAlignment="1">
      <alignment horizontal="center" shrinkToFit="1"/>
    </xf>
    <xf numFmtId="0" fontId="69" fillId="31" borderId="22" xfId="1" applyFont="1" applyFill="1" applyBorder="1" applyAlignment="1">
      <alignment horizontal="center" vertical="center"/>
    </xf>
    <xf numFmtId="0" fontId="69" fillId="31" borderId="24" xfId="1" applyFont="1" applyFill="1" applyBorder="1" applyAlignment="1">
      <alignment horizontal="center" vertical="center"/>
    </xf>
    <xf numFmtId="0" fontId="69" fillId="31" borderId="10" xfId="1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0" fillId="23" borderId="7" xfId="0" applyFont="1" applyFill="1" applyBorder="1" applyAlignment="1">
      <alignment horizontal="center" vertical="center"/>
    </xf>
    <xf numFmtId="0" fontId="30" fillId="23" borderId="1" xfId="0" applyFont="1" applyFill="1" applyBorder="1" applyAlignment="1">
      <alignment horizontal="center" vertical="center"/>
    </xf>
    <xf numFmtId="0" fontId="56" fillId="23" borderId="1" xfId="0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horizontal="center"/>
    </xf>
    <xf numFmtId="0" fontId="5" fillId="28" borderId="1" xfId="0" applyFont="1" applyFill="1" applyBorder="1" applyAlignment="1">
      <alignment horizontal="center" shrinkToFit="1"/>
    </xf>
    <xf numFmtId="0" fontId="5" fillId="23" borderId="1" xfId="0" applyFont="1" applyFill="1" applyBorder="1" applyAlignment="1">
      <alignment horizontal="center" shrinkToFit="1"/>
    </xf>
    <xf numFmtId="0" fontId="5" fillId="23" borderId="8" xfId="0" applyFont="1" applyFill="1" applyBorder="1" applyAlignment="1">
      <alignment horizontal="center" shrinkToFit="1"/>
    </xf>
    <xf numFmtId="0" fontId="57" fillId="0" borderId="27" xfId="0" applyFont="1" applyBorder="1" applyAlignment="1">
      <alignment horizontal="center" vertical="center" wrapText="1"/>
    </xf>
    <xf numFmtId="0" fontId="57" fillId="0" borderId="28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7" fillId="0" borderId="30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/>
    </xf>
    <xf numFmtId="0" fontId="70" fillId="29" borderId="22" xfId="1" applyFont="1" applyFill="1" applyBorder="1" applyAlignment="1">
      <alignment horizontal="center" vertical="center"/>
    </xf>
    <xf numFmtId="0" fontId="70" fillId="29" borderId="24" xfId="1" applyFont="1" applyFill="1" applyBorder="1" applyAlignment="1">
      <alignment horizontal="center" vertical="center"/>
    </xf>
    <xf numFmtId="0" fontId="57" fillId="0" borderId="23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52" fillId="0" borderId="1" xfId="0" applyFont="1" applyBorder="1" applyAlignment="1">
      <alignment horizontal="center"/>
    </xf>
    <xf numFmtId="0" fontId="55" fillId="0" borderId="0" xfId="0" applyFont="1" applyBorder="1" applyAlignment="1">
      <alignment horizontal="center" vertical="center"/>
    </xf>
    <xf numFmtId="0" fontId="69" fillId="29" borderId="22" xfId="1" applyFont="1" applyFill="1" applyBorder="1" applyAlignment="1">
      <alignment horizontal="center" vertical="center"/>
    </xf>
    <xf numFmtId="0" fontId="69" fillId="29" borderId="24" xfId="1" applyFont="1" applyFill="1" applyBorder="1" applyAlignment="1">
      <alignment horizontal="center" vertical="center"/>
    </xf>
    <xf numFmtId="0" fontId="69" fillId="29" borderId="10" xfId="1" applyFont="1" applyFill="1" applyBorder="1" applyAlignment="1">
      <alignment horizontal="center" vertical="center"/>
    </xf>
    <xf numFmtId="0" fontId="91" fillId="0" borderId="20" xfId="0" applyFont="1" applyBorder="1" applyAlignment="1">
      <alignment horizontal="center" vertical="center" wrapText="1"/>
    </xf>
    <xf numFmtId="0" fontId="81" fillId="0" borderId="9" xfId="0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0" fontId="91" fillId="0" borderId="3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4" xfId="0" applyFont="1" applyBorder="1" applyAlignment="1">
      <alignment horizontal="center" vertical="center" wrapText="1"/>
    </xf>
    <xf numFmtId="0" fontId="81" fillId="0" borderId="3" xfId="0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0" fontId="81" fillId="0" borderId="2" xfId="0" applyFont="1" applyBorder="1" applyAlignment="1">
      <alignment horizontal="center" vertical="center" wrapText="1"/>
    </xf>
    <xf numFmtId="0" fontId="81" fillId="0" borderId="6" xfId="0" applyFont="1" applyBorder="1" applyAlignment="1">
      <alignment horizontal="center" vertical="center" wrapText="1"/>
    </xf>
    <xf numFmtId="0" fontId="80" fillId="33" borderId="1" xfId="2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71" fillId="5" borderId="1" xfId="0" applyFont="1" applyFill="1" applyBorder="1" applyAlignment="1">
      <alignment horizontal="center" vertical="center"/>
    </xf>
    <xf numFmtId="0" fontId="72" fillId="5" borderId="1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center" vertical="center"/>
    </xf>
    <xf numFmtId="0" fontId="73" fillId="7" borderId="1" xfId="0" applyFont="1" applyFill="1" applyBorder="1" applyAlignment="1">
      <alignment horizontal="center" vertical="center"/>
    </xf>
    <xf numFmtId="0" fontId="72" fillId="7" borderId="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top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58" fillId="0" borderId="0" xfId="0" applyFont="1" applyAlignment="1">
      <alignment horizontal="center" vertical="top"/>
    </xf>
    <xf numFmtId="0" fontId="15" fillId="0" borderId="0" xfId="0" applyFont="1" applyAlignment="1">
      <alignment horizontal="center" wrapText="1"/>
    </xf>
    <xf numFmtId="0" fontId="80" fillId="31" borderId="1" xfId="2" applyFont="1" applyFill="1" applyBorder="1" applyAlignment="1">
      <alignment horizontal="center" vertical="center"/>
    </xf>
    <xf numFmtId="0" fontId="118" fillId="0" borderId="27" xfId="3" applyFont="1" applyBorder="1" applyAlignment="1">
      <alignment horizontal="center" vertical="center" wrapText="1"/>
    </xf>
    <xf numFmtId="0" fontId="59" fillId="0" borderId="28" xfId="3" applyFont="1" applyBorder="1" applyAlignment="1">
      <alignment horizontal="center" vertical="center" wrapText="1"/>
    </xf>
    <xf numFmtId="0" fontId="59" fillId="0" borderId="29" xfId="3" applyFont="1" applyBorder="1" applyAlignment="1">
      <alignment horizontal="center" vertical="center" wrapText="1"/>
    </xf>
    <xf numFmtId="0" fontId="59" fillId="0" borderId="11" xfId="3" applyFont="1" applyBorder="1" applyAlignment="1">
      <alignment horizontal="center" vertical="center" wrapText="1"/>
    </xf>
    <xf numFmtId="0" fontId="59" fillId="0" borderId="0" xfId="3" applyFont="1" applyBorder="1" applyAlignment="1">
      <alignment horizontal="center" vertical="center" wrapText="1"/>
    </xf>
    <xf numFmtId="0" fontId="59" fillId="0" borderId="12" xfId="3" applyFont="1" applyBorder="1" applyAlignment="1">
      <alignment horizontal="center" vertical="center" wrapText="1"/>
    </xf>
    <xf numFmtId="0" fontId="59" fillId="0" borderId="30" xfId="3" applyFont="1" applyBorder="1" applyAlignment="1">
      <alignment horizontal="center" vertical="center" wrapText="1"/>
    </xf>
    <xf numFmtId="0" fontId="59" fillId="0" borderId="2" xfId="3" applyFont="1" applyBorder="1" applyAlignment="1">
      <alignment horizontal="center" vertical="center" wrapText="1"/>
    </xf>
    <xf numFmtId="0" fontId="59" fillId="0" borderId="31" xfId="3" applyFont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/>
    </xf>
    <xf numFmtId="0" fontId="5" fillId="16" borderId="13" xfId="3" applyFont="1" applyFill="1" applyBorder="1" applyAlignment="1">
      <alignment horizontal="center" vertical="center"/>
    </xf>
    <xf numFmtId="0" fontId="4" fillId="18" borderId="19" xfId="3" applyFont="1" applyFill="1" applyBorder="1" applyAlignment="1">
      <alignment horizontal="center" vertical="center"/>
    </xf>
    <xf numFmtId="0" fontId="4" fillId="18" borderId="13" xfId="3" applyFont="1" applyFill="1" applyBorder="1" applyAlignment="1">
      <alignment horizontal="center" vertical="center"/>
    </xf>
    <xf numFmtId="0" fontId="5" fillId="18" borderId="19" xfId="3" applyFont="1" applyFill="1" applyBorder="1" applyAlignment="1">
      <alignment horizontal="center" vertical="center" shrinkToFit="1"/>
    </xf>
    <xf numFmtId="0" fontId="5" fillId="18" borderId="13" xfId="3" applyFont="1" applyFill="1" applyBorder="1" applyAlignment="1">
      <alignment horizontal="center" vertical="center" shrinkToFit="1"/>
    </xf>
    <xf numFmtId="0" fontId="5" fillId="18" borderId="25" xfId="3" applyFont="1" applyFill="1" applyBorder="1" applyAlignment="1">
      <alignment horizontal="center" vertical="center" shrinkToFit="1"/>
    </xf>
    <xf numFmtId="0" fontId="5" fillId="18" borderId="26" xfId="3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/>
    </xf>
    <xf numFmtId="0" fontId="97" fillId="38" borderId="22" xfId="3" applyFont="1" applyFill="1" applyBorder="1" applyAlignment="1">
      <alignment horizontal="center" vertical="center"/>
    </xf>
    <xf numFmtId="0" fontId="97" fillId="38" borderId="10" xfId="3" applyFont="1" applyFill="1" applyBorder="1" applyAlignment="1">
      <alignment horizontal="center" vertical="center" shrinkToFit="1"/>
    </xf>
    <xf numFmtId="0" fontId="95" fillId="0" borderId="1" xfId="0" applyFont="1" applyBorder="1" applyAlignment="1">
      <alignment horizontal="center" vertical="center" wrapText="1"/>
    </xf>
    <xf numFmtId="0" fontId="97" fillId="38" borderId="1" xfId="3" applyFont="1" applyFill="1" applyBorder="1" applyAlignment="1">
      <alignment horizontal="center" vertical="center"/>
    </xf>
    <xf numFmtId="0" fontId="97" fillId="38" borderId="1" xfId="3" applyFont="1" applyFill="1" applyBorder="1" applyAlignment="1">
      <alignment horizontal="center" vertical="center" shrinkToFit="1"/>
    </xf>
    <xf numFmtId="0" fontId="108" fillId="44" borderId="19" xfId="0" applyFont="1" applyFill="1" applyBorder="1" applyAlignment="1">
      <alignment horizontal="center" vertical="center"/>
    </xf>
    <xf numFmtId="0" fontId="108" fillId="44" borderId="13" xfId="0" applyFont="1" applyFill="1" applyBorder="1" applyAlignment="1">
      <alignment horizontal="center" vertical="center"/>
    </xf>
    <xf numFmtId="0" fontId="110" fillId="13" borderId="22" xfId="0" applyFont="1" applyFill="1" applyBorder="1" applyAlignment="1">
      <alignment horizontal="center" vertical="center"/>
    </xf>
    <xf numFmtId="0" fontId="110" fillId="13" borderId="24" xfId="0" applyFont="1" applyFill="1" applyBorder="1" applyAlignment="1">
      <alignment horizontal="center" vertical="center"/>
    </xf>
    <xf numFmtId="0" fontId="110" fillId="13" borderId="10" xfId="0" applyFont="1" applyFill="1" applyBorder="1" applyAlignment="1">
      <alignment horizontal="center" vertical="center"/>
    </xf>
    <xf numFmtId="0" fontId="110" fillId="45" borderId="22" xfId="0" applyFont="1" applyFill="1" applyBorder="1" applyAlignment="1">
      <alignment horizontal="center" vertical="center"/>
    </xf>
    <xf numFmtId="0" fontId="110" fillId="45" borderId="24" xfId="0" applyFont="1" applyFill="1" applyBorder="1" applyAlignment="1">
      <alignment horizontal="center" vertical="center"/>
    </xf>
    <xf numFmtId="0" fontId="110" fillId="45" borderId="10" xfId="0" applyFont="1" applyFill="1" applyBorder="1" applyAlignment="1">
      <alignment horizontal="center" vertical="center"/>
    </xf>
    <xf numFmtId="0" fontId="110" fillId="13" borderId="22" xfId="0" applyFont="1" applyFill="1" applyBorder="1" applyAlignment="1">
      <alignment horizontal="center" vertical="center" wrapText="1"/>
    </xf>
    <xf numFmtId="0" fontId="110" fillId="13" borderId="24" xfId="0" applyFont="1" applyFill="1" applyBorder="1" applyAlignment="1">
      <alignment horizontal="center" vertical="center" wrapText="1"/>
    </xf>
    <xf numFmtId="0" fontId="110" fillId="13" borderId="10" xfId="0" applyFont="1" applyFill="1" applyBorder="1" applyAlignment="1">
      <alignment horizontal="center" vertical="center" wrapText="1"/>
    </xf>
    <xf numFmtId="0" fontId="96" fillId="0" borderId="20" xfId="0" applyFont="1" applyBorder="1" applyAlignment="1">
      <alignment horizontal="center" wrapText="1"/>
    </xf>
    <xf numFmtId="0" fontId="96" fillId="0" borderId="9" xfId="0" applyFont="1" applyBorder="1" applyAlignment="1">
      <alignment horizontal="center" wrapText="1"/>
    </xf>
    <xf numFmtId="0" fontId="106" fillId="0" borderId="3" xfId="0" applyFont="1" applyBorder="1" applyAlignment="1">
      <alignment horizontal="center" vertical="center" wrapText="1"/>
    </xf>
    <xf numFmtId="0" fontId="106" fillId="0" borderId="0" xfId="0" applyFont="1" applyBorder="1" applyAlignment="1">
      <alignment horizontal="center" vertical="center" wrapText="1"/>
    </xf>
    <xf numFmtId="0" fontId="106" fillId="0" borderId="5" xfId="0" applyFont="1" applyBorder="1" applyAlignment="1">
      <alignment horizontal="center" vertical="center"/>
    </xf>
    <xf numFmtId="0" fontId="106" fillId="0" borderId="2" xfId="0" applyFont="1" applyBorder="1" applyAlignment="1">
      <alignment horizontal="center" vertical="center"/>
    </xf>
    <xf numFmtId="0" fontId="110" fillId="45" borderId="22" xfId="0" applyFont="1" applyFill="1" applyBorder="1" applyAlignment="1">
      <alignment horizontal="center" vertical="center" wrapText="1"/>
    </xf>
    <xf numFmtId="0" fontId="110" fillId="45" borderId="24" xfId="0" applyFont="1" applyFill="1" applyBorder="1" applyAlignment="1">
      <alignment horizontal="center" vertical="center" wrapText="1"/>
    </xf>
    <xf numFmtId="0" fontId="110" fillId="45" borderId="10" xfId="0" applyFont="1" applyFill="1" applyBorder="1" applyAlignment="1">
      <alignment horizontal="center" vertical="center" wrapText="1"/>
    </xf>
    <xf numFmtId="0" fontId="95" fillId="0" borderId="3" xfId="0" applyFont="1" applyBorder="1" applyAlignment="1">
      <alignment horizontal="center" vertical="center" wrapText="1"/>
    </xf>
    <xf numFmtId="0" fontId="95" fillId="0" borderId="0" xfId="0" applyFont="1" applyBorder="1" applyAlignment="1">
      <alignment horizontal="center" vertical="center" wrapText="1"/>
    </xf>
    <xf numFmtId="0" fontId="95" fillId="0" borderId="5" xfId="0" applyFont="1" applyBorder="1" applyAlignment="1">
      <alignment horizontal="center" vertical="center" wrapText="1"/>
    </xf>
    <xf numFmtId="0" fontId="95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17" fillId="0" borderId="0" xfId="0" applyFont="1" applyBorder="1" applyAlignment="1">
      <alignment horizontal="center" vertical="center" wrapText="1"/>
    </xf>
    <xf numFmtId="0" fontId="97" fillId="38" borderId="19" xfId="3" applyFont="1" applyFill="1" applyBorder="1" applyAlignment="1">
      <alignment horizontal="center" vertical="center"/>
    </xf>
    <xf numFmtId="0" fontId="97" fillId="38" borderId="13" xfId="3" applyFont="1" applyFill="1" applyBorder="1" applyAlignment="1">
      <alignment horizontal="center" vertical="center"/>
    </xf>
  </cellXfs>
  <cellStyles count="6">
    <cellStyle name="Normal" xfId="0" builtinId="0"/>
    <cellStyle name="Normal 2" xfId="5"/>
    <cellStyle name="Normal 4" xfId="1"/>
    <cellStyle name="Normal 4 2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0</xdr:row>
      <xdr:rowOff>85725</xdr:rowOff>
    </xdr:from>
    <xdr:to>
      <xdr:col>1</xdr:col>
      <xdr:colOff>869673</xdr:colOff>
      <xdr:row>3</xdr:row>
      <xdr:rowOff>0</xdr:rowOff>
    </xdr:to>
    <xdr:pic>
      <xdr:nvPicPr>
        <xdr:cNvPr id="1085" name="Imagem 1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85725"/>
          <a:ext cx="1087507" cy="477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142875</xdr:rowOff>
    </xdr:from>
    <xdr:to>
      <xdr:col>1</xdr:col>
      <xdr:colOff>225426</xdr:colOff>
      <xdr:row>3</xdr:row>
      <xdr:rowOff>113512</xdr:rowOff>
    </xdr:to>
    <xdr:pic>
      <xdr:nvPicPr>
        <xdr:cNvPr id="2107" name="Imagem 1">
          <a:extLst>
            <a:ext uri="{FF2B5EF4-FFF2-40B4-BE49-F238E27FC236}">
              <a16:creationId xmlns="" xmlns:a16="http://schemas.microsoft.com/office/drawing/2014/main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142875"/>
          <a:ext cx="1093258" cy="542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971550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3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U30" sqref="U30"/>
    </sheetView>
  </sheetViews>
  <sheetFormatPr defaultRowHeight="15"/>
  <cols>
    <col min="2" max="2" width="28.7109375" customWidth="1"/>
    <col min="3" max="3" width="10" customWidth="1"/>
    <col min="5" max="35" width="3.7109375" customWidth="1"/>
    <col min="36" max="38" width="3.7109375" hidden="1" customWidth="1"/>
    <col min="39" max="41" width="3.7109375" customWidth="1"/>
  </cols>
  <sheetData>
    <row r="1" spans="1:41">
      <c r="A1" s="490" t="s">
        <v>425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164"/>
      <c r="AN1" s="164"/>
      <c r="AO1" s="165"/>
    </row>
    <row r="2" spans="1:41">
      <c r="A2" s="492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  <c r="AC2" s="493"/>
      <c r="AD2" s="493"/>
      <c r="AE2" s="493"/>
      <c r="AF2" s="493"/>
      <c r="AG2" s="493"/>
      <c r="AH2" s="493"/>
      <c r="AI2" s="493"/>
      <c r="AJ2" s="493"/>
      <c r="AK2" s="493"/>
      <c r="AL2" s="493"/>
      <c r="AM2" s="166"/>
      <c r="AN2" s="166"/>
      <c r="AO2" s="167"/>
    </row>
    <row r="3" spans="1:41">
      <c r="A3" s="494"/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495"/>
      <c r="AH3" s="495"/>
      <c r="AI3" s="495"/>
      <c r="AJ3" s="495"/>
      <c r="AK3" s="495"/>
      <c r="AL3" s="495"/>
      <c r="AM3" s="168"/>
      <c r="AN3" s="168"/>
      <c r="AO3" s="169"/>
    </row>
    <row r="4" spans="1:41">
      <c r="A4" s="483" t="s">
        <v>0</v>
      </c>
      <c r="B4" s="496" t="s">
        <v>1</v>
      </c>
      <c r="C4" s="124" t="s">
        <v>2</v>
      </c>
      <c r="D4" s="485" t="s">
        <v>3</v>
      </c>
      <c r="E4" s="170">
        <v>1</v>
      </c>
      <c r="F4" s="170">
        <v>2</v>
      </c>
      <c r="G4" s="170">
        <v>3</v>
      </c>
      <c r="H4" s="170">
        <v>4</v>
      </c>
      <c r="I4" s="170">
        <v>5</v>
      </c>
      <c r="J4" s="170">
        <v>6</v>
      </c>
      <c r="K4" s="170">
        <v>7</v>
      </c>
      <c r="L4" s="170">
        <v>8</v>
      </c>
      <c r="M4" s="170">
        <v>9</v>
      </c>
      <c r="N4" s="170">
        <v>10</v>
      </c>
      <c r="O4" s="170">
        <v>11</v>
      </c>
      <c r="P4" s="170">
        <v>12</v>
      </c>
      <c r="Q4" s="170">
        <v>13</v>
      </c>
      <c r="R4" s="170">
        <v>14</v>
      </c>
      <c r="S4" s="170">
        <v>15</v>
      </c>
      <c r="T4" s="170">
        <v>16</v>
      </c>
      <c r="U4" s="170">
        <v>17</v>
      </c>
      <c r="V4" s="170">
        <v>18</v>
      </c>
      <c r="W4" s="170">
        <v>19</v>
      </c>
      <c r="X4" s="170">
        <v>20</v>
      </c>
      <c r="Y4" s="170">
        <v>21</v>
      </c>
      <c r="Z4" s="170">
        <v>22</v>
      </c>
      <c r="AA4" s="170">
        <v>23</v>
      </c>
      <c r="AB4" s="170">
        <v>24</v>
      </c>
      <c r="AC4" s="170">
        <v>25</v>
      </c>
      <c r="AD4" s="170">
        <v>26</v>
      </c>
      <c r="AE4" s="170">
        <v>27</v>
      </c>
      <c r="AF4" s="170">
        <v>28</v>
      </c>
      <c r="AG4" s="170">
        <v>29</v>
      </c>
      <c r="AH4" s="170">
        <v>30</v>
      </c>
      <c r="AI4" s="170">
        <v>31</v>
      </c>
      <c r="AJ4" s="170">
        <v>29</v>
      </c>
      <c r="AK4" s="170">
        <v>30</v>
      </c>
      <c r="AL4" s="170">
        <v>31</v>
      </c>
      <c r="AM4" s="497" t="s">
        <v>4</v>
      </c>
      <c r="AN4" s="488" t="s">
        <v>5</v>
      </c>
      <c r="AO4" s="489" t="s">
        <v>6</v>
      </c>
    </row>
    <row r="5" spans="1:41">
      <c r="A5" s="483"/>
      <c r="B5" s="496"/>
      <c r="C5" s="124" t="s">
        <v>7</v>
      </c>
      <c r="D5" s="485"/>
      <c r="E5" s="182" t="s">
        <v>11</v>
      </c>
      <c r="F5" s="182" t="s">
        <v>12</v>
      </c>
      <c r="G5" s="182" t="s">
        <v>13</v>
      </c>
      <c r="H5" s="182" t="s">
        <v>14</v>
      </c>
      <c r="I5" s="182" t="s">
        <v>8</v>
      </c>
      <c r="J5" s="182" t="s">
        <v>9</v>
      </c>
      <c r="K5" s="182" t="s">
        <v>10</v>
      </c>
      <c r="L5" s="182" t="s">
        <v>11</v>
      </c>
      <c r="M5" s="182" t="s">
        <v>12</v>
      </c>
      <c r="N5" s="182" t="s">
        <v>13</v>
      </c>
      <c r="O5" s="182" t="s">
        <v>14</v>
      </c>
      <c r="P5" s="182" t="s">
        <v>8</v>
      </c>
      <c r="Q5" s="182" t="s">
        <v>9</v>
      </c>
      <c r="R5" s="182" t="s">
        <v>10</v>
      </c>
      <c r="S5" s="182" t="s">
        <v>11</v>
      </c>
      <c r="T5" s="182" t="s">
        <v>12</v>
      </c>
      <c r="U5" s="182" t="s">
        <v>13</v>
      </c>
      <c r="V5" s="182" t="s">
        <v>14</v>
      </c>
      <c r="W5" s="182" t="s">
        <v>8</v>
      </c>
      <c r="X5" s="182" t="s">
        <v>9</v>
      </c>
      <c r="Y5" s="182" t="s">
        <v>10</v>
      </c>
      <c r="Z5" s="182" t="s">
        <v>11</v>
      </c>
      <c r="AA5" s="182" t="s">
        <v>12</v>
      </c>
      <c r="AB5" s="182" t="s">
        <v>13</v>
      </c>
      <c r="AC5" s="182" t="s">
        <v>14</v>
      </c>
      <c r="AD5" s="182" t="s">
        <v>8</v>
      </c>
      <c r="AE5" s="182" t="s">
        <v>9</v>
      </c>
      <c r="AF5" s="182" t="s">
        <v>10</v>
      </c>
      <c r="AG5" s="182" t="s">
        <v>11</v>
      </c>
      <c r="AH5" s="182" t="s">
        <v>12</v>
      </c>
      <c r="AI5" s="182" t="s">
        <v>13</v>
      </c>
      <c r="AJ5" s="171" t="s">
        <v>8</v>
      </c>
      <c r="AK5" s="171" t="s">
        <v>9</v>
      </c>
      <c r="AL5" s="171" t="s">
        <v>10</v>
      </c>
      <c r="AM5" s="497"/>
      <c r="AN5" s="488"/>
      <c r="AO5" s="489"/>
    </row>
    <row r="6" spans="1:41">
      <c r="A6" s="455">
        <v>129038</v>
      </c>
      <c r="B6" s="456" t="s">
        <v>424</v>
      </c>
      <c r="C6" s="135" t="s">
        <v>156</v>
      </c>
      <c r="D6" s="172" t="s">
        <v>157</v>
      </c>
      <c r="E6" s="478" t="s">
        <v>51</v>
      </c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80"/>
      <c r="T6" s="157"/>
      <c r="U6" s="150"/>
      <c r="V6" s="150" t="s">
        <v>158</v>
      </c>
      <c r="W6" s="150" t="s">
        <v>426</v>
      </c>
      <c r="X6" s="150" t="s">
        <v>158</v>
      </c>
      <c r="Y6" s="150"/>
      <c r="Z6" s="157"/>
      <c r="AA6" s="157"/>
      <c r="AB6" s="150"/>
      <c r="AC6" s="150" t="s">
        <v>158</v>
      </c>
      <c r="AD6" s="150" t="s">
        <v>426</v>
      </c>
      <c r="AE6" s="150" t="s">
        <v>158</v>
      </c>
      <c r="AF6" s="150"/>
      <c r="AG6" s="157"/>
      <c r="AH6" s="157"/>
      <c r="AI6" s="150"/>
      <c r="AJ6" s="150"/>
      <c r="AK6" s="150"/>
      <c r="AL6" s="150"/>
      <c r="AM6" s="173">
        <v>96</v>
      </c>
      <c r="AN6" s="174">
        <v>96</v>
      </c>
      <c r="AO6" s="175">
        <v>96</v>
      </c>
    </row>
    <row r="7" spans="1:41">
      <c r="A7" s="483" t="s">
        <v>0</v>
      </c>
      <c r="B7" s="484" t="s">
        <v>1</v>
      </c>
      <c r="C7" s="125" t="s">
        <v>2</v>
      </c>
      <c r="D7" s="485" t="s">
        <v>3</v>
      </c>
      <c r="E7" s="170">
        <v>1</v>
      </c>
      <c r="F7" s="170">
        <v>2</v>
      </c>
      <c r="G7" s="170">
        <v>3</v>
      </c>
      <c r="H7" s="170">
        <v>4</v>
      </c>
      <c r="I7" s="170">
        <v>5</v>
      </c>
      <c r="J7" s="170">
        <v>6</v>
      </c>
      <c r="K7" s="170">
        <v>7</v>
      </c>
      <c r="L7" s="170">
        <v>8</v>
      </c>
      <c r="M7" s="170">
        <v>9</v>
      </c>
      <c r="N7" s="170">
        <v>10</v>
      </c>
      <c r="O7" s="170">
        <v>11</v>
      </c>
      <c r="P7" s="170">
        <v>12</v>
      </c>
      <c r="Q7" s="170">
        <v>13</v>
      </c>
      <c r="R7" s="170">
        <v>14</v>
      </c>
      <c r="S7" s="170">
        <v>15</v>
      </c>
      <c r="T7" s="170">
        <v>16</v>
      </c>
      <c r="U7" s="170">
        <v>17</v>
      </c>
      <c r="V7" s="170">
        <v>18</v>
      </c>
      <c r="W7" s="170">
        <v>19</v>
      </c>
      <c r="X7" s="170">
        <v>20</v>
      </c>
      <c r="Y7" s="170">
        <v>21</v>
      </c>
      <c r="Z7" s="170">
        <v>22</v>
      </c>
      <c r="AA7" s="170">
        <v>23</v>
      </c>
      <c r="AB7" s="170">
        <v>24</v>
      </c>
      <c r="AC7" s="170">
        <v>25</v>
      </c>
      <c r="AD7" s="170">
        <v>26</v>
      </c>
      <c r="AE7" s="170">
        <v>27</v>
      </c>
      <c r="AF7" s="170"/>
      <c r="AG7" s="170"/>
      <c r="AH7" s="170"/>
      <c r="AI7" s="170">
        <v>28</v>
      </c>
      <c r="AJ7" s="170">
        <v>29</v>
      </c>
      <c r="AK7" s="170">
        <v>30</v>
      </c>
      <c r="AL7" s="170">
        <v>31</v>
      </c>
      <c r="AM7" s="486"/>
      <c r="AN7" s="487"/>
      <c r="AO7" s="477"/>
    </row>
    <row r="8" spans="1:41">
      <c r="A8" s="483"/>
      <c r="B8" s="484"/>
      <c r="C8" s="133" t="s">
        <v>46</v>
      </c>
      <c r="D8" s="485"/>
      <c r="E8" s="182" t="s">
        <v>11</v>
      </c>
      <c r="F8" s="182" t="s">
        <v>12</v>
      </c>
      <c r="G8" s="182" t="s">
        <v>13</v>
      </c>
      <c r="H8" s="182" t="s">
        <v>14</v>
      </c>
      <c r="I8" s="182" t="s">
        <v>8</v>
      </c>
      <c r="J8" s="182" t="s">
        <v>9</v>
      </c>
      <c r="K8" s="182" t="s">
        <v>10</v>
      </c>
      <c r="L8" s="182" t="s">
        <v>11</v>
      </c>
      <c r="M8" s="182" t="s">
        <v>12</v>
      </c>
      <c r="N8" s="182" t="s">
        <v>13</v>
      </c>
      <c r="O8" s="182" t="s">
        <v>14</v>
      </c>
      <c r="P8" s="182" t="s">
        <v>8</v>
      </c>
      <c r="Q8" s="182" t="s">
        <v>9</v>
      </c>
      <c r="R8" s="182" t="s">
        <v>10</v>
      </c>
      <c r="S8" s="182" t="s">
        <v>11</v>
      </c>
      <c r="T8" s="182" t="s">
        <v>12</v>
      </c>
      <c r="U8" s="182" t="s">
        <v>13</v>
      </c>
      <c r="V8" s="182" t="s">
        <v>14</v>
      </c>
      <c r="W8" s="182" t="s">
        <v>8</v>
      </c>
      <c r="X8" s="182" t="s">
        <v>9</v>
      </c>
      <c r="Y8" s="182" t="s">
        <v>10</v>
      </c>
      <c r="Z8" s="182" t="s">
        <v>11</v>
      </c>
      <c r="AA8" s="182" t="s">
        <v>12</v>
      </c>
      <c r="AB8" s="182" t="s">
        <v>13</v>
      </c>
      <c r="AC8" s="182" t="s">
        <v>14</v>
      </c>
      <c r="AD8" s="182" t="s">
        <v>8</v>
      </c>
      <c r="AE8" s="182" t="s">
        <v>9</v>
      </c>
      <c r="AF8" s="182"/>
      <c r="AG8" s="182"/>
      <c r="AH8" s="182"/>
      <c r="AI8" s="182" t="s">
        <v>10</v>
      </c>
      <c r="AJ8" s="171" t="s">
        <v>8</v>
      </c>
      <c r="AK8" s="171" t="s">
        <v>9</v>
      </c>
      <c r="AL8" s="171" t="s">
        <v>10</v>
      </c>
      <c r="AM8" s="486"/>
      <c r="AN8" s="487"/>
      <c r="AO8" s="477"/>
    </row>
    <row r="9" spans="1:41">
      <c r="A9" s="137"/>
      <c r="B9" s="134" t="s">
        <v>164</v>
      </c>
      <c r="C9" s="176" t="s">
        <v>159</v>
      </c>
      <c r="D9" s="172" t="s">
        <v>157</v>
      </c>
      <c r="E9" s="157"/>
      <c r="F9" s="157"/>
      <c r="G9" s="157"/>
      <c r="H9" s="157"/>
      <c r="I9" s="150" t="s">
        <v>21</v>
      </c>
      <c r="J9" s="150" t="s">
        <v>21</v>
      </c>
      <c r="K9" s="150" t="s">
        <v>21</v>
      </c>
      <c r="L9" s="157"/>
      <c r="M9" s="157"/>
      <c r="N9" s="150" t="s">
        <v>21</v>
      </c>
      <c r="O9" s="150" t="s">
        <v>21</v>
      </c>
      <c r="P9" s="150" t="s">
        <v>21</v>
      </c>
      <c r="Q9" s="150" t="s">
        <v>21</v>
      </c>
      <c r="R9" s="150" t="s">
        <v>21</v>
      </c>
      <c r="S9" s="157"/>
      <c r="T9" s="157"/>
      <c r="U9" s="150" t="s">
        <v>21</v>
      </c>
      <c r="V9" s="150" t="s">
        <v>21</v>
      </c>
      <c r="W9" s="150" t="s">
        <v>21</v>
      </c>
      <c r="X9" s="150" t="s">
        <v>21</v>
      </c>
      <c r="Y9" s="150" t="s">
        <v>21</v>
      </c>
      <c r="Z9" s="157"/>
      <c r="AA9" s="157"/>
      <c r="AB9" s="150" t="s">
        <v>21</v>
      </c>
      <c r="AC9" s="150" t="s">
        <v>21</v>
      </c>
      <c r="AD9" s="150" t="s">
        <v>21</v>
      </c>
      <c r="AE9" s="150" t="s">
        <v>21</v>
      </c>
      <c r="AF9" s="150" t="s">
        <v>21</v>
      </c>
      <c r="AG9" s="157"/>
      <c r="AH9" s="157"/>
      <c r="AI9" s="150" t="s">
        <v>21</v>
      </c>
      <c r="AJ9" s="150"/>
      <c r="AK9" s="150"/>
      <c r="AL9" s="150"/>
      <c r="AM9" s="173">
        <v>114</v>
      </c>
      <c r="AN9" s="174">
        <v>114</v>
      </c>
      <c r="AO9" s="175">
        <f>AN9-AM9</f>
        <v>0</v>
      </c>
    </row>
    <row r="10" spans="1:41">
      <c r="A10" s="483" t="s">
        <v>0</v>
      </c>
      <c r="B10" s="484" t="s">
        <v>1</v>
      </c>
      <c r="C10" s="125" t="s">
        <v>2</v>
      </c>
      <c r="D10" s="485" t="s">
        <v>3</v>
      </c>
      <c r="E10" s="170">
        <v>1</v>
      </c>
      <c r="F10" s="170">
        <v>2</v>
      </c>
      <c r="G10" s="170">
        <v>3</v>
      </c>
      <c r="H10" s="170">
        <v>4</v>
      </c>
      <c r="I10" s="170">
        <v>5</v>
      </c>
      <c r="J10" s="170">
        <v>6</v>
      </c>
      <c r="K10" s="170">
        <v>7</v>
      </c>
      <c r="L10" s="170">
        <v>8</v>
      </c>
      <c r="M10" s="170">
        <v>9</v>
      </c>
      <c r="N10" s="170">
        <v>10</v>
      </c>
      <c r="O10" s="170">
        <v>11</v>
      </c>
      <c r="P10" s="170">
        <v>12</v>
      </c>
      <c r="Q10" s="170">
        <v>13</v>
      </c>
      <c r="R10" s="170">
        <v>14</v>
      </c>
      <c r="S10" s="170">
        <v>15</v>
      </c>
      <c r="T10" s="170">
        <v>16</v>
      </c>
      <c r="U10" s="170">
        <v>17</v>
      </c>
      <c r="V10" s="170">
        <v>18</v>
      </c>
      <c r="W10" s="170">
        <v>19</v>
      </c>
      <c r="X10" s="170">
        <v>20</v>
      </c>
      <c r="Y10" s="170">
        <v>21</v>
      </c>
      <c r="Z10" s="170">
        <v>22</v>
      </c>
      <c r="AA10" s="170">
        <v>23</v>
      </c>
      <c r="AB10" s="170">
        <v>24</v>
      </c>
      <c r="AC10" s="170">
        <v>25</v>
      </c>
      <c r="AD10" s="170">
        <v>26</v>
      </c>
      <c r="AE10" s="170">
        <v>27</v>
      </c>
      <c r="AF10" s="170"/>
      <c r="AG10" s="170"/>
      <c r="AH10" s="170"/>
      <c r="AI10" s="170">
        <v>28</v>
      </c>
      <c r="AJ10" s="170">
        <v>29</v>
      </c>
      <c r="AK10" s="170">
        <v>30</v>
      </c>
      <c r="AL10" s="170">
        <v>31</v>
      </c>
      <c r="AM10" s="486"/>
      <c r="AN10" s="487"/>
      <c r="AO10" s="477"/>
    </row>
    <row r="11" spans="1:41">
      <c r="A11" s="483"/>
      <c r="B11" s="484"/>
      <c r="C11" s="133" t="s">
        <v>46</v>
      </c>
      <c r="D11" s="485"/>
      <c r="E11" s="182" t="s">
        <v>11</v>
      </c>
      <c r="F11" s="182" t="s">
        <v>12</v>
      </c>
      <c r="G11" s="182" t="s">
        <v>13</v>
      </c>
      <c r="H11" s="182" t="s">
        <v>14</v>
      </c>
      <c r="I11" s="182" t="s">
        <v>8</v>
      </c>
      <c r="J11" s="182" t="s">
        <v>9</v>
      </c>
      <c r="K11" s="182" t="s">
        <v>10</v>
      </c>
      <c r="L11" s="182" t="s">
        <v>11</v>
      </c>
      <c r="M11" s="182" t="s">
        <v>12</v>
      </c>
      <c r="N11" s="182" t="s">
        <v>13</v>
      </c>
      <c r="O11" s="182" t="s">
        <v>14</v>
      </c>
      <c r="P11" s="182" t="s">
        <v>8</v>
      </c>
      <c r="Q11" s="182" t="s">
        <v>9</v>
      </c>
      <c r="R11" s="182" t="s">
        <v>10</v>
      </c>
      <c r="S11" s="182" t="s">
        <v>11</v>
      </c>
      <c r="T11" s="182" t="s">
        <v>12</v>
      </c>
      <c r="U11" s="182" t="s">
        <v>13</v>
      </c>
      <c r="V11" s="182" t="s">
        <v>14</v>
      </c>
      <c r="W11" s="182" t="s">
        <v>8</v>
      </c>
      <c r="X11" s="182" t="s">
        <v>9</v>
      </c>
      <c r="Y11" s="182" t="s">
        <v>10</v>
      </c>
      <c r="Z11" s="182" t="s">
        <v>11</v>
      </c>
      <c r="AA11" s="182" t="s">
        <v>12</v>
      </c>
      <c r="AB11" s="182" t="s">
        <v>13</v>
      </c>
      <c r="AC11" s="182" t="s">
        <v>14</v>
      </c>
      <c r="AD11" s="182" t="s">
        <v>8</v>
      </c>
      <c r="AE11" s="182" t="s">
        <v>9</v>
      </c>
      <c r="AF11" s="182" t="s">
        <v>10</v>
      </c>
      <c r="AG11" s="182" t="s">
        <v>11</v>
      </c>
      <c r="AH11" s="182" t="s">
        <v>12</v>
      </c>
      <c r="AI11" s="182" t="s">
        <v>13</v>
      </c>
      <c r="AJ11" s="171" t="s">
        <v>8</v>
      </c>
      <c r="AK11" s="171" t="s">
        <v>9</v>
      </c>
      <c r="AL11" s="171" t="s">
        <v>10</v>
      </c>
      <c r="AM11" s="486"/>
      <c r="AN11" s="487"/>
      <c r="AO11" s="477"/>
    </row>
    <row r="12" spans="1:41">
      <c r="A12" s="139">
        <v>151602</v>
      </c>
      <c r="B12" s="134" t="s">
        <v>160</v>
      </c>
      <c r="C12" s="176" t="s">
        <v>161</v>
      </c>
      <c r="D12" s="172" t="s">
        <v>157</v>
      </c>
      <c r="E12" s="157"/>
      <c r="F12" s="157"/>
      <c r="G12" s="157"/>
      <c r="H12" s="157"/>
      <c r="I12" s="150" t="s">
        <v>20</v>
      </c>
      <c r="J12" s="150" t="s">
        <v>20</v>
      </c>
      <c r="K12" s="150" t="s">
        <v>20</v>
      </c>
      <c r="L12" s="157"/>
      <c r="M12" s="157"/>
      <c r="N12" s="478" t="s">
        <v>51</v>
      </c>
      <c r="O12" s="479"/>
      <c r="P12" s="479"/>
      <c r="Q12" s="479"/>
      <c r="R12" s="479"/>
      <c r="S12" s="479"/>
      <c r="T12" s="479"/>
      <c r="U12" s="479"/>
      <c r="V12" s="479"/>
      <c r="W12" s="479"/>
      <c r="X12" s="479"/>
      <c r="Y12" s="479"/>
      <c r="Z12" s="479"/>
      <c r="AA12" s="479"/>
      <c r="AB12" s="479"/>
      <c r="AC12" s="479"/>
      <c r="AD12" s="479"/>
      <c r="AE12" s="480"/>
      <c r="AF12" s="458" t="s">
        <v>20</v>
      </c>
      <c r="AG12" s="457"/>
      <c r="AH12" s="457"/>
      <c r="AI12" s="150" t="s">
        <v>20</v>
      </c>
      <c r="AJ12" s="150"/>
      <c r="AK12" s="150"/>
      <c r="AL12" s="150"/>
      <c r="AM12" s="173">
        <v>114</v>
      </c>
      <c r="AN12" s="174">
        <v>114</v>
      </c>
      <c r="AO12" s="175">
        <f>AN12-AM12</f>
        <v>0</v>
      </c>
    </row>
    <row r="13" spans="1:41">
      <c r="A13" s="156"/>
      <c r="B13" s="177"/>
      <c r="C13" s="177"/>
      <c r="D13" s="178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53"/>
      <c r="AN13" s="154"/>
      <c r="AO13" s="155"/>
    </row>
    <row r="15" spans="1:41">
      <c r="AL15" s="482"/>
      <c r="AM15" s="482"/>
    </row>
    <row r="16" spans="1:41">
      <c r="AL16" s="482"/>
      <c r="AM16" s="482"/>
    </row>
    <row r="17" spans="2:39" ht="15.75" thickBot="1"/>
    <row r="18" spans="2:39">
      <c r="B18" s="469" t="s">
        <v>56</v>
      </c>
      <c r="C18" s="470"/>
      <c r="D18" s="470"/>
      <c r="E18" s="470"/>
      <c r="F18" s="470"/>
      <c r="G18" s="470"/>
      <c r="H18" s="470"/>
      <c r="I18" s="471"/>
      <c r="J18" s="16"/>
      <c r="K18" s="472"/>
      <c r="L18" s="472"/>
      <c r="M18" s="472"/>
      <c r="N18" s="472"/>
      <c r="O18" s="472"/>
      <c r="P18" s="16"/>
      <c r="Q18" s="16"/>
      <c r="R18" s="16"/>
      <c r="S18" s="15"/>
      <c r="T18" s="15"/>
      <c r="U18" s="15"/>
      <c r="V18" s="16"/>
      <c r="W18" s="16"/>
      <c r="X18" s="16"/>
      <c r="Y18" s="16"/>
      <c r="Z18" s="16"/>
    </row>
    <row r="19" spans="2:39">
      <c r="B19" s="179" t="s">
        <v>162</v>
      </c>
      <c r="C19" s="473" t="s">
        <v>163</v>
      </c>
      <c r="D19" s="474"/>
      <c r="E19" s="474"/>
      <c r="F19" s="474"/>
      <c r="G19" s="474"/>
      <c r="H19" s="474"/>
      <c r="I19" s="475"/>
      <c r="J19" s="17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2:39">
      <c r="B20" s="179" t="s">
        <v>427</v>
      </c>
      <c r="C20" s="473" t="s">
        <v>163</v>
      </c>
      <c r="D20" s="474"/>
      <c r="E20" s="474"/>
      <c r="F20" s="474"/>
      <c r="G20" s="474"/>
      <c r="H20" s="474"/>
      <c r="I20" s="475"/>
      <c r="J20" s="20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476"/>
      <c r="AB20" s="476"/>
      <c r="AC20" s="476"/>
      <c r="AD20" s="476"/>
      <c r="AE20" s="476"/>
      <c r="AF20" s="476"/>
      <c r="AG20" s="476"/>
      <c r="AH20" s="476"/>
      <c r="AI20" s="476"/>
      <c r="AJ20" s="476"/>
      <c r="AK20" s="476"/>
      <c r="AL20" s="476"/>
      <c r="AM20" s="476"/>
    </row>
    <row r="21" spans="2:39">
      <c r="B21" s="180"/>
      <c r="C21" s="19"/>
      <c r="D21" s="20"/>
      <c r="E21" s="25"/>
      <c r="F21" s="25"/>
      <c r="G21" s="25"/>
      <c r="H21" s="25"/>
      <c r="I21" s="20"/>
      <c r="J21" s="20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481"/>
      <c r="AB21" s="481"/>
      <c r="AC21" s="481"/>
      <c r="AD21" s="481"/>
      <c r="AE21" s="481"/>
      <c r="AF21" s="481"/>
      <c r="AG21" s="481"/>
      <c r="AH21" s="481"/>
      <c r="AI21" s="481"/>
      <c r="AJ21" s="481"/>
      <c r="AK21" s="481"/>
      <c r="AL21" s="481"/>
      <c r="AM21" s="481"/>
    </row>
    <row r="22" spans="2:39">
      <c r="B22" s="181"/>
      <c r="C22" s="25"/>
      <c r="D22" s="25"/>
      <c r="E22" s="25"/>
      <c r="F22" s="25"/>
      <c r="G22" s="25"/>
      <c r="H22" s="25"/>
      <c r="I22" s="25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476"/>
      <c r="AB22" s="476"/>
      <c r="AC22" s="476"/>
      <c r="AD22" s="476"/>
      <c r="AE22" s="476"/>
      <c r="AF22" s="476"/>
      <c r="AG22" s="476"/>
      <c r="AH22" s="476"/>
      <c r="AI22" s="476"/>
      <c r="AJ22" s="476"/>
      <c r="AK22" s="476"/>
      <c r="AL22" s="476"/>
      <c r="AM22" s="476"/>
    </row>
    <row r="23" spans="2:39">
      <c r="B23" s="181"/>
      <c r="C23" s="25"/>
      <c r="D23" s="25"/>
      <c r="E23" s="25"/>
      <c r="F23" s="25"/>
      <c r="G23" s="25"/>
      <c r="H23" s="25"/>
      <c r="I23" s="25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476"/>
      <c r="AB23" s="476"/>
      <c r="AC23" s="476"/>
      <c r="AD23" s="476"/>
      <c r="AE23" s="476"/>
      <c r="AF23" s="476"/>
      <c r="AG23" s="476"/>
      <c r="AH23" s="476"/>
      <c r="AI23" s="476"/>
      <c r="AJ23" s="476"/>
      <c r="AK23" s="476"/>
      <c r="AL23" s="476"/>
      <c r="AM23" s="476"/>
    </row>
  </sheetData>
  <mergeCells count="31">
    <mergeCell ref="A1:AL3"/>
    <mergeCell ref="A4:A5"/>
    <mergeCell ref="B4:B5"/>
    <mergeCell ref="D4:D5"/>
    <mergeCell ref="AM4:AM5"/>
    <mergeCell ref="AN4:AN5"/>
    <mergeCell ref="AO4:AO5"/>
    <mergeCell ref="A7:A8"/>
    <mergeCell ref="B7:B8"/>
    <mergeCell ref="D7:D8"/>
    <mergeCell ref="AM7:AM8"/>
    <mergeCell ref="AN7:AN8"/>
    <mergeCell ref="AO7:AO8"/>
    <mergeCell ref="E6:S6"/>
    <mergeCell ref="A10:A11"/>
    <mergeCell ref="B10:B11"/>
    <mergeCell ref="D10:D11"/>
    <mergeCell ref="AM10:AM11"/>
    <mergeCell ref="AN10:AN11"/>
    <mergeCell ref="AA21:AM21"/>
    <mergeCell ref="AA22:AM22"/>
    <mergeCell ref="AA23:AM23"/>
    <mergeCell ref="AL15:AM15"/>
    <mergeCell ref="AL16:AM16"/>
    <mergeCell ref="B18:I18"/>
    <mergeCell ref="K18:O18"/>
    <mergeCell ref="C19:I19"/>
    <mergeCell ref="AA20:AM20"/>
    <mergeCell ref="AO10:AO11"/>
    <mergeCell ref="N12:AE12"/>
    <mergeCell ref="C20:I2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40"/>
  <sheetViews>
    <sheetView topLeftCell="G1" zoomScale="115" zoomScaleNormal="115" workbookViewId="0">
      <selection sqref="A1:AL3"/>
    </sheetView>
  </sheetViews>
  <sheetFormatPr defaultColWidth="8.7109375" defaultRowHeight="15"/>
  <cols>
    <col min="2" max="2" width="31.7109375" customWidth="1"/>
    <col min="5" max="15" width="3.7109375" customWidth="1"/>
    <col min="16" max="16" width="5.28515625" customWidth="1"/>
    <col min="17" max="38" width="3.7109375" customWidth="1"/>
    <col min="39" max="39" width="3.28515625" customWidth="1"/>
    <col min="40" max="40" width="4.42578125" customWidth="1"/>
    <col min="41" max="41" width="4.28515625" customWidth="1"/>
    <col min="42" max="58" width="3.28515625" customWidth="1"/>
    <col min="59" max="59" width="4.7109375" customWidth="1"/>
    <col min="60" max="85" width="3.28515625" customWidth="1"/>
  </cols>
  <sheetData>
    <row r="1" spans="1:85" ht="13.9" customHeight="1" thickBot="1">
      <c r="A1" s="500" t="s">
        <v>421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293"/>
    </row>
    <row r="2" spans="1:85" ht="15.75" thickBot="1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294"/>
      <c r="AN2">
        <v>114</v>
      </c>
    </row>
    <row r="3" spans="1:85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  <c r="AM3" s="294"/>
    </row>
    <row r="4" spans="1:85">
      <c r="A4" s="483" t="s">
        <v>0</v>
      </c>
      <c r="B4" s="496" t="s">
        <v>1</v>
      </c>
      <c r="C4" s="260" t="s">
        <v>2</v>
      </c>
      <c r="D4" s="485" t="s">
        <v>3</v>
      </c>
      <c r="E4" s="126">
        <v>1</v>
      </c>
      <c r="F4" s="126">
        <v>2</v>
      </c>
      <c r="G4" s="126">
        <v>3</v>
      </c>
      <c r="H4" s="126">
        <v>4</v>
      </c>
      <c r="I4" s="126">
        <v>5</v>
      </c>
      <c r="J4" s="126">
        <v>6</v>
      </c>
      <c r="K4" s="126">
        <v>7</v>
      </c>
      <c r="L4" s="126">
        <v>8</v>
      </c>
      <c r="M4" s="126">
        <v>9</v>
      </c>
      <c r="N4" s="126">
        <v>10</v>
      </c>
      <c r="O4" s="126">
        <v>11</v>
      </c>
      <c r="P4" s="126">
        <v>12</v>
      </c>
      <c r="Q4" s="126">
        <v>13</v>
      </c>
      <c r="R4" s="126">
        <v>14</v>
      </c>
      <c r="S4" s="126">
        <v>15</v>
      </c>
      <c r="T4" s="126">
        <v>16</v>
      </c>
      <c r="U4" s="126">
        <v>17</v>
      </c>
      <c r="V4" s="126">
        <v>18</v>
      </c>
      <c r="W4" s="126">
        <v>19</v>
      </c>
      <c r="X4" s="126">
        <v>20</v>
      </c>
      <c r="Y4" s="126">
        <v>21</v>
      </c>
      <c r="Z4" s="126">
        <v>22</v>
      </c>
      <c r="AA4" s="126">
        <v>23</v>
      </c>
      <c r="AB4" s="126">
        <v>24</v>
      </c>
      <c r="AC4" s="126">
        <v>25</v>
      </c>
      <c r="AD4" s="126">
        <v>26</v>
      </c>
      <c r="AE4" s="126">
        <v>27</v>
      </c>
      <c r="AF4" s="126">
        <v>28</v>
      </c>
      <c r="AG4" s="126">
        <v>29</v>
      </c>
      <c r="AH4" s="126">
        <v>30</v>
      </c>
      <c r="AI4" s="126">
        <v>31</v>
      </c>
      <c r="AJ4" s="497" t="s">
        <v>4</v>
      </c>
      <c r="AK4" s="488" t="s">
        <v>5</v>
      </c>
      <c r="AL4" s="489" t="s">
        <v>6</v>
      </c>
      <c r="AM4" s="294"/>
    </row>
    <row r="5" spans="1:85">
      <c r="A5" s="483"/>
      <c r="B5" s="496"/>
      <c r="C5" s="260" t="s">
        <v>7</v>
      </c>
      <c r="D5" s="485"/>
      <c r="E5" s="1" t="s">
        <v>11</v>
      </c>
      <c r="F5" s="1" t="s">
        <v>12</v>
      </c>
      <c r="G5" s="1" t="s">
        <v>13</v>
      </c>
      <c r="H5" s="1" t="s">
        <v>14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8</v>
      </c>
      <c r="X5" s="1" t="s">
        <v>9</v>
      </c>
      <c r="Y5" s="1" t="s">
        <v>10</v>
      </c>
      <c r="Z5" s="1" t="s">
        <v>11</v>
      </c>
      <c r="AA5" s="1" t="s">
        <v>12</v>
      </c>
      <c r="AB5" s="1" t="s">
        <v>13</v>
      </c>
      <c r="AC5" s="1" t="s">
        <v>14</v>
      </c>
      <c r="AD5" s="1" t="s">
        <v>8</v>
      </c>
      <c r="AE5" s="1" t="s">
        <v>9</v>
      </c>
      <c r="AF5" s="1" t="s">
        <v>10</v>
      </c>
      <c r="AG5" s="1" t="s">
        <v>11</v>
      </c>
      <c r="AH5" s="1" t="s">
        <v>12</v>
      </c>
      <c r="AI5" s="1" t="s">
        <v>13</v>
      </c>
      <c r="AJ5" s="497"/>
      <c r="AK5" s="488"/>
      <c r="AL5" s="489"/>
      <c r="AM5" s="294"/>
      <c r="AN5" s="291" t="s">
        <v>4</v>
      </c>
      <c r="AO5" s="2" t="s">
        <v>6</v>
      </c>
      <c r="AP5" s="3"/>
      <c r="AQ5" s="2" t="s">
        <v>15</v>
      </c>
      <c r="AR5" s="2" t="s">
        <v>16</v>
      </c>
      <c r="AS5" s="2" t="s">
        <v>17</v>
      </c>
      <c r="AT5" s="2" t="s">
        <v>18</v>
      </c>
      <c r="AU5" s="2" t="s">
        <v>19</v>
      </c>
      <c r="AV5" s="4" t="s">
        <v>20</v>
      </c>
      <c r="AW5" s="4" t="s">
        <v>21</v>
      </c>
      <c r="AX5" s="4" t="s">
        <v>22</v>
      </c>
      <c r="AY5" s="4" t="s">
        <v>23</v>
      </c>
      <c r="AZ5" s="4" t="s">
        <v>24</v>
      </c>
      <c r="BA5" s="4" t="s">
        <v>158</v>
      </c>
      <c r="BB5" s="4" t="s">
        <v>25</v>
      </c>
      <c r="BC5" s="4" t="s">
        <v>26</v>
      </c>
      <c r="BD5" s="4" t="s">
        <v>27</v>
      </c>
      <c r="BE5" s="4" t="s">
        <v>182</v>
      </c>
      <c r="BF5" s="4" t="s">
        <v>29</v>
      </c>
      <c r="BG5" s="4" t="s">
        <v>30</v>
      </c>
      <c r="BH5" s="4" t="s">
        <v>31</v>
      </c>
      <c r="BI5" s="4" t="s">
        <v>32</v>
      </c>
      <c r="BJ5" s="4" t="s">
        <v>33</v>
      </c>
      <c r="BK5" s="4" t="s">
        <v>185</v>
      </c>
      <c r="BL5" s="4" t="s">
        <v>181</v>
      </c>
      <c r="BM5" s="4"/>
      <c r="BN5" s="5" t="s">
        <v>35</v>
      </c>
      <c r="BO5" s="5" t="s">
        <v>36</v>
      </c>
      <c r="BQ5" s="4" t="s">
        <v>20</v>
      </c>
      <c r="BR5" s="4" t="s">
        <v>21</v>
      </c>
      <c r="BS5" s="4" t="s">
        <v>22</v>
      </c>
      <c r="BT5" s="4" t="s">
        <v>23</v>
      </c>
      <c r="BU5" s="4" t="s">
        <v>24</v>
      </c>
      <c r="BV5" s="4" t="s">
        <v>158</v>
      </c>
      <c r="BW5" s="4" t="s">
        <v>25</v>
      </c>
      <c r="BX5" s="4" t="s">
        <v>26</v>
      </c>
      <c r="BY5" s="4" t="s">
        <v>27</v>
      </c>
      <c r="BZ5" s="4" t="s">
        <v>182</v>
      </c>
      <c r="CA5" s="4" t="s">
        <v>29</v>
      </c>
      <c r="CB5" s="4" t="s">
        <v>30</v>
      </c>
      <c r="CC5" s="4" t="s">
        <v>31</v>
      </c>
      <c r="CD5" s="4" t="s">
        <v>32</v>
      </c>
      <c r="CE5" s="4" t="s">
        <v>33</v>
      </c>
      <c r="CF5" s="4" t="s">
        <v>185</v>
      </c>
      <c r="CG5" s="4" t="s">
        <v>181</v>
      </c>
    </row>
    <row r="6" spans="1:85">
      <c r="A6" s="295">
        <v>109460</v>
      </c>
      <c r="B6" s="317" t="s">
        <v>152</v>
      </c>
      <c r="C6" s="6" t="s">
        <v>7</v>
      </c>
      <c r="D6" s="7" t="s">
        <v>37</v>
      </c>
      <c r="E6" s="157"/>
      <c r="F6" s="157"/>
      <c r="G6" s="188"/>
      <c r="H6" s="188"/>
      <c r="I6" s="151" t="s">
        <v>158</v>
      </c>
      <c r="J6" s="151" t="s">
        <v>158</v>
      </c>
      <c r="K6" s="151" t="s">
        <v>158</v>
      </c>
      <c r="L6" s="157"/>
      <c r="M6" s="157"/>
      <c r="N6" s="498" t="s">
        <v>51</v>
      </c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499"/>
      <c r="AB6" s="499"/>
      <c r="AC6" s="499"/>
      <c r="AD6" s="499"/>
      <c r="AE6" s="499"/>
      <c r="AF6" s="283" t="s">
        <v>158</v>
      </c>
      <c r="AG6" s="188"/>
      <c r="AH6" s="188"/>
      <c r="AI6" s="151" t="s">
        <v>158</v>
      </c>
      <c r="AJ6" s="8">
        <v>36</v>
      </c>
      <c r="AK6" s="127">
        <f>AJ6+AL6</f>
        <v>36</v>
      </c>
      <c r="AL6" s="128">
        <f>(BO6-AN6)</f>
        <v>0</v>
      </c>
      <c r="AM6" s="294"/>
      <c r="AN6" s="292">
        <v>36</v>
      </c>
      <c r="AO6" s="8">
        <f>(BO6-AN6)</f>
        <v>0</v>
      </c>
      <c r="AP6" s="3"/>
      <c r="AQ6" s="2"/>
      <c r="AR6" s="2"/>
      <c r="AS6" s="2"/>
      <c r="AT6" s="2"/>
      <c r="AU6" s="2"/>
      <c r="AV6" s="4">
        <f>COUNTIF(E6:AI6,"M")</f>
        <v>0</v>
      </c>
      <c r="AW6" s="4">
        <f>COUNTIF(E6:AI6,"T")</f>
        <v>0</v>
      </c>
      <c r="AX6" s="4">
        <f>COUNTIF(E6:AI6,"P")</f>
        <v>0</v>
      </c>
      <c r="AY6" s="4">
        <f>COUNTIF(E6:AI6,"SN")</f>
        <v>0</v>
      </c>
      <c r="AZ6" s="4">
        <f>COUNTIF(E6:AI6,"M/T")</f>
        <v>0</v>
      </c>
      <c r="BA6" s="4">
        <v>6</v>
      </c>
      <c r="BB6" s="4">
        <f>COUNTIF(E6:AI6,"I")</f>
        <v>0</v>
      </c>
      <c r="BC6" s="4">
        <f>COUNTIF(E6:AI6,"I²")</f>
        <v>0</v>
      </c>
      <c r="BD6" s="4">
        <f>COUNTIF(E6:AI6,"M4")</f>
        <v>0</v>
      </c>
      <c r="BE6" s="4">
        <f>COUNTIF(E6:AI6,"P#")</f>
        <v>0</v>
      </c>
      <c r="BF6" s="4">
        <f>COUNTIF(E6:AI6,"M/SN")</f>
        <v>0</v>
      </c>
      <c r="BG6" s="4">
        <f>COUNTIF(E6:AI6,"T/SNDa")</f>
        <v>0</v>
      </c>
      <c r="BH6" s="4">
        <f>COUNTIF(E6:AI6,"T/I")</f>
        <v>0</v>
      </c>
      <c r="BI6" s="4">
        <f>COUNTIF(E6:AI6,"P/i")</f>
        <v>0</v>
      </c>
      <c r="BJ6" s="4">
        <f>COUNTIF(E6:AI6,"m/i")</f>
        <v>0</v>
      </c>
      <c r="BK6" s="4">
        <f>COUNTIF(E6:AI6,"M#/t")</f>
        <v>0</v>
      </c>
      <c r="BL6" s="4">
        <f>COUNTIF(E6:AI6,"M#")</f>
        <v>0</v>
      </c>
      <c r="BM6" s="4">
        <f>COUNTIF(E6:AI6,"MTa")</f>
        <v>0</v>
      </c>
      <c r="BN6" s="4">
        <f>((AR6*6)+(AS6*6)+(AT6*6)+(AU6)+(AQ6*6))</f>
        <v>0</v>
      </c>
      <c r="BO6" s="9">
        <f>(AV6*$BQ$6)+(AW6*$BR$6)+(AX6*$BS$6)+(AY6*$BT$6)+(AZ6*$BU$6)+(BA6*$BV$6)+(BB6*$BW$6)+(BC6*$BX$6)+(BD6*$BY$6)+(BE6*$BZ$6)+(BF6*$CA$6)+(BG6*$CB$6)+(BH6*$CC$6)+(BI6*$CD6)+(BJ6*$CE$6)+(BK6*$CF$6)+(BL6*$CG$6)+(BM6*$CH$6)</f>
        <v>36</v>
      </c>
      <c r="BQ6" s="2">
        <v>6</v>
      </c>
      <c r="BR6" s="2">
        <v>6</v>
      </c>
      <c r="BS6" s="2">
        <v>12</v>
      </c>
      <c r="BT6" s="2">
        <v>12</v>
      </c>
      <c r="BU6" s="2">
        <v>12</v>
      </c>
      <c r="BV6" s="2">
        <v>6</v>
      </c>
      <c r="BW6" s="2">
        <v>6</v>
      </c>
      <c r="BX6" s="2">
        <v>6</v>
      </c>
      <c r="BY6" s="2">
        <v>9</v>
      </c>
      <c r="BZ6" s="2">
        <v>12</v>
      </c>
      <c r="CA6" s="2">
        <v>18</v>
      </c>
      <c r="CB6" s="2">
        <v>18</v>
      </c>
      <c r="CC6" s="2">
        <v>12</v>
      </c>
      <c r="CD6" s="2">
        <v>18</v>
      </c>
      <c r="CE6" s="2">
        <v>12</v>
      </c>
      <c r="CF6" s="2">
        <v>12</v>
      </c>
      <c r="CG6" s="2">
        <v>6</v>
      </c>
    </row>
    <row r="7" spans="1:85">
      <c r="A7" s="483" t="s">
        <v>0</v>
      </c>
      <c r="B7" s="484" t="s">
        <v>174</v>
      </c>
      <c r="C7" s="261" t="s">
        <v>2</v>
      </c>
      <c r="D7" s="485" t="s">
        <v>3</v>
      </c>
      <c r="E7" s="126">
        <v>1</v>
      </c>
      <c r="F7" s="126">
        <v>2</v>
      </c>
      <c r="G7" s="126">
        <v>3</v>
      </c>
      <c r="H7" s="126">
        <v>4</v>
      </c>
      <c r="I7" s="126">
        <v>5</v>
      </c>
      <c r="J7" s="126">
        <v>6</v>
      </c>
      <c r="K7" s="126">
        <v>7</v>
      </c>
      <c r="L7" s="126">
        <v>8</v>
      </c>
      <c r="M7" s="126">
        <v>9</v>
      </c>
      <c r="N7" s="126">
        <v>10</v>
      </c>
      <c r="O7" s="126">
        <v>11</v>
      </c>
      <c r="P7" s="126">
        <v>12</v>
      </c>
      <c r="Q7" s="126">
        <v>13</v>
      </c>
      <c r="R7" s="126">
        <v>14</v>
      </c>
      <c r="S7" s="126">
        <v>15</v>
      </c>
      <c r="T7" s="126">
        <v>16</v>
      </c>
      <c r="U7" s="126">
        <v>17</v>
      </c>
      <c r="V7" s="126">
        <v>18</v>
      </c>
      <c r="W7" s="126">
        <v>19</v>
      </c>
      <c r="X7" s="126">
        <v>20</v>
      </c>
      <c r="Y7" s="126">
        <v>21</v>
      </c>
      <c r="Z7" s="126">
        <v>22</v>
      </c>
      <c r="AA7" s="126">
        <v>23</v>
      </c>
      <c r="AB7" s="126">
        <v>24</v>
      </c>
      <c r="AC7" s="126">
        <v>25</v>
      </c>
      <c r="AD7" s="126">
        <v>26</v>
      </c>
      <c r="AE7" s="126">
        <v>27</v>
      </c>
      <c r="AF7" s="126">
        <v>28</v>
      </c>
      <c r="AG7" s="126">
        <v>29</v>
      </c>
      <c r="AH7" s="126">
        <v>30</v>
      </c>
      <c r="AI7" s="126">
        <v>31</v>
      </c>
      <c r="AJ7" s="497" t="s">
        <v>4</v>
      </c>
      <c r="AK7" s="488" t="s">
        <v>5</v>
      </c>
      <c r="AL7" s="489" t="s">
        <v>6</v>
      </c>
      <c r="AM7" s="294"/>
      <c r="AN7" s="129"/>
      <c r="AO7" s="129"/>
      <c r="AP7" s="3"/>
      <c r="AQ7" s="130"/>
      <c r="AR7" s="130"/>
      <c r="AS7" s="130"/>
      <c r="AT7" s="130"/>
      <c r="AU7" s="130"/>
      <c r="AV7" s="131"/>
      <c r="AW7" s="131"/>
      <c r="AX7" s="131"/>
      <c r="AY7" s="131"/>
      <c r="AZ7" s="131"/>
      <c r="BA7" s="131"/>
      <c r="BB7" s="131"/>
      <c r="BC7" s="131"/>
      <c r="BD7" s="275"/>
      <c r="BE7" s="275"/>
      <c r="BF7" s="275"/>
      <c r="BG7" s="275"/>
      <c r="BH7" s="131"/>
      <c r="BI7" s="131"/>
      <c r="BJ7" s="275"/>
      <c r="BK7" s="275"/>
      <c r="BL7" s="275"/>
      <c r="BM7" s="275"/>
      <c r="BN7" s="274"/>
      <c r="BO7" s="132"/>
    </row>
    <row r="8" spans="1:85">
      <c r="A8" s="483"/>
      <c r="B8" s="484"/>
      <c r="C8" s="133" t="s">
        <v>38</v>
      </c>
      <c r="D8" s="485"/>
      <c r="E8" s="1" t="s">
        <v>11</v>
      </c>
      <c r="F8" s="1" t="s">
        <v>12</v>
      </c>
      <c r="G8" s="1" t="s">
        <v>13</v>
      </c>
      <c r="H8" s="1" t="s">
        <v>14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8</v>
      </c>
      <c r="Q8" s="1" t="s">
        <v>9</v>
      </c>
      <c r="R8" s="1" t="s">
        <v>10</v>
      </c>
      <c r="S8" s="1" t="s">
        <v>11</v>
      </c>
      <c r="T8" s="1" t="s">
        <v>12</v>
      </c>
      <c r="U8" s="1" t="s">
        <v>13</v>
      </c>
      <c r="V8" s="1" t="s">
        <v>14</v>
      </c>
      <c r="W8" s="1" t="s">
        <v>8</v>
      </c>
      <c r="X8" s="1" t="s">
        <v>9</v>
      </c>
      <c r="Y8" s="1" t="s">
        <v>10</v>
      </c>
      <c r="Z8" s="1" t="s">
        <v>11</v>
      </c>
      <c r="AA8" s="1" t="s">
        <v>12</v>
      </c>
      <c r="AB8" s="1" t="s">
        <v>13</v>
      </c>
      <c r="AC8" s="1" t="s">
        <v>14</v>
      </c>
      <c r="AD8" s="1" t="s">
        <v>8</v>
      </c>
      <c r="AE8" s="1" t="s">
        <v>9</v>
      </c>
      <c r="AF8" s="1" t="s">
        <v>10</v>
      </c>
      <c r="AG8" s="1" t="s">
        <v>11</v>
      </c>
      <c r="AH8" s="1" t="s">
        <v>12</v>
      </c>
      <c r="AI8" s="1" t="s">
        <v>13</v>
      </c>
      <c r="AJ8" s="497"/>
      <c r="AK8" s="488"/>
      <c r="AL8" s="489"/>
      <c r="AM8" s="294"/>
      <c r="AN8" s="10"/>
      <c r="AO8" s="10"/>
      <c r="AP8" s="3"/>
      <c r="AQ8" s="11"/>
      <c r="AR8" s="11"/>
      <c r="AS8" s="11"/>
      <c r="AT8" s="11"/>
      <c r="AU8" s="11"/>
      <c r="AV8" s="12"/>
      <c r="AW8" s="12"/>
      <c r="AX8" s="12"/>
      <c r="AY8" s="12"/>
      <c r="AZ8" s="12"/>
      <c r="BA8" s="12"/>
      <c r="BB8" s="12"/>
      <c r="BC8" s="12"/>
      <c r="BD8" s="275"/>
      <c r="BE8" s="275"/>
      <c r="BF8" s="275"/>
      <c r="BG8" s="275"/>
      <c r="BH8" s="12"/>
      <c r="BI8" s="12"/>
      <c r="BJ8" s="275"/>
      <c r="BK8" s="275"/>
      <c r="BL8" s="275"/>
      <c r="BM8" s="275"/>
      <c r="BN8" s="274"/>
      <c r="BO8" s="13"/>
    </row>
    <row r="9" spans="1:85">
      <c r="A9" s="296">
        <v>153605</v>
      </c>
      <c r="B9" s="316" t="s">
        <v>153</v>
      </c>
      <c r="C9" s="135" t="s">
        <v>39</v>
      </c>
      <c r="D9" s="136" t="s">
        <v>40</v>
      </c>
      <c r="E9" s="159"/>
      <c r="F9" s="159"/>
      <c r="G9" s="159"/>
      <c r="H9" s="262" t="s">
        <v>20</v>
      </c>
      <c r="I9" s="161" t="s">
        <v>20</v>
      </c>
      <c r="J9" s="161" t="s">
        <v>20</v>
      </c>
      <c r="K9" s="161" t="s">
        <v>20</v>
      </c>
      <c r="L9" s="159"/>
      <c r="M9" s="159"/>
      <c r="N9" s="151" t="s">
        <v>158</v>
      </c>
      <c r="O9" s="151" t="s">
        <v>158</v>
      </c>
      <c r="P9" s="151" t="s">
        <v>158</v>
      </c>
      <c r="Q9" s="151" t="s">
        <v>158</v>
      </c>
      <c r="R9" s="151" t="s">
        <v>158</v>
      </c>
      <c r="S9" s="195"/>
      <c r="T9" s="195"/>
      <c r="U9" s="151" t="s">
        <v>158</v>
      </c>
      <c r="V9" s="151" t="s">
        <v>158</v>
      </c>
      <c r="W9" s="151" t="s">
        <v>158</v>
      </c>
      <c r="X9" s="151" t="s">
        <v>158</v>
      </c>
      <c r="Y9" s="151" t="s">
        <v>158</v>
      </c>
      <c r="Z9" s="195"/>
      <c r="AA9" s="195"/>
      <c r="AB9" s="151" t="s">
        <v>158</v>
      </c>
      <c r="AC9" s="151" t="s">
        <v>158</v>
      </c>
      <c r="AD9" s="151" t="s">
        <v>158</v>
      </c>
      <c r="AE9" s="151" t="s">
        <v>158</v>
      </c>
      <c r="AF9" s="151" t="s">
        <v>158</v>
      </c>
      <c r="AG9" s="159"/>
      <c r="AH9" s="159" t="s">
        <v>22</v>
      </c>
      <c r="AI9" s="161" t="s">
        <v>20</v>
      </c>
      <c r="AJ9" s="8">
        <v>126</v>
      </c>
      <c r="AK9" s="127">
        <f>AJ9+AL9</f>
        <v>144</v>
      </c>
      <c r="AL9" s="128">
        <f>(BO9-AN9)</f>
        <v>18</v>
      </c>
      <c r="AM9" s="294"/>
      <c r="AN9" s="292">
        <v>114</v>
      </c>
      <c r="AO9" s="8">
        <f>(BO9-AN9)</f>
        <v>18</v>
      </c>
      <c r="AP9" s="3"/>
      <c r="AQ9" s="2"/>
      <c r="AR9" s="2"/>
      <c r="AS9" s="2"/>
      <c r="AT9" s="2"/>
      <c r="AU9" s="2"/>
      <c r="AV9" s="4">
        <f>COUNTIF(E9:AI9,"M")</f>
        <v>5</v>
      </c>
      <c r="AW9" s="4">
        <f>COUNTIF(E9:AI9,"T")</f>
        <v>0</v>
      </c>
      <c r="AX9" s="4">
        <f>COUNTIF(E9:AI9,"P")</f>
        <v>1</v>
      </c>
      <c r="AY9" s="4">
        <f>COUNTIF(E9:AI9,"SN")</f>
        <v>0</v>
      </c>
      <c r="AZ9" s="4">
        <f>COUNTIF(E9:AI9,"M/T")</f>
        <v>0</v>
      </c>
      <c r="BA9" s="4">
        <v>15</v>
      </c>
      <c r="BB9" s="4">
        <f>COUNTIF(E9:AI9,"I")</f>
        <v>0</v>
      </c>
      <c r="BC9" s="4">
        <f>COUNTIF(E9:AI9,"I²")</f>
        <v>0</v>
      </c>
      <c r="BD9" s="4">
        <f>COUNTIF(E9:AI9,"M4")</f>
        <v>0</v>
      </c>
      <c r="BE9" s="4">
        <f t="shared" ref="BE9:BE26" si="0">COUNTIF(E9:AI9,"P#")</f>
        <v>0</v>
      </c>
      <c r="BF9" s="4">
        <f>COUNTIF(E9:AI9,"M/SN")</f>
        <v>0</v>
      </c>
      <c r="BG9" s="4">
        <f>COUNTIF(E9:AI9,"T/SNDa")</f>
        <v>0</v>
      </c>
      <c r="BH9" s="4">
        <f>COUNTIF(E9:AI9,"T/I")</f>
        <v>0</v>
      </c>
      <c r="BI9" s="4">
        <f>COUNTIF(E9:AI9,"P/i")</f>
        <v>0</v>
      </c>
      <c r="BJ9" s="4">
        <f>COUNTIF(E9:AI9,"m/i")</f>
        <v>0</v>
      </c>
      <c r="BK9" s="4">
        <f t="shared" ref="BK9:BK26" si="1">COUNTIF(E9:AI9,"M#/t")</f>
        <v>0</v>
      </c>
      <c r="BL9" s="4">
        <f t="shared" ref="BL9:BL26" si="2">COUNTIF(E9:AI9,"M#")</f>
        <v>0</v>
      </c>
      <c r="BM9" s="4">
        <f>COUNTIF(E9:AI9,"MTa")</f>
        <v>0</v>
      </c>
      <c r="BN9" s="4">
        <f>((AR9*6)+(AS9*6)+(AT9*6)+(AU9)+(AQ9*6))</f>
        <v>0</v>
      </c>
      <c r="BO9" s="9">
        <f>(AV9*$BQ$6)+(AW9*$BR$6)+(AX9*$BS$6)+(AY9*$BT$6)+(AZ9*$BU$6)+(BA9*$BV$6)+(BB9*$BW$6)+(BC9*$BX$6)+(BD9*$BY$6)+(BE9*$BZ$6)+(BF9*$CA$6)+(BG9*$CB$6)+(BH9*$CC$6)+(BI9*$CD9)+(BJ9*$CE$6)+(BK9*$CF$6)+(BL9*$CG$6)+(BM9*$CH$6)</f>
        <v>132</v>
      </c>
    </row>
    <row r="10" spans="1:85" ht="15.75" customHeight="1">
      <c r="A10" s="137" t="s">
        <v>41</v>
      </c>
      <c r="B10" s="134" t="s">
        <v>42</v>
      </c>
      <c r="C10" s="138" t="s">
        <v>38</v>
      </c>
      <c r="D10" s="136" t="s">
        <v>40</v>
      </c>
      <c r="E10" s="262" t="s">
        <v>22</v>
      </c>
      <c r="F10" s="159"/>
      <c r="G10" s="159"/>
      <c r="H10" s="159"/>
      <c r="I10" s="265" t="s">
        <v>22</v>
      </c>
      <c r="J10" s="265" t="s">
        <v>22</v>
      </c>
      <c r="K10" s="161" t="s">
        <v>20</v>
      </c>
      <c r="L10" s="250"/>
      <c r="M10" s="250"/>
      <c r="N10" s="161" t="s">
        <v>20</v>
      </c>
      <c r="O10" s="161" t="s">
        <v>20</v>
      </c>
      <c r="P10" s="161" t="s">
        <v>20</v>
      </c>
      <c r="Q10" s="161" t="s">
        <v>20</v>
      </c>
      <c r="R10" s="161" t="s">
        <v>20</v>
      </c>
      <c r="S10" s="262" t="s">
        <v>20</v>
      </c>
      <c r="T10" s="250"/>
      <c r="U10" s="161" t="s">
        <v>20</v>
      </c>
      <c r="V10" s="161" t="s">
        <v>24</v>
      </c>
      <c r="W10" s="161" t="s">
        <v>20</v>
      </c>
      <c r="X10" s="161" t="s">
        <v>20</v>
      </c>
      <c r="Y10" s="161" t="s">
        <v>20</v>
      </c>
      <c r="Z10" s="159"/>
      <c r="AA10" s="159"/>
      <c r="AB10" s="161" t="s">
        <v>20</v>
      </c>
      <c r="AC10" s="161" t="s">
        <v>20</v>
      </c>
      <c r="AD10" s="161" t="s">
        <v>20</v>
      </c>
      <c r="AE10" s="161" t="s">
        <v>24</v>
      </c>
      <c r="AF10" s="161" t="s">
        <v>20</v>
      </c>
      <c r="AG10" s="159" t="s">
        <v>21</v>
      </c>
      <c r="AH10" s="159"/>
      <c r="AI10" s="161" t="s">
        <v>20</v>
      </c>
      <c r="AJ10" s="8">
        <v>72</v>
      </c>
      <c r="AK10" s="127">
        <f>AJ10+AL10</f>
        <v>120</v>
      </c>
      <c r="AL10" s="128">
        <f>(BO10-AN10)</f>
        <v>48</v>
      </c>
      <c r="AM10" s="294"/>
      <c r="AN10" s="292">
        <v>114</v>
      </c>
      <c r="AO10" s="8">
        <f>(BO10-AN10)</f>
        <v>48</v>
      </c>
      <c r="AP10" s="3"/>
      <c r="AQ10" s="2"/>
      <c r="AR10" s="2"/>
      <c r="AS10" s="2"/>
      <c r="AT10" s="2"/>
      <c r="AU10" s="2"/>
      <c r="AV10" s="4">
        <f>COUNTIF(E10:AI10,"M")</f>
        <v>16</v>
      </c>
      <c r="AW10" s="4">
        <f>COUNTIF(E10:AI10,"T")</f>
        <v>1</v>
      </c>
      <c r="AX10" s="4">
        <f>COUNTIF(E10:AI10,"P")</f>
        <v>3</v>
      </c>
      <c r="AY10" s="4">
        <f>COUNTIF(E10:AI10,"SN")</f>
        <v>0</v>
      </c>
      <c r="AZ10" s="4">
        <f>COUNTIF(E10:AI10,"M/T")</f>
        <v>2</v>
      </c>
      <c r="BA10" s="4">
        <f>COUNTIF(E10:AI10,"I/I")</f>
        <v>0</v>
      </c>
      <c r="BB10" s="4">
        <f>COUNTIF(E10:AI10,"I")</f>
        <v>0</v>
      </c>
      <c r="BC10" s="4">
        <f>COUNTIF(E10:AI10,"I²")</f>
        <v>0</v>
      </c>
      <c r="BD10" s="4">
        <f>COUNTIF(E10:AI10,"M4")</f>
        <v>0</v>
      </c>
      <c r="BE10" s="4">
        <f t="shared" si="0"/>
        <v>0</v>
      </c>
      <c r="BF10" s="4">
        <f>COUNTIF(E10:AI10,"M/SN")</f>
        <v>0</v>
      </c>
      <c r="BG10" s="4">
        <f>COUNTIF(E10:AI10,"T/SNDa")</f>
        <v>0</v>
      </c>
      <c r="BH10" s="4">
        <f>COUNTIF(E10:AI10,"T/I")</f>
        <v>0</v>
      </c>
      <c r="BI10" s="4">
        <f>COUNTIF(E10:AI10,"P/i")</f>
        <v>0</v>
      </c>
      <c r="BJ10" s="4">
        <f>COUNTIF(E10:AI10,"m/i")</f>
        <v>0</v>
      </c>
      <c r="BK10" s="4">
        <f t="shared" si="1"/>
        <v>0</v>
      </c>
      <c r="BL10" s="4">
        <f t="shared" si="2"/>
        <v>0</v>
      </c>
      <c r="BM10" s="4">
        <f>COUNTIF(E10:AI10,"MTa")</f>
        <v>0</v>
      </c>
      <c r="BN10" s="4">
        <f>((AR10*6)+(AS10*6)+(AT10*6)+(AU10)+(AQ10*6))</f>
        <v>0</v>
      </c>
      <c r="BO10" s="9">
        <f>(AV10*$BQ$6)+(AW10*$BR$6)+(AX10*$BS$6)+(AY10*$BT$6)+(AZ10*$BU$6)+(BA10*$BV$6)+(BB10*$BW$6)+(BC10*$BX$6)+(BD10*$BY$6)+(BE10*$BZ$6)+(BF10*$CA$6)+(BG10*$CB$6)+(BH10*$CC$6)+(BI10*$CD10)+(BJ10*$CE$6)+(BK10*$CF$6)+(BL10*$CG$6)+(BM10*$CH$6)</f>
        <v>162</v>
      </c>
    </row>
    <row r="11" spans="1:85">
      <c r="A11" s="137">
        <v>120620</v>
      </c>
      <c r="B11" s="134" t="s">
        <v>43</v>
      </c>
      <c r="C11" s="135" t="s">
        <v>44</v>
      </c>
      <c r="D11" s="136" t="s">
        <v>45</v>
      </c>
      <c r="E11" s="159"/>
      <c r="F11" s="159"/>
      <c r="G11" s="159"/>
      <c r="H11" s="159"/>
      <c r="I11" s="161" t="s">
        <v>20</v>
      </c>
      <c r="J11" s="161" t="s">
        <v>20</v>
      </c>
      <c r="K11" s="161" t="s">
        <v>20</v>
      </c>
      <c r="L11" s="159"/>
      <c r="M11" s="159"/>
      <c r="N11" s="161" t="s">
        <v>20</v>
      </c>
      <c r="O11" s="161" t="s">
        <v>20</v>
      </c>
      <c r="P11" s="161" t="s">
        <v>20</v>
      </c>
      <c r="Q11" s="161" t="s">
        <v>20</v>
      </c>
      <c r="R11" s="161" t="s">
        <v>20</v>
      </c>
      <c r="S11" s="159"/>
      <c r="T11" s="159"/>
      <c r="U11" s="161" t="s">
        <v>20</v>
      </c>
      <c r="V11" s="161" t="s">
        <v>20</v>
      </c>
      <c r="W11" s="161" t="s">
        <v>20</v>
      </c>
      <c r="X11" s="161" t="s">
        <v>20</v>
      </c>
      <c r="Y11" s="161" t="s">
        <v>20</v>
      </c>
      <c r="Z11" s="159"/>
      <c r="AA11" s="159"/>
      <c r="AB11" s="161" t="s">
        <v>20</v>
      </c>
      <c r="AC11" s="161" t="s">
        <v>20</v>
      </c>
      <c r="AD11" s="161" t="s">
        <v>20</v>
      </c>
      <c r="AE11" s="161" t="s">
        <v>20</v>
      </c>
      <c r="AF11" s="161" t="s">
        <v>20</v>
      </c>
      <c r="AG11" s="159"/>
      <c r="AH11" s="159"/>
      <c r="AI11" s="161" t="s">
        <v>20</v>
      </c>
      <c r="AJ11" s="8">
        <v>114</v>
      </c>
      <c r="AK11" s="127">
        <f>AJ11+AL11</f>
        <v>114</v>
      </c>
      <c r="AL11" s="128">
        <f>(BO11-AN11)</f>
        <v>0</v>
      </c>
      <c r="AM11" s="294"/>
      <c r="AN11" s="292">
        <v>114</v>
      </c>
      <c r="AO11" s="8">
        <f>(BO11-AN11)</f>
        <v>0</v>
      </c>
      <c r="AP11" s="3"/>
      <c r="AQ11" s="2"/>
      <c r="AR11" s="2"/>
      <c r="AS11" s="2"/>
      <c r="AT11" s="2"/>
      <c r="AU11" s="2"/>
      <c r="AV11" s="4">
        <f>COUNTIF(E11:AI11,"M")</f>
        <v>19</v>
      </c>
      <c r="AW11" s="4">
        <f>COUNTIF(E11:AI11,"T")</f>
        <v>0</v>
      </c>
      <c r="AX11" s="4">
        <f>COUNTIF(E11:AI11,"P")</f>
        <v>0</v>
      </c>
      <c r="AY11" s="4">
        <f>COUNTIF(E11:AI11,"SN")</f>
        <v>0</v>
      </c>
      <c r="AZ11" s="4">
        <f>COUNTIF(E11:AI11,"M/T")</f>
        <v>0</v>
      </c>
      <c r="BA11" s="4">
        <f>COUNTIF(E11:AI11,"I/I")</f>
        <v>0</v>
      </c>
      <c r="BB11" s="4">
        <f>COUNTIF(E11:AI11,"I")</f>
        <v>0</v>
      </c>
      <c r="BC11" s="4">
        <f>COUNTIF(E11:AI11,"I²")</f>
        <v>0</v>
      </c>
      <c r="BD11" s="4">
        <f>COUNTIF(E11:AI11,"M4")</f>
        <v>0</v>
      </c>
      <c r="BE11" s="4">
        <f t="shared" si="0"/>
        <v>0</v>
      </c>
      <c r="BF11" s="4">
        <f>COUNTIF(E11:AI11,"M/SN")</f>
        <v>0</v>
      </c>
      <c r="BG11" s="4">
        <f>COUNTIF(E11:AI11,"T/SNDa")</f>
        <v>0</v>
      </c>
      <c r="BH11" s="4">
        <f>COUNTIF(E11:AI11,"T/I")</f>
        <v>0</v>
      </c>
      <c r="BI11" s="4">
        <f>COUNTIF(E11:AI11,"P/i")</f>
        <v>0</v>
      </c>
      <c r="BJ11" s="288">
        <f>COUNTIF(E11:AI11,"m/i")</f>
        <v>0</v>
      </c>
      <c r="BK11" s="288">
        <f t="shared" si="1"/>
        <v>0</v>
      </c>
      <c r="BL11" s="288">
        <f t="shared" si="2"/>
        <v>0</v>
      </c>
      <c r="BM11" s="4">
        <f>COUNTIF(E11:AI11,"MTa")</f>
        <v>0</v>
      </c>
      <c r="BN11" s="4">
        <f>((AR11*6)+(AS11*6)+(AT11*6)+(AU11)+(AQ11*6))</f>
        <v>0</v>
      </c>
      <c r="BO11" s="9">
        <f>(AV11*$BQ$6)+(AW11*$BR$6)+(AX11*$BS$6)+(AY11*$BT$6)+(AZ11*$BU$6)+(BA11*$BV$6)+(BB11*$BW$6)+(BC11*$BX$6)+(BD11*$BY$6)+(BE11*$BZ$6)+(BF11*$CA$6)+(BG11*$CB$6)+(BH11*$CC$6)+(BI11*$CD11)+(BJ11*$CE$6)+(BK11*$CF$6)+(BL11*$CG$6)+(BM11*$CH$6)</f>
        <v>114</v>
      </c>
    </row>
    <row r="12" spans="1:85">
      <c r="A12" s="483" t="s">
        <v>0</v>
      </c>
      <c r="B12" s="484" t="s">
        <v>1</v>
      </c>
      <c r="C12" s="261" t="s">
        <v>2</v>
      </c>
      <c r="D12" s="485" t="s">
        <v>3</v>
      </c>
      <c r="E12" s="126">
        <v>1</v>
      </c>
      <c r="F12" s="126">
        <v>2</v>
      </c>
      <c r="G12" s="126">
        <v>3</v>
      </c>
      <c r="H12" s="126">
        <v>4</v>
      </c>
      <c r="I12" s="126">
        <v>5</v>
      </c>
      <c r="J12" s="126">
        <v>6</v>
      </c>
      <c r="K12" s="126">
        <v>7</v>
      </c>
      <c r="L12" s="126">
        <v>8</v>
      </c>
      <c r="M12" s="126">
        <v>9</v>
      </c>
      <c r="N12" s="126">
        <v>10</v>
      </c>
      <c r="O12" s="126">
        <v>11</v>
      </c>
      <c r="P12" s="126">
        <v>12</v>
      </c>
      <c r="Q12" s="126">
        <v>13</v>
      </c>
      <c r="R12" s="126">
        <v>14</v>
      </c>
      <c r="S12" s="126">
        <v>15</v>
      </c>
      <c r="T12" s="126">
        <v>16</v>
      </c>
      <c r="U12" s="126">
        <v>17</v>
      </c>
      <c r="V12" s="126">
        <v>18</v>
      </c>
      <c r="W12" s="126">
        <v>19</v>
      </c>
      <c r="X12" s="126">
        <v>20</v>
      </c>
      <c r="Y12" s="126">
        <v>21</v>
      </c>
      <c r="Z12" s="126">
        <v>22</v>
      </c>
      <c r="AA12" s="126">
        <v>23</v>
      </c>
      <c r="AB12" s="126">
        <v>24</v>
      </c>
      <c r="AC12" s="126">
        <v>25</v>
      </c>
      <c r="AD12" s="126">
        <v>26</v>
      </c>
      <c r="AE12" s="126">
        <v>27</v>
      </c>
      <c r="AF12" s="126">
        <v>28</v>
      </c>
      <c r="AG12" s="126">
        <v>29</v>
      </c>
      <c r="AH12" s="126">
        <v>30</v>
      </c>
      <c r="AI12" s="126">
        <v>31</v>
      </c>
      <c r="AJ12" s="497" t="s">
        <v>4</v>
      </c>
      <c r="AK12" s="488" t="s">
        <v>5</v>
      </c>
      <c r="AL12" s="489" t="s">
        <v>6</v>
      </c>
      <c r="AM12" s="294"/>
      <c r="AN12" s="129"/>
      <c r="AO12" s="129"/>
      <c r="AP12" s="3"/>
      <c r="AQ12" s="130"/>
      <c r="AR12" s="130"/>
      <c r="AS12" s="130"/>
      <c r="AT12" s="130"/>
      <c r="AU12" s="130"/>
      <c r="AV12" s="131"/>
      <c r="AW12" s="131"/>
      <c r="AX12" s="131"/>
      <c r="AY12" s="131"/>
      <c r="AZ12" s="131"/>
      <c r="BA12" s="131"/>
      <c r="BB12" s="131"/>
      <c r="BC12" s="131"/>
      <c r="BD12" s="275"/>
      <c r="BE12" s="275"/>
      <c r="BF12" s="275"/>
      <c r="BG12" s="131"/>
      <c r="BH12" s="131"/>
      <c r="BI12" s="131"/>
      <c r="BJ12" s="275"/>
      <c r="BK12" s="275"/>
      <c r="BL12" s="275"/>
      <c r="BM12" s="275"/>
      <c r="BN12" s="274"/>
      <c r="BO12" s="132"/>
    </row>
    <row r="13" spans="1:85">
      <c r="A13" s="483"/>
      <c r="B13" s="484"/>
      <c r="C13" s="133" t="s">
        <v>46</v>
      </c>
      <c r="D13" s="485"/>
      <c r="E13" s="1" t="s">
        <v>11</v>
      </c>
      <c r="F13" s="1" t="s">
        <v>12</v>
      </c>
      <c r="G13" s="1" t="s">
        <v>13</v>
      </c>
      <c r="H13" s="1" t="s">
        <v>14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 t="s">
        <v>14</v>
      </c>
      <c r="P13" s="1" t="s">
        <v>8</v>
      </c>
      <c r="Q13" s="1" t="s">
        <v>9</v>
      </c>
      <c r="R13" s="1" t="s">
        <v>10</v>
      </c>
      <c r="S13" s="1" t="s">
        <v>11</v>
      </c>
      <c r="T13" s="1" t="s">
        <v>12</v>
      </c>
      <c r="U13" s="1" t="s">
        <v>13</v>
      </c>
      <c r="V13" s="1" t="s">
        <v>14</v>
      </c>
      <c r="W13" s="1" t="s">
        <v>8</v>
      </c>
      <c r="X13" s="1" t="s">
        <v>9</v>
      </c>
      <c r="Y13" s="1" t="s">
        <v>10</v>
      </c>
      <c r="Z13" s="1" t="s">
        <v>11</v>
      </c>
      <c r="AA13" s="1" t="s">
        <v>12</v>
      </c>
      <c r="AB13" s="1" t="s">
        <v>13</v>
      </c>
      <c r="AC13" s="1" t="s">
        <v>14</v>
      </c>
      <c r="AD13" s="1" t="s">
        <v>8</v>
      </c>
      <c r="AE13" s="1" t="s">
        <v>9</v>
      </c>
      <c r="AF13" s="1" t="s">
        <v>10</v>
      </c>
      <c r="AG13" s="1" t="s">
        <v>11</v>
      </c>
      <c r="AH13" s="1" t="s">
        <v>12</v>
      </c>
      <c r="AI13" s="1" t="s">
        <v>13</v>
      </c>
      <c r="AJ13" s="497"/>
      <c r="AK13" s="488"/>
      <c r="AL13" s="489"/>
      <c r="AM13" s="294"/>
      <c r="AN13" s="10"/>
      <c r="AO13" s="10"/>
      <c r="AP13" s="3"/>
      <c r="AQ13" s="11"/>
      <c r="AR13" s="11"/>
      <c r="AS13" s="11"/>
      <c r="AT13" s="11"/>
      <c r="AU13" s="11"/>
      <c r="AV13" s="12"/>
      <c r="AW13" s="12"/>
      <c r="AX13" s="12"/>
      <c r="AY13" s="12"/>
      <c r="AZ13" s="12"/>
      <c r="BA13" s="12"/>
      <c r="BB13" s="12"/>
      <c r="BC13" s="12"/>
      <c r="BD13" s="275"/>
      <c r="BE13" s="275"/>
      <c r="BF13" s="275"/>
      <c r="BG13" s="12"/>
      <c r="BH13" s="12"/>
      <c r="BI13" s="12"/>
      <c r="BJ13" s="275"/>
      <c r="BK13" s="275"/>
      <c r="BL13" s="275"/>
      <c r="BM13" s="275"/>
      <c r="BN13" s="274"/>
      <c r="BO13" s="13"/>
    </row>
    <row r="14" spans="1:85">
      <c r="A14" s="297">
        <v>113883</v>
      </c>
      <c r="B14" s="315" t="s">
        <v>47</v>
      </c>
      <c r="C14" s="138" t="s">
        <v>46</v>
      </c>
      <c r="D14" s="136" t="s">
        <v>40</v>
      </c>
      <c r="E14" s="186"/>
      <c r="F14" s="186" t="s">
        <v>22</v>
      </c>
      <c r="G14" s="262"/>
      <c r="H14" s="262"/>
      <c r="I14" s="161" t="s">
        <v>20</v>
      </c>
      <c r="J14" s="161" t="s">
        <v>20</v>
      </c>
      <c r="K14" s="161" t="s">
        <v>20</v>
      </c>
      <c r="L14" s="186" t="s">
        <v>22</v>
      </c>
      <c r="M14" s="186"/>
      <c r="N14" s="161" t="s">
        <v>20</v>
      </c>
      <c r="O14" s="161" t="s">
        <v>20</v>
      </c>
      <c r="P14" s="161" t="s">
        <v>20</v>
      </c>
      <c r="Q14" s="161" t="s">
        <v>20</v>
      </c>
      <c r="R14" s="161" t="s">
        <v>20</v>
      </c>
      <c r="S14" s="186"/>
      <c r="T14" s="186" t="s">
        <v>22</v>
      </c>
      <c r="U14" s="161" t="s">
        <v>20</v>
      </c>
      <c r="V14" s="161" t="s">
        <v>20</v>
      </c>
      <c r="W14" s="161" t="s">
        <v>20</v>
      </c>
      <c r="X14" s="161" t="s">
        <v>20</v>
      </c>
      <c r="Y14" s="161" t="s">
        <v>20</v>
      </c>
      <c r="Z14" s="186" t="s">
        <v>22</v>
      </c>
      <c r="AA14" s="157"/>
      <c r="AB14" s="161" t="s">
        <v>20</v>
      </c>
      <c r="AC14" s="161" t="s">
        <v>20</v>
      </c>
      <c r="AD14" s="161" t="s">
        <v>20</v>
      </c>
      <c r="AE14" s="161" t="s">
        <v>20</v>
      </c>
      <c r="AF14" s="161" t="s">
        <v>20</v>
      </c>
      <c r="AG14" s="286" t="s">
        <v>22</v>
      </c>
      <c r="AH14" s="188"/>
      <c r="AI14" s="161" t="s">
        <v>20</v>
      </c>
      <c r="AJ14" s="8">
        <v>126</v>
      </c>
      <c r="AK14" s="127">
        <f>AJ14+AL14</f>
        <v>186</v>
      </c>
      <c r="AL14" s="128">
        <f>(BO14-AN14)</f>
        <v>60</v>
      </c>
      <c r="AM14" s="294"/>
      <c r="AN14" s="292">
        <v>114</v>
      </c>
      <c r="AO14" s="8">
        <f>(BO14-AN14)</f>
        <v>60</v>
      </c>
      <c r="AP14" s="3"/>
      <c r="AQ14" s="2"/>
      <c r="AR14" s="2"/>
      <c r="AS14" s="2"/>
      <c r="AT14" s="2"/>
      <c r="AU14" s="2"/>
      <c r="AV14" s="4">
        <f>COUNTIF(E14:AI14,"M")</f>
        <v>19</v>
      </c>
      <c r="AW14" s="4">
        <f>COUNTIF(E14:AI14,"T")</f>
        <v>0</v>
      </c>
      <c r="AX14" s="4">
        <f>COUNTIF(E14:AI14,"P")</f>
        <v>5</v>
      </c>
      <c r="AY14" s="4">
        <f>COUNTIF(E14:AI14,"SN")</f>
        <v>0</v>
      </c>
      <c r="AZ14" s="4">
        <f>COUNTIF(E14:AI14,"M/T")</f>
        <v>0</v>
      </c>
      <c r="BA14" s="4">
        <f>COUNTIF(E14:AI14,"I/I")</f>
        <v>0</v>
      </c>
      <c r="BB14" s="4">
        <f>COUNTIF(E14:AI14,"I")</f>
        <v>0</v>
      </c>
      <c r="BC14" s="4">
        <f>COUNTIF(E14:AI14,"I²")</f>
        <v>0</v>
      </c>
      <c r="BD14" s="4">
        <f>COUNTIF(E14:AI14,"M4")</f>
        <v>0</v>
      </c>
      <c r="BE14" s="4">
        <f t="shared" si="0"/>
        <v>0</v>
      </c>
      <c r="BF14" s="4">
        <f>COUNTIF(E14:AI14,"M/SN")</f>
        <v>0</v>
      </c>
      <c r="BG14" s="4">
        <f>COUNTIF(E14:AI14,"T/SNDa")</f>
        <v>0</v>
      </c>
      <c r="BH14" s="4">
        <f>COUNTIF(E14:AI14,"T/I")</f>
        <v>0</v>
      </c>
      <c r="BI14" s="4">
        <f>COUNTIF(E14:AI14,"P/i")</f>
        <v>0</v>
      </c>
      <c r="BJ14" s="289">
        <f>COUNTIF(E14:AI14,"m/i")</f>
        <v>0</v>
      </c>
      <c r="BK14" s="289">
        <f t="shared" si="1"/>
        <v>0</v>
      </c>
      <c r="BL14" s="289">
        <f t="shared" si="2"/>
        <v>0</v>
      </c>
      <c r="BM14" s="4">
        <f>COUNTIF(E14:AI14,"MTa")</f>
        <v>0</v>
      </c>
      <c r="BN14" s="4">
        <f>((AR14*6)+(AS14*6)+(AT14*6)+(AU14)+(AQ14*6))</f>
        <v>0</v>
      </c>
      <c r="BO14" s="9">
        <f>(AV14*$BQ$6)+(AW14*$BR$6)+(AX14*$BS$6)+(AY14*$BT$6)+(AZ14*$BU$6)+(BA14*$BV$6)+(BB14*$BW$6)+(BC14*$BX$6)+(BD14*$BY$6)+(BE14*$BZ$6)+(BF14*$CA$6)+(BG14*$CB$6)+(BH14*$CC$6)+(BI14*$CD14)+(BJ14*$CE$6)+(BK14*$CF$6)+(BL14*$CG$6)+(BM14*$CH$6)</f>
        <v>174</v>
      </c>
    </row>
    <row r="15" spans="1:85">
      <c r="A15" s="137">
        <v>154237</v>
      </c>
      <c r="B15" s="134" t="s">
        <v>48</v>
      </c>
      <c r="C15" s="138" t="s">
        <v>46</v>
      </c>
      <c r="D15" s="136" t="s">
        <v>49</v>
      </c>
      <c r="E15" s="186"/>
      <c r="F15" s="186" t="s">
        <v>21</v>
      </c>
      <c r="G15" s="186" t="s">
        <v>20</v>
      </c>
      <c r="H15" s="186" t="s">
        <v>20</v>
      </c>
      <c r="I15" s="161" t="s">
        <v>24</v>
      </c>
      <c r="J15" s="161" t="s">
        <v>24</v>
      </c>
      <c r="K15" s="161" t="s">
        <v>20</v>
      </c>
      <c r="L15" s="186" t="s">
        <v>21</v>
      </c>
      <c r="M15" s="186"/>
      <c r="N15" s="161" t="s">
        <v>20</v>
      </c>
      <c r="O15" s="161" t="s">
        <v>186</v>
      </c>
      <c r="P15" s="161" t="s">
        <v>186</v>
      </c>
      <c r="Q15" s="161" t="s">
        <v>20</v>
      </c>
      <c r="R15" s="161" t="s">
        <v>24</v>
      </c>
      <c r="S15" s="186"/>
      <c r="T15" s="186"/>
      <c r="U15" s="161" t="s">
        <v>20</v>
      </c>
      <c r="V15" s="161" t="s">
        <v>20</v>
      </c>
      <c r="W15" s="161" t="s">
        <v>24</v>
      </c>
      <c r="X15" s="161" t="s">
        <v>20</v>
      </c>
      <c r="Y15" s="161" t="s">
        <v>20</v>
      </c>
      <c r="Z15" s="157"/>
      <c r="AA15" s="157"/>
      <c r="AB15" s="161" t="s">
        <v>24</v>
      </c>
      <c r="AC15" s="161" t="s">
        <v>24</v>
      </c>
      <c r="AD15" s="161" t="s">
        <v>20</v>
      </c>
      <c r="AE15" s="161" t="s">
        <v>20</v>
      </c>
      <c r="AF15" s="161" t="s">
        <v>20</v>
      </c>
      <c r="AG15" s="188"/>
      <c r="AH15" s="188"/>
      <c r="AI15" s="161" t="s">
        <v>20</v>
      </c>
      <c r="AJ15" s="8">
        <v>126</v>
      </c>
      <c r="AK15" s="127">
        <f>AJ15+AL15</f>
        <v>198</v>
      </c>
      <c r="AL15" s="128">
        <f>(BO15-AN15)</f>
        <v>72</v>
      </c>
      <c r="AM15" s="294"/>
      <c r="AN15" s="292">
        <v>114</v>
      </c>
      <c r="AO15" s="8">
        <f>(BO15-AN15)</f>
        <v>72</v>
      </c>
      <c r="AP15" s="3"/>
      <c r="AQ15" s="2"/>
      <c r="AR15" s="2"/>
      <c r="AS15" s="2"/>
      <c r="AT15" s="2"/>
      <c r="AU15" s="2"/>
      <c r="AV15" s="4">
        <f>COUNTIF(E15:AI15,"M")</f>
        <v>13</v>
      </c>
      <c r="AW15" s="4">
        <f>COUNTIF(E15:AI15,"T")</f>
        <v>2</v>
      </c>
      <c r="AX15" s="4">
        <f>COUNTIF(E15:AI15,"P")</f>
        <v>0</v>
      </c>
      <c r="AY15" s="4">
        <f>COUNTIF(E15:AI15,"SN")</f>
        <v>0</v>
      </c>
      <c r="AZ15" s="4">
        <f>COUNTIF(E15:AI15,"M/T")</f>
        <v>8</v>
      </c>
      <c r="BA15" s="4">
        <f>COUNTIF(E15:AI15,"I/I")</f>
        <v>0</v>
      </c>
      <c r="BB15" s="4">
        <f>COUNTIF(E15:AI15,"I")</f>
        <v>0</v>
      </c>
      <c r="BC15" s="4">
        <f>COUNTIF(E15:AI15,"I²")</f>
        <v>0</v>
      </c>
      <c r="BD15" s="4">
        <f>COUNTIF(E15:AI15,"M4")</f>
        <v>0</v>
      </c>
      <c r="BE15" s="4">
        <f t="shared" si="0"/>
        <v>0</v>
      </c>
      <c r="BF15" s="4">
        <f>COUNTIF(E15:AI15,"M/SN")</f>
        <v>0</v>
      </c>
      <c r="BG15" s="4">
        <f>COUNTIF(E15:AI15,"T/SNDa")</f>
        <v>0</v>
      </c>
      <c r="BH15" s="4">
        <f>COUNTIF(E15:AI15,"T/I")</f>
        <v>0</v>
      </c>
      <c r="BI15" s="4">
        <f>COUNTIF(E15:AI15,"P/i")</f>
        <v>0</v>
      </c>
      <c r="BJ15" s="4">
        <f>COUNTIF(E15:AI15,"m/i")</f>
        <v>0</v>
      </c>
      <c r="BK15" s="4">
        <f t="shared" si="1"/>
        <v>0</v>
      </c>
      <c r="BL15" s="4">
        <f t="shared" si="2"/>
        <v>0</v>
      </c>
      <c r="BM15" s="4">
        <f>COUNTIF(E15:AI15,"MTa")</f>
        <v>0</v>
      </c>
      <c r="BN15" s="4">
        <f>((AR15*6)+(AS15*6)+(AT15*6)+(AU15)+(AQ15*6))</f>
        <v>0</v>
      </c>
      <c r="BO15" s="9">
        <f>(AV15*$BQ$6)+(AW15*$BR$6)+(AX15*$BS$6)+(AY15*$BT$6)+(AZ15*$BU$6)+(BA15*$BV$6)+(BB15*$BW$6)+(BC15*$BX$6)+(BD15*$BY$6)+(BE15*$BZ$6)+(BF15*$CA$6)+(BG15*$CB$6)+(BH15*$CC$6)+(BI15*$CD15)+(BJ15*$CE$6)+(BK15*$CF$6)+(BL15*$CG$6)+(BM15*$CH$6)</f>
        <v>186</v>
      </c>
    </row>
    <row r="16" spans="1:85">
      <c r="A16" s="483" t="s">
        <v>0</v>
      </c>
      <c r="B16" s="484" t="s">
        <v>1</v>
      </c>
      <c r="C16" s="261" t="s">
        <v>2</v>
      </c>
      <c r="D16" s="485" t="s">
        <v>3</v>
      </c>
      <c r="E16" s="126">
        <v>1</v>
      </c>
      <c r="F16" s="126">
        <v>2</v>
      </c>
      <c r="G16" s="126">
        <v>3</v>
      </c>
      <c r="H16" s="126">
        <v>4</v>
      </c>
      <c r="I16" s="126">
        <v>5</v>
      </c>
      <c r="J16" s="126">
        <v>6</v>
      </c>
      <c r="K16" s="126">
        <v>7</v>
      </c>
      <c r="L16" s="126">
        <v>8</v>
      </c>
      <c r="M16" s="126">
        <v>9</v>
      </c>
      <c r="N16" s="126">
        <v>10</v>
      </c>
      <c r="O16" s="126">
        <v>11</v>
      </c>
      <c r="P16" s="126">
        <v>12</v>
      </c>
      <c r="Q16" s="126">
        <v>13</v>
      </c>
      <c r="R16" s="126">
        <v>14</v>
      </c>
      <c r="S16" s="126">
        <v>15</v>
      </c>
      <c r="T16" s="126">
        <v>16</v>
      </c>
      <c r="U16" s="126">
        <v>17</v>
      </c>
      <c r="V16" s="126">
        <v>18</v>
      </c>
      <c r="W16" s="126">
        <v>19</v>
      </c>
      <c r="X16" s="126">
        <v>20</v>
      </c>
      <c r="Y16" s="126">
        <v>21</v>
      </c>
      <c r="Z16" s="126">
        <v>22</v>
      </c>
      <c r="AA16" s="126">
        <v>23</v>
      </c>
      <c r="AB16" s="126">
        <v>24</v>
      </c>
      <c r="AC16" s="126">
        <v>25</v>
      </c>
      <c r="AD16" s="126">
        <v>26</v>
      </c>
      <c r="AE16" s="126">
        <v>27</v>
      </c>
      <c r="AF16" s="126">
        <v>28</v>
      </c>
      <c r="AG16" s="126">
        <v>29</v>
      </c>
      <c r="AH16" s="126">
        <v>30</v>
      </c>
      <c r="AI16" s="126">
        <v>31</v>
      </c>
      <c r="AJ16" s="497" t="s">
        <v>4</v>
      </c>
      <c r="AK16" s="488" t="s">
        <v>5</v>
      </c>
      <c r="AL16" s="489" t="s">
        <v>6</v>
      </c>
      <c r="AM16" s="294"/>
      <c r="AN16" s="129"/>
      <c r="AO16" s="129"/>
      <c r="AP16" s="3"/>
      <c r="AQ16" s="130"/>
      <c r="AR16" s="130"/>
      <c r="AS16" s="130"/>
      <c r="AT16" s="130"/>
      <c r="AU16" s="130"/>
      <c r="AV16" s="131"/>
      <c r="AW16" s="131"/>
      <c r="AX16" s="131"/>
      <c r="AY16" s="131"/>
      <c r="AZ16" s="131"/>
      <c r="BA16" s="131"/>
      <c r="BB16" s="131"/>
      <c r="BC16" s="131"/>
      <c r="BD16" s="275"/>
      <c r="BE16" s="275"/>
      <c r="BF16" s="275"/>
      <c r="BG16" s="275"/>
      <c r="BH16" s="131"/>
      <c r="BI16" s="131"/>
      <c r="BJ16" s="131"/>
      <c r="BK16" s="287"/>
      <c r="BL16" s="275"/>
      <c r="BM16" s="275"/>
      <c r="BN16" s="275"/>
      <c r="BO16" s="132"/>
    </row>
    <row r="17" spans="1:70">
      <c r="A17" s="483"/>
      <c r="B17" s="484"/>
      <c r="C17" s="133" t="s">
        <v>46</v>
      </c>
      <c r="D17" s="485"/>
      <c r="E17" s="1" t="s">
        <v>11</v>
      </c>
      <c r="F17" s="1" t="s">
        <v>12</v>
      </c>
      <c r="G17" s="1" t="s">
        <v>13</v>
      </c>
      <c r="H17" s="1" t="s">
        <v>14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  <c r="P17" s="1" t="s">
        <v>8</v>
      </c>
      <c r="Q17" s="1" t="s">
        <v>9</v>
      </c>
      <c r="R17" s="1" t="s">
        <v>10</v>
      </c>
      <c r="S17" s="1" t="s">
        <v>11</v>
      </c>
      <c r="T17" s="1" t="s">
        <v>12</v>
      </c>
      <c r="U17" s="1" t="s">
        <v>13</v>
      </c>
      <c r="V17" s="1" t="s">
        <v>14</v>
      </c>
      <c r="W17" s="1" t="s">
        <v>8</v>
      </c>
      <c r="X17" s="1" t="s">
        <v>9</v>
      </c>
      <c r="Y17" s="1" t="s">
        <v>10</v>
      </c>
      <c r="Z17" s="1" t="s">
        <v>11</v>
      </c>
      <c r="AA17" s="1" t="s">
        <v>12</v>
      </c>
      <c r="AB17" s="1" t="s">
        <v>13</v>
      </c>
      <c r="AC17" s="1" t="s">
        <v>14</v>
      </c>
      <c r="AD17" s="1" t="s">
        <v>8</v>
      </c>
      <c r="AE17" s="1" t="s">
        <v>9</v>
      </c>
      <c r="AF17" s="1" t="s">
        <v>10</v>
      </c>
      <c r="AG17" s="1" t="s">
        <v>11</v>
      </c>
      <c r="AH17" s="1" t="s">
        <v>12</v>
      </c>
      <c r="AI17" s="1" t="s">
        <v>13</v>
      </c>
      <c r="AJ17" s="497"/>
      <c r="AK17" s="488"/>
      <c r="AL17" s="489"/>
      <c r="AM17" s="294"/>
      <c r="AN17" s="10"/>
      <c r="AO17" s="10"/>
      <c r="AP17" s="3"/>
      <c r="AQ17" s="11"/>
      <c r="AR17" s="11"/>
      <c r="AS17" s="11"/>
      <c r="AT17" s="11"/>
      <c r="AU17" s="11"/>
      <c r="AV17" s="12"/>
      <c r="AW17" s="12"/>
      <c r="AX17" s="12"/>
      <c r="AY17" s="12"/>
      <c r="AZ17" s="12"/>
      <c r="BA17" s="12"/>
      <c r="BB17" s="12"/>
      <c r="BC17" s="12"/>
      <c r="BD17" s="275"/>
      <c r="BE17" s="275"/>
      <c r="BF17" s="275"/>
      <c r="BG17" s="275"/>
      <c r="BH17" s="12"/>
      <c r="BI17" s="12"/>
      <c r="BJ17" s="12"/>
      <c r="BK17" s="287"/>
      <c r="BL17" s="275"/>
      <c r="BM17" s="275"/>
      <c r="BN17" s="275"/>
      <c r="BO17" s="13"/>
    </row>
    <row r="18" spans="1:70">
      <c r="A18" s="137">
        <v>103209</v>
      </c>
      <c r="B18" s="134" t="s">
        <v>50</v>
      </c>
      <c r="C18" s="138" t="s">
        <v>46</v>
      </c>
      <c r="D18" s="136" t="s">
        <v>49</v>
      </c>
      <c r="E18" s="157"/>
      <c r="F18" s="157"/>
      <c r="G18" s="188" t="s">
        <v>22</v>
      </c>
      <c r="H18" s="188" t="s">
        <v>21</v>
      </c>
      <c r="I18" s="151" t="s">
        <v>21</v>
      </c>
      <c r="J18" s="151" t="s">
        <v>21</v>
      </c>
      <c r="K18" s="151" t="s">
        <v>21</v>
      </c>
      <c r="L18" s="157"/>
      <c r="M18" s="186" t="s">
        <v>22</v>
      </c>
      <c r="N18" s="151" t="s">
        <v>21</v>
      </c>
      <c r="O18" s="151" t="s">
        <v>21</v>
      </c>
      <c r="P18" s="151" t="s">
        <v>21</v>
      </c>
      <c r="Q18" s="151" t="s">
        <v>21</v>
      </c>
      <c r="R18" s="151" t="s">
        <v>21</v>
      </c>
      <c r="S18" s="186" t="s">
        <v>22</v>
      </c>
      <c r="T18" s="157"/>
      <c r="U18" s="151" t="s">
        <v>21</v>
      </c>
      <c r="V18" s="151" t="s">
        <v>21</v>
      </c>
      <c r="W18" s="151" t="s">
        <v>21</v>
      </c>
      <c r="X18" s="151" t="s">
        <v>21</v>
      </c>
      <c r="Y18" s="151" t="s">
        <v>21</v>
      </c>
      <c r="Z18" s="157"/>
      <c r="AA18" s="186" t="s">
        <v>21</v>
      </c>
      <c r="AB18" s="151" t="s">
        <v>21</v>
      </c>
      <c r="AC18" s="151" t="s">
        <v>21</v>
      </c>
      <c r="AD18" s="151" t="s">
        <v>21</v>
      </c>
      <c r="AE18" s="151" t="s">
        <v>21</v>
      </c>
      <c r="AF18" s="151" t="s">
        <v>21</v>
      </c>
      <c r="AG18" s="188"/>
      <c r="AH18" s="286" t="s">
        <v>22</v>
      </c>
      <c r="AI18" s="151" t="s">
        <v>21</v>
      </c>
      <c r="AJ18" s="8">
        <v>126</v>
      </c>
      <c r="AK18" s="127">
        <f>AJ18+AL18</f>
        <v>186</v>
      </c>
      <c r="AL18" s="128">
        <f>(BO18-AN18)</f>
        <v>60</v>
      </c>
      <c r="AM18" s="294"/>
      <c r="AN18" s="292">
        <v>114</v>
      </c>
      <c r="AO18" s="8">
        <f>(BO18-AN18)</f>
        <v>60</v>
      </c>
      <c r="AP18" s="3"/>
      <c r="AQ18" s="2"/>
      <c r="AR18" s="2"/>
      <c r="AS18" s="2"/>
      <c r="AT18" s="2"/>
      <c r="AU18" s="2"/>
      <c r="AV18" s="4">
        <f>COUNTIF(E18:AI18,"M")</f>
        <v>0</v>
      </c>
      <c r="AW18" s="4">
        <f>COUNTIF(E18:AI18,"T")</f>
        <v>21</v>
      </c>
      <c r="AX18" s="4">
        <f>COUNTIF(E18:AI18,"P")</f>
        <v>4</v>
      </c>
      <c r="AY18" s="4">
        <f>COUNTIF(E18:AI18,"SN")</f>
        <v>0</v>
      </c>
      <c r="AZ18" s="4">
        <f>COUNTIF(E18:AI18,"M/T")</f>
        <v>0</v>
      </c>
      <c r="BA18" s="4">
        <f>COUNTIF(E18:AI18,"I/I")</f>
        <v>0</v>
      </c>
      <c r="BB18" s="4">
        <f>COUNTIF(E18:AI18,"I")</f>
        <v>0</v>
      </c>
      <c r="BC18" s="4">
        <f>COUNTIF(E18:AI18,"I²")</f>
        <v>0</v>
      </c>
      <c r="BD18" s="4">
        <f>COUNTIF(E18:AI18,"M4")</f>
        <v>0</v>
      </c>
      <c r="BE18" s="4">
        <f t="shared" si="0"/>
        <v>0</v>
      </c>
      <c r="BF18" s="4">
        <f>COUNTIF(E18:AI18,"M/SN")</f>
        <v>0</v>
      </c>
      <c r="BG18" s="4">
        <f>COUNTIF(E18:AI18,"T/SNDa")</f>
        <v>0</v>
      </c>
      <c r="BH18" s="4">
        <f>COUNTIF(E18:AI18,"T/I")</f>
        <v>0</v>
      </c>
      <c r="BI18" s="4">
        <f>COUNTIF(E18:AI18,"P/i")</f>
        <v>0</v>
      </c>
      <c r="BJ18" s="4">
        <f>COUNTIF(E18:AI18,"m/i")</f>
        <v>0</v>
      </c>
      <c r="BK18" s="4">
        <f t="shared" si="1"/>
        <v>0</v>
      </c>
      <c r="BL18" s="4">
        <f t="shared" si="2"/>
        <v>0</v>
      </c>
      <c r="BM18" s="4">
        <f>COUNTIF(E18:AI18,"MTa")</f>
        <v>0</v>
      </c>
      <c r="BN18" s="4">
        <f>((AR18*6)+(AS18*6)+(AT18*6)+(AU18)+(AQ18*6))</f>
        <v>0</v>
      </c>
      <c r="BO18" s="9">
        <f>(AV18*$BQ$6)+(AW18*$BR$6)+(AX18*$BS$6)+(AY18*$BT$6)+(AZ18*$BU$6)+(BA18*$BV$6)+(BB18*$BW$6)+(BC18*$BX$6)+(BD18*$BY$6)+(BE18*$BZ$6)+(BF18*$CA$6)+(BG18*$CB$6)+(BH18*$CC$6)+(BI18*$CD18)+(BJ18*$CE$6)+(BK18*$CF$6)+(BL18*$CG$6)+(BM18*$CH$6)</f>
        <v>174</v>
      </c>
    </row>
    <row r="19" spans="1:70">
      <c r="A19" s="483" t="s">
        <v>0</v>
      </c>
      <c r="B19" s="484" t="s">
        <v>1</v>
      </c>
      <c r="C19" s="261" t="s">
        <v>2</v>
      </c>
      <c r="D19" s="485" t="s">
        <v>3</v>
      </c>
      <c r="E19" s="126">
        <v>1</v>
      </c>
      <c r="F19" s="126">
        <v>2</v>
      </c>
      <c r="G19" s="126">
        <v>3</v>
      </c>
      <c r="H19" s="126">
        <v>4</v>
      </c>
      <c r="I19" s="126">
        <v>5</v>
      </c>
      <c r="J19" s="126">
        <v>6</v>
      </c>
      <c r="K19" s="126">
        <v>7</v>
      </c>
      <c r="L19" s="126">
        <v>8</v>
      </c>
      <c r="M19" s="126">
        <v>9</v>
      </c>
      <c r="N19" s="126">
        <v>10</v>
      </c>
      <c r="O19" s="126">
        <v>11</v>
      </c>
      <c r="P19" s="126">
        <v>12</v>
      </c>
      <c r="Q19" s="126">
        <v>13</v>
      </c>
      <c r="R19" s="126">
        <v>14</v>
      </c>
      <c r="S19" s="126">
        <v>15</v>
      </c>
      <c r="T19" s="126">
        <v>16</v>
      </c>
      <c r="U19" s="126">
        <v>17</v>
      </c>
      <c r="V19" s="126">
        <v>18</v>
      </c>
      <c r="W19" s="126">
        <v>19</v>
      </c>
      <c r="X19" s="126">
        <v>20</v>
      </c>
      <c r="Y19" s="126">
        <v>21</v>
      </c>
      <c r="Z19" s="126">
        <v>22</v>
      </c>
      <c r="AA19" s="126">
        <v>23</v>
      </c>
      <c r="AB19" s="126">
        <v>24</v>
      </c>
      <c r="AC19" s="126">
        <v>25</v>
      </c>
      <c r="AD19" s="126">
        <v>26</v>
      </c>
      <c r="AE19" s="126">
        <v>27</v>
      </c>
      <c r="AF19" s="126">
        <v>28</v>
      </c>
      <c r="AG19" s="126">
        <v>29</v>
      </c>
      <c r="AH19" s="126">
        <v>30</v>
      </c>
      <c r="AI19" s="126">
        <v>31</v>
      </c>
      <c r="AJ19" s="497" t="s">
        <v>4</v>
      </c>
      <c r="AK19" s="488" t="s">
        <v>5</v>
      </c>
      <c r="AL19" s="489" t="s">
        <v>6</v>
      </c>
      <c r="AM19" s="294"/>
      <c r="AN19" s="129"/>
      <c r="AO19" s="129"/>
      <c r="AP19" s="3"/>
      <c r="AQ19" s="130"/>
      <c r="AR19" s="130"/>
      <c r="AS19" s="130"/>
      <c r="AT19" s="130"/>
      <c r="AU19" s="130"/>
      <c r="AV19" s="131"/>
      <c r="AW19" s="131"/>
      <c r="AX19" s="131"/>
      <c r="AY19" s="131"/>
      <c r="AZ19" s="131"/>
      <c r="BA19" s="131"/>
      <c r="BB19" s="131"/>
      <c r="BC19" s="131"/>
      <c r="BD19" s="275"/>
      <c r="BE19" s="275"/>
      <c r="BF19" s="275"/>
      <c r="BG19" s="131"/>
      <c r="BH19" s="131"/>
      <c r="BI19" s="131"/>
      <c r="BJ19" s="131"/>
      <c r="BK19" s="287"/>
      <c r="BL19" s="275"/>
      <c r="BM19" s="275"/>
      <c r="BN19" s="131"/>
      <c r="BO19" s="132"/>
    </row>
    <row r="20" spans="1:70">
      <c r="A20" s="483"/>
      <c r="B20" s="484"/>
      <c r="C20" s="133" t="s">
        <v>46</v>
      </c>
      <c r="D20" s="485"/>
      <c r="E20" s="1" t="s">
        <v>11</v>
      </c>
      <c r="F20" s="1" t="s">
        <v>12</v>
      </c>
      <c r="G20" s="1" t="s">
        <v>13</v>
      </c>
      <c r="H20" s="1" t="s">
        <v>14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  <c r="N20" s="1" t="s">
        <v>13</v>
      </c>
      <c r="O20" s="1" t="s">
        <v>14</v>
      </c>
      <c r="P20" s="1" t="s">
        <v>8</v>
      </c>
      <c r="Q20" s="1" t="s">
        <v>9</v>
      </c>
      <c r="R20" s="1" t="s">
        <v>10</v>
      </c>
      <c r="S20" s="1" t="s">
        <v>11</v>
      </c>
      <c r="T20" s="1" t="s">
        <v>12</v>
      </c>
      <c r="U20" s="1" t="s">
        <v>13</v>
      </c>
      <c r="V20" s="1" t="s">
        <v>14</v>
      </c>
      <c r="W20" s="1" t="s">
        <v>8</v>
      </c>
      <c r="X20" s="1" t="s">
        <v>9</v>
      </c>
      <c r="Y20" s="1" t="s">
        <v>10</v>
      </c>
      <c r="Z20" s="1" t="s">
        <v>11</v>
      </c>
      <c r="AA20" s="1" t="s">
        <v>12</v>
      </c>
      <c r="AB20" s="1" t="s">
        <v>13</v>
      </c>
      <c r="AC20" s="1" t="s">
        <v>14</v>
      </c>
      <c r="AD20" s="1" t="s">
        <v>8</v>
      </c>
      <c r="AE20" s="1" t="s">
        <v>9</v>
      </c>
      <c r="AF20" s="1" t="s">
        <v>10</v>
      </c>
      <c r="AG20" s="1" t="s">
        <v>11</v>
      </c>
      <c r="AH20" s="1" t="s">
        <v>12</v>
      </c>
      <c r="AI20" s="1" t="s">
        <v>13</v>
      </c>
      <c r="AJ20" s="497"/>
      <c r="AK20" s="488"/>
      <c r="AL20" s="489"/>
      <c r="AM20" s="294"/>
      <c r="AN20" s="10"/>
      <c r="AO20" s="10"/>
      <c r="AP20" s="3"/>
      <c r="AQ20" s="11"/>
      <c r="AR20" s="11"/>
      <c r="AS20" s="11"/>
      <c r="AT20" s="11"/>
      <c r="AU20" s="11"/>
      <c r="AV20" s="12"/>
      <c r="AW20" s="12"/>
      <c r="AX20" s="12"/>
      <c r="AY20" s="12"/>
      <c r="AZ20" s="12"/>
      <c r="BA20" s="12"/>
      <c r="BB20" s="12"/>
      <c r="BC20" s="12"/>
      <c r="BD20" s="275"/>
      <c r="BE20" s="275"/>
      <c r="BF20" s="275"/>
      <c r="BG20" s="12"/>
      <c r="BH20" s="12"/>
      <c r="BI20" s="12"/>
      <c r="BJ20" s="12"/>
      <c r="BK20" s="287"/>
      <c r="BL20" s="275"/>
      <c r="BM20" s="275"/>
      <c r="BN20" s="12"/>
      <c r="BO20" s="13"/>
    </row>
    <row r="21" spans="1:70">
      <c r="A21" s="137">
        <v>109703</v>
      </c>
      <c r="B21" s="134" t="s">
        <v>168</v>
      </c>
      <c r="C21" s="138" t="s">
        <v>46</v>
      </c>
      <c r="D21" s="136" t="s">
        <v>52</v>
      </c>
      <c r="E21" s="157" t="s">
        <v>23</v>
      </c>
      <c r="F21" s="157"/>
      <c r="G21" s="188"/>
      <c r="H21" s="188" t="s">
        <v>23</v>
      </c>
      <c r="I21" s="183"/>
      <c r="J21" s="150"/>
      <c r="K21" s="151" t="s">
        <v>23</v>
      </c>
      <c r="L21" s="157"/>
      <c r="M21" s="157" t="s">
        <v>23</v>
      </c>
      <c r="N21" s="151" t="s">
        <v>23</v>
      </c>
      <c r="O21" s="183" t="s">
        <v>23</v>
      </c>
      <c r="P21" s="150"/>
      <c r="Q21" s="151" t="s">
        <v>23</v>
      </c>
      <c r="R21" s="183"/>
      <c r="S21" s="157" t="s">
        <v>23</v>
      </c>
      <c r="T21" s="157" t="s">
        <v>23</v>
      </c>
      <c r="U21" s="183"/>
      <c r="V21" s="152"/>
      <c r="W21" s="151" t="s">
        <v>23</v>
      </c>
      <c r="X21" s="183"/>
      <c r="Y21" s="150"/>
      <c r="Z21" s="157" t="s">
        <v>23</v>
      </c>
      <c r="AA21" s="157"/>
      <c r="AB21" s="151" t="s">
        <v>23</v>
      </c>
      <c r="AC21" s="151" t="s">
        <v>23</v>
      </c>
      <c r="AD21" s="191"/>
      <c r="AE21" s="272" t="s">
        <v>23</v>
      </c>
      <c r="AF21" s="151" t="s">
        <v>23</v>
      </c>
      <c r="AG21" s="192"/>
      <c r="AH21" s="192"/>
      <c r="AI21" s="151"/>
      <c r="AJ21" s="8">
        <v>126</v>
      </c>
      <c r="AK21" s="127">
        <f t="shared" ref="AK21:AK24" si="3">AJ21+AL21</f>
        <v>192</v>
      </c>
      <c r="AL21" s="128">
        <f t="shared" ref="AL21:AL24" si="4">(BO21-AN21)</f>
        <v>66</v>
      </c>
      <c r="AM21" s="294"/>
      <c r="AN21" s="292">
        <v>114</v>
      </c>
      <c r="AO21" s="8">
        <f t="shared" ref="AO21:AO24" si="5">(BO21-AN21)</f>
        <v>66</v>
      </c>
      <c r="AP21" s="3"/>
      <c r="AQ21" s="2"/>
      <c r="AR21" s="2"/>
      <c r="AS21" s="2"/>
      <c r="AT21" s="2"/>
      <c r="AU21" s="2"/>
      <c r="AV21" s="4">
        <f t="shared" ref="AV21:AV24" si="6">COUNTIF(E21:AI21,"M")</f>
        <v>0</v>
      </c>
      <c r="AW21" s="4">
        <f t="shared" ref="AW21:AW24" si="7">COUNTIF(E21:AI21,"T")</f>
        <v>0</v>
      </c>
      <c r="AX21" s="4">
        <f t="shared" ref="AX21:AX24" si="8">COUNTIF(E21:AI21,"P")</f>
        <v>0</v>
      </c>
      <c r="AY21" s="4">
        <f t="shared" ref="AY21:AY24" si="9">COUNTIF(E21:AI21,"SN")</f>
        <v>15</v>
      </c>
      <c r="AZ21" s="4">
        <f t="shared" ref="AZ21:AZ24" si="10">COUNTIF(E21:AI21,"M/T")</f>
        <v>0</v>
      </c>
      <c r="BA21" s="4">
        <f t="shared" ref="BA21:BA24" si="11">COUNTIF(E21:AI21,"I/I")</f>
        <v>0</v>
      </c>
      <c r="BB21" s="4">
        <f t="shared" ref="BB21:BB24" si="12">COUNTIF(E21:AI21,"I")</f>
        <v>0</v>
      </c>
      <c r="BC21" s="4">
        <f t="shared" ref="BC21:BC24" si="13">COUNTIF(E21:AI21,"I²")</f>
        <v>0</v>
      </c>
      <c r="BD21" s="4">
        <f t="shared" ref="BD21:BD24" si="14">COUNTIF(E21:AI21,"M4")</f>
        <v>0</v>
      </c>
      <c r="BE21" s="4">
        <f t="shared" si="0"/>
        <v>0</v>
      </c>
      <c r="BF21" s="4">
        <f t="shared" ref="BF21:BF24" si="15">COUNTIF(E21:AI21,"M/SN")</f>
        <v>0</v>
      </c>
      <c r="BG21" s="4">
        <f>COUNTIF(E21:AI21,"T/SNDa")</f>
        <v>0</v>
      </c>
      <c r="BH21" s="4">
        <f t="shared" ref="BH21:BH24" si="16">COUNTIF(E21:AI21,"T/I")</f>
        <v>0</v>
      </c>
      <c r="BI21" s="4">
        <f t="shared" ref="BI21:BI24" si="17">COUNTIF(E21:AI21,"P/i")</f>
        <v>0</v>
      </c>
      <c r="BJ21" s="4">
        <f t="shared" ref="BJ21:BJ24" si="18">COUNTIF(E21:AI21,"m/i")</f>
        <v>0</v>
      </c>
      <c r="BK21" s="4">
        <f t="shared" si="1"/>
        <v>0</v>
      </c>
      <c r="BL21" s="4">
        <f t="shared" si="2"/>
        <v>0</v>
      </c>
      <c r="BM21" s="4">
        <f t="shared" ref="BM21:BM24" si="19">COUNTIF(E21:AI21,"MTa")</f>
        <v>0</v>
      </c>
      <c r="BN21" s="4">
        <f t="shared" ref="BN21:BN24" si="20">((AR21*6)+(AS21*6)+(AT21*6)+(AU21)+(AQ21*6))</f>
        <v>0</v>
      </c>
      <c r="BO21" s="9">
        <f t="shared" ref="BO21:BO24" si="21">(AV21*$BQ$6)+(AW21*$BR$6)+(AX21*$BS$6)+(AY21*$BT$6)+(AZ21*$BU$6)+(BA21*$BV$6)+(BB21*$BW$6)+(BC21*$BX$6)+(BD21*$BY$6)+(BE21*$BZ$6)+(BF21*$CA$6)+(BG21*$CB$6)+(BH21*$CC$6)+(BI21*$CD21)+(BJ21*$CE$6)+(BK21*$CF$6)+(BL21*$CG$6)+(BM21*$CH$6)</f>
        <v>180</v>
      </c>
    </row>
    <row r="22" spans="1:70">
      <c r="A22" s="137">
        <v>128058</v>
      </c>
      <c r="B22" s="134" t="s">
        <v>169</v>
      </c>
      <c r="C22" s="138" t="s">
        <v>46</v>
      </c>
      <c r="D22" s="136" t="s">
        <v>52</v>
      </c>
      <c r="E22" s="266" t="s">
        <v>23</v>
      </c>
      <c r="F22" s="267" t="s">
        <v>20</v>
      </c>
      <c r="G22" s="268" t="s">
        <v>21</v>
      </c>
      <c r="H22" s="269" t="s">
        <v>180</v>
      </c>
      <c r="I22" s="258"/>
      <c r="J22" s="270" t="s">
        <v>23</v>
      </c>
      <c r="K22" s="258" t="s">
        <v>23</v>
      </c>
      <c r="L22" s="267" t="s">
        <v>20</v>
      </c>
      <c r="M22" s="267" t="s">
        <v>22</v>
      </c>
      <c r="N22" s="258" t="s">
        <v>23</v>
      </c>
      <c r="O22" s="271"/>
      <c r="P22" s="270"/>
      <c r="Q22" s="258" t="s">
        <v>23</v>
      </c>
      <c r="R22" s="271"/>
      <c r="S22" s="267" t="s">
        <v>21</v>
      </c>
      <c r="T22" s="266" t="s">
        <v>23</v>
      </c>
      <c r="U22" s="271"/>
      <c r="V22" s="271" t="s">
        <v>23</v>
      </c>
      <c r="W22" s="258" t="s">
        <v>23</v>
      </c>
      <c r="X22" s="271"/>
      <c r="Y22" s="270" t="s">
        <v>23</v>
      </c>
      <c r="Z22" s="266" t="s">
        <v>23</v>
      </c>
      <c r="AA22" s="267" t="s">
        <v>20</v>
      </c>
      <c r="AB22" s="185"/>
      <c r="AC22" s="504" t="s">
        <v>51</v>
      </c>
      <c r="AD22" s="505"/>
      <c r="AE22" s="505"/>
      <c r="AF22" s="505"/>
      <c r="AG22" s="505"/>
      <c r="AH22" s="505"/>
      <c r="AI22" s="506"/>
      <c r="AJ22" s="8">
        <v>96</v>
      </c>
      <c r="AK22" s="127">
        <v>162</v>
      </c>
      <c r="AL22" s="128">
        <f>(BO22-AN22)</f>
        <v>66</v>
      </c>
      <c r="AM22" s="294"/>
      <c r="AN22" s="292">
        <v>96</v>
      </c>
      <c r="AO22" s="8">
        <f t="shared" si="5"/>
        <v>66</v>
      </c>
      <c r="AP22" s="3"/>
      <c r="AQ22" s="2"/>
      <c r="AR22" s="2"/>
      <c r="AS22" s="2"/>
      <c r="AT22" s="2"/>
      <c r="AU22" s="2"/>
      <c r="AV22" s="4">
        <f t="shared" si="6"/>
        <v>3</v>
      </c>
      <c r="AW22" s="4">
        <f t="shared" si="7"/>
        <v>2</v>
      </c>
      <c r="AX22" s="4">
        <f t="shared" si="8"/>
        <v>1</v>
      </c>
      <c r="AY22" s="4">
        <f t="shared" si="9"/>
        <v>10</v>
      </c>
      <c r="AZ22" s="4">
        <f t="shared" si="10"/>
        <v>0</v>
      </c>
      <c r="BA22" s="4">
        <f t="shared" si="11"/>
        <v>0</v>
      </c>
      <c r="BB22" s="4">
        <f t="shared" si="12"/>
        <v>0</v>
      </c>
      <c r="BC22" s="4">
        <f t="shared" si="13"/>
        <v>0</v>
      </c>
      <c r="BD22" s="4">
        <f t="shared" si="14"/>
        <v>0</v>
      </c>
      <c r="BE22" s="4">
        <f t="shared" si="0"/>
        <v>0</v>
      </c>
      <c r="BF22" s="4">
        <f t="shared" si="15"/>
        <v>0</v>
      </c>
      <c r="BG22" s="4">
        <v>0</v>
      </c>
      <c r="BH22" s="4">
        <f t="shared" si="16"/>
        <v>0</v>
      </c>
      <c r="BI22" s="4">
        <f t="shared" si="17"/>
        <v>0</v>
      </c>
      <c r="BJ22" s="4">
        <f t="shared" si="18"/>
        <v>0</v>
      </c>
      <c r="BK22" s="4">
        <f t="shared" si="1"/>
        <v>0</v>
      </c>
      <c r="BL22" s="4">
        <f t="shared" si="2"/>
        <v>0</v>
      </c>
      <c r="BM22" s="4">
        <f t="shared" si="19"/>
        <v>0</v>
      </c>
      <c r="BN22" s="4">
        <f t="shared" si="20"/>
        <v>0</v>
      </c>
      <c r="BO22" s="9">
        <f t="shared" si="21"/>
        <v>162</v>
      </c>
      <c r="BR22">
        <f>162-126</f>
        <v>36</v>
      </c>
    </row>
    <row r="23" spans="1:70">
      <c r="A23" s="137">
        <v>435015</v>
      </c>
      <c r="B23" s="187" t="s">
        <v>170</v>
      </c>
      <c r="C23" s="138" t="s">
        <v>46</v>
      </c>
      <c r="D23" s="136" t="s">
        <v>52</v>
      </c>
      <c r="E23" s="186" t="s">
        <v>22</v>
      </c>
      <c r="F23" s="157" t="s">
        <v>23</v>
      </c>
      <c r="G23" s="188"/>
      <c r="H23" s="190"/>
      <c r="I23" s="150" t="s">
        <v>23</v>
      </c>
      <c r="J23" s="151"/>
      <c r="K23" s="183"/>
      <c r="L23" s="157" t="s">
        <v>23</v>
      </c>
      <c r="M23" s="285" t="s">
        <v>23</v>
      </c>
      <c r="N23" s="183"/>
      <c r="O23" s="151" t="s">
        <v>23</v>
      </c>
      <c r="P23" s="151"/>
      <c r="Q23" s="183"/>
      <c r="R23" s="151" t="s">
        <v>23</v>
      </c>
      <c r="S23" s="188"/>
      <c r="T23" s="157"/>
      <c r="U23" s="151" t="s">
        <v>23</v>
      </c>
      <c r="V23" s="151"/>
      <c r="W23" s="183"/>
      <c r="X23" s="151" t="s">
        <v>23</v>
      </c>
      <c r="Y23" s="151"/>
      <c r="Z23" s="259"/>
      <c r="AA23" s="157" t="s">
        <v>23</v>
      </c>
      <c r="AB23" s="151"/>
      <c r="AC23" s="183" t="s">
        <v>23</v>
      </c>
      <c r="AD23" s="151" t="s">
        <v>23</v>
      </c>
      <c r="AE23" s="151"/>
      <c r="AF23" s="183"/>
      <c r="AG23" s="157" t="s">
        <v>23</v>
      </c>
      <c r="AH23" s="190"/>
      <c r="AI23" s="183"/>
      <c r="AJ23" s="8">
        <v>126</v>
      </c>
      <c r="AK23" s="127">
        <f>AJ23+AL23</f>
        <v>168</v>
      </c>
      <c r="AL23" s="128">
        <f>(BO23-AN23)</f>
        <v>42</v>
      </c>
      <c r="AM23" s="294"/>
      <c r="AN23" s="292">
        <v>114</v>
      </c>
      <c r="AO23" s="8">
        <f t="shared" si="5"/>
        <v>42</v>
      </c>
      <c r="AP23" s="3"/>
      <c r="AQ23" s="2"/>
      <c r="AR23" s="2"/>
      <c r="AS23" s="2"/>
      <c r="AT23" s="2"/>
      <c r="AU23" s="2"/>
      <c r="AV23" s="4">
        <f t="shared" si="6"/>
        <v>0</v>
      </c>
      <c r="AW23" s="4">
        <f t="shared" si="7"/>
        <v>0</v>
      </c>
      <c r="AX23" s="4">
        <f t="shared" si="8"/>
        <v>1</v>
      </c>
      <c r="AY23" s="4">
        <f t="shared" si="9"/>
        <v>12</v>
      </c>
      <c r="AZ23" s="4">
        <f t="shared" si="10"/>
        <v>0</v>
      </c>
      <c r="BA23" s="4">
        <f t="shared" si="11"/>
        <v>0</v>
      </c>
      <c r="BB23" s="4">
        <f t="shared" si="12"/>
        <v>0</v>
      </c>
      <c r="BC23" s="4">
        <f t="shared" si="13"/>
        <v>0</v>
      </c>
      <c r="BD23" s="4">
        <f t="shared" si="14"/>
        <v>0</v>
      </c>
      <c r="BE23" s="4">
        <f t="shared" si="0"/>
        <v>0</v>
      </c>
      <c r="BF23" s="4">
        <f t="shared" si="15"/>
        <v>0</v>
      </c>
      <c r="BG23" s="4">
        <f>COUNTIF(E23:AI23,"T/SNDa")</f>
        <v>0</v>
      </c>
      <c r="BH23" s="4">
        <f t="shared" si="16"/>
        <v>0</v>
      </c>
      <c r="BI23" s="4">
        <f t="shared" si="17"/>
        <v>0</v>
      </c>
      <c r="BJ23" s="4">
        <f t="shared" si="18"/>
        <v>0</v>
      </c>
      <c r="BK23" s="4">
        <f t="shared" si="1"/>
        <v>0</v>
      </c>
      <c r="BL23" s="4">
        <f t="shared" si="2"/>
        <v>0</v>
      </c>
      <c r="BM23" s="4">
        <f t="shared" si="19"/>
        <v>0</v>
      </c>
      <c r="BN23" s="4">
        <f>((AR23*6)+(AS23*6)+(AT23*6)+(AU23)+(AQ23*6))</f>
        <v>0</v>
      </c>
      <c r="BO23" s="9">
        <f t="shared" si="21"/>
        <v>156</v>
      </c>
    </row>
    <row r="24" spans="1:70">
      <c r="A24" s="137">
        <v>140058</v>
      </c>
      <c r="B24" s="134" t="s">
        <v>171</v>
      </c>
      <c r="C24" s="138" t="s">
        <v>46</v>
      </c>
      <c r="D24" s="136" t="s">
        <v>52</v>
      </c>
      <c r="E24" s="157"/>
      <c r="F24" s="157" t="s">
        <v>23</v>
      </c>
      <c r="G24" s="188" t="s">
        <v>23</v>
      </c>
      <c r="H24" s="190" t="s">
        <v>15</v>
      </c>
      <c r="I24" s="150" t="s">
        <v>23</v>
      </c>
      <c r="J24" s="151"/>
      <c r="K24" s="271" t="s">
        <v>21</v>
      </c>
      <c r="L24" s="157" t="s">
        <v>23</v>
      </c>
      <c r="M24" s="188"/>
      <c r="N24" s="271" t="s">
        <v>21</v>
      </c>
      <c r="O24" s="184" t="s">
        <v>15</v>
      </c>
      <c r="P24" s="151" t="s">
        <v>23</v>
      </c>
      <c r="Q24" s="271" t="s">
        <v>21</v>
      </c>
      <c r="R24" s="151" t="s">
        <v>23</v>
      </c>
      <c r="S24" s="188"/>
      <c r="T24" s="157" t="s">
        <v>22</v>
      </c>
      <c r="U24" s="151" t="s">
        <v>23</v>
      </c>
      <c r="V24" s="151" t="s">
        <v>15</v>
      </c>
      <c r="W24" s="183"/>
      <c r="X24" s="151" t="s">
        <v>23</v>
      </c>
      <c r="Y24" s="151"/>
      <c r="Z24" s="157" t="s">
        <v>21</v>
      </c>
      <c r="AA24" s="157" t="s">
        <v>23</v>
      </c>
      <c r="AB24" s="151"/>
      <c r="AC24" s="183" t="s">
        <v>15</v>
      </c>
      <c r="AD24" s="151" t="s">
        <v>23</v>
      </c>
      <c r="AE24" s="151"/>
      <c r="AF24" s="183" t="s">
        <v>23</v>
      </c>
      <c r="AG24" s="157" t="s">
        <v>23</v>
      </c>
      <c r="AH24" s="190"/>
      <c r="AI24" s="183" t="s">
        <v>21</v>
      </c>
      <c r="AJ24" s="8">
        <v>126</v>
      </c>
      <c r="AK24" s="127">
        <f t="shared" si="3"/>
        <v>198</v>
      </c>
      <c r="AL24" s="128">
        <f t="shared" si="4"/>
        <v>72</v>
      </c>
      <c r="AM24" s="294"/>
      <c r="AN24" s="292">
        <v>114</v>
      </c>
      <c r="AO24" s="8">
        <f t="shared" si="5"/>
        <v>72</v>
      </c>
      <c r="AP24" s="3"/>
      <c r="AQ24" s="2"/>
      <c r="AR24" s="2"/>
      <c r="AS24" s="2"/>
      <c r="AT24" s="2"/>
      <c r="AU24" s="2"/>
      <c r="AV24" s="4">
        <f t="shared" si="6"/>
        <v>0</v>
      </c>
      <c r="AW24" s="4">
        <f t="shared" si="7"/>
        <v>5</v>
      </c>
      <c r="AX24" s="4">
        <f t="shared" si="8"/>
        <v>1</v>
      </c>
      <c r="AY24" s="4">
        <f t="shared" si="9"/>
        <v>12</v>
      </c>
      <c r="AZ24" s="4">
        <f t="shared" si="10"/>
        <v>0</v>
      </c>
      <c r="BA24" s="4">
        <f t="shared" si="11"/>
        <v>0</v>
      </c>
      <c r="BB24" s="4">
        <f t="shared" si="12"/>
        <v>0</v>
      </c>
      <c r="BC24" s="4">
        <f t="shared" si="13"/>
        <v>0</v>
      </c>
      <c r="BD24" s="4">
        <f t="shared" si="14"/>
        <v>0</v>
      </c>
      <c r="BE24" s="4">
        <f t="shared" si="0"/>
        <v>0</v>
      </c>
      <c r="BF24" s="4">
        <f t="shared" si="15"/>
        <v>0</v>
      </c>
      <c r="BG24" s="4">
        <f>COUNTIF(E24:AI24,"T/SNDa")</f>
        <v>0</v>
      </c>
      <c r="BH24" s="4">
        <f t="shared" si="16"/>
        <v>0</v>
      </c>
      <c r="BI24" s="4">
        <f t="shared" si="17"/>
        <v>0</v>
      </c>
      <c r="BJ24" s="4">
        <f t="shared" si="18"/>
        <v>0</v>
      </c>
      <c r="BK24" s="4">
        <f t="shared" si="1"/>
        <v>0</v>
      </c>
      <c r="BL24" s="4">
        <f t="shared" si="2"/>
        <v>0</v>
      </c>
      <c r="BM24" s="4">
        <f t="shared" si="19"/>
        <v>0</v>
      </c>
      <c r="BN24" s="4">
        <f t="shared" si="20"/>
        <v>0</v>
      </c>
      <c r="BO24" s="9">
        <f t="shared" si="21"/>
        <v>186</v>
      </c>
    </row>
    <row r="25" spans="1:70">
      <c r="A25" s="137">
        <v>139637</v>
      </c>
      <c r="B25" s="134" t="s">
        <v>53</v>
      </c>
      <c r="C25" s="138" t="s">
        <v>46</v>
      </c>
      <c r="D25" s="136" t="s">
        <v>52</v>
      </c>
      <c r="E25" s="478" t="s">
        <v>51</v>
      </c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80"/>
      <c r="U25" s="151" t="s">
        <v>21</v>
      </c>
      <c r="V25" s="151" t="s">
        <v>23</v>
      </c>
      <c r="W25" s="183"/>
      <c r="X25" s="151" t="s">
        <v>21</v>
      </c>
      <c r="Y25" s="151" t="s">
        <v>23</v>
      </c>
      <c r="Z25" s="157" t="s">
        <v>20</v>
      </c>
      <c r="AA25" s="157" t="s">
        <v>22</v>
      </c>
      <c r="AB25" s="151" t="s">
        <v>23</v>
      </c>
      <c r="AC25" s="183"/>
      <c r="AD25" s="151" t="s">
        <v>21</v>
      </c>
      <c r="AE25" s="151" t="s">
        <v>23</v>
      </c>
      <c r="AF25" s="184"/>
      <c r="AG25" s="269" t="s">
        <v>20</v>
      </c>
      <c r="AH25" s="157" t="s">
        <v>23</v>
      </c>
      <c r="AI25" s="258" t="s">
        <v>23</v>
      </c>
      <c r="AJ25" s="8">
        <v>60</v>
      </c>
      <c r="AK25" s="127">
        <f t="shared" ref="AK25:AK26" si="22">AJ25+AL25</f>
        <v>114</v>
      </c>
      <c r="AL25" s="128">
        <f t="shared" ref="AL25:AL26" si="23">(BO25-AN25)</f>
        <v>54</v>
      </c>
      <c r="AM25" s="294"/>
      <c r="AN25" s="292">
        <v>60</v>
      </c>
      <c r="AO25" s="8">
        <f t="shared" ref="AO25:AO26" si="24">(BO25-AN25)</f>
        <v>54</v>
      </c>
      <c r="AP25" s="3"/>
      <c r="AQ25" s="2"/>
      <c r="AR25" s="2"/>
      <c r="AS25" s="2"/>
      <c r="AT25" s="2"/>
      <c r="AU25" s="2"/>
      <c r="AV25" s="4">
        <f t="shared" ref="AV25:AV26" si="25">COUNTIF(E25:AI25,"M")</f>
        <v>2</v>
      </c>
      <c r="AW25" s="4">
        <f t="shared" ref="AW25:AW26" si="26">COUNTIF(E25:AI25,"T")</f>
        <v>3</v>
      </c>
      <c r="AX25" s="4">
        <f t="shared" ref="AX25:AX26" si="27">COUNTIF(E25:AI25,"P")</f>
        <v>1</v>
      </c>
      <c r="AY25" s="4">
        <f t="shared" ref="AY25:AY26" si="28">COUNTIF(E25:AI25,"SN")</f>
        <v>6</v>
      </c>
      <c r="AZ25" s="4">
        <f t="shared" ref="AZ25:AZ26" si="29">COUNTIF(E25:AI25,"M/T")</f>
        <v>0</v>
      </c>
      <c r="BA25" s="4">
        <f t="shared" ref="BA25:BA26" si="30">COUNTIF(E25:AI25,"I/I")</f>
        <v>0</v>
      </c>
      <c r="BB25" s="4">
        <f t="shared" ref="BB25:BB26" si="31">COUNTIF(E25:AI25,"I")</f>
        <v>0</v>
      </c>
      <c r="BC25" s="4">
        <f t="shared" ref="BC25:BC26" si="32">COUNTIF(E25:AI25,"I²")</f>
        <v>0</v>
      </c>
      <c r="BD25" s="4">
        <f t="shared" ref="BD25:BD26" si="33">COUNTIF(E25:AI25,"M4")</f>
        <v>0</v>
      </c>
      <c r="BE25" s="4">
        <f t="shared" si="0"/>
        <v>0</v>
      </c>
      <c r="BF25" s="4">
        <f t="shared" ref="BF25:BF26" si="34">COUNTIF(E25:AI25,"M/SN")</f>
        <v>0</v>
      </c>
      <c r="BG25" s="4">
        <f t="shared" ref="BG25:BG26" si="35">COUNTIF(E25:AI25,"T/SNDa")</f>
        <v>0</v>
      </c>
      <c r="BH25" s="4">
        <v>0</v>
      </c>
      <c r="BI25" s="4">
        <f t="shared" ref="BI25:BI26" si="36">COUNTIF(E25:AI25,"P/i")</f>
        <v>0</v>
      </c>
      <c r="BJ25" s="4">
        <f t="shared" ref="BJ25:BJ26" si="37">COUNTIF(E25:AI25,"m/i")</f>
        <v>0</v>
      </c>
      <c r="BK25" s="4">
        <f t="shared" si="1"/>
        <v>0</v>
      </c>
      <c r="BL25" s="4">
        <f t="shared" si="2"/>
        <v>0</v>
      </c>
      <c r="BM25" s="4">
        <f t="shared" ref="BM25:BM26" si="38">COUNTIF(E25:AI25,"MTa")</f>
        <v>0</v>
      </c>
      <c r="BN25" s="4">
        <f t="shared" ref="BN25:BN26" si="39">((AR25*6)+(AS25*6)+(AT25*6)+(AU25)+(AQ25*6))</f>
        <v>0</v>
      </c>
      <c r="BO25" s="9">
        <f t="shared" ref="BO25:BO26" si="40">(AV25*$BQ$6)+(AW25*$BR$6)+(AX25*$BS$6)+(AY25*$BT$6)+(AZ25*$BU$6)+(BA25*$BV$6)+(BB25*$BW$6)+(BC25*$BX$6)+(BD25*$BY$6)+(BE25*$BZ$6)+(BF25*$CA$6)+(BG25*$CB$6)+(BH25*$CC$6)+(BI25*$CD25)+(BJ25*$CE$6)+(BK25*$CF$6)+(BL25*$CG$6)+(BM25*$CH$6)</f>
        <v>114</v>
      </c>
    </row>
    <row r="26" spans="1:70">
      <c r="A26" s="137">
        <v>154679</v>
      </c>
      <c r="B26" s="134" t="s">
        <v>54</v>
      </c>
      <c r="C26" s="138" t="s">
        <v>46</v>
      </c>
      <c r="D26" s="136" t="s">
        <v>52</v>
      </c>
      <c r="E26" s="189"/>
      <c r="F26" s="189"/>
      <c r="G26" s="263" t="s">
        <v>23</v>
      </c>
      <c r="H26" s="269"/>
      <c r="I26" s="290"/>
      <c r="J26" s="193" t="s">
        <v>23</v>
      </c>
      <c r="K26" s="258"/>
      <c r="L26" s="189" t="s">
        <v>15</v>
      </c>
      <c r="M26" s="189" t="s">
        <v>23</v>
      </c>
      <c r="N26" s="258" t="s">
        <v>15</v>
      </c>
      <c r="O26" s="152" t="s">
        <v>182</v>
      </c>
      <c r="P26" s="193" t="s">
        <v>23</v>
      </c>
      <c r="Q26" s="258"/>
      <c r="R26" s="270" t="s">
        <v>182</v>
      </c>
      <c r="S26" s="189" t="s">
        <v>23</v>
      </c>
      <c r="T26" s="189"/>
      <c r="U26" s="284" t="s">
        <v>182</v>
      </c>
      <c r="V26" s="193" t="s">
        <v>181</v>
      </c>
      <c r="W26" s="193" t="s">
        <v>181</v>
      </c>
      <c r="X26" s="193" t="s">
        <v>181</v>
      </c>
      <c r="Y26" s="152" t="s">
        <v>185</v>
      </c>
      <c r="Z26" s="189"/>
      <c r="AA26" s="189"/>
      <c r="AB26" s="271" t="s">
        <v>182</v>
      </c>
      <c r="AC26" s="193" t="s">
        <v>181</v>
      </c>
      <c r="AD26" s="193" t="s">
        <v>181</v>
      </c>
      <c r="AE26" s="152" t="s">
        <v>181</v>
      </c>
      <c r="AF26" s="152" t="s">
        <v>21</v>
      </c>
      <c r="AG26" s="269"/>
      <c r="AH26" s="189" t="s">
        <v>23</v>
      </c>
      <c r="AI26" s="258" t="s">
        <v>23</v>
      </c>
      <c r="AJ26" s="8">
        <v>126</v>
      </c>
      <c r="AK26" s="127">
        <f t="shared" si="22"/>
        <v>198</v>
      </c>
      <c r="AL26" s="128">
        <f t="shared" si="23"/>
        <v>72</v>
      </c>
      <c r="AM26" s="294"/>
      <c r="AN26" s="292">
        <v>114</v>
      </c>
      <c r="AO26" s="8">
        <f t="shared" si="24"/>
        <v>72</v>
      </c>
      <c r="AP26" s="3"/>
      <c r="AQ26" s="2"/>
      <c r="AR26" s="2"/>
      <c r="AS26" s="2"/>
      <c r="AT26" s="2"/>
      <c r="AU26" s="2"/>
      <c r="AV26" s="4">
        <f t="shared" si="25"/>
        <v>0</v>
      </c>
      <c r="AW26" s="4">
        <f t="shared" si="26"/>
        <v>1</v>
      </c>
      <c r="AX26" s="4">
        <f t="shared" si="27"/>
        <v>0</v>
      </c>
      <c r="AY26" s="4">
        <f t="shared" si="28"/>
        <v>7</v>
      </c>
      <c r="AZ26" s="4">
        <f t="shared" si="29"/>
        <v>0</v>
      </c>
      <c r="BA26" s="4">
        <f t="shared" si="30"/>
        <v>0</v>
      </c>
      <c r="BB26" s="4">
        <f t="shared" si="31"/>
        <v>0</v>
      </c>
      <c r="BC26" s="4">
        <f t="shared" si="32"/>
        <v>0</v>
      </c>
      <c r="BD26" s="4">
        <f t="shared" si="33"/>
        <v>0</v>
      </c>
      <c r="BE26" s="4">
        <f t="shared" si="0"/>
        <v>4</v>
      </c>
      <c r="BF26" s="4">
        <f t="shared" si="34"/>
        <v>0</v>
      </c>
      <c r="BG26" s="4">
        <f t="shared" si="35"/>
        <v>0</v>
      </c>
      <c r="BH26" s="4">
        <f t="shared" ref="BH26" si="41">COUNTIF(E26:AI26,"T/I")</f>
        <v>0</v>
      </c>
      <c r="BI26" s="4">
        <f t="shared" si="36"/>
        <v>0</v>
      </c>
      <c r="BJ26" s="4">
        <f t="shared" si="37"/>
        <v>0</v>
      </c>
      <c r="BK26" s="4">
        <f t="shared" si="1"/>
        <v>1</v>
      </c>
      <c r="BL26" s="4">
        <f t="shared" si="2"/>
        <v>6</v>
      </c>
      <c r="BM26" s="4">
        <f t="shared" si="38"/>
        <v>0</v>
      </c>
      <c r="BN26" s="4">
        <f t="shared" si="39"/>
        <v>0</v>
      </c>
      <c r="BO26" s="9">
        <f t="shared" si="40"/>
        <v>186</v>
      </c>
    </row>
    <row r="27" spans="1:70">
      <c r="A27" s="483" t="s">
        <v>0</v>
      </c>
      <c r="B27" s="484" t="s">
        <v>1</v>
      </c>
      <c r="C27" s="261" t="s">
        <v>2</v>
      </c>
      <c r="D27" s="485" t="s">
        <v>3</v>
      </c>
      <c r="E27" s="126">
        <v>1</v>
      </c>
      <c r="F27" s="126">
        <v>2</v>
      </c>
      <c r="G27" s="126">
        <v>3</v>
      </c>
      <c r="H27" s="126">
        <v>4</v>
      </c>
      <c r="I27" s="126">
        <v>5</v>
      </c>
      <c r="J27" s="126">
        <v>6</v>
      </c>
      <c r="K27" s="126">
        <v>7</v>
      </c>
      <c r="L27" s="126">
        <v>8</v>
      </c>
      <c r="M27" s="126">
        <v>9</v>
      </c>
      <c r="N27" s="126">
        <v>10</v>
      </c>
      <c r="O27" s="126">
        <v>11</v>
      </c>
      <c r="P27" s="126">
        <v>12</v>
      </c>
      <c r="Q27" s="126">
        <v>13</v>
      </c>
      <c r="R27" s="126">
        <v>14</v>
      </c>
      <c r="S27" s="126">
        <v>15</v>
      </c>
      <c r="T27" s="126">
        <v>16</v>
      </c>
      <c r="U27" s="126">
        <v>17</v>
      </c>
      <c r="V27" s="126">
        <v>18</v>
      </c>
      <c r="W27" s="126">
        <v>19</v>
      </c>
      <c r="X27" s="126">
        <v>20</v>
      </c>
      <c r="Y27" s="126">
        <v>21</v>
      </c>
      <c r="Z27" s="126">
        <v>22</v>
      </c>
      <c r="AA27" s="126">
        <v>23</v>
      </c>
      <c r="AB27" s="126">
        <v>24</v>
      </c>
      <c r="AC27" s="126">
        <v>25</v>
      </c>
      <c r="AD27" s="126">
        <v>26</v>
      </c>
      <c r="AE27" s="126">
        <v>27</v>
      </c>
      <c r="AF27" s="126">
        <v>28</v>
      </c>
      <c r="AG27" s="126">
        <v>29</v>
      </c>
      <c r="AH27" s="126">
        <v>30</v>
      </c>
      <c r="AI27" s="126">
        <v>31</v>
      </c>
      <c r="AJ27" s="497" t="s">
        <v>4</v>
      </c>
      <c r="AK27" s="488" t="s">
        <v>5</v>
      </c>
      <c r="AL27" s="489" t="s">
        <v>6</v>
      </c>
      <c r="AM27" s="294"/>
      <c r="AN27" s="276"/>
      <c r="AO27" s="276"/>
      <c r="AP27" s="277"/>
      <c r="AQ27" s="278"/>
      <c r="AR27" s="278"/>
      <c r="AS27" s="278"/>
      <c r="AT27" s="278"/>
      <c r="AU27" s="280"/>
      <c r="AV27" s="275"/>
      <c r="AW27" s="275"/>
      <c r="AX27" s="275"/>
      <c r="AY27" s="275"/>
      <c r="AZ27" s="275"/>
      <c r="BA27" s="275"/>
      <c r="BB27" s="275"/>
      <c r="BC27" s="275"/>
      <c r="BD27" s="275"/>
      <c r="BE27" s="275"/>
      <c r="BF27" s="275"/>
      <c r="BG27" s="275"/>
      <c r="BH27" s="275"/>
      <c r="BI27" s="275"/>
      <c r="BJ27" s="275"/>
      <c r="BK27" s="275"/>
      <c r="BL27" s="275"/>
      <c r="BM27" s="275"/>
      <c r="BN27" s="275"/>
      <c r="BO27" s="281"/>
      <c r="BP27" s="279"/>
      <c r="BQ27" s="279"/>
    </row>
    <row r="28" spans="1:70">
      <c r="A28" s="483"/>
      <c r="B28" s="484"/>
      <c r="C28" s="133" t="s">
        <v>46</v>
      </c>
      <c r="D28" s="485"/>
      <c r="E28" s="1" t="s">
        <v>11</v>
      </c>
      <c r="F28" s="1" t="s">
        <v>12</v>
      </c>
      <c r="G28" s="1" t="s">
        <v>13</v>
      </c>
      <c r="H28" s="1" t="s">
        <v>14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 t="s">
        <v>14</v>
      </c>
      <c r="P28" s="1" t="s">
        <v>8</v>
      </c>
      <c r="Q28" s="1" t="s">
        <v>9</v>
      </c>
      <c r="R28" s="1" t="s">
        <v>10</v>
      </c>
      <c r="S28" s="1" t="s">
        <v>11</v>
      </c>
      <c r="T28" s="1" t="s">
        <v>12</v>
      </c>
      <c r="U28" s="1" t="s">
        <v>13</v>
      </c>
      <c r="V28" s="1" t="s">
        <v>14</v>
      </c>
      <c r="W28" s="1" t="s">
        <v>8</v>
      </c>
      <c r="X28" s="1" t="s">
        <v>9</v>
      </c>
      <c r="Y28" s="1" t="s">
        <v>10</v>
      </c>
      <c r="Z28" s="1" t="s">
        <v>11</v>
      </c>
      <c r="AA28" s="1" t="s">
        <v>12</v>
      </c>
      <c r="AB28" s="1" t="s">
        <v>13</v>
      </c>
      <c r="AC28" s="1" t="s">
        <v>14</v>
      </c>
      <c r="AD28" s="1" t="s">
        <v>8</v>
      </c>
      <c r="AE28" s="1" t="s">
        <v>9</v>
      </c>
      <c r="AF28" s="1" t="s">
        <v>10</v>
      </c>
      <c r="AG28" s="1" t="s">
        <v>10</v>
      </c>
      <c r="AH28" s="1" t="s">
        <v>10</v>
      </c>
      <c r="AI28" s="1" t="s">
        <v>10</v>
      </c>
      <c r="AJ28" s="497"/>
      <c r="AK28" s="488"/>
      <c r="AL28" s="489"/>
      <c r="AM28" s="294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  <c r="BO28" s="282"/>
    </row>
    <row r="29" spans="1:70">
      <c r="A29" s="139"/>
      <c r="B29" s="140"/>
      <c r="C29" s="134" t="s">
        <v>55</v>
      </c>
      <c r="D29" s="141"/>
      <c r="E29" s="159"/>
      <c r="F29" s="159"/>
      <c r="G29" s="264"/>
      <c r="H29" s="264"/>
      <c r="I29" s="161"/>
      <c r="J29" s="161"/>
      <c r="K29" s="161"/>
      <c r="L29" s="161"/>
      <c r="M29" s="161"/>
      <c r="N29" s="160"/>
      <c r="O29" s="160"/>
      <c r="P29" s="161"/>
      <c r="Q29" s="160"/>
      <c r="R29" s="161"/>
      <c r="S29" s="161"/>
      <c r="T29" s="161"/>
      <c r="U29" s="152"/>
      <c r="V29" s="160"/>
      <c r="W29" s="161"/>
      <c r="X29" s="161"/>
      <c r="Y29" s="161"/>
      <c r="Z29" s="161"/>
      <c r="AA29" s="161"/>
      <c r="AB29" s="160"/>
      <c r="AC29" s="160"/>
      <c r="AD29" s="161"/>
      <c r="AE29" s="161"/>
      <c r="AF29" s="161"/>
      <c r="AG29" s="161"/>
      <c r="AH29" s="161"/>
      <c r="AI29" s="161"/>
      <c r="AJ29" s="162"/>
      <c r="AK29" s="162"/>
      <c r="AL29" s="163"/>
      <c r="AM29" s="294"/>
    </row>
    <row r="30" spans="1:70" s="273" customFormat="1" ht="18.75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299"/>
      <c r="AM30" s="300"/>
    </row>
    <row r="31" spans="1:70">
      <c r="A31" s="296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94"/>
    </row>
    <row r="32" spans="1:70">
      <c r="A32" s="296"/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79"/>
      <c r="AM32" s="294"/>
      <c r="AO32">
        <f>12*8</f>
        <v>96</v>
      </c>
    </row>
    <row r="33" spans="1:39">
      <c r="A33" s="296"/>
      <c r="B33" s="142" t="s">
        <v>56</v>
      </c>
      <c r="C33" s="301"/>
      <c r="D33" s="302"/>
      <c r="E33" s="303"/>
      <c r="F33" s="304"/>
      <c r="G33" s="304"/>
      <c r="H33" s="305"/>
      <c r="I33" s="305"/>
      <c r="J33" s="305"/>
      <c r="K33" s="502" t="s">
        <v>57</v>
      </c>
      <c r="L33" s="502"/>
      <c r="M33" s="502"/>
      <c r="N33" s="502"/>
      <c r="O33" s="502"/>
      <c r="P33" s="305"/>
      <c r="Q33" s="305"/>
      <c r="R33" s="305"/>
      <c r="S33" s="303"/>
      <c r="T33" s="303"/>
      <c r="U33" s="303"/>
      <c r="V33" s="305"/>
      <c r="W33" s="305"/>
      <c r="X33" s="305"/>
      <c r="Y33" s="305"/>
      <c r="Z33" s="305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94"/>
    </row>
    <row r="34" spans="1:39">
      <c r="A34" s="296"/>
      <c r="B34" s="143" t="s">
        <v>20</v>
      </c>
      <c r="C34" s="144" t="s">
        <v>58</v>
      </c>
      <c r="D34" s="145"/>
      <c r="E34" s="145" t="s">
        <v>26</v>
      </c>
      <c r="F34" s="145"/>
      <c r="G34" s="145" t="s">
        <v>59</v>
      </c>
      <c r="H34" s="145"/>
      <c r="I34" s="146"/>
      <c r="J34" s="306"/>
      <c r="K34" s="147" t="s">
        <v>165</v>
      </c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94"/>
    </row>
    <row r="35" spans="1:39">
      <c r="A35" s="296"/>
      <c r="B35" s="18" t="s">
        <v>21</v>
      </c>
      <c r="C35" s="307" t="s">
        <v>60</v>
      </c>
      <c r="D35" s="308"/>
      <c r="E35" s="308" t="s">
        <v>23</v>
      </c>
      <c r="F35" s="308"/>
      <c r="G35" s="308" t="s">
        <v>61</v>
      </c>
      <c r="H35" s="308"/>
      <c r="I35" s="21"/>
      <c r="J35" s="308"/>
      <c r="K35" s="22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24"/>
      <c r="AA35" s="501" t="s">
        <v>62</v>
      </c>
      <c r="AB35" s="501"/>
      <c r="AC35" s="501"/>
      <c r="AD35" s="501"/>
      <c r="AE35" s="501"/>
      <c r="AF35" s="501"/>
      <c r="AG35" s="501"/>
      <c r="AH35" s="501"/>
      <c r="AI35" s="501"/>
      <c r="AJ35" s="501"/>
      <c r="AK35" s="279"/>
      <c r="AL35" s="279"/>
      <c r="AM35" s="294"/>
    </row>
    <row r="36" spans="1:39">
      <c r="A36" s="296"/>
      <c r="B36" s="18" t="s">
        <v>28</v>
      </c>
      <c r="C36" s="307" t="s">
        <v>63</v>
      </c>
      <c r="D36" s="308"/>
      <c r="E36" s="310" t="s">
        <v>25</v>
      </c>
      <c r="F36" s="310"/>
      <c r="G36" s="310" t="s">
        <v>65</v>
      </c>
      <c r="H36" s="310"/>
      <c r="I36" s="27"/>
      <c r="J36" s="308"/>
      <c r="K36" s="22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24"/>
      <c r="AA36" s="503" t="s">
        <v>166</v>
      </c>
      <c r="AB36" s="503"/>
      <c r="AC36" s="503"/>
      <c r="AD36" s="503"/>
      <c r="AE36" s="503"/>
      <c r="AF36" s="503"/>
      <c r="AG36" s="503"/>
      <c r="AH36" s="503"/>
      <c r="AI36" s="503"/>
      <c r="AJ36" s="503"/>
      <c r="AK36" s="279"/>
      <c r="AL36" s="279"/>
      <c r="AM36" s="294"/>
    </row>
    <row r="37" spans="1:39">
      <c r="A37" s="296"/>
      <c r="B37" s="26" t="s">
        <v>22</v>
      </c>
      <c r="C37" s="310" t="s">
        <v>64</v>
      </c>
      <c r="D37" s="310"/>
      <c r="E37" s="310" t="s">
        <v>182</v>
      </c>
      <c r="F37" s="310"/>
      <c r="G37" s="310" t="s">
        <v>184</v>
      </c>
      <c r="H37" s="310"/>
      <c r="I37" s="27"/>
      <c r="J37" s="279"/>
      <c r="K37" s="28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0"/>
      <c r="AA37" s="501" t="s">
        <v>167</v>
      </c>
      <c r="AB37" s="501"/>
      <c r="AC37" s="501"/>
      <c r="AD37" s="501"/>
      <c r="AE37" s="501"/>
      <c r="AF37" s="501"/>
      <c r="AG37" s="501"/>
      <c r="AH37" s="501"/>
      <c r="AI37" s="501"/>
      <c r="AJ37" s="501"/>
      <c r="AK37" s="279"/>
      <c r="AL37" s="279"/>
      <c r="AM37" s="294"/>
    </row>
    <row r="38" spans="1:39">
      <c r="A38" s="296"/>
      <c r="B38" s="31" t="s">
        <v>24</v>
      </c>
      <c r="C38" s="32" t="s">
        <v>64</v>
      </c>
      <c r="D38" s="32"/>
      <c r="E38" s="32" t="s">
        <v>183</v>
      </c>
      <c r="F38" s="32"/>
      <c r="G38" s="32"/>
      <c r="H38" s="32"/>
      <c r="I38" s="33"/>
      <c r="J38" s="279"/>
      <c r="K38" s="34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6"/>
      <c r="AA38" s="501" t="s">
        <v>66</v>
      </c>
      <c r="AB38" s="501"/>
      <c r="AC38" s="501"/>
      <c r="AD38" s="501"/>
      <c r="AE38" s="501"/>
      <c r="AF38" s="501"/>
      <c r="AG38" s="501"/>
      <c r="AH38" s="501"/>
      <c r="AI38" s="501"/>
      <c r="AJ38" s="501"/>
      <c r="AK38" s="279"/>
      <c r="AL38" s="279"/>
      <c r="AM38" s="294"/>
    </row>
    <row r="39" spans="1:39">
      <c r="A39" s="296"/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94"/>
    </row>
    <row r="40" spans="1:39" ht="15.75" thickBot="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4"/>
    </row>
  </sheetData>
  <sheetProtection formatCells="0" formatColumns="0" formatRows="0" insertColumns="0" insertRows="0" insertHyperlinks="0" deleteColumns="0" deleteRows="0" sort="0" autoFilter="0" pivotTables="0"/>
  <mergeCells count="45">
    <mergeCell ref="A19:A20"/>
    <mergeCell ref="B19:B20"/>
    <mergeCell ref="D19:D20"/>
    <mergeCell ref="AJ19:AJ20"/>
    <mergeCell ref="A27:A28"/>
    <mergeCell ref="B27:B28"/>
    <mergeCell ref="D27:D28"/>
    <mergeCell ref="AJ27:AJ28"/>
    <mergeCell ref="E25:T25"/>
    <mergeCell ref="AC22:AI22"/>
    <mergeCell ref="AA37:AJ37"/>
    <mergeCell ref="AA38:AJ38"/>
    <mergeCell ref="K33:O33"/>
    <mergeCell ref="AA35:AJ35"/>
    <mergeCell ref="AA36:AJ36"/>
    <mergeCell ref="A12:A13"/>
    <mergeCell ref="B12:B13"/>
    <mergeCell ref="D12:D13"/>
    <mergeCell ref="AJ12:AJ13"/>
    <mergeCell ref="AK12:AK13"/>
    <mergeCell ref="A16:A17"/>
    <mergeCell ref="B16:B17"/>
    <mergeCell ref="D16:D17"/>
    <mergeCell ref="AJ16:AJ17"/>
    <mergeCell ref="AK16:AK17"/>
    <mergeCell ref="A7:A8"/>
    <mergeCell ref="B7:B8"/>
    <mergeCell ref="D7:D8"/>
    <mergeCell ref="AJ7:AJ8"/>
    <mergeCell ref="AK7:AK8"/>
    <mergeCell ref="N6:AE6"/>
    <mergeCell ref="A1:AL3"/>
    <mergeCell ref="A4:A5"/>
    <mergeCell ref="B4:B5"/>
    <mergeCell ref="D4:D5"/>
    <mergeCell ref="AJ4:AJ5"/>
    <mergeCell ref="AK4:AK5"/>
    <mergeCell ref="AL4:AL5"/>
    <mergeCell ref="AK27:AK28"/>
    <mergeCell ref="AL27:AL28"/>
    <mergeCell ref="AL7:AL8"/>
    <mergeCell ref="AK19:AK20"/>
    <mergeCell ref="AL19:AL20"/>
    <mergeCell ref="AL12:AL13"/>
    <mergeCell ref="AL16:AL17"/>
  </mergeCells>
  <pageMargins left="0.511811024" right="0.511811024" top="0.78740157499999996" bottom="0.78740157499999996" header="0.31496062000000002" footer="0.31496062000000002"/>
  <pageSetup paperSize="9" scale="39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3"/>
  <sheetViews>
    <sheetView tabSelected="1" zoomScale="90" zoomScaleNormal="90" workbookViewId="0">
      <selection activeCell="F13" sqref="F13"/>
    </sheetView>
  </sheetViews>
  <sheetFormatPr defaultColWidth="4.42578125" defaultRowHeight="15"/>
  <cols>
    <col min="1" max="1" width="14.85546875" style="37" customWidth="1"/>
    <col min="2" max="2" width="30.85546875" style="37" customWidth="1"/>
    <col min="3" max="3" width="11.85546875" style="37" customWidth="1"/>
    <col min="4" max="4" width="13" style="37" customWidth="1"/>
    <col min="5" max="5" width="7.28515625" style="37" customWidth="1"/>
    <col min="6" max="6" width="7.140625" style="37" customWidth="1"/>
    <col min="7" max="7" width="9.28515625" style="37" customWidth="1"/>
    <col min="8" max="9" width="7.140625" style="37" customWidth="1"/>
    <col min="10" max="20" width="6.28515625" style="37" customWidth="1"/>
    <col min="21" max="21" width="6.85546875" style="37" customWidth="1"/>
    <col min="22" max="35" width="6.28515625" style="37" customWidth="1"/>
    <col min="36" max="38" width="6.28515625" style="37" hidden="1" customWidth="1"/>
    <col min="39" max="39" width="7" style="37" customWidth="1"/>
    <col min="40" max="41" width="5.42578125" style="37" customWidth="1"/>
    <col min="42" max="42" width="2.85546875" style="37" customWidth="1"/>
    <col min="43" max="62" width="5.28515625" style="37" customWidth="1"/>
    <col min="63" max="63" width="4.85546875" style="37" customWidth="1"/>
    <col min="64" max="64" width="4.140625" style="37" customWidth="1"/>
    <col min="65" max="65" width="6.28515625" style="37" customWidth="1"/>
    <col min="66" max="66" width="8.7109375" style="37" customWidth="1"/>
    <col min="67" max="235" width="9.140625" style="37" customWidth="1"/>
    <col min="236" max="236" width="20.28515625" style="37" customWidth="1"/>
    <col min="237" max="237" width="10.42578125" style="37" customWidth="1"/>
    <col min="238" max="238" width="15.140625" style="37" customWidth="1"/>
    <col min="239" max="16384" width="4.42578125" style="37"/>
  </cols>
  <sheetData>
    <row r="1" spans="1:66" customFormat="1" ht="15" customHeight="1">
      <c r="A1" s="507" t="s">
        <v>422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9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</row>
    <row r="2" spans="1:66" customFormat="1" ht="15" customHeight="1">
      <c r="A2" s="510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  <c r="AA2" s="511"/>
      <c r="AB2" s="511"/>
      <c r="AC2" s="511"/>
      <c r="AD2" s="511"/>
      <c r="AE2" s="511"/>
      <c r="AF2" s="511"/>
      <c r="AG2" s="511"/>
      <c r="AH2" s="511"/>
      <c r="AI2" s="511"/>
      <c r="AJ2" s="511"/>
      <c r="AK2" s="511"/>
      <c r="AL2" s="511"/>
      <c r="AM2" s="511"/>
      <c r="AN2" s="511"/>
      <c r="AO2" s="512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</row>
    <row r="3" spans="1:66" customFormat="1" ht="15" customHeight="1">
      <c r="A3" s="513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511"/>
      <c r="AB3" s="511"/>
      <c r="AC3" s="511"/>
      <c r="AD3" s="511"/>
      <c r="AE3" s="511"/>
      <c r="AF3" s="511"/>
      <c r="AG3" s="511"/>
      <c r="AH3" s="511"/>
      <c r="AI3" s="511"/>
      <c r="AJ3" s="511"/>
      <c r="AK3" s="511"/>
      <c r="AL3" s="511"/>
      <c r="AM3" s="511"/>
      <c r="AN3" s="511"/>
      <c r="AO3" s="512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 t="s">
        <v>4</v>
      </c>
      <c r="BN3" s="37">
        <v>100.8</v>
      </c>
    </row>
    <row r="4" spans="1:66" customFormat="1" ht="31.5" customHeight="1">
      <c r="A4" s="514"/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6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</row>
    <row r="5" spans="1:66" s="38" customFormat="1" ht="20.25">
      <c r="A5" s="519" t="s">
        <v>0</v>
      </c>
      <c r="B5" s="218" t="s">
        <v>1</v>
      </c>
      <c r="C5" s="520" t="s">
        <v>67</v>
      </c>
      <c r="D5" s="521" t="s">
        <v>3</v>
      </c>
      <c r="E5" s="219">
        <v>1</v>
      </c>
      <c r="F5" s="220">
        <v>2</v>
      </c>
      <c r="G5" s="220">
        <v>3</v>
      </c>
      <c r="H5" s="220">
        <v>4</v>
      </c>
      <c r="I5" s="220">
        <v>5</v>
      </c>
      <c r="J5" s="219">
        <v>6</v>
      </c>
      <c r="K5" s="219">
        <v>7</v>
      </c>
      <c r="L5" s="220">
        <v>8</v>
      </c>
      <c r="M5" s="220">
        <v>9</v>
      </c>
      <c r="N5" s="220">
        <v>10</v>
      </c>
      <c r="O5" s="220">
        <v>11</v>
      </c>
      <c r="P5" s="220">
        <v>12</v>
      </c>
      <c r="Q5" s="219">
        <v>13</v>
      </c>
      <c r="R5" s="219">
        <v>14</v>
      </c>
      <c r="S5" s="220">
        <v>15</v>
      </c>
      <c r="T5" s="220">
        <v>16</v>
      </c>
      <c r="U5" s="220">
        <v>17</v>
      </c>
      <c r="V5" s="220">
        <v>18</v>
      </c>
      <c r="W5" s="220">
        <v>19</v>
      </c>
      <c r="X5" s="219">
        <v>20</v>
      </c>
      <c r="Y5" s="219">
        <v>21</v>
      </c>
      <c r="Z5" s="220">
        <v>22</v>
      </c>
      <c r="AA5" s="220">
        <v>23</v>
      </c>
      <c r="AB5" s="220">
        <v>24</v>
      </c>
      <c r="AC5" s="220">
        <v>25</v>
      </c>
      <c r="AD5" s="220">
        <v>26</v>
      </c>
      <c r="AE5" s="219">
        <v>27</v>
      </c>
      <c r="AF5" s="219">
        <v>28</v>
      </c>
      <c r="AG5" s="219">
        <v>29</v>
      </c>
      <c r="AH5" s="219">
        <v>30</v>
      </c>
      <c r="AI5" s="219">
        <v>31</v>
      </c>
      <c r="AJ5" s="220">
        <v>29</v>
      </c>
      <c r="AK5" s="220">
        <v>30</v>
      </c>
      <c r="AL5" s="220">
        <v>31</v>
      </c>
      <c r="AM5" s="522" t="s">
        <v>4</v>
      </c>
      <c r="AN5" s="523" t="s">
        <v>5</v>
      </c>
      <c r="AO5" s="523" t="s">
        <v>6</v>
      </c>
    </row>
    <row r="6" spans="1:66" s="38" customFormat="1" ht="20.25">
      <c r="A6" s="519"/>
      <c r="B6" s="218" t="s">
        <v>68</v>
      </c>
      <c r="C6" s="520"/>
      <c r="D6" s="520"/>
      <c r="E6" s="221" t="s">
        <v>11</v>
      </c>
      <c r="F6" s="221" t="s">
        <v>12</v>
      </c>
      <c r="G6" s="221" t="s">
        <v>13</v>
      </c>
      <c r="H6" s="221" t="s">
        <v>14</v>
      </c>
      <c r="I6" s="221" t="s">
        <v>8</v>
      </c>
      <c r="J6" s="221" t="s">
        <v>9</v>
      </c>
      <c r="K6" s="221" t="s">
        <v>10</v>
      </c>
      <c r="L6" s="221" t="s">
        <v>11</v>
      </c>
      <c r="M6" s="221" t="s">
        <v>12</v>
      </c>
      <c r="N6" s="221" t="s">
        <v>13</v>
      </c>
      <c r="O6" s="221" t="s">
        <v>14</v>
      </c>
      <c r="P6" s="221" t="s">
        <v>8</v>
      </c>
      <c r="Q6" s="221" t="s">
        <v>9</v>
      </c>
      <c r="R6" s="221" t="s">
        <v>10</v>
      </c>
      <c r="S6" s="221" t="s">
        <v>11</v>
      </c>
      <c r="T6" s="221" t="s">
        <v>12</v>
      </c>
      <c r="U6" s="221" t="s">
        <v>13</v>
      </c>
      <c r="V6" s="221" t="s">
        <v>14</v>
      </c>
      <c r="W6" s="221" t="s">
        <v>8</v>
      </c>
      <c r="X6" s="221" t="s">
        <v>9</v>
      </c>
      <c r="Y6" s="221" t="s">
        <v>10</v>
      </c>
      <c r="Z6" s="221" t="s">
        <v>11</v>
      </c>
      <c r="AA6" s="221" t="s">
        <v>12</v>
      </c>
      <c r="AB6" s="221" t="s">
        <v>13</v>
      </c>
      <c r="AC6" s="221" t="s">
        <v>14</v>
      </c>
      <c r="AD6" s="221" t="s">
        <v>8</v>
      </c>
      <c r="AE6" s="221" t="s">
        <v>9</v>
      </c>
      <c r="AF6" s="221" t="s">
        <v>10</v>
      </c>
      <c r="AG6" s="221" t="s">
        <v>11</v>
      </c>
      <c r="AH6" s="221" t="s">
        <v>172</v>
      </c>
      <c r="AI6" s="221" t="s">
        <v>13</v>
      </c>
      <c r="AJ6" s="221" t="s">
        <v>8</v>
      </c>
      <c r="AK6" s="221" t="s">
        <v>9</v>
      </c>
      <c r="AL6" s="221" t="s">
        <v>10</v>
      </c>
      <c r="AM6" s="522"/>
      <c r="AN6" s="523"/>
      <c r="AO6" s="523"/>
      <c r="AP6" s="3"/>
      <c r="AQ6" s="39" t="s">
        <v>15</v>
      </c>
      <c r="AR6" s="39" t="s">
        <v>16</v>
      </c>
      <c r="AS6" s="39" t="s">
        <v>17</v>
      </c>
      <c r="AT6" s="39" t="s">
        <v>18</v>
      </c>
      <c r="AU6" s="39" t="s">
        <v>19</v>
      </c>
      <c r="AV6" s="40" t="s">
        <v>69</v>
      </c>
      <c r="AW6" s="40" t="s">
        <v>20</v>
      </c>
      <c r="AX6" s="40" t="s">
        <v>21</v>
      </c>
      <c r="AY6" s="40" t="s">
        <v>70</v>
      </c>
      <c r="AZ6" s="40" t="s">
        <v>71</v>
      </c>
      <c r="BA6" s="40" t="s">
        <v>72</v>
      </c>
      <c r="BB6" s="40" t="s">
        <v>73</v>
      </c>
      <c r="BC6" s="40" t="s">
        <v>22</v>
      </c>
      <c r="BD6" s="40" t="s">
        <v>74</v>
      </c>
      <c r="BE6" s="40" t="s">
        <v>75</v>
      </c>
      <c r="BF6" s="40" t="s">
        <v>76</v>
      </c>
      <c r="BG6" s="40" t="s">
        <v>77</v>
      </c>
      <c r="BH6" s="40" t="s">
        <v>78</v>
      </c>
      <c r="BI6" s="40" t="s">
        <v>79</v>
      </c>
      <c r="BJ6" s="41" t="s">
        <v>35</v>
      </c>
      <c r="BK6" s="41" t="s">
        <v>36</v>
      </c>
      <c r="BM6" s="39" t="s">
        <v>4</v>
      </c>
      <c r="BN6" s="39" t="s">
        <v>6</v>
      </c>
    </row>
    <row r="7" spans="1:66" s="38" customFormat="1" ht="20.25">
      <c r="A7" s="222" t="s">
        <v>80</v>
      </c>
      <c r="B7" s="222" t="s">
        <v>81</v>
      </c>
      <c r="C7" s="223" t="s">
        <v>82</v>
      </c>
      <c r="D7" s="224" t="s">
        <v>83</v>
      </c>
      <c r="E7" s="249" t="s">
        <v>16</v>
      </c>
      <c r="F7" s="225"/>
      <c r="G7" s="225" t="s">
        <v>74</v>
      </c>
      <c r="H7" s="225" t="s">
        <v>74</v>
      </c>
      <c r="I7" s="226" t="s">
        <v>74</v>
      </c>
      <c r="J7" s="226" t="s">
        <v>74</v>
      </c>
      <c r="K7" s="226" t="s">
        <v>74</v>
      </c>
      <c r="L7" s="225" t="s">
        <v>74</v>
      </c>
      <c r="M7" s="225"/>
      <c r="N7" s="226" t="s">
        <v>74</v>
      </c>
      <c r="O7" s="226" t="s">
        <v>74</v>
      </c>
      <c r="P7" s="226" t="s">
        <v>74</v>
      </c>
      <c r="Q7" s="226" t="s">
        <v>74</v>
      </c>
      <c r="R7" s="226" t="s">
        <v>74</v>
      </c>
      <c r="S7" s="225" t="s">
        <v>74</v>
      </c>
      <c r="T7" s="225"/>
      <c r="U7" s="226" t="s">
        <v>74</v>
      </c>
      <c r="V7" s="226" t="s">
        <v>74</v>
      </c>
      <c r="W7" s="226" t="s">
        <v>74</v>
      </c>
      <c r="X7" s="226" t="s">
        <v>74</v>
      </c>
      <c r="Y7" s="226" t="s">
        <v>74</v>
      </c>
      <c r="Z7" s="225" t="s">
        <v>74</v>
      </c>
      <c r="AA7" s="225"/>
      <c r="AB7" s="226" t="s">
        <v>74</v>
      </c>
      <c r="AC7" s="226" t="s">
        <v>74</v>
      </c>
      <c r="AD7" s="226" t="s">
        <v>74</v>
      </c>
      <c r="AE7" s="226" t="s">
        <v>74</v>
      </c>
      <c r="AF7" s="226" t="s">
        <v>74</v>
      </c>
      <c r="AG7" s="225" t="s">
        <v>74</v>
      </c>
      <c r="AH7" s="225"/>
      <c r="AI7" s="226" t="s">
        <v>74</v>
      </c>
      <c r="AJ7" s="227"/>
      <c r="AK7" s="227"/>
      <c r="AL7" s="227"/>
      <c r="AM7" s="228">
        <v>126</v>
      </c>
      <c r="AN7" s="229">
        <f>AM7+AO7</f>
        <v>150</v>
      </c>
      <c r="AO7" s="229">
        <f>BN7</f>
        <v>24</v>
      </c>
      <c r="AP7" s="3"/>
      <c r="AQ7" s="39"/>
      <c r="AR7" s="39"/>
      <c r="AS7" s="39"/>
      <c r="AT7" s="39"/>
      <c r="AU7" s="39"/>
      <c r="AV7" s="40">
        <f>COUNTIF(E7:AL7,"M1")</f>
        <v>0</v>
      </c>
      <c r="AW7" s="40">
        <f>COUNTIF(E7:AL7,"M")</f>
        <v>0</v>
      </c>
      <c r="AX7" s="40">
        <f>COUNTIF(E7:AL7,"T")</f>
        <v>0</v>
      </c>
      <c r="AY7" s="40">
        <f>COUNTIF(E7:AL7,"T1")</f>
        <v>0</v>
      </c>
      <c r="AZ7" s="40">
        <f>COUNTIF(E7:AL7,"T2")</f>
        <v>0</v>
      </c>
      <c r="BA7" s="40">
        <f>COUNTIF(E7:AL7,"T3")</f>
        <v>0</v>
      </c>
      <c r="BB7" s="40">
        <f>COUNTIF(E7:AL7,"T4")</f>
        <v>0</v>
      </c>
      <c r="BC7" s="40">
        <f>COUNTIF(E7:AL7,"P")</f>
        <v>0</v>
      </c>
      <c r="BD7" s="40">
        <f>COUNTIF(E7:AL7,"D1")</f>
        <v>25</v>
      </c>
      <c r="BE7" s="40">
        <f>COUNTIF(E7:AL7,"D2")</f>
        <v>0</v>
      </c>
      <c r="BF7" s="40">
        <f>COUNTIF(E7:AL7,"D3")</f>
        <v>0</v>
      </c>
      <c r="BG7" s="40">
        <f>COUNTIF(E7:AL7,"M1/T3")</f>
        <v>0</v>
      </c>
      <c r="BH7" s="40">
        <f>COUNTIF(E7:AL7,"I")</f>
        <v>0</v>
      </c>
      <c r="BI7" s="40">
        <f>COUNTIF(E7:AL7,"SN")</f>
        <v>0</v>
      </c>
      <c r="BJ7" s="43">
        <f>(AR7+AS7+AT7+(AU7))</f>
        <v>0</v>
      </c>
      <c r="BK7" s="44">
        <f>((AV7*5)+(AW7*4)+(AX7*5)+(AY7*4)+(AZ7*5)+(BA7*5)+(BB7*8)+(BC7*12)+(BD7*6)+(BE7*6)+(BF7*8)+(BG7*8)+(BH7*4.8)+(BI7*12))</f>
        <v>150</v>
      </c>
      <c r="BM7" s="45">
        <v>126</v>
      </c>
      <c r="BN7" s="46">
        <f>(BK7-BM7)</f>
        <v>24</v>
      </c>
    </row>
    <row r="8" spans="1:66" s="38" customFormat="1" ht="20.25">
      <c r="A8" s="230" t="s">
        <v>84</v>
      </c>
      <c r="B8" s="230" t="s">
        <v>85</v>
      </c>
      <c r="C8" s="231" t="s">
        <v>86</v>
      </c>
      <c r="D8" s="224" t="s">
        <v>173</v>
      </c>
      <c r="E8" s="517" t="s">
        <v>176</v>
      </c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  <c r="Y8" s="517"/>
      <c r="Z8" s="517"/>
      <c r="AA8" s="517"/>
      <c r="AB8" s="517"/>
      <c r="AC8" s="517"/>
      <c r="AD8" s="517"/>
      <c r="AE8" s="517"/>
      <c r="AF8" s="517"/>
      <c r="AG8" s="517"/>
      <c r="AH8" s="517"/>
      <c r="AI8" s="517"/>
      <c r="AJ8" s="227"/>
      <c r="AK8" s="227"/>
      <c r="AL8" s="227"/>
      <c r="AM8" s="228">
        <v>126</v>
      </c>
      <c r="AN8" s="229">
        <f t="shared" ref="AN8:AN9" si="0">AM8+AO8</f>
        <v>0</v>
      </c>
      <c r="AO8" s="229">
        <f t="shared" ref="AO8:AO9" si="1">BN8</f>
        <v>-126</v>
      </c>
      <c r="AP8" s="3"/>
      <c r="AQ8" s="39"/>
      <c r="AR8" s="39"/>
      <c r="AS8" s="39"/>
      <c r="AT8" s="39"/>
      <c r="AU8" s="39"/>
      <c r="AV8" s="40">
        <f>COUNTIF(E8:AL8,"M1")</f>
        <v>0</v>
      </c>
      <c r="AW8" s="40">
        <f>COUNTIF(E8:AL8,"M")</f>
        <v>0</v>
      </c>
      <c r="AX8" s="40">
        <f>COUNTIF(E8:AL8,"T")</f>
        <v>0</v>
      </c>
      <c r="AY8" s="40">
        <f>COUNTIF(E8:AL8,"T1")</f>
        <v>0</v>
      </c>
      <c r="AZ8" s="40">
        <f>COUNTIF(E8:AL8,"T2")</f>
        <v>0</v>
      </c>
      <c r="BA8" s="40">
        <f>COUNTIF(E8:AL8,"T3")</f>
        <v>0</v>
      </c>
      <c r="BB8" s="40">
        <f>COUNTIF(E8:AL8,"M1/T3")</f>
        <v>0</v>
      </c>
      <c r="BC8" s="40">
        <f>COUNTIF(E8:AL8,"P")</f>
        <v>0</v>
      </c>
      <c r="BD8" s="40">
        <f>COUNTIF(E8:AL8,"D1")</f>
        <v>0</v>
      </c>
      <c r="BE8" s="40">
        <f>COUNTIF(E8:AL8,"D2")</f>
        <v>0</v>
      </c>
      <c r="BF8" s="40">
        <f>COUNTIF(E8:AL8,"D3")</f>
        <v>0</v>
      </c>
      <c r="BG8" s="40">
        <f>COUNTIF(E8:AL8,"D4")</f>
        <v>0</v>
      </c>
      <c r="BH8" s="40">
        <f>COUNTIF(E8:AL8,"I")</f>
        <v>0</v>
      </c>
      <c r="BI8" s="40">
        <f>COUNTIF(E8:AL8,"SN")</f>
        <v>0</v>
      </c>
      <c r="BJ8" s="43">
        <f>(AR8+AS8+AT8+(AU8))</f>
        <v>0</v>
      </c>
      <c r="BK8" s="44">
        <f>((AV8*5)+(AW8*4)+(AX8*5)+(AY8*4)+(AZ8*5)+(BA8*5)+(BB8*8)+(BC8*12)+(BD8*6)+(BE8*6)+(BF8*8)+(BG8*8)+(BH8*4.8)+(BI8*12))</f>
        <v>0</v>
      </c>
      <c r="BM8" s="45">
        <v>126</v>
      </c>
      <c r="BN8" s="46">
        <f>(BK8-BM8)</f>
        <v>-126</v>
      </c>
    </row>
    <row r="9" spans="1:66" s="38" customFormat="1" ht="20.25">
      <c r="A9" s="230" t="s">
        <v>88</v>
      </c>
      <c r="B9" s="230" t="s">
        <v>89</v>
      </c>
      <c r="C9" s="231" t="s">
        <v>90</v>
      </c>
      <c r="D9" s="224" t="s">
        <v>91</v>
      </c>
      <c r="E9" s="232" t="s">
        <v>22</v>
      </c>
      <c r="F9" s="225"/>
      <c r="G9" s="225" t="s">
        <v>75</v>
      </c>
      <c r="H9" s="225" t="s">
        <v>75</v>
      </c>
      <c r="I9" s="226" t="s">
        <v>75</v>
      </c>
      <c r="J9" s="226" t="s">
        <v>75</v>
      </c>
      <c r="K9" s="226" t="s">
        <v>75</v>
      </c>
      <c r="L9" s="225"/>
      <c r="M9" s="225" t="s">
        <v>22</v>
      </c>
      <c r="N9" s="226" t="s">
        <v>75</v>
      </c>
      <c r="O9" s="226" t="s">
        <v>75</v>
      </c>
      <c r="P9" s="226" t="s">
        <v>75</v>
      </c>
      <c r="Q9" s="226" t="s">
        <v>75</v>
      </c>
      <c r="R9" s="226" t="s">
        <v>75</v>
      </c>
      <c r="S9" s="225"/>
      <c r="T9" s="225"/>
      <c r="U9" s="226" t="s">
        <v>75</v>
      </c>
      <c r="V9" s="226" t="s">
        <v>75</v>
      </c>
      <c r="W9" s="226" t="s">
        <v>75</v>
      </c>
      <c r="X9" s="226" t="s">
        <v>75</v>
      </c>
      <c r="Y9" s="226" t="s">
        <v>75</v>
      </c>
      <c r="Z9" s="225" t="s">
        <v>75</v>
      </c>
      <c r="AA9" s="225"/>
      <c r="AB9" s="226" t="s">
        <v>75</v>
      </c>
      <c r="AC9" s="226" t="s">
        <v>75</v>
      </c>
      <c r="AD9" s="226" t="s">
        <v>75</v>
      </c>
      <c r="AE9" s="226" t="s">
        <v>75</v>
      </c>
      <c r="AF9" s="226" t="s">
        <v>75</v>
      </c>
      <c r="AG9" s="255" t="s">
        <v>75</v>
      </c>
      <c r="AH9" s="232"/>
      <c r="AI9" s="233" t="s">
        <v>75</v>
      </c>
      <c r="AJ9" s="227"/>
      <c r="AK9" s="227"/>
      <c r="AL9" s="227"/>
      <c r="AM9" s="228">
        <v>126</v>
      </c>
      <c r="AN9" s="229">
        <f t="shared" si="0"/>
        <v>162</v>
      </c>
      <c r="AO9" s="229">
        <f t="shared" si="1"/>
        <v>36</v>
      </c>
      <c r="AP9" s="3"/>
      <c r="AQ9" s="39"/>
      <c r="AR9" s="39"/>
      <c r="AS9" s="39"/>
      <c r="AT9" s="39"/>
      <c r="AU9" s="39"/>
      <c r="AV9" s="40">
        <f>COUNTIF(E9:AL9,"M1")</f>
        <v>0</v>
      </c>
      <c r="AW9" s="40">
        <f>COUNTIF(E9:AL9,"M")</f>
        <v>0</v>
      </c>
      <c r="AX9" s="40">
        <f>COUNTIF(E9:AL9,"T")</f>
        <v>0</v>
      </c>
      <c r="AY9" s="40">
        <f>COUNTIF(E9:AL9,"T1")</f>
        <v>0</v>
      </c>
      <c r="AZ9" s="40">
        <f>COUNTIF(E9:AL9,"T2")</f>
        <v>0</v>
      </c>
      <c r="BA9" s="40">
        <f>COUNTIF(E9:AL9,"T3")</f>
        <v>0</v>
      </c>
      <c r="BB9" s="40">
        <f>COUNTIF(E9:AL9,"M1/T2")</f>
        <v>0</v>
      </c>
      <c r="BC9" s="40">
        <f>COUNTIF(E9:AL9,"P")</f>
        <v>2</v>
      </c>
      <c r="BD9" s="40">
        <f>COUNTIF(E9:AL9,"D1")</f>
        <v>0</v>
      </c>
      <c r="BE9" s="40">
        <f>COUNTIF(E9:AL9,"D2")</f>
        <v>23</v>
      </c>
      <c r="BF9" s="40">
        <f>COUNTIF(E9:AL9,"D3")</f>
        <v>0</v>
      </c>
      <c r="BG9" s="40">
        <f>COUNTIF(E9:AL9,"T2/N")</f>
        <v>0</v>
      </c>
      <c r="BH9" s="40">
        <f>COUNTIF(E9:AL9,"I")</f>
        <v>0</v>
      </c>
      <c r="BI9" s="40">
        <f>COUNTIF(E9:AL9,"SN")</f>
        <v>0</v>
      </c>
      <c r="BJ9" s="43">
        <f>(AR9+AS9+AT9+(AU9))</f>
        <v>0</v>
      </c>
      <c r="BK9" s="44">
        <f>((AV9*5)+(AW9*4)+(AX9*5)+(AY9*4)+(AZ9*5)+(BA9*5)+(BB9*10)+(BC9*12)+(BD9*6)+(BE9*6)+(BF9*8)+(BG9*8)+(BH9*4.8)+(BI9*12))</f>
        <v>162</v>
      </c>
      <c r="BM9" s="45">
        <v>126</v>
      </c>
      <c r="BN9" s="46">
        <f>(BK9-BM9)</f>
        <v>36</v>
      </c>
    </row>
    <row r="10" spans="1:66" s="38" customFormat="1" ht="21">
      <c r="A10" s="251" t="s">
        <v>0</v>
      </c>
      <c r="B10" s="218" t="s">
        <v>1</v>
      </c>
      <c r="C10" s="521" t="s">
        <v>67</v>
      </c>
      <c r="D10" s="521" t="s">
        <v>3</v>
      </c>
      <c r="E10" s="219">
        <v>1</v>
      </c>
      <c r="F10" s="220">
        <v>2</v>
      </c>
      <c r="G10" s="220">
        <v>3</v>
      </c>
      <c r="H10" s="220">
        <v>4</v>
      </c>
      <c r="I10" s="220">
        <v>5</v>
      </c>
      <c r="J10" s="219">
        <v>6</v>
      </c>
      <c r="K10" s="219">
        <v>7</v>
      </c>
      <c r="L10" s="220">
        <v>8</v>
      </c>
      <c r="M10" s="220">
        <v>9</v>
      </c>
      <c r="N10" s="220">
        <v>10</v>
      </c>
      <c r="O10" s="220">
        <v>11</v>
      </c>
      <c r="P10" s="220">
        <v>12</v>
      </c>
      <c r="Q10" s="219">
        <v>13</v>
      </c>
      <c r="R10" s="219">
        <v>14</v>
      </c>
      <c r="S10" s="220">
        <v>15</v>
      </c>
      <c r="T10" s="220">
        <v>16</v>
      </c>
      <c r="U10" s="220">
        <v>17</v>
      </c>
      <c r="V10" s="220">
        <v>18</v>
      </c>
      <c r="W10" s="220">
        <v>19</v>
      </c>
      <c r="X10" s="219">
        <v>20</v>
      </c>
      <c r="Y10" s="219">
        <v>21</v>
      </c>
      <c r="Z10" s="220">
        <v>22</v>
      </c>
      <c r="AA10" s="220">
        <v>23</v>
      </c>
      <c r="AB10" s="220">
        <v>24</v>
      </c>
      <c r="AC10" s="220">
        <v>25</v>
      </c>
      <c r="AD10" s="220">
        <v>26</v>
      </c>
      <c r="AE10" s="219">
        <v>27</v>
      </c>
      <c r="AF10" s="219">
        <v>28</v>
      </c>
      <c r="AG10" s="219">
        <v>29</v>
      </c>
      <c r="AH10" s="219">
        <v>30</v>
      </c>
      <c r="AI10" s="219">
        <v>31</v>
      </c>
      <c r="AJ10" s="220">
        <v>29</v>
      </c>
      <c r="AK10" s="220">
        <v>30</v>
      </c>
      <c r="AL10" s="220">
        <v>31</v>
      </c>
      <c r="AM10" s="522" t="s">
        <v>4</v>
      </c>
      <c r="AN10" s="523" t="s">
        <v>5</v>
      </c>
      <c r="AO10" s="523" t="s">
        <v>6</v>
      </c>
      <c r="AQ10" s="48"/>
      <c r="AR10" s="48"/>
      <c r="AS10" s="48"/>
      <c r="AT10" s="48"/>
      <c r="AU10" s="48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50"/>
      <c r="BM10" s="51"/>
      <c r="BN10" s="52"/>
    </row>
    <row r="11" spans="1:66" s="38" customFormat="1" ht="21">
      <c r="A11" s="251"/>
      <c r="B11" s="218" t="s">
        <v>68</v>
      </c>
      <c r="C11" s="521"/>
      <c r="D11" s="521"/>
      <c r="E11" s="221" t="s">
        <v>11</v>
      </c>
      <c r="F11" s="221" t="s">
        <v>12</v>
      </c>
      <c r="G11" s="221" t="s">
        <v>13</v>
      </c>
      <c r="H11" s="221" t="s">
        <v>14</v>
      </c>
      <c r="I11" s="221" t="s">
        <v>8</v>
      </c>
      <c r="J11" s="221" t="s">
        <v>9</v>
      </c>
      <c r="K11" s="221" t="s">
        <v>10</v>
      </c>
      <c r="L11" s="221" t="s">
        <v>11</v>
      </c>
      <c r="M11" s="221" t="s">
        <v>12</v>
      </c>
      <c r="N11" s="221" t="s">
        <v>13</v>
      </c>
      <c r="O11" s="221" t="s">
        <v>14</v>
      </c>
      <c r="P11" s="221" t="s">
        <v>8</v>
      </c>
      <c r="Q11" s="221" t="s">
        <v>9</v>
      </c>
      <c r="R11" s="221" t="s">
        <v>10</v>
      </c>
      <c r="S11" s="221" t="s">
        <v>11</v>
      </c>
      <c r="T11" s="221" t="s">
        <v>12</v>
      </c>
      <c r="U11" s="221" t="s">
        <v>13</v>
      </c>
      <c r="V11" s="221" t="s">
        <v>14</v>
      </c>
      <c r="W11" s="221" t="s">
        <v>8</v>
      </c>
      <c r="X11" s="221" t="s">
        <v>9</v>
      </c>
      <c r="Y11" s="221" t="s">
        <v>10</v>
      </c>
      <c r="Z11" s="221" t="s">
        <v>11</v>
      </c>
      <c r="AA11" s="221" t="s">
        <v>12</v>
      </c>
      <c r="AB11" s="221" t="s">
        <v>13</v>
      </c>
      <c r="AC11" s="221" t="s">
        <v>14</v>
      </c>
      <c r="AD11" s="221" t="s">
        <v>8</v>
      </c>
      <c r="AE11" s="221" t="s">
        <v>9</v>
      </c>
      <c r="AF11" s="221" t="s">
        <v>10</v>
      </c>
      <c r="AG11" s="221" t="s">
        <v>11</v>
      </c>
      <c r="AH11" s="221" t="s">
        <v>172</v>
      </c>
      <c r="AI11" s="221" t="s">
        <v>13</v>
      </c>
      <c r="AJ11" s="221" t="s">
        <v>8</v>
      </c>
      <c r="AK11" s="221" t="s">
        <v>9</v>
      </c>
      <c r="AL11" s="221" t="s">
        <v>10</v>
      </c>
      <c r="AM11" s="522"/>
      <c r="AN11" s="523"/>
      <c r="AO11" s="523"/>
      <c r="AQ11" s="53"/>
      <c r="AR11" s="53"/>
      <c r="AS11" s="53"/>
      <c r="AT11" s="53"/>
      <c r="AU11" s="53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5"/>
      <c r="BM11" s="56"/>
      <c r="BN11" s="57"/>
    </row>
    <row r="12" spans="1:66" s="38" customFormat="1" ht="20.25">
      <c r="A12" s="230" t="s">
        <v>92</v>
      </c>
      <c r="B12" s="230" t="s">
        <v>93</v>
      </c>
      <c r="C12" s="231" t="s">
        <v>94</v>
      </c>
      <c r="D12" s="224" t="s">
        <v>95</v>
      </c>
      <c r="E12" s="232" t="s">
        <v>79</v>
      </c>
      <c r="F12" s="234" t="s">
        <v>187</v>
      </c>
      <c r="G12" s="234"/>
      <c r="H12" s="234" t="s">
        <v>79</v>
      </c>
      <c r="I12" s="235" t="s">
        <v>79</v>
      </c>
      <c r="J12" s="236"/>
      <c r="K12" s="236"/>
      <c r="L12" s="234" t="s">
        <v>79</v>
      </c>
      <c r="M12" s="234" t="s">
        <v>79</v>
      </c>
      <c r="N12" s="235"/>
      <c r="O12" s="235"/>
      <c r="P12" s="235" t="s">
        <v>79</v>
      </c>
      <c r="Q12" s="236"/>
      <c r="R12" s="236"/>
      <c r="S12" s="234"/>
      <c r="T12" s="234" t="s">
        <v>79</v>
      </c>
      <c r="U12" s="235"/>
      <c r="V12" s="235"/>
      <c r="W12" s="235"/>
      <c r="X12" s="236" t="s">
        <v>79</v>
      </c>
      <c r="Y12" s="236"/>
      <c r="Z12" s="234"/>
      <c r="AA12" s="234" t="s">
        <v>75</v>
      </c>
      <c r="AB12" s="235"/>
      <c r="AC12" s="235"/>
      <c r="AD12" s="235"/>
      <c r="AE12" s="236"/>
      <c r="AF12" s="236" t="s">
        <v>79</v>
      </c>
      <c r="AG12" s="237"/>
      <c r="AH12" s="237" t="s">
        <v>22</v>
      </c>
      <c r="AI12" s="236"/>
      <c r="AJ12" s="238"/>
      <c r="AK12" s="238"/>
      <c r="AL12" s="238"/>
      <c r="AM12" s="228">
        <v>126</v>
      </c>
      <c r="AN12" s="229">
        <f t="shared" ref="AN12:AN14" si="2">AM12+AO12</f>
        <v>18</v>
      </c>
      <c r="AO12" s="229">
        <f t="shared" ref="AO12" si="3">BN12</f>
        <v>-108</v>
      </c>
      <c r="AP12" s="3"/>
      <c r="AQ12" s="39"/>
      <c r="AR12" s="39"/>
      <c r="AS12" s="39"/>
      <c r="AT12" s="39"/>
      <c r="AU12" s="39"/>
      <c r="AV12" s="40">
        <f>COUNTIF(E12:AL12,"M1")</f>
        <v>0</v>
      </c>
      <c r="AW12" s="40">
        <f>COUNTIF(E12:AL12,"M")</f>
        <v>0</v>
      </c>
      <c r="AX12" s="40">
        <f>COUNTIF(E12:AL12,"T")</f>
        <v>0</v>
      </c>
      <c r="AY12" s="40">
        <f>COUNTIF(E12:AL12,"T1")</f>
        <v>0</v>
      </c>
      <c r="AZ12" s="40">
        <f>COUNTIF(E12:AL12,"T2")</f>
        <v>0</v>
      </c>
      <c r="BA12" s="40">
        <f>COUNTIF(E12:AL12,"T3")</f>
        <v>0</v>
      </c>
      <c r="BB12" s="40">
        <f>COUNTIF(E12:AL12,"T4")</f>
        <v>0</v>
      </c>
      <c r="BC12" s="40">
        <f>COUNTIF(E12:AL12,"P")</f>
        <v>1</v>
      </c>
      <c r="BD12" s="40">
        <f>COUNTIF(E12:AL12,"D1")</f>
        <v>0</v>
      </c>
      <c r="BE12" s="40">
        <f>COUNTIF(E12:AL12,"D2")</f>
        <v>1</v>
      </c>
      <c r="BF12" s="40">
        <f>COUNTIF(E12:AL12,"D3")</f>
        <v>0</v>
      </c>
      <c r="BG12" s="40">
        <f>COUNTIF(E12:AL12,"M/N")</f>
        <v>0</v>
      </c>
      <c r="BH12" s="40">
        <f>COUNTIF(E12:AL12,"I")</f>
        <v>0</v>
      </c>
      <c r="BI12" s="40">
        <f>COUNTIF(E12:AL12,"SN")</f>
        <v>0</v>
      </c>
      <c r="BJ12" s="43">
        <f>(AR12+AS12+AT12+(AU12))</f>
        <v>0</v>
      </c>
      <c r="BK12" s="44">
        <f>((AV12*5)+(AW12*4)+(AX12*5)+(AY12*4)+(AZ12*5)+(BA12*5)+(BB12*4)+(BC12*12)+(BD12*6)+(BE12*6)+(BF12*6)+(BG12*17)+(BH12*4.8)+(BI12*12))</f>
        <v>18</v>
      </c>
      <c r="BM12" s="45">
        <v>126</v>
      </c>
      <c r="BN12" s="46">
        <f>(BK12-BM12)</f>
        <v>-108</v>
      </c>
    </row>
    <row r="13" spans="1:66" s="38" customFormat="1" ht="20.25">
      <c r="A13" s="230" t="s">
        <v>96</v>
      </c>
      <c r="B13" s="230" t="s">
        <v>97</v>
      </c>
      <c r="C13" s="231" t="s">
        <v>98</v>
      </c>
      <c r="D13" s="224" t="s">
        <v>95</v>
      </c>
      <c r="E13" s="232"/>
      <c r="F13" s="234" t="s">
        <v>79</v>
      </c>
      <c r="G13" s="234"/>
      <c r="H13" s="234"/>
      <c r="I13" s="235"/>
      <c r="J13" s="236" t="s">
        <v>79</v>
      </c>
      <c r="K13" s="236"/>
      <c r="L13" s="234"/>
      <c r="M13" s="234"/>
      <c r="N13" s="235" t="s">
        <v>79</v>
      </c>
      <c r="O13" s="235"/>
      <c r="P13" s="235"/>
      <c r="Q13" s="236"/>
      <c r="R13" s="236" t="s">
        <v>79</v>
      </c>
      <c r="S13" s="234"/>
      <c r="T13" s="239"/>
      <c r="U13" s="240"/>
      <c r="V13" s="240" t="s">
        <v>79</v>
      </c>
      <c r="W13" s="240"/>
      <c r="X13" s="241"/>
      <c r="Y13" s="241"/>
      <c r="Z13" s="239" t="s">
        <v>79</v>
      </c>
      <c r="AA13" s="239"/>
      <c r="AB13" s="240"/>
      <c r="AC13" s="240"/>
      <c r="AD13" s="240" t="s">
        <v>79</v>
      </c>
      <c r="AE13" s="241"/>
      <c r="AF13" s="241"/>
      <c r="AG13" s="242"/>
      <c r="AH13" s="237" t="s">
        <v>79</v>
      </c>
      <c r="AI13" s="241"/>
      <c r="AJ13" s="243"/>
      <c r="AK13" s="243"/>
      <c r="AL13" s="243"/>
      <c r="AM13" s="228">
        <v>126</v>
      </c>
      <c r="AN13" s="229">
        <f t="shared" si="2"/>
        <v>0</v>
      </c>
      <c r="AO13" s="229">
        <f t="shared" ref="AO13:AO14" si="4">BN13</f>
        <v>-126</v>
      </c>
      <c r="AP13" s="3"/>
      <c r="AQ13" s="39"/>
      <c r="AR13" s="39"/>
      <c r="AS13" s="39"/>
      <c r="AT13" s="39"/>
      <c r="AU13" s="39"/>
      <c r="AV13" s="40">
        <f>COUNTIF(E13:AL13,"M1")</f>
        <v>0</v>
      </c>
      <c r="AW13" s="40">
        <f>COUNTIF(E13:AL13,"M")</f>
        <v>0</v>
      </c>
      <c r="AX13" s="40">
        <f>COUNTIF(E13:AL13,"T")</f>
        <v>0</v>
      </c>
      <c r="AY13" s="40">
        <f>COUNTIF(E13:AL13,"T1")</f>
        <v>0</v>
      </c>
      <c r="AZ13" s="40">
        <f>COUNTIF(E13:AL13,"T2")</f>
        <v>0</v>
      </c>
      <c r="BA13" s="40">
        <f>COUNTIF(E13:AL13,"T3")</f>
        <v>0</v>
      </c>
      <c r="BB13" s="40">
        <f>COUNTIF(E13:AL13,"T4")</f>
        <v>0</v>
      </c>
      <c r="BC13" s="40">
        <f>COUNTIF(E13:AL13,"P")</f>
        <v>0</v>
      </c>
      <c r="BD13" s="40">
        <f>COUNTIF(E13:AL13,"D1")</f>
        <v>0</v>
      </c>
      <c r="BE13" s="40">
        <f>COUNTIF(E13:AL13,"D2")</f>
        <v>0</v>
      </c>
      <c r="BF13" s="40">
        <f>COUNTIF(E13:AL13,"D3")</f>
        <v>0</v>
      </c>
      <c r="BG13" s="40">
        <f>COUNTIF(E13:AL13,"D4")</f>
        <v>0</v>
      </c>
      <c r="BH13" s="40">
        <f>COUNTIF(E13:AL13,"I")</f>
        <v>0</v>
      </c>
      <c r="BI13" s="40">
        <f>COUNTIF(E13:AL13,"SN")</f>
        <v>0</v>
      </c>
      <c r="BJ13" s="43">
        <f>(AR13+AS13+AT13+(AU13))</f>
        <v>0</v>
      </c>
      <c r="BK13" s="44">
        <f>((AV13*5)+(AW13*4)+(AX13*5)+(AY13*4)+(AZ13*5)+(BA13*5)+(BB13*4)+(BC13*12)+(BD13*6)+(BE13*6)+(BF13*6)+(BG13*6)+(BH13*4.8)+(BI13*12))</f>
        <v>0</v>
      </c>
      <c r="BM13" s="45">
        <v>126</v>
      </c>
      <c r="BN13" s="46">
        <f>(BK13-BM13)</f>
        <v>-126</v>
      </c>
    </row>
    <row r="14" spans="1:66" s="38" customFormat="1" ht="20.25">
      <c r="A14" s="230" t="s">
        <v>99</v>
      </c>
      <c r="B14" s="230" t="s">
        <v>100</v>
      </c>
      <c r="C14" s="231" t="s">
        <v>101</v>
      </c>
      <c r="D14" s="224" t="s">
        <v>95</v>
      </c>
      <c r="E14" s="232"/>
      <c r="F14" s="234"/>
      <c r="G14" s="234" t="s">
        <v>79</v>
      </c>
      <c r="H14" s="234"/>
      <c r="I14" s="235"/>
      <c r="J14" s="236"/>
      <c r="K14" s="236" t="s">
        <v>79</v>
      </c>
      <c r="L14" s="234" t="s">
        <v>75</v>
      </c>
      <c r="M14" s="234"/>
      <c r="N14" s="235"/>
      <c r="O14" s="235" t="s">
        <v>79</v>
      </c>
      <c r="P14" s="235"/>
      <c r="Q14" s="236"/>
      <c r="R14" s="236"/>
      <c r="S14" s="234" t="s">
        <v>79</v>
      </c>
      <c r="T14" s="234"/>
      <c r="U14" s="235"/>
      <c r="V14" s="235"/>
      <c r="W14" s="235" t="s">
        <v>79</v>
      </c>
      <c r="X14" s="236"/>
      <c r="Y14" s="236"/>
      <c r="Z14" s="234"/>
      <c r="AA14" s="234"/>
      <c r="AB14" s="530" t="s">
        <v>51</v>
      </c>
      <c r="AC14" s="530"/>
      <c r="AD14" s="530"/>
      <c r="AE14" s="530"/>
      <c r="AF14" s="530"/>
      <c r="AG14" s="530"/>
      <c r="AH14" s="530"/>
      <c r="AI14" s="530"/>
      <c r="AJ14" s="238"/>
      <c r="AK14" s="238"/>
      <c r="AL14" s="238"/>
      <c r="AM14" s="228">
        <v>126</v>
      </c>
      <c r="AN14" s="229">
        <f t="shared" si="2"/>
        <v>6</v>
      </c>
      <c r="AO14" s="229">
        <f t="shared" si="4"/>
        <v>-120</v>
      </c>
      <c r="AP14" s="3"/>
      <c r="AQ14" s="39"/>
      <c r="AR14" s="39">
        <v>1</v>
      </c>
      <c r="AS14" s="39"/>
      <c r="AT14" s="39"/>
      <c r="AU14" s="39"/>
      <c r="AV14" s="40">
        <f>COUNTIF(E14:AL14,"M1")</f>
        <v>0</v>
      </c>
      <c r="AW14" s="40">
        <f>COUNTIF(E14:AL14,"M")</f>
        <v>0</v>
      </c>
      <c r="AX14" s="40">
        <f>COUNTIF(E14:AL14,"T")</f>
        <v>0</v>
      </c>
      <c r="AY14" s="40">
        <f>COUNTIF(E14:AL14,"T1")</f>
        <v>0</v>
      </c>
      <c r="AZ14" s="40">
        <f>COUNTIF(E14:AL14,"T2")</f>
        <v>0</v>
      </c>
      <c r="BA14" s="40">
        <f>COUNTIF(E14:AL14,"T3")</f>
        <v>0</v>
      </c>
      <c r="BB14" s="40">
        <f>COUNTIF(E14:AL14,"T4")</f>
        <v>0</v>
      </c>
      <c r="BC14" s="40">
        <f>COUNTIF(E14:AL14,"P")</f>
        <v>0</v>
      </c>
      <c r="BD14" s="40">
        <f>COUNTIF(E14:AL14,"D1")</f>
        <v>0</v>
      </c>
      <c r="BE14" s="40">
        <f>COUNTIF(E14:AL14,"D2")</f>
        <v>1</v>
      </c>
      <c r="BF14" s="40">
        <f>COUNTIF(E14:AL14,"D3")</f>
        <v>0</v>
      </c>
      <c r="BG14" s="40">
        <f>COUNTIF(E14:AL14,"D4")</f>
        <v>0</v>
      </c>
      <c r="BH14" s="40">
        <f>COUNTIF(E14:AL14,"I")</f>
        <v>0</v>
      </c>
      <c r="BI14" s="40">
        <f>COUNTIF(E14:AL14,"SN")</f>
        <v>0</v>
      </c>
      <c r="BJ14" s="43">
        <f>(AR14+AS14+AT14+(AU14))</f>
        <v>1</v>
      </c>
      <c r="BK14" s="44">
        <f>((AV14*5)+(AW14*4)+(AX14*5)+(AY14*4)+(AZ14*5)+(BA14*5)+(BB14*4)+(BC14*12)+(BD14*6)+(BE14*6)+(BF14*6)+(BG14*6)+(BH14*4.8)+(BI14*12))</f>
        <v>6</v>
      </c>
      <c r="BM14" s="45">
        <v>126</v>
      </c>
      <c r="BN14" s="46">
        <f>(BK14-BM14)</f>
        <v>-120</v>
      </c>
    </row>
    <row r="15" spans="1:66" s="38" customFormat="1" ht="21">
      <c r="A15" s="251" t="s">
        <v>0</v>
      </c>
      <c r="B15" s="218" t="s">
        <v>1</v>
      </c>
      <c r="C15" s="521" t="s">
        <v>67</v>
      </c>
      <c r="D15" s="521" t="s">
        <v>3</v>
      </c>
      <c r="E15" s="219">
        <v>1</v>
      </c>
      <c r="F15" s="220">
        <v>2</v>
      </c>
      <c r="G15" s="220">
        <v>3</v>
      </c>
      <c r="H15" s="220">
        <v>4</v>
      </c>
      <c r="I15" s="220">
        <v>5</v>
      </c>
      <c r="J15" s="219">
        <v>6</v>
      </c>
      <c r="K15" s="219">
        <v>7</v>
      </c>
      <c r="L15" s="220">
        <v>8</v>
      </c>
      <c r="M15" s="220">
        <v>9</v>
      </c>
      <c r="N15" s="220">
        <v>10</v>
      </c>
      <c r="O15" s="220">
        <v>11</v>
      </c>
      <c r="P15" s="220">
        <v>12</v>
      </c>
      <c r="Q15" s="219">
        <v>13</v>
      </c>
      <c r="R15" s="219">
        <v>14</v>
      </c>
      <c r="S15" s="220">
        <v>15</v>
      </c>
      <c r="T15" s="220">
        <v>16</v>
      </c>
      <c r="U15" s="220">
        <v>17</v>
      </c>
      <c r="V15" s="220">
        <v>18</v>
      </c>
      <c r="W15" s="220">
        <v>19</v>
      </c>
      <c r="X15" s="219">
        <v>20</v>
      </c>
      <c r="Y15" s="219">
        <v>21</v>
      </c>
      <c r="Z15" s="220">
        <v>22</v>
      </c>
      <c r="AA15" s="220">
        <v>23</v>
      </c>
      <c r="AB15" s="220">
        <v>24</v>
      </c>
      <c r="AC15" s="220">
        <v>25</v>
      </c>
      <c r="AD15" s="220">
        <v>26</v>
      </c>
      <c r="AE15" s="219">
        <v>27</v>
      </c>
      <c r="AF15" s="219">
        <v>28</v>
      </c>
      <c r="AG15" s="219">
        <v>29</v>
      </c>
      <c r="AH15" s="219">
        <v>30</v>
      </c>
      <c r="AI15" s="219">
        <v>31</v>
      </c>
      <c r="AJ15" s="220">
        <v>29</v>
      </c>
      <c r="AK15" s="220">
        <v>30</v>
      </c>
      <c r="AL15" s="220">
        <v>31</v>
      </c>
      <c r="AM15" s="522" t="s">
        <v>4</v>
      </c>
      <c r="AN15" s="523" t="s">
        <v>5</v>
      </c>
      <c r="AO15" s="523" t="s">
        <v>6</v>
      </c>
      <c r="AQ15" s="48"/>
      <c r="AR15" s="48"/>
      <c r="AS15" s="48"/>
      <c r="AT15" s="48"/>
      <c r="AU15" s="48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50"/>
      <c r="BM15" s="51"/>
      <c r="BN15" s="52"/>
    </row>
    <row r="16" spans="1:66" s="38" customFormat="1" ht="21">
      <c r="A16" s="251"/>
      <c r="B16" s="218" t="s">
        <v>68</v>
      </c>
      <c r="C16" s="521"/>
      <c r="D16" s="521"/>
      <c r="E16" s="221" t="s">
        <v>11</v>
      </c>
      <c r="F16" s="221" t="s">
        <v>12</v>
      </c>
      <c r="G16" s="221" t="s">
        <v>13</v>
      </c>
      <c r="H16" s="221" t="s">
        <v>14</v>
      </c>
      <c r="I16" s="221" t="s">
        <v>8</v>
      </c>
      <c r="J16" s="221" t="s">
        <v>9</v>
      </c>
      <c r="K16" s="221" t="s">
        <v>10</v>
      </c>
      <c r="L16" s="221" t="s">
        <v>11</v>
      </c>
      <c r="M16" s="221" t="s">
        <v>12</v>
      </c>
      <c r="N16" s="221" t="s">
        <v>13</v>
      </c>
      <c r="O16" s="221" t="s">
        <v>14</v>
      </c>
      <c r="P16" s="221" t="s">
        <v>8</v>
      </c>
      <c r="Q16" s="221" t="s">
        <v>9</v>
      </c>
      <c r="R16" s="221" t="s">
        <v>10</v>
      </c>
      <c r="S16" s="221" t="s">
        <v>11</v>
      </c>
      <c r="T16" s="221" t="s">
        <v>12</v>
      </c>
      <c r="U16" s="221" t="s">
        <v>13</v>
      </c>
      <c r="V16" s="221" t="s">
        <v>14</v>
      </c>
      <c r="W16" s="221" t="s">
        <v>8</v>
      </c>
      <c r="X16" s="221" t="s">
        <v>9</v>
      </c>
      <c r="Y16" s="221" t="s">
        <v>10</v>
      </c>
      <c r="Z16" s="221" t="s">
        <v>11</v>
      </c>
      <c r="AA16" s="221" t="s">
        <v>12</v>
      </c>
      <c r="AB16" s="221" t="s">
        <v>13</v>
      </c>
      <c r="AC16" s="221" t="s">
        <v>14</v>
      </c>
      <c r="AD16" s="221" t="s">
        <v>8</v>
      </c>
      <c r="AE16" s="221" t="s">
        <v>9</v>
      </c>
      <c r="AF16" s="221" t="s">
        <v>10</v>
      </c>
      <c r="AG16" s="221" t="s">
        <v>11</v>
      </c>
      <c r="AH16" s="221" t="s">
        <v>172</v>
      </c>
      <c r="AI16" s="221" t="s">
        <v>13</v>
      </c>
      <c r="AJ16" s="221" t="s">
        <v>8</v>
      </c>
      <c r="AK16" s="221" t="s">
        <v>9</v>
      </c>
      <c r="AL16" s="221" t="s">
        <v>10</v>
      </c>
      <c r="AM16" s="522"/>
      <c r="AN16" s="523"/>
      <c r="AO16" s="523"/>
      <c r="AQ16" s="53"/>
      <c r="AR16" s="53"/>
      <c r="AS16" s="53"/>
      <c r="AT16" s="53"/>
      <c r="AU16" s="53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5"/>
      <c r="BM16" s="56"/>
      <c r="BN16" s="57"/>
    </row>
    <row r="17" spans="1:66" s="38" customFormat="1" ht="21">
      <c r="A17" s="244">
        <v>132314</v>
      </c>
      <c r="B17" s="230" t="s">
        <v>148</v>
      </c>
      <c r="C17" s="231"/>
      <c r="D17" s="224" t="s">
        <v>102</v>
      </c>
      <c r="E17" s="242"/>
      <c r="F17" s="239"/>
      <c r="G17" s="239"/>
      <c r="H17" s="239"/>
      <c r="I17" s="240"/>
      <c r="J17" s="241"/>
      <c r="K17" s="241"/>
      <c r="L17" s="239"/>
      <c r="M17" s="239"/>
      <c r="N17" s="240"/>
      <c r="O17" s="240"/>
      <c r="P17" s="240"/>
      <c r="Q17" s="241" t="s">
        <v>79</v>
      </c>
      <c r="R17" s="241"/>
      <c r="S17" s="239"/>
      <c r="T17" s="239"/>
      <c r="U17" s="240" t="s">
        <v>79</v>
      </c>
      <c r="V17" s="240"/>
      <c r="W17" s="240"/>
      <c r="X17" s="241"/>
      <c r="Y17" s="241"/>
      <c r="Z17" s="239"/>
      <c r="AA17" s="239" t="s">
        <v>79</v>
      </c>
      <c r="AB17" s="240"/>
      <c r="AC17" s="240"/>
      <c r="AD17" s="240"/>
      <c r="AE17" s="241"/>
      <c r="AF17" s="241"/>
      <c r="AG17" s="242" t="s">
        <v>79</v>
      </c>
      <c r="AH17" s="242"/>
      <c r="AI17" s="241"/>
      <c r="AJ17" s="243"/>
      <c r="AK17" s="243"/>
      <c r="AL17" s="243"/>
      <c r="AM17" s="228">
        <v>0</v>
      </c>
      <c r="AN17" s="229">
        <v>0</v>
      </c>
      <c r="AO17" s="229">
        <v>48</v>
      </c>
      <c r="AP17" s="3"/>
      <c r="AQ17" s="39"/>
      <c r="AR17" s="39"/>
      <c r="AS17" s="39"/>
      <c r="AT17" s="39"/>
      <c r="AU17" s="39"/>
      <c r="AV17" s="40">
        <f>COUNTIF(E17:AL17,"M1")</f>
        <v>0</v>
      </c>
      <c r="AW17" s="40">
        <f>COUNTIF(E17:AL17,"M")</f>
        <v>0</v>
      </c>
      <c r="AX17" s="40">
        <f>COUNTIF(E17:AL17,"T")</f>
        <v>0</v>
      </c>
      <c r="AY17" s="40">
        <f>COUNTIF(E17:AL17,"T1")</f>
        <v>0</v>
      </c>
      <c r="AZ17" s="40">
        <f>COUNTIF(E17:AL17,"T2")</f>
        <v>0</v>
      </c>
      <c r="BA17" s="40">
        <f>COUNTIF(E17:AL17,"T3")</f>
        <v>0</v>
      </c>
      <c r="BB17" s="40">
        <f>COUNTIF(E17:AL17,"T4")</f>
        <v>0</v>
      </c>
      <c r="BC17" s="40">
        <f>COUNTIF(E17:AL17,"P")</f>
        <v>0</v>
      </c>
      <c r="BD17" s="40">
        <f>COUNTIF(E17:AL17,"D1")</f>
        <v>0</v>
      </c>
      <c r="BE17" s="40">
        <f>COUNTIF(E17:AL17,"D2")</f>
        <v>0</v>
      </c>
      <c r="BF17" s="40">
        <f>COUNTIF(E17:AL17,"D3")</f>
        <v>0</v>
      </c>
      <c r="BG17" s="40">
        <f>COUNTIF(E17:AL17,"T2/N")</f>
        <v>0</v>
      </c>
      <c r="BH17" s="40">
        <f>COUNTIF(E17:AL17,"I")</f>
        <v>0</v>
      </c>
      <c r="BI17" s="40">
        <f>COUNTIF(E17:AL17,"SN")</f>
        <v>0</v>
      </c>
      <c r="BJ17" s="43">
        <f t="shared" ref="BJ17:BJ22" si="5">(AR17+AS17+AT17+(AU17))</f>
        <v>0</v>
      </c>
      <c r="BK17" s="44">
        <f>((AV17*5)+(AW17*4)+(AX17*5)+(AY17*4)+(AZ17*5)+(BA17*5)+(BB17*4)+(BC17*12)+(BD17*6)+(BE17*6)+(BF17*6)+(BG17*17)+(BH17*4.8)+(BI17*12))</f>
        <v>0</v>
      </c>
      <c r="BM17" s="45">
        <v>0</v>
      </c>
      <c r="BN17" s="46">
        <f t="shared" ref="BN17:BN22" si="6">(BK17-BM17)</f>
        <v>0</v>
      </c>
    </row>
    <row r="18" spans="1:66" s="38" customFormat="1" ht="20.25">
      <c r="A18" s="230"/>
      <c r="B18" s="230" t="s">
        <v>175</v>
      </c>
      <c r="C18" s="231"/>
      <c r="D18" s="224" t="s">
        <v>102</v>
      </c>
      <c r="E18" s="245"/>
      <c r="F18" s="246"/>
      <c r="G18" s="246"/>
      <c r="H18" s="246"/>
      <c r="I18" s="247"/>
      <c r="J18" s="248"/>
      <c r="K18" s="248"/>
      <c r="L18" s="225"/>
      <c r="M18" s="225"/>
      <c r="N18" s="226"/>
      <c r="O18" s="226"/>
      <c r="P18" s="226"/>
      <c r="Q18" s="233"/>
      <c r="R18" s="233"/>
      <c r="S18" s="225"/>
      <c r="T18" s="225"/>
      <c r="U18" s="226"/>
      <c r="V18" s="226"/>
      <c r="W18" s="226"/>
      <c r="X18" s="233"/>
      <c r="Y18" s="233" t="s">
        <v>79</v>
      </c>
      <c r="Z18" s="225"/>
      <c r="AA18" s="225"/>
      <c r="AB18" s="226"/>
      <c r="AC18" s="226" t="s">
        <v>79</v>
      </c>
      <c r="AD18" s="226"/>
      <c r="AE18" s="233"/>
      <c r="AF18" s="233"/>
      <c r="AG18" s="232"/>
      <c r="AH18" s="232"/>
      <c r="AI18" s="233"/>
      <c r="AJ18" s="227"/>
      <c r="AK18" s="227"/>
      <c r="AL18" s="227"/>
      <c r="AM18" s="228"/>
      <c r="AN18" s="229"/>
      <c r="AO18" s="229">
        <v>24</v>
      </c>
      <c r="AP18" s="3"/>
      <c r="AQ18" s="39"/>
      <c r="AR18" s="39"/>
      <c r="AS18" s="39"/>
      <c r="AT18" s="39"/>
      <c r="AU18" s="39"/>
      <c r="AV18" s="40">
        <f>COUNTIF(E18:AL18,"M1")</f>
        <v>0</v>
      </c>
      <c r="AW18" s="40">
        <f>COUNTIF(E18:AL18,"M")</f>
        <v>0</v>
      </c>
      <c r="AX18" s="40">
        <f>COUNTIF(E18:AL18,"T")</f>
        <v>0</v>
      </c>
      <c r="AY18" s="40">
        <f>COUNTIF(E18:AL18,"T1")</f>
        <v>0</v>
      </c>
      <c r="AZ18" s="40">
        <f>COUNTIF(E18:AL18,"T2")</f>
        <v>0</v>
      </c>
      <c r="BA18" s="40">
        <f>COUNTIF(E18:AL18,"T3")</f>
        <v>0</v>
      </c>
      <c r="BB18" s="40">
        <f>COUNTIF(E18:AL18,"T4")</f>
        <v>0</v>
      </c>
      <c r="BC18" s="40">
        <f>COUNTIF(E18:AL18,"P")</f>
        <v>0</v>
      </c>
      <c r="BD18" s="40">
        <f>COUNTIF(E18:AL18,"D1")</f>
        <v>0</v>
      </c>
      <c r="BE18" s="40">
        <f>COUNTIF(E18:AL18,"D2")</f>
        <v>0</v>
      </c>
      <c r="BF18" s="40">
        <f>COUNTIF(E18:AL18,"D3")</f>
        <v>0</v>
      </c>
      <c r="BG18" s="40">
        <f>COUNTIF(E18:AL18,"T2/N")</f>
        <v>0</v>
      </c>
      <c r="BH18" s="40">
        <f>COUNTIF(E18:AL18,"I")</f>
        <v>0</v>
      </c>
      <c r="BI18" s="40">
        <f>COUNTIF(E18:AL18,"SN")</f>
        <v>0</v>
      </c>
      <c r="BJ18" s="43">
        <f t="shared" si="5"/>
        <v>0</v>
      </c>
      <c r="BK18" s="44">
        <f>((AV18*5)+(AW18*4)+(AX18*5)+(AY18*4)+(AZ18*5)+(BA18*5)+(BB18*4)+(BC18*12)+(BD18*6)+(BE18*6)+(BF18*6)+(BG18*17)+(BH18*4.8)+(BI18*12))</f>
        <v>0</v>
      </c>
      <c r="BM18" s="45">
        <v>0</v>
      </c>
      <c r="BN18" s="46">
        <f t="shared" si="6"/>
        <v>0</v>
      </c>
    </row>
    <row r="19" spans="1:66" customFormat="1" ht="21">
      <c r="A19" s="244"/>
      <c r="B19" s="230" t="s">
        <v>177</v>
      </c>
      <c r="C19" s="231"/>
      <c r="D19" s="224" t="s">
        <v>102</v>
      </c>
      <c r="E19" s="232"/>
      <c r="F19" s="225"/>
      <c r="G19" s="225"/>
      <c r="H19" s="225"/>
      <c r="I19" s="226"/>
      <c r="J19" s="233"/>
      <c r="K19" s="233" t="s">
        <v>72</v>
      </c>
      <c r="L19" s="225"/>
      <c r="M19" s="225"/>
      <c r="N19" s="226"/>
      <c r="O19" s="226"/>
      <c r="P19" s="226"/>
      <c r="Q19" s="233"/>
      <c r="R19" s="233"/>
      <c r="S19" s="225"/>
      <c r="T19" s="225"/>
      <c r="U19" s="226"/>
      <c r="V19" s="226" t="s">
        <v>72</v>
      </c>
      <c r="W19" s="226"/>
      <c r="X19" s="233"/>
      <c r="Y19" s="233"/>
      <c r="Z19" s="225"/>
      <c r="AA19" s="225"/>
      <c r="AB19" s="226"/>
      <c r="AC19" s="226" t="s">
        <v>72</v>
      </c>
      <c r="AD19" s="226"/>
      <c r="AE19" s="233"/>
      <c r="AF19" s="233"/>
      <c r="AG19" s="232"/>
      <c r="AH19" s="232"/>
      <c r="AI19" s="233" t="s">
        <v>79</v>
      </c>
      <c r="AJ19" s="226"/>
      <c r="AK19" s="226"/>
      <c r="AL19" s="226"/>
      <c r="AM19" s="228"/>
      <c r="AN19" s="229"/>
      <c r="AO19" s="229">
        <v>27</v>
      </c>
      <c r="AP19" s="3"/>
      <c r="AQ19" s="2"/>
      <c r="AR19" s="2"/>
      <c r="AS19" s="2"/>
      <c r="AT19" s="2"/>
      <c r="AU19" s="2"/>
      <c r="AV19" s="40">
        <f>COUNTIF(E22:AL22,"M1")</f>
        <v>0</v>
      </c>
      <c r="AW19" s="40">
        <f>COUNTIF(E22:AL22,"M")</f>
        <v>0</v>
      </c>
      <c r="AX19" s="40">
        <f>COUNTIF(E22:AL22,"T")</f>
        <v>0</v>
      </c>
      <c r="AY19" s="40">
        <f>COUNTIF(E22:AL22,"T1")</f>
        <v>0</v>
      </c>
      <c r="AZ19" s="40">
        <f>COUNTIF(E22:AL22,"T2")</f>
        <v>0</v>
      </c>
      <c r="BA19" s="40">
        <f>COUNTIF(E22:AL22,"T3")</f>
        <v>0</v>
      </c>
      <c r="BB19" s="40">
        <f>COUNTIF(E22:AL22,"T4")</f>
        <v>0</v>
      </c>
      <c r="BC19" s="40">
        <f>COUNTIF(E22:AL22,"P")</f>
        <v>0</v>
      </c>
      <c r="BD19" s="40">
        <f>COUNTIF(E22:AL22,"D1")</f>
        <v>0</v>
      </c>
      <c r="BE19" s="40">
        <f>COUNTIF(E22:AL22,"D2")</f>
        <v>0</v>
      </c>
      <c r="BF19" s="40">
        <f>COUNTIF(E22:AL22,"D3")</f>
        <v>0</v>
      </c>
      <c r="BG19" s="40">
        <f>COUNTIF(E22:AL22,"D4")</f>
        <v>0</v>
      </c>
      <c r="BH19" s="40">
        <f>COUNTIF(E22:AL22,"I")</f>
        <v>0</v>
      </c>
      <c r="BI19" s="40">
        <f>COUNTIF(E22:AL22,"N")</f>
        <v>0</v>
      </c>
      <c r="BJ19" s="58">
        <f t="shared" si="5"/>
        <v>0</v>
      </c>
      <c r="BK19" s="59">
        <f>((AV19*5)+(AW19*4)+(AX19*5)+(AY19*4)+(AZ19*5)+(BA19*5)+(BB19*4)+(BC19*12)+(BD19*6)+(BE19*6)+(BF19*6)+(BG19*6)+(BH19*4.8)+(BI19*12))</f>
        <v>0</v>
      </c>
      <c r="BL19" s="37"/>
      <c r="BM19" s="45">
        <v>0</v>
      </c>
      <c r="BN19" s="60">
        <f t="shared" si="6"/>
        <v>0</v>
      </c>
    </row>
    <row r="20" spans="1:66" customFormat="1" ht="21">
      <c r="A20" s="244"/>
      <c r="B20" s="230" t="s">
        <v>178</v>
      </c>
      <c r="C20" s="231"/>
      <c r="D20" s="224" t="s">
        <v>102</v>
      </c>
      <c r="E20" s="232"/>
      <c r="F20" s="225"/>
      <c r="G20" s="225"/>
      <c r="H20" s="225"/>
      <c r="I20" s="226"/>
      <c r="J20" s="233"/>
      <c r="K20" s="233"/>
      <c r="L20" s="225"/>
      <c r="M20" s="225"/>
      <c r="N20" s="226"/>
      <c r="O20" s="226"/>
      <c r="P20" s="226"/>
      <c r="Q20" s="233"/>
      <c r="R20" s="233"/>
      <c r="S20" s="225"/>
      <c r="T20" s="225"/>
      <c r="U20" s="226"/>
      <c r="V20" s="226"/>
      <c r="W20" s="226"/>
      <c r="X20" s="233"/>
      <c r="Y20" s="233"/>
      <c r="Z20" s="225"/>
      <c r="AA20" s="225"/>
      <c r="AB20" s="226"/>
      <c r="AC20" s="226"/>
      <c r="AD20" s="226"/>
      <c r="AE20" s="233" t="s">
        <v>79</v>
      </c>
      <c r="AF20" s="233"/>
      <c r="AG20" s="232"/>
      <c r="AH20" s="232"/>
      <c r="AI20" s="233"/>
      <c r="AJ20" s="226"/>
      <c r="AK20" s="226"/>
      <c r="AL20" s="226"/>
      <c r="AM20" s="228"/>
      <c r="AN20" s="229"/>
      <c r="AO20" s="229">
        <v>12</v>
      </c>
      <c r="AP20" s="3"/>
      <c r="AQ20" s="2"/>
      <c r="AR20" s="2"/>
      <c r="AS20" s="2"/>
      <c r="AT20" s="2"/>
      <c r="AU20" s="2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58"/>
      <c r="BK20" s="59"/>
      <c r="BL20" s="37"/>
      <c r="BM20" s="45"/>
      <c r="BN20" s="60"/>
    </row>
    <row r="21" spans="1:66" customFormat="1" ht="21">
      <c r="A21" s="244"/>
      <c r="B21" s="230"/>
      <c r="C21" s="231"/>
      <c r="D21" s="224"/>
      <c r="E21" s="232"/>
      <c r="F21" s="225"/>
      <c r="G21" s="225"/>
      <c r="H21" s="225"/>
      <c r="I21" s="226"/>
      <c r="J21" s="233"/>
      <c r="K21" s="233"/>
      <c r="L21" s="225"/>
      <c r="M21" s="225"/>
      <c r="N21" s="226"/>
      <c r="O21" s="226"/>
      <c r="P21" s="226"/>
      <c r="Q21" s="233"/>
      <c r="R21" s="233"/>
      <c r="S21" s="225"/>
      <c r="T21" s="225"/>
      <c r="U21" s="226"/>
      <c r="V21" s="226"/>
      <c r="W21" s="226"/>
      <c r="X21" s="233"/>
      <c r="Y21" s="233"/>
      <c r="Z21" s="225"/>
      <c r="AA21" s="225"/>
      <c r="AB21" s="226"/>
      <c r="AC21" s="226"/>
      <c r="AD21" s="226"/>
      <c r="AE21" s="233"/>
      <c r="AF21" s="233"/>
      <c r="AG21" s="232"/>
      <c r="AH21" s="232"/>
      <c r="AI21" s="233"/>
      <c r="AJ21" s="226"/>
      <c r="AK21" s="226"/>
      <c r="AL21" s="226"/>
      <c r="AM21" s="228"/>
      <c r="AN21" s="229"/>
      <c r="AO21" s="229"/>
      <c r="AP21" s="3"/>
      <c r="AQ21" s="2"/>
      <c r="AR21" s="2"/>
      <c r="AS21" s="2"/>
      <c r="AT21" s="2"/>
      <c r="AU21" s="2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58"/>
      <c r="BK21" s="59"/>
      <c r="BL21" s="37"/>
      <c r="BM21" s="45"/>
      <c r="BN21" s="60"/>
    </row>
    <row r="22" spans="1:66" customFormat="1" ht="21">
      <c r="A22" s="244"/>
      <c r="B22" s="230"/>
      <c r="C22" s="231"/>
      <c r="D22" s="224"/>
      <c r="E22" s="232"/>
      <c r="F22" s="225"/>
      <c r="G22" s="225"/>
      <c r="H22" s="225"/>
      <c r="I22" s="226"/>
      <c r="J22" s="233"/>
      <c r="K22" s="233"/>
      <c r="L22" s="225"/>
      <c r="M22" s="225"/>
      <c r="N22" s="226"/>
      <c r="O22" s="226"/>
      <c r="P22" s="226"/>
      <c r="Q22" s="233"/>
      <c r="R22" s="233"/>
      <c r="S22" s="225"/>
      <c r="T22" s="225"/>
      <c r="U22" s="226"/>
      <c r="V22" s="226"/>
      <c r="W22" s="226"/>
      <c r="X22" s="233"/>
      <c r="Y22" s="233"/>
      <c r="Z22" s="225"/>
      <c r="AA22" s="225"/>
      <c r="AB22" s="226"/>
      <c r="AC22" s="226"/>
      <c r="AD22" s="226"/>
      <c r="AE22" s="233"/>
      <c r="AF22" s="233"/>
      <c r="AG22" s="232"/>
      <c r="AH22" s="232"/>
      <c r="AI22" s="233"/>
      <c r="AJ22" s="226"/>
      <c r="AK22" s="226"/>
      <c r="AL22" s="226"/>
      <c r="AM22" s="228"/>
      <c r="AN22" s="229"/>
      <c r="AO22" s="229"/>
      <c r="AP22" s="3"/>
      <c r="AQ22" s="2"/>
      <c r="AR22" s="2"/>
      <c r="AS22" s="2"/>
      <c r="AT22" s="2"/>
      <c r="AU22" s="2"/>
      <c r="AV22" s="40" t="e">
        <f>COUNTIF(#REF!,"M1")</f>
        <v>#REF!</v>
      </c>
      <c r="AW22" s="40" t="e">
        <f>COUNTIF(#REF!,"M")</f>
        <v>#REF!</v>
      </c>
      <c r="AX22" s="40" t="e">
        <f>COUNTIF(#REF!,"T")</f>
        <v>#REF!</v>
      </c>
      <c r="AY22" s="40" t="e">
        <f>COUNTIF(#REF!,"T1")</f>
        <v>#REF!</v>
      </c>
      <c r="AZ22" s="40" t="e">
        <f>COUNTIF(#REF!,"T2")</f>
        <v>#REF!</v>
      </c>
      <c r="BA22" s="40" t="e">
        <f>COUNTIF(#REF!,"T3")</f>
        <v>#REF!</v>
      </c>
      <c r="BB22" s="40" t="e">
        <f>COUNTIF(#REF!,"T4")</f>
        <v>#REF!</v>
      </c>
      <c r="BC22" s="40" t="e">
        <f>COUNTIF(#REF!,"P")</f>
        <v>#REF!</v>
      </c>
      <c r="BD22" s="40" t="e">
        <f>COUNTIF(#REF!,"D1")</f>
        <v>#REF!</v>
      </c>
      <c r="BE22" s="40" t="e">
        <f>COUNTIF(#REF!,"D2")</f>
        <v>#REF!</v>
      </c>
      <c r="BF22" s="40" t="e">
        <f>COUNTIF(#REF!,"D3")</f>
        <v>#REF!</v>
      </c>
      <c r="BG22" s="40" t="e">
        <f>COUNTIF(#REF!,"D4")</f>
        <v>#REF!</v>
      </c>
      <c r="BH22" s="40" t="e">
        <f>COUNTIF(#REF!,"I")</f>
        <v>#REF!</v>
      </c>
      <c r="BI22" s="40" t="e">
        <f>COUNTIF(#REF!,"N")</f>
        <v>#REF!</v>
      </c>
      <c r="BJ22" s="58">
        <f t="shared" si="5"/>
        <v>0</v>
      </c>
      <c r="BK22" s="59" t="e">
        <f>((AV22*5)+(AW22*4)+(AX22*5)+(AY22*4)+(AZ22*5)+(BA22*5)+(BB22*4)+(BC22*12)+(BD22*6)+(BE22*6)+(BF22*6)+(BG22*6)+(BH22*4.8)+(BI22*12))</f>
        <v>#REF!</v>
      </c>
      <c r="BL22" s="37"/>
      <c r="BM22" s="45"/>
      <c r="BN22" s="60" t="e">
        <f t="shared" si="6"/>
        <v>#REF!</v>
      </c>
    </row>
    <row r="23" spans="1:66" s="204" customFormat="1" ht="15.75">
      <c r="A23" s="518" t="s">
        <v>179</v>
      </c>
      <c r="B23" s="518"/>
      <c r="C23" s="252"/>
      <c r="D23" s="253"/>
      <c r="E23" s="254"/>
      <c r="F23" s="255" t="s">
        <v>74</v>
      </c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 t="s">
        <v>75</v>
      </c>
      <c r="T23" s="255" t="s">
        <v>22</v>
      </c>
      <c r="U23" s="255"/>
      <c r="V23" s="255"/>
      <c r="W23" s="255"/>
      <c r="X23" s="255"/>
      <c r="Y23" s="255"/>
      <c r="Z23" s="255"/>
      <c r="AA23" s="255" t="s">
        <v>74</v>
      </c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6"/>
      <c r="AN23" s="257"/>
      <c r="AO23" s="257"/>
      <c r="AP23" s="196"/>
      <c r="AQ23" s="197"/>
      <c r="AR23" s="197"/>
      <c r="AS23" s="197"/>
      <c r="AT23" s="197"/>
      <c r="AU23" s="197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9"/>
      <c r="BK23" s="200"/>
      <c r="BL23" s="201"/>
      <c r="BM23" s="202"/>
      <c r="BN23" s="203"/>
    </row>
    <row r="24" spans="1:66" customFormat="1" ht="16.5" thickBot="1">
      <c r="A24" s="61"/>
      <c r="B24" s="62"/>
      <c r="C24" s="205"/>
      <c r="D24" s="205"/>
      <c r="E24" s="205"/>
      <c r="F24" s="205"/>
      <c r="G24" s="205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  <c r="V24" s="63"/>
      <c r="W24" s="63"/>
      <c r="X24" s="64"/>
      <c r="Y24" s="65"/>
      <c r="Z24" s="66"/>
      <c r="AA24" s="158"/>
      <c r="AB24" s="158"/>
      <c r="AC24" s="158"/>
      <c r="AD24" s="158"/>
      <c r="AE24" s="158"/>
      <c r="AF24" s="194"/>
      <c r="AG24" s="194"/>
      <c r="AH24" s="194"/>
      <c r="AI24" s="158"/>
      <c r="AJ24" s="158"/>
      <c r="AK24" s="158"/>
      <c r="AL24" s="158"/>
      <c r="AM24" s="65"/>
      <c r="AN24" s="65"/>
      <c r="AO24" s="6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</row>
    <row r="25" spans="1:66" customFormat="1" ht="15.75">
      <c r="A25" s="61"/>
      <c r="B25" s="62"/>
      <c r="C25" s="525" t="s">
        <v>154</v>
      </c>
      <c r="D25" s="526"/>
      <c r="E25" s="526"/>
      <c r="F25" s="526"/>
      <c r="G25" s="527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3"/>
      <c r="V25" s="63"/>
      <c r="W25" s="63"/>
      <c r="X25" s="64"/>
      <c r="Y25" s="65"/>
      <c r="Z25" s="66"/>
      <c r="AA25" s="158"/>
      <c r="AB25" s="158"/>
      <c r="AC25" s="158"/>
      <c r="AD25" s="158"/>
      <c r="AE25" s="158"/>
      <c r="AF25" s="194"/>
      <c r="AG25" s="194"/>
      <c r="AH25" s="194"/>
      <c r="AI25" s="158"/>
      <c r="AJ25" s="158"/>
      <c r="AK25" s="158"/>
      <c r="AL25" s="158"/>
      <c r="AM25" s="65"/>
      <c r="AN25" s="65"/>
      <c r="AO25" s="6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</row>
    <row r="26" spans="1:66" customFormat="1" ht="15.75">
      <c r="A26" s="61"/>
      <c r="B26" s="62"/>
      <c r="C26" s="206" t="s">
        <v>69</v>
      </c>
      <c r="D26" s="68" t="s">
        <v>103</v>
      </c>
      <c r="E26" s="207"/>
      <c r="F26" s="69" t="s">
        <v>20</v>
      </c>
      <c r="G26" s="208" t="s">
        <v>104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528"/>
      <c r="AB26" s="528"/>
      <c r="AC26" s="528"/>
      <c r="AD26" s="528"/>
      <c r="AE26" s="528"/>
      <c r="AF26" s="528"/>
      <c r="AG26" s="528"/>
      <c r="AH26" s="528"/>
      <c r="AI26" s="528"/>
      <c r="AJ26" s="528"/>
      <c r="AK26" s="528"/>
      <c r="AL26" s="528"/>
      <c r="AM26" s="66"/>
      <c r="AN26" s="66"/>
      <c r="AO26" s="70"/>
      <c r="AP26" s="37"/>
      <c r="AQ26" s="37"/>
      <c r="AR26" s="37">
        <f>4.8*21</f>
        <v>100.8</v>
      </c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</row>
    <row r="27" spans="1:66" customFormat="1" ht="16.5">
      <c r="A27" s="71"/>
      <c r="B27" s="65"/>
      <c r="C27" s="209" t="s">
        <v>71</v>
      </c>
      <c r="D27" s="72" t="s">
        <v>105</v>
      </c>
      <c r="E27" s="207"/>
      <c r="F27" s="73" t="s">
        <v>21</v>
      </c>
      <c r="G27" s="210" t="s">
        <v>106</v>
      </c>
      <c r="H27" s="65"/>
      <c r="I27" s="65"/>
      <c r="J27" s="65"/>
      <c r="K27" s="74" t="s">
        <v>107</v>
      </c>
      <c r="L27" s="74"/>
      <c r="M27" s="75"/>
      <c r="N27" s="76"/>
      <c r="O27" s="77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529" t="s">
        <v>155</v>
      </c>
      <c r="AB27" s="529"/>
      <c r="AC27" s="529"/>
      <c r="AD27" s="529"/>
      <c r="AE27" s="529"/>
      <c r="AF27" s="529"/>
      <c r="AG27" s="529"/>
      <c r="AH27" s="529"/>
      <c r="AI27" s="529"/>
      <c r="AJ27" s="529"/>
      <c r="AK27" s="529"/>
      <c r="AL27" s="529"/>
      <c r="AM27" s="66"/>
      <c r="AN27" s="66"/>
      <c r="AO27" s="70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</row>
    <row r="28" spans="1:66" customFormat="1" ht="15.75">
      <c r="A28" s="71"/>
      <c r="B28" s="65"/>
      <c r="C28" s="209" t="s">
        <v>72</v>
      </c>
      <c r="D28" s="47" t="s">
        <v>87</v>
      </c>
      <c r="E28" s="211"/>
      <c r="F28" s="42" t="s">
        <v>76</v>
      </c>
      <c r="G28" s="212" t="s">
        <v>108</v>
      </c>
      <c r="H28" s="65"/>
      <c r="I28" s="65"/>
      <c r="J28" s="65"/>
      <c r="K28" s="65"/>
      <c r="L28" s="78" t="s">
        <v>109</v>
      </c>
      <c r="M28" s="78"/>
      <c r="N28" s="78"/>
      <c r="O28" s="78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528" t="s">
        <v>110</v>
      </c>
      <c r="AB28" s="528"/>
      <c r="AC28" s="528"/>
      <c r="AD28" s="528"/>
      <c r="AE28" s="528"/>
      <c r="AF28" s="528"/>
      <c r="AG28" s="528"/>
      <c r="AH28" s="528"/>
      <c r="AI28" s="528"/>
      <c r="AJ28" s="528"/>
      <c r="AK28" s="528"/>
      <c r="AL28" s="528"/>
      <c r="AM28" s="66"/>
      <c r="AN28" s="66"/>
      <c r="AO28" s="6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</row>
    <row r="29" spans="1:66" customFormat="1" ht="15.75">
      <c r="A29" s="71"/>
      <c r="B29" s="65"/>
      <c r="C29" s="209" t="s">
        <v>74</v>
      </c>
      <c r="D29" s="72" t="s">
        <v>111</v>
      </c>
      <c r="E29" s="207"/>
      <c r="F29" s="42" t="s">
        <v>22</v>
      </c>
      <c r="G29" s="212" t="s">
        <v>112</v>
      </c>
      <c r="H29" s="65"/>
      <c r="I29" s="65"/>
      <c r="J29" s="65"/>
      <c r="K29" s="79" t="s">
        <v>113</v>
      </c>
      <c r="L29" s="79"/>
      <c r="M29" s="79"/>
      <c r="N29" s="62"/>
      <c r="O29" s="79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524" t="s">
        <v>114</v>
      </c>
      <c r="AB29" s="524"/>
      <c r="AC29" s="524"/>
      <c r="AD29" s="524"/>
      <c r="AE29" s="524"/>
      <c r="AF29" s="524"/>
      <c r="AG29" s="524"/>
      <c r="AH29" s="524"/>
      <c r="AI29" s="524"/>
      <c r="AJ29" s="524"/>
      <c r="AK29" s="524"/>
      <c r="AL29" s="524"/>
      <c r="AM29" s="65"/>
      <c r="AN29" s="65"/>
      <c r="AO29" s="6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</row>
    <row r="30" spans="1:66" customFormat="1" ht="16.5" thickBot="1">
      <c r="A30" s="71"/>
      <c r="B30" s="65"/>
      <c r="C30" s="213" t="s">
        <v>75</v>
      </c>
      <c r="D30" s="214" t="s">
        <v>115</v>
      </c>
      <c r="E30" s="215"/>
      <c r="F30" s="216" t="s">
        <v>79</v>
      </c>
      <c r="G30" s="217" t="s">
        <v>116</v>
      </c>
      <c r="H30" s="65"/>
      <c r="I30" s="65"/>
      <c r="J30" s="65"/>
      <c r="K30" s="79" t="s">
        <v>117</v>
      </c>
      <c r="L30" s="79"/>
      <c r="M30" s="79"/>
      <c r="N30" s="79"/>
      <c r="O30" s="79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524" t="s">
        <v>118</v>
      </c>
      <c r="AB30" s="524"/>
      <c r="AC30" s="524"/>
      <c r="AD30" s="524"/>
      <c r="AE30" s="524"/>
      <c r="AF30" s="524"/>
      <c r="AG30" s="524"/>
      <c r="AH30" s="524"/>
      <c r="AI30" s="524"/>
      <c r="AJ30" s="524"/>
      <c r="AK30" s="524"/>
      <c r="AL30" s="524"/>
      <c r="AM30" s="65"/>
      <c r="AN30" s="65"/>
      <c r="AO30" s="6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</row>
    <row r="31" spans="1:66" customFormat="1" ht="16.5" thickBot="1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2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</row>
    <row r="33" spans="1:66" customForma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</row>
  </sheetData>
  <mergeCells count="26">
    <mergeCell ref="AM10:AM11"/>
    <mergeCell ref="AN10:AN11"/>
    <mergeCell ref="AO10:AO11"/>
    <mergeCell ref="AA30:AL30"/>
    <mergeCell ref="C25:G25"/>
    <mergeCell ref="AA26:AL26"/>
    <mergeCell ref="AA27:AL27"/>
    <mergeCell ref="AA28:AL28"/>
    <mergeCell ref="AA29:AL29"/>
    <mergeCell ref="AB14:AI14"/>
    <mergeCell ref="A1:AO4"/>
    <mergeCell ref="E8:AI8"/>
    <mergeCell ref="A23:B23"/>
    <mergeCell ref="A5:A6"/>
    <mergeCell ref="C5:C6"/>
    <mergeCell ref="D5:D6"/>
    <mergeCell ref="AM5:AM6"/>
    <mergeCell ref="AN5:AN6"/>
    <mergeCell ref="AO5:AO6"/>
    <mergeCell ref="C15:C16"/>
    <mergeCell ref="D15:D16"/>
    <mergeCell ref="AM15:AM16"/>
    <mergeCell ref="AN15:AN16"/>
    <mergeCell ref="AO15:AO16"/>
    <mergeCell ref="C10:C11"/>
    <mergeCell ref="D10:D11"/>
  </mergeCells>
  <pageMargins left="0.511811024" right="0.511811024" top="0.78740157499999996" bottom="0.78740157499999996" header="0.31496062000000002" footer="0.31496062000000002"/>
  <pageSetup paperSize="9" scale="32" fitToHeight="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0"/>
  <sheetViews>
    <sheetView workbookViewId="0">
      <selection activeCell="G26" sqref="G26"/>
    </sheetView>
  </sheetViews>
  <sheetFormatPr defaultRowHeight="15"/>
  <cols>
    <col min="1" max="1" width="8.7109375" customWidth="1"/>
    <col min="2" max="2" width="30.5703125" customWidth="1"/>
    <col min="3" max="3" width="13.140625" style="14" customWidth="1"/>
    <col min="4" max="4" width="13.5703125" customWidth="1"/>
    <col min="5" max="36" width="4.7109375" customWidth="1"/>
    <col min="37" max="37" width="4.28515625" customWidth="1"/>
    <col min="38" max="39" width="3.7109375" customWidth="1"/>
  </cols>
  <sheetData>
    <row r="1" spans="1:88" ht="15" customHeight="1">
      <c r="A1" s="531" t="s">
        <v>423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G1" s="532"/>
      <c r="AH1" s="532"/>
      <c r="AI1" s="532"/>
      <c r="AJ1" s="532"/>
      <c r="AK1" s="532"/>
      <c r="AL1" s="533"/>
      <c r="AM1" s="318"/>
      <c r="AN1" s="2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</row>
    <row r="2" spans="1:88">
      <c r="A2" s="534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5"/>
      <c r="AL2" s="536"/>
      <c r="AM2" s="319"/>
      <c r="AN2" s="29"/>
      <c r="AO2" s="83">
        <v>126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37"/>
    </row>
    <row r="3" spans="1:88">
      <c r="A3" s="537"/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9"/>
      <c r="AM3" s="319"/>
      <c r="AN3" s="29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37"/>
    </row>
    <row r="4" spans="1:88">
      <c r="A4" s="84" t="s">
        <v>0</v>
      </c>
      <c r="B4" s="85" t="s">
        <v>1</v>
      </c>
      <c r="C4" s="85" t="s">
        <v>67</v>
      </c>
      <c r="D4" s="540" t="s">
        <v>3</v>
      </c>
      <c r="E4" s="86">
        <v>1</v>
      </c>
      <c r="F4" s="86">
        <v>2</v>
      </c>
      <c r="G4" s="86">
        <v>3</v>
      </c>
      <c r="H4" s="86">
        <v>4</v>
      </c>
      <c r="I4" s="86">
        <v>5</v>
      </c>
      <c r="J4" s="86">
        <v>6</v>
      </c>
      <c r="K4" s="86">
        <v>7</v>
      </c>
      <c r="L4" s="86">
        <v>8</v>
      </c>
      <c r="M4" s="86">
        <v>9</v>
      </c>
      <c r="N4" s="86">
        <v>10</v>
      </c>
      <c r="O4" s="86">
        <v>11</v>
      </c>
      <c r="P4" s="86">
        <v>12</v>
      </c>
      <c r="Q4" s="86">
        <v>13</v>
      </c>
      <c r="R4" s="86">
        <v>14</v>
      </c>
      <c r="S4" s="86">
        <v>15</v>
      </c>
      <c r="T4" s="86">
        <v>16</v>
      </c>
      <c r="U4" s="86">
        <v>17</v>
      </c>
      <c r="V4" s="86">
        <v>18</v>
      </c>
      <c r="W4" s="86">
        <v>19</v>
      </c>
      <c r="X4" s="86">
        <v>20</v>
      </c>
      <c r="Y4" s="86">
        <v>21</v>
      </c>
      <c r="Z4" s="86">
        <v>22</v>
      </c>
      <c r="AA4" s="86">
        <v>23</v>
      </c>
      <c r="AB4" s="86">
        <v>24</v>
      </c>
      <c r="AC4" s="86">
        <v>25</v>
      </c>
      <c r="AD4" s="86">
        <v>26</v>
      </c>
      <c r="AE4" s="86">
        <v>27</v>
      </c>
      <c r="AF4" s="86">
        <v>28</v>
      </c>
      <c r="AG4" s="86">
        <v>29</v>
      </c>
      <c r="AH4" s="86">
        <v>30</v>
      </c>
      <c r="AI4" s="86">
        <v>31</v>
      </c>
      <c r="AJ4" s="542" t="s">
        <v>4</v>
      </c>
      <c r="AK4" s="544" t="s">
        <v>5</v>
      </c>
      <c r="AL4" s="546" t="s">
        <v>6</v>
      </c>
      <c r="AM4" s="347"/>
      <c r="AN4" s="29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37"/>
    </row>
    <row r="5" spans="1:88">
      <c r="A5" s="84"/>
      <c r="B5" s="85" t="s">
        <v>119</v>
      </c>
      <c r="C5" s="85" t="s">
        <v>120</v>
      </c>
      <c r="D5" s="541"/>
      <c r="E5" s="1" t="s">
        <v>11</v>
      </c>
      <c r="F5" s="1" t="s">
        <v>12</v>
      </c>
      <c r="G5" s="1" t="s">
        <v>13</v>
      </c>
      <c r="H5" s="1" t="s">
        <v>14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8</v>
      </c>
      <c r="X5" s="1" t="s">
        <v>9</v>
      </c>
      <c r="Y5" s="1" t="s">
        <v>10</v>
      </c>
      <c r="Z5" s="1" t="s">
        <v>11</v>
      </c>
      <c r="AA5" s="1" t="s">
        <v>12</v>
      </c>
      <c r="AB5" s="1" t="s">
        <v>13</v>
      </c>
      <c r="AC5" s="1" t="s">
        <v>14</v>
      </c>
      <c r="AD5" s="1" t="s">
        <v>8</v>
      </c>
      <c r="AE5" s="1" t="s">
        <v>9</v>
      </c>
      <c r="AF5" s="1" t="s">
        <v>10</v>
      </c>
      <c r="AG5" s="1" t="s">
        <v>8</v>
      </c>
      <c r="AH5" s="1" t="s">
        <v>9</v>
      </c>
      <c r="AI5" s="1" t="s">
        <v>10</v>
      </c>
      <c r="AJ5" s="543"/>
      <c r="AK5" s="545"/>
      <c r="AL5" s="547"/>
      <c r="AM5" s="347"/>
      <c r="AN5" s="29"/>
      <c r="AO5" s="39" t="s">
        <v>4</v>
      </c>
      <c r="AP5" s="39" t="s">
        <v>6</v>
      </c>
      <c r="AQ5" s="87"/>
      <c r="AR5" s="39" t="s">
        <v>15</v>
      </c>
      <c r="AS5" s="39" t="s">
        <v>16</v>
      </c>
      <c r="AT5" s="39" t="s">
        <v>17</v>
      </c>
      <c r="AU5" s="39" t="s">
        <v>18</v>
      </c>
      <c r="AV5" s="39" t="s">
        <v>19</v>
      </c>
      <c r="AW5" s="88" t="s">
        <v>20</v>
      </c>
      <c r="AX5" s="88" t="s">
        <v>21</v>
      </c>
      <c r="AY5" s="88" t="s">
        <v>22</v>
      </c>
      <c r="AZ5" s="88" t="s">
        <v>121</v>
      </c>
      <c r="BA5" s="88" t="s">
        <v>69</v>
      </c>
      <c r="BB5" s="88" t="s">
        <v>70</v>
      </c>
      <c r="BC5" s="88" t="s">
        <v>25</v>
      </c>
      <c r="BD5" s="88" t="s">
        <v>26</v>
      </c>
      <c r="BE5" s="88" t="s">
        <v>27</v>
      </c>
      <c r="BF5" s="88" t="s">
        <v>70</v>
      </c>
      <c r="BG5" s="88" t="s">
        <v>29</v>
      </c>
      <c r="BH5" s="88" t="s">
        <v>30</v>
      </c>
      <c r="BI5" s="88" t="s">
        <v>31</v>
      </c>
      <c r="BJ5" s="88" t="s">
        <v>32</v>
      </c>
      <c r="BK5" s="88" t="s">
        <v>33</v>
      </c>
      <c r="BL5" s="88" t="s">
        <v>34</v>
      </c>
      <c r="BM5" s="88"/>
      <c r="BN5" s="88"/>
      <c r="BO5" s="89" t="s">
        <v>35</v>
      </c>
      <c r="BP5" s="89" t="s">
        <v>36</v>
      </c>
      <c r="BQ5" s="83"/>
      <c r="BR5" s="88" t="s">
        <v>20</v>
      </c>
      <c r="BS5" s="88" t="s">
        <v>21</v>
      </c>
      <c r="BT5" s="88" t="s">
        <v>22</v>
      </c>
      <c r="BU5" s="88" t="s">
        <v>122</v>
      </c>
      <c r="BV5" s="88" t="s">
        <v>27</v>
      </c>
      <c r="BW5" s="88" t="s">
        <v>69</v>
      </c>
      <c r="BX5" s="88" t="s">
        <v>25</v>
      </c>
      <c r="BY5" s="88" t="s">
        <v>26</v>
      </c>
      <c r="BZ5" s="88" t="s">
        <v>27</v>
      </c>
      <c r="CA5" s="88" t="s">
        <v>70</v>
      </c>
      <c r="CB5" s="88" t="s">
        <v>29</v>
      </c>
      <c r="CC5" s="88" t="s">
        <v>30</v>
      </c>
      <c r="CD5" s="88" t="s">
        <v>31</v>
      </c>
      <c r="CE5" s="88" t="s">
        <v>32</v>
      </c>
      <c r="CF5" s="88" t="s">
        <v>33</v>
      </c>
      <c r="CG5" s="88" t="s">
        <v>34</v>
      </c>
      <c r="CH5" s="88"/>
      <c r="CI5" s="88"/>
      <c r="CJ5" s="90" t="s">
        <v>123</v>
      </c>
    </row>
    <row r="6" spans="1:88">
      <c r="A6" s="91">
        <v>426237</v>
      </c>
      <c r="B6" s="92" t="s">
        <v>124</v>
      </c>
      <c r="C6" s="121">
        <v>17191</v>
      </c>
      <c r="D6" s="93" t="s">
        <v>125</v>
      </c>
      <c r="E6" s="321"/>
      <c r="F6" s="321"/>
      <c r="G6" s="321"/>
      <c r="H6" s="321"/>
      <c r="I6" s="94" t="s">
        <v>70</v>
      </c>
      <c r="J6" s="94" t="s">
        <v>70</v>
      </c>
      <c r="K6" s="94" t="s">
        <v>70</v>
      </c>
      <c r="L6" s="321"/>
      <c r="M6" s="321"/>
      <c r="N6" s="94" t="s">
        <v>70</v>
      </c>
      <c r="O6" s="94" t="s">
        <v>70</v>
      </c>
      <c r="P6" s="94" t="s">
        <v>70</v>
      </c>
      <c r="Q6" s="94" t="s">
        <v>70</v>
      </c>
      <c r="R6" s="94" t="s">
        <v>70</v>
      </c>
      <c r="S6" s="321"/>
      <c r="T6" s="321"/>
      <c r="U6" s="94" t="s">
        <v>70</v>
      </c>
      <c r="V6" s="94" t="s">
        <v>70</v>
      </c>
      <c r="W6" s="94" t="s">
        <v>70</v>
      </c>
      <c r="X6" s="94" t="s">
        <v>70</v>
      </c>
      <c r="Y6" s="94" t="s">
        <v>70</v>
      </c>
      <c r="Z6" s="321"/>
      <c r="AA6" s="321"/>
      <c r="AB6" s="94" t="s">
        <v>70</v>
      </c>
      <c r="AC6" s="94" t="s">
        <v>70</v>
      </c>
      <c r="AD6" s="94" t="s">
        <v>70</v>
      </c>
      <c r="AE6" s="94" t="s">
        <v>70</v>
      </c>
      <c r="AF6" s="94" t="s">
        <v>70</v>
      </c>
      <c r="AG6" s="321"/>
      <c r="AH6" s="321"/>
      <c r="AI6" s="94" t="s">
        <v>70</v>
      </c>
      <c r="AJ6" s="95">
        <f>AO6</f>
        <v>114</v>
      </c>
      <c r="AK6" s="96">
        <f>AJ6+AL6</f>
        <v>114</v>
      </c>
      <c r="AL6" s="97">
        <v>0</v>
      </c>
      <c r="AM6" s="348"/>
      <c r="AN6" s="29"/>
      <c r="AO6" s="45">
        <v>114</v>
      </c>
      <c r="AP6" s="45">
        <f>(BP6-AO6)</f>
        <v>0</v>
      </c>
      <c r="AQ6" s="87"/>
      <c r="AR6" s="39"/>
      <c r="AS6" s="39"/>
      <c r="AT6" s="39"/>
      <c r="AU6" s="39"/>
      <c r="AV6" s="39"/>
      <c r="AW6" s="88">
        <f>COUNTIF(D6:AI6,"M")</f>
        <v>0</v>
      </c>
      <c r="AX6" s="88">
        <f>COUNTIF(D6:AI6,"T")</f>
        <v>0</v>
      </c>
      <c r="AY6" s="88">
        <f>COUNTIF(D6:AI6,"P")</f>
        <v>0</v>
      </c>
      <c r="AZ6" s="88">
        <f>COUNTIF(D6:AI6,"M2")</f>
        <v>0</v>
      </c>
      <c r="BA6" s="88">
        <f>COUNTIF(D6:AI6,"M1")</f>
        <v>0</v>
      </c>
      <c r="BB6" s="88">
        <f>COUNTIF(D6:AI6,"T1")</f>
        <v>19</v>
      </c>
      <c r="BC6" s="88">
        <f>COUNTIF(D6:AI6,"I")</f>
        <v>0</v>
      </c>
      <c r="BD6" s="88">
        <f>COUNTIF(D6:AI6,"I²")</f>
        <v>0</v>
      </c>
      <c r="BE6" s="88">
        <f>COUNTIF(D6:AI6,"M4")</f>
        <v>0</v>
      </c>
      <c r="BF6" s="88">
        <f>COUNTIF(D6:AI6,"T5")</f>
        <v>0</v>
      </c>
      <c r="BG6" s="88">
        <f>COUNTIF(D6:AI6,"M/SN")</f>
        <v>0</v>
      </c>
      <c r="BH6" s="88">
        <f>COUNTIF(D6:AI6,"T/SNDa")</f>
        <v>0</v>
      </c>
      <c r="BI6" s="88">
        <f>COUNTIF(D6:AI6,"T/I")</f>
        <v>0</v>
      </c>
      <c r="BJ6" s="88">
        <f>COUNTIF(D6:AI6,"P/i")</f>
        <v>0</v>
      </c>
      <c r="BK6" s="88">
        <f>COUNTIF(D6:AI6,"m/i")</f>
        <v>0</v>
      </c>
      <c r="BL6" s="88">
        <f>COUNTIF(D6:AI6,"M4/t")</f>
        <v>0</v>
      </c>
      <c r="BM6" s="88">
        <f>COUNTIF(D6:AI6,"MTa")</f>
        <v>0</v>
      </c>
      <c r="BN6" s="88">
        <f>COUNTIF(D6:AI6,"MTa")</f>
        <v>0</v>
      </c>
      <c r="BO6" s="88">
        <f>((AS6*6)+(AT6*6)+(AU6*6)+(AV6)+(AR6*6))</f>
        <v>0</v>
      </c>
      <c r="BP6" s="98">
        <f>(AW6*$BR$6)+(AX6*$BS$6)+(AY6*$BT$6)+(AZ6*$BU$6)+(BA6*$BV$6)+(BB6*$BW$6)+(BC6*$BX$6)+(BD6*$BY$6)+(BE6*$BZ$6)+(BF6*$CA$6)+(BG6*$CB$6)+(BH6*$CC$6)+(BI6*$CD$6)+(BJ6*$CE6)+(BK6*$CF$6)+(BL6*$CG$6)+(BM6*$CH$6)+(BN6*$CI$6)</f>
        <v>114</v>
      </c>
      <c r="BQ6" s="83"/>
      <c r="BR6" s="39">
        <v>6</v>
      </c>
      <c r="BS6" s="39">
        <v>6</v>
      </c>
      <c r="BT6" s="39">
        <v>12</v>
      </c>
      <c r="BU6" s="39">
        <v>6</v>
      </c>
      <c r="BV6" s="39">
        <v>6</v>
      </c>
      <c r="BW6" s="39">
        <v>6</v>
      </c>
      <c r="BX6" s="39">
        <v>6</v>
      </c>
      <c r="BY6" s="39">
        <v>6</v>
      </c>
      <c r="BZ6" s="39">
        <v>6</v>
      </c>
      <c r="CA6" s="39">
        <v>6</v>
      </c>
      <c r="CB6" s="39">
        <v>18</v>
      </c>
      <c r="CC6" s="39">
        <v>18</v>
      </c>
      <c r="CD6" s="39">
        <v>12</v>
      </c>
      <c r="CE6" s="39">
        <v>18</v>
      </c>
      <c r="CF6" s="39">
        <v>12</v>
      </c>
      <c r="CG6" s="39">
        <v>8</v>
      </c>
      <c r="CH6" s="39"/>
      <c r="CI6" s="39"/>
      <c r="CJ6" s="2">
        <v>6</v>
      </c>
    </row>
    <row r="7" spans="1:88">
      <c r="A7" s="99" t="s">
        <v>0</v>
      </c>
      <c r="B7" s="85" t="s">
        <v>1</v>
      </c>
      <c r="C7" s="85" t="s">
        <v>67</v>
      </c>
      <c r="D7" s="540" t="s">
        <v>3</v>
      </c>
      <c r="E7" s="86">
        <v>1</v>
      </c>
      <c r="F7" s="86">
        <v>2</v>
      </c>
      <c r="G7" s="86">
        <v>3</v>
      </c>
      <c r="H7" s="86">
        <v>4</v>
      </c>
      <c r="I7" s="86">
        <v>5</v>
      </c>
      <c r="J7" s="86">
        <v>6</v>
      </c>
      <c r="K7" s="86">
        <v>7</v>
      </c>
      <c r="L7" s="86">
        <v>8</v>
      </c>
      <c r="M7" s="86">
        <v>9</v>
      </c>
      <c r="N7" s="86">
        <v>10</v>
      </c>
      <c r="O7" s="86">
        <v>11</v>
      </c>
      <c r="P7" s="86">
        <v>12</v>
      </c>
      <c r="Q7" s="86">
        <v>13</v>
      </c>
      <c r="R7" s="86">
        <v>14</v>
      </c>
      <c r="S7" s="86">
        <v>15</v>
      </c>
      <c r="T7" s="86">
        <v>16</v>
      </c>
      <c r="U7" s="86">
        <v>17</v>
      </c>
      <c r="V7" s="86">
        <v>18</v>
      </c>
      <c r="W7" s="86">
        <v>19</v>
      </c>
      <c r="X7" s="86">
        <v>20</v>
      </c>
      <c r="Y7" s="86">
        <v>21</v>
      </c>
      <c r="Z7" s="86">
        <v>22</v>
      </c>
      <c r="AA7" s="86">
        <v>23</v>
      </c>
      <c r="AB7" s="86">
        <v>24</v>
      </c>
      <c r="AC7" s="86">
        <v>25</v>
      </c>
      <c r="AD7" s="86">
        <v>26</v>
      </c>
      <c r="AE7" s="86">
        <v>27</v>
      </c>
      <c r="AF7" s="86">
        <v>28</v>
      </c>
      <c r="AG7" s="86">
        <v>29</v>
      </c>
      <c r="AH7" s="86">
        <v>30</v>
      </c>
      <c r="AI7" s="86">
        <v>31</v>
      </c>
      <c r="AJ7" s="542" t="s">
        <v>4</v>
      </c>
      <c r="AK7" s="544" t="s">
        <v>5</v>
      </c>
      <c r="AL7" s="546" t="s">
        <v>6</v>
      </c>
      <c r="AM7" s="347"/>
      <c r="AN7" s="29"/>
      <c r="AO7" s="39"/>
      <c r="AP7" s="39"/>
      <c r="AQ7" s="87"/>
      <c r="AR7" s="39"/>
      <c r="AS7" s="39"/>
      <c r="AT7" s="39"/>
      <c r="AU7" s="39"/>
      <c r="AV7" s="39"/>
      <c r="AW7" s="88"/>
      <c r="AX7" s="88"/>
      <c r="AY7" s="88"/>
      <c r="AZ7" s="88"/>
      <c r="BA7" s="88">
        <f t="shared" ref="BA7:BA15" si="0">COUNTIF(D7:AI7,"M1")</f>
        <v>0</v>
      </c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9"/>
      <c r="BP7" s="89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37"/>
    </row>
    <row r="8" spans="1:88">
      <c r="A8" s="99"/>
      <c r="B8" s="85" t="s">
        <v>126</v>
      </c>
      <c r="C8" s="85" t="s">
        <v>127</v>
      </c>
      <c r="D8" s="541"/>
      <c r="E8" s="1" t="s">
        <v>11</v>
      </c>
      <c r="F8" s="1" t="s">
        <v>12</v>
      </c>
      <c r="G8" s="1" t="s">
        <v>13</v>
      </c>
      <c r="H8" s="1" t="s">
        <v>14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8</v>
      </c>
      <c r="Q8" s="1" t="s">
        <v>9</v>
      </c>
      <c r="R8" s="1" t="s">
        <v>10</v>
      </c>
      <c r="S8" s="1" t="s">
        <v>11</v>
      </c>
      <c r="T8" s="1" t="s">
        <v>12</v>
      </c>
      <c r="U8" s="1" t="s">
        <v>13</v>
      </c>
      <c r="V8" s="1" t="s">
        <v>14</v>
      </c>
      <c r="W8" s="1" t="s">
        <v>8</v>
      </c>
      <c r="X8" s="1" t="s">
        <v>9</v>
      </c>
      <c r="Y8" s="1" t="s">
        <v>10</v>
      </c>
      <c r="Z8" s="1" t="s">
        <v>11</v>
      </c>
      <c r="AA8" s="1" t="s">
        <v>12</v>
      </c>
      <c r="AB8" s="1" t="s">
        <v>13</v>
      </c>
      <c r="AC8" s="1" t="s">
        <v>14</v>
      </c>
      <c r="AD8" s="1" t="s">
        <v>8</v>
      </c>
      <c r="AE8" s="1" t="s">
        <v>9</v>
      </c>
      <c r="AF8" s="1" t="s">
        <v>10</v>
      </c>
      <c r="AG8" s="1" t="s">
        <v>8</v>
      </c>
      <c r="AH8" s="1" t="s">
        <v>9</v>
      </c>
      <c r="AI8" s="1" t="s">
        <v>10</v>
      </c>
      <c r="AJ8" s="543"/>
      <c r="AK8" s="545"/>
      <c r="AL8" s="547"/>
      <c r="AM8" s="347"/>
      <c r="AN8" s="29"/>
      <c r="AO8" s="39" t="s">
        <v>4</v>
      </c>
      <c r="AP8" s="39" t="s">
        <v>6</v>
      </c>
      <c r="AQ8" s="87"/>
      <c r="AR8" s="39" t="s">
        <v>15</v>
      </c>
      <c r="AS8" s="39" t="s">
        <v>16</v>
      </c>
      <c r="AT8" s="39" t="s">
        <v>17</v>
      </c>
      <c r="AU8" s="39" t="s">
        <v>18</v>
      </c>
      <c r="AV8" s="39" t="s">
        <v>19</v>
      </c>
      <c r="AW8" s="88" t="s">
        <v>20</v>
      </c>
      <c r="AX8" s="88" t="s">
        <v>21</v>
      </c>
      <c r="AY8" s="88" t="s">
        <v>22</v>
      </c>
      <c r="AZ8" s="88" t="s">
        <v>121</v>
      </c>
      <c r="BA8" s="88" t="s">
        <v>69</v>
      </c>
      <c r="BB8" s="88" t="s">
        <v>70</v>
      </c>
      <c r="BC8" s="88" t="s">
        <v>25</v>
      </c>
      <c r="BD8" s="88" t="s">
        <v>26</v>
      </c>
      <c r="BE8" s="88" t="s">
        <v>128</v>
      </c>
      <c r="BF8" s="88" t="s">
        <v>129</v>
      </c>
      <c r="BG8" s="88" t="s">
        <v>29</v>
      </c>
      <c r="BH8" s="88" t="s">
        <v>30</v>
      </c>
      <c r="BI8" s="88" t="s">
        <v>31</v>
      </c>
      <c r="BJ8" s="88" t="s">
        <v>32</v>
      </c>
      <c r="BK8" s="88" t="s">
        <v>33</v>
      </c>
      <c r="BL8" s="88" t="s">
        <v>34</v>
      </c>
      <c r="BM8" s="88"/>
      <c r="BN8" s="88"/>
      <c r="BO8" s="89" t="s">
        <v>35</v>
      </c>
      <c r="BP8" s="89" t="s">
        <v>36</v>
      </c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37"/>
    </row>
    <row r="9" spans="1:88">
      <c r="A9" s="91" t="s">
        <v>130</v>
      </c>
      <c r="B9" s="92" t="s">
        <v>131</v>
      </c>
      <c r="C9" s="121" t="s">
        <v>132</v>
      </c>
      <c r="D9" s="100" t="s">
        <v>133</v>
      </c>
      <c r="E9" s="321"/>
      <c r="F9" s="321"/>
      <c r="G9" s="321"/>
      <c r="H9" s="321"/>
      <c r="I9" s="94" t="s">
        <v>20</v>
      </c>
      <c r="J9" s="94" t="s">
        <v>20</v>
      </c>
      <c r="K9" s="94" t="s">
        <v>20</v>
      </c>
      <c r="L9" s="326"/>
      <c r="M9" s="326"/>
      <c r="N9" s="94" t="s">
        <v>20</v>
      </c>
      <c r="O9" s="94" t="s">
        <v>20</v>
      </c>
      <c r="P9" s="94" t="s">
        <v>20</v>
      </c>
      <c r="Q9" s="94" t="s">
        <v>20</v>
      </c>
      <c r="R9" s="94" t="s">
        <v>20</v>
      </c>
      <c r="S9" s="326"/>
      <c r="T9" s="326"/>
      <c r="U9" s="94" t="s">
        <v>20</v>
      </c>
      <c r="V9" s="94" t="s">
        <v>20</v>
      </c>
      <c r="W9" s="94" t="s">
        <v>20</v>
      </c>
      <c r="X9" s="94" t="s">
        <v>20</v>
      </c>
      <c r="Y9" s="94" t="s">
        <v>20</v>
      </c>
      <c r="Z9" s="326"/>
      <c r="AA9" s="326"/>
      <c r="AB9" s="94" t="s">
        <v>20</v>
      </c>
      <c r="AC9" s="94" t="s">
        <v>20</v>
      </c>
      <c r="AD9" s="94" t="s">
        <v>20</v>
      </c>
      <c r="AE9" s="94" t="s">
        <v>20</v>
      </c>
      <c r="AF9" s="94" t="s">
        <v>20</v>
      </c>
      <c r="AG9" s="326"/>
      <c r="AH9" s="326"/>
      <c r="AI9" s="101" t="s">
        <v>20</v>
      </c>
      <c r="AJ9" s="95">
        <f>AO9</f>
        <v>114</v>
      </c>
      <c r="AK9" s="96">
        <f>AJ9+AL9</f>
        <v>114</v>
      </c>
      <c r="AL9" s="97">
        <v>0</v>
      </c>
      <c r="AM9" s="348"/>
      <c r="AN9" s="29"/>
      <c r="AO9" s="45">
        <v>114</v>
      </c>
      <c r="AP9" s="45">
        <f>(BP9-AO9)</f>
        <v>0</v>
      </c>
      <c r="AQ9" s="87"/>
      <c r="AR9" s="39">
        <v>5</v>
      </c>
      <c r="AS9" s="39">
        <v>3</v>
      </c>
      <c r="AT9" s="39"/>
      <c r="AU9" s="39">
        <v>5</v>
      </c>
      <c r="AV9" s="39"/>
      <c r="AW9" s="88">
        <f>COUNTIF(D9:AI9,"M")</f>
        <v>19</v>
      </c>
      <c r="AX9" s="88">
        <f>COUNTIF(D9:AI9,"T")</f>
        <v>0</v>
      </c>
      <c r="AY9" s="88">
        <f>COUNTIF(D9:AI9,"P")</f>
        <v>0</v>
      </c>
      <c r="AZ9" s="88">
        <f>COUNTIF(D9:AI9,"M3")</f>
        <v>0</v>
      </c>
      <c r="BA9" s="88">
        <f t="shared" si="0"/>
        <v>0</v>
      </c>
      <c r="BB9" s="88">
        <f>COUNTIF(D9:AI9,"I/I")</f>
        <v>0</v>
      </c>
      <c r="BC9" s="88">
        <f>COUNTIF(D9:AI9,"I")</f>
        <v>0</v>
      </c>
      <c r="BD9" s="88">
        <f>COUNTIF(D9:AI9,"I²")</f>
        <v>0</v>
      </c>
      <c r="BE9" s="88">
        <f>COUNTIF(D9:AI9,"M4")</f>
        <v>0</v>
      </c>
      <c r="BF9" s="88">
        <f>COUNTIF(D9:AI9,"T5")</f>
        <v>0</v>
      </c>
      <c r="BG9" s="88">
        <f>COUNTIF(D9:AI9,"M/SN")</f>
        <v>0</v>
      </c>
      <c r="BH9" s="88">
        <f>COUNTIF(D9:AI9,"T/SNDa")</f>
        <v>0</v>
      </c>
      <c r="BI9" s="88">
        <f>COUNTIF(D9:AI9,"T/I")</f>
        <v>0</v>
      </c>
      <c r="BJ9" s="88">
        <f>COUNTIF(D9:AI9,"P/i")</f>
        <v>0</v>
      </c>
      <c r="BK9" s="88">
        <f>COUNTIF(D9:AI9,"m/i")</f>
        <v>0</v>
      </c>
      <c r="BL9" s="88">
        <f>COUNTIF(D9:AI9,"M4/t")</f>
        <v>0</v>
      </c>
      <c r="BM9" s="88">
        <f>COUNTIF(D9:AI9,"MTa")</f>
        <v>0</v>
      </c>
      <c r="BN9" s="88">
        <f>COUNTIF(D9:AI9,"MTa")</f>
        <v>0</v>
      </c>
      <c r="BO9" s="88">
        <f>((AS9*6)+(AT9*6)+(AU9*6)+(AV9)+(AR9*6))</f>
        <v>78</v>
      </c>
      <c r="BP9" s="98">
        <f>(AW9*$BR$6)+(AX9*$BS$6)+(AY9*$BT$6)+(AZ9*$BU$6)+(BA9*$BV$6)+(BB9*$BW$6)+(BC9*$BX$6)+(BD9*$BY$6)+(BE9*$BZ$6)+(BF9*$CA$6)+(BG9*$CB$6)+(BH9*$CC$6)+(BI9*$CD$6)+(BJ9*$CE9)+(BK9*$CF$6)+(BL9*$CG$6)+(BM9*$CH$6)+(BN9*$CI$6)</f>
        <v>114</v>
      </c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37"/>
    </row>
    <row r="10" spans="1:88">
      <c r="A10" s="99" t="s">
        <v>0</v>
      </c>
      <c r="B10" s="85" t="s">
        <v>1</v>
      </c>
      <c r="C10" s="85" t="s">
        <v>67</v>
      </c>
      <c r="D10" s="540" t="s">
        <v>3</v>
      </c>
      <c r="E10" s="86">
        <v>1</v>
      </c>
      <c r="F10" s="86">
        <v>2</v>
      </c>
      <c r="G10" s="86">
        <v>3</v>
      </c>
      <c r="H10" s="86">
        <v>4</v>
      </c>
      <c r="I10" s="86">
        <v>5</v>
      </c>
      <c r="J10" s="86">
        <v>6</v>
      </c>
      <c r="K10" s="86">
        <v>7</v>
      </c>
      <c r="L10" s="86">
        <v>8</v>
      </c>
      <c r="M10" s="86">
        <v>9</v>
      </c>
      <c r="N10" s="86">
        <v>10</v>
      </c>
      <c r="O10" s="86">
        <v>11</v>
      </c>
      <c r="P10" s="86">
        <v>12</v>
      </c>
      <c r="Q10" s="86">
        <v>13</v>
      </c>
      <c r="R10" s="86">
        <v>14</v>
      </c>
      <c r="S10" s="86">
        <v>15</v>
      </c>
      <c r="T10" s="86">
        <v>16</v>
      </c>
      <c r="U10" s="86">
        <v>17</v>
      </c>
      <c r="V10" s="86">
        <v>18</v>
      </c>
      <c r="W10" s="86">
        <v>19</v>
      </c>
      <c r="X10" s="86">
        <v>20</v>
      </c>
      <c r="Y10" s="86">
        <v>21</v>
      </c>
      <c r="Z10" s="86">
        <v>22</v>
      </c>
      <c r="AA10" s="86">
        <v>23</v>
      </c>
      <c r="AB10" s="86">
        <v>24</v>
      </c>
      <c r="AC10" s="86">
        <v>25</v>
      </c>
      <c r="AD10" s="86">
        <v>26</v>
      </c>
      <c r="AE10" s="86">
        <v>27</v>
      </c>
      <c r="AF10" s="86">
        <v>28</v>
      </c>
      <c r="AG10" s="86">
        <v>29</v>
      </c>
      <c r="AH10" s="86">
        <v>30</v>
      </c>
      <c r="AI10" s="86">
        <v>31</v>
      </c>
      <c r="AJ10" s="542" t="s">
        <v>4</v>
      </c>
      <c r="AK10" s="544" t="s">
        <v>5</v>
      </c>
      <c r="AL10" s="546" t="s">
        <v>6</v>
      </c>
      <c r="AM10" s="347"/>
      <c r="AN10" s="29"/>
      <c r="AO10" s="45"/>
      <c r="AP10" s="45"/>
      <c r="AQ10" s="87"/>
      <c r="AR10" s="39"/>
      <c r="AS10" s="39"/>
      <c r="AT10" s="39"/>
      <c r="AU10" s="39"/>
      <c r="AV10" s="39"/>
      <c r="AW10" s="88"/>
      <c r="AX10" s="88"/>
      <c r="AY10" s="88"/>
      <c r="AZ10" s="88"/>
      <c r="BA10" s="88">
        <f t="shared" si="0"/>
        <v>0</v>
      </c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98">
        <f>(AW10*$BR$6)+(AX10*$BS$6)+(AY10*$BT$6)+(AZ10*$BU$6)+(BA10*$BV$6)+(BB10*$BW$6)+(BC10*$BX$6)+(BD10*$BY$6)+(BE10*$BZ$6)+(BF10*$CA$6)+(BG10*$CB$6)+(BH10*$CC$6)+(BI10*$CD$6)+(BJ10*$CE10)+(BK10*$CF$6)+(BL10*$CG$6)+(BM10*$CH$6)+(BN10*$CI$6)</f>
        <v>0</v>
      </c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37"/>
    </row>
    <row r="11" spans="1:88">
      <c r="A11" s="99"/>
      <c r="B11" s="85" t="s">
        <v>134</v>
      </c>
      <c r="C11" s="85"/>
      <c r="D11" s="541"/>
      <c r="E11" s="1" t="s">
        <v>11</v>
      </c>
      <c r="F11" s="1" t="s">
        <v>12</v>
      </c>
      <c r="G11" s="1" t="s">
        <v>13</v>
      </c>
      <c r="H11" s="1" t="s">
        <v>14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8</v>
      </c>
      <c r="Q11" s="1" t="s">
        <v>9</v>
      </c>
      <c r="R11" s="1" t="s">
        <v>10</v>
      </c>
      <c r="S11" s="1" t="s">
        <v>11</v>
      </c>
      <c r="T11" s="1" t="s">
        <v>12</v>
      </c>
      <c r="U11" s="1" t="s">
        <v>13</v>
      </c>
      <c r="V11" s="1" t="s">
        <v>14</v>
      </c>
      <c r="W11" s="1" t="s">
        <v>8</v>
      </c>
      <c r="X11" s="1" t="s">
        <v>9</v>
      </c>
      <c r="Y11" s="1" t="s">
        <v>10</v>
      </c>
      <c r="Z11" s="1" t="s">
        <v>11</v>
      </c>
      <c r="AA11" s="1" t="s">
        <v>12</v>
      </c>
      <c r="AB11" s="1" t="s">
        <v>13</v>
      </c>
      <c r="AC11" s="1" t="s">
        <v>14</v>
      </c>
      <c r="AD11" s="1" t="s">
        <v>8</v>
      </c>
      <c r="AE11" s="1" t="s">
        <v>9</v>
      </c>
      <c r="AF11" s="1" t="s">
        <v>10</v>
      </c>
      <c r="AG11" s="1" t="s">
        <v>11</v>
      </c>
      <c r="AH11" s="1" t="s">
        <v>12</v>
      </c>
      <c r="AI11" s="1" t="s">
        <v>13</v>
      </c>
      <c r="AJ11" s="543"/>
      <c r="AK11" s="545"/>
      <c r="AL11" s="547"/>
      <c r="AM11" s="347"/>
      <c r="AN11" s="29"/>
      <c r="AO11" s="39" t="s">
        <v>4</v>
      </c>
      <c r="AP11" s="39" t="s">
        <v>6</v>
      </c>
      <c r="AQ11" s="87"/>
      <c r="AR11" s="39" t="s">
        <v>15</v>
      </c>
      <c r="AS11" s="39" t="s">
        <v>16</v>
      </c>
      <c r="AT11" s="39" t="s">
        <v>17</v>
      </c>
      <c r="AU11" s="39" t="s">
        <v>18</v>
      </c>
      <c r="AV11" s="39" t="s">
        <v>19</v>
      </c>
      <c r="AW11" s="88" t="s">
        <v>20</v>
      </c>
      <c r="AX11" s="88" t="s">
        <v>21</v>
      </c>
      <c r="AY11" s="88" t="s">
        <v>22</v>
      </c>
      <c r="AZ11" s="88" t="s">
        <v>121</v>
      </c>
      <c r="BA11" s="88" t="s">
        <v>69</v>
      </c>
      <c r="BB11" s="88" t="s">
        <v>70</v>
      </c>
      <c r="BC11" s="88" t="s">
        <v>25</v>
      </c>
      <c r="BD11" s="88" t="s">
        <v>26</v>
      </c>
      <c r="BE11" s="88" t="s">
        <v>128</v>
      </c>
      <c r="BF11" s="88" t="s">
        <v>129</v>
      </c>
      <c r="BG11" s="88" t="s">
        <v>29</v>
      </c>
      <c r="BH11" s="88" t="s">
        <v>30</v>
      </c>
      <c r="BI11" s="88" t="s">
        <v>31</v>
      </c>
      <c r="BJ11" s="88" t="s">
        <v>32</v>
      </c>
      <c r="BK11" s="88" t="s">
        <v>33</v>
      </c>
      <c r="BL11" s="88" t="s">
        <v>34</v>
      </c>
      <c r="BM11" s="88"/>
      <c r="BN11" s="88"/>
      <c r="BO11" s="89" t="s">
        <v>35</v>
      </c>
      <c r="BP11" s="98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37"/>
    </row>
    <row r="12" spans="1:88">
      <c r="A12" s="91" t="s">
        <v>135</v>
      </c>
      <c r="B12" s="92" t="s">
        <v>136</v>
      </c>
      <c r="C12" s="121" t="s">
        <v>137</v>
      </c>
      <c r="D12" s="93" t="s">
        <v>138</v>
      </c>
      <c r="E12" s="320" t="s">
        <v>18</v>
      </c>
      <c r="F12" s="335" t="s">
        <v>18</v>
      </c>
      <c r="G12" s="335" t="s">
        <v>18</v>
      </c>
      <c r="H12" s="335" t="s">
        <v>18</v>
      </c>
      <c r="I12" s="335" t="s">
        <v>18</v>
      </c>
      <c r="J12" s="335" t="s">
        <v>18</v>
      </c>
      <c r="K12" s="335" t="s">
        <v>18</v>
      </c>
      <c r="L12" s="335" t="s">
        <v>18</v>
      </c>
      <c r="M12" s="335" t="s">
        <v>18</v>
      </c>
      <c r="N12" s="324" t="s">
        <v>20</v>
      </c>
      <c r="O12" s="324" t="s">
        <v>20</v>
      </c>
      <c r="P12" s="324" t="s">
        <v>20</v>
      </c>
      <c r="Q12" s="324" t="s">
        <v>20</v>
      </c>
      <c r="R12" s="324" t="s">
        <v>20</v>
      </c>
      <c r="S12" s="323"/>
      <c r="T12" s="323"/>
      <c r="U12" s="324" t="s">
        <v>20</v>
      </c>
      <c r="V12" s="324" t="s">
        <v>20</v>
      </c>
      <c r="W12" s="324" t="s">
        <v>20</v>
      </c>
      <c r="X12" s="324" t="s">
        <v>20</v>
      </c>
      <c r="Y12" s="324" t="s">
        <v>20</v>
      </c>
      <c r="Z12" s="325" t="s">
        <v>20</v>
      </c>
      <c r="AA12" s="323"/>
      <c r="AB12" s="324" t="s">
        <v>20</v>
      </c>
      <c r="AC12" s="324" t="s">
        <v>20</v>
      </c>
      <c r="AD12" s="324" t="s">
        <v>20</v>
      </c>
      <c r="AE12" s="324" t="s">
        <v>20</v>
      </c>
      <c r="AF12" s="324" t="s">
        <v>20</v>
      </c>
      <c r="AG12" s="323"/>
      <c r="AH12" s="325" t="s">
        <v>20</v>
      </c>
      <c r="AI12" s="324" t="s">
        <v>20</v>
      </c>
      <c r="AJ12" s="95">
        <v>114</v>
      </c>
      <c r="AK12" s="96">
        <v>126</v>
      </c>
      <c r="AL12" s="97">
        <v>12</v>
      </c>
      <c r="AM12" s="348"/>
      <c r="AN12" s="29"/>
      <c r="AO12" s="45">
        <v>114</v>
      </c>
      <c r="AP12" s="45">
        <v>12</v>
      </c>
      <c r="AQ12" s="87"/>
      <c r="AR12" s="39"/>
      <c r="AS12" s="39">
        <v>0</v>
      </c>
      <c r="AT12" s="39"/>
      <c r="AU12" s="39">
        <v>3</v>
      </c>
      <c r="AV12" s="39"/>
      <c r="AW12" s="88">
        <f>COUNTIF(D12:AI12,"M")</f>
        <v>18</v>
      </c>
      <c r="AX12" s="88">
        <f>COUNTIF(D12:AI12,"T")</f>
        <v>0</v>
      </c>
      <c r="AY12" s="88">
        <f>COUNTIF(D12:AI12,"P")</f>
        <v>0</v>
      </c>
      <c r="AZ12" s="88">
        <f>COUNTIF(D12:AI12,"M3")</f>
        <v>0</v>
      </c>
      <c r="BA12" s="88">
        <f t="shared" si="0"/>
        <v>0</v>
      </c>
      <c r="BB12" s="88">
        <f>COUNTIF(D12:AI12,"T1")</f>
        <v>0</v>
      </c>
      <c r="BC12" s="88">
        <f>COUNTIF(D12:AI12,"I")</f>
        <v>0</v>
      </c>
      <c r="BD12" s="88">
        <f>COUNTIF(D12:AI12,"I²")</f>
        <v>0</v>
      </c>
      <c r="BE12" s="88">
        <f>COUNTIF(D12:AI12,"M4")</f>
        <v>0</v>
      </c>
      <c r="BF12" s="88">
        <f>COUNTIF(D12:AI12,"T5")</f>
        <v>0</v>
      </c>
      <c r="BG12" s="88">
        <f>COUNTIF(D12:AI12,"M/SN")</f>
        <v>0</v>
      </c>
      <c r="BH12" s="88">
        <f>COUNTIF(D12:AI12,"T/SNDa")</f>
        <v>0</v>
      </c>
      <c r="BI12" s="88">
        <f>COUNTIF(D12:AI12,"T/I")</f>
        <v>0</v>
      </c>
      <c r="BJ12" s="88">
        <f>COUNTIF(D12:AI12,"P/i")</f>
        <v>0</v>
      </c>
      <c r="BK12" s="88">
        <f>COUNTIF(D12:AI12,"m/i")</f>
        <v>0</v>
      </c>
      <c r="BL12" s="88">
        <f>COUNTIF(D12:AI12,"M4/t")</f>
        <v>0</v>
      </c>
      <c r="BM12" s="88">
        <f>COUNTIF(D12:AI12,"MTa")</f>
        <v>0</v>
      </c>
      <c r="BN12" s="88">
        <f>COUNTIF(D12:AI12,"MTa")</f>
        <v>0</v>
      </c>
      <c r="BO12" s="88">
        <f>((AS12*6)+(AT12*6)+(AU12*6)+(AV12)+(AR12*6))</f>
        <v>18</v>
      </c>
      <c r="BP12" s="98">
        <f>(AW12*$BR$6)+(AX12*$BS$6)+(AY12*$BT$6)+(AZ12*$BU$6)+(BA12*$BV$6)+(BB12*$BW$6)+(BC12*$BX$6)+(BD12*$BY$6)+(BE12*$BZ$6)+(BF12*$CA$6)+(BG12*$CB$6)+(BH12*$CC$6)+(BI12*$CD$6)+(BJ12*$CE12)+(BK12*$CF$6)+(BL12*$CG$6)+(BM12*$CH$6)+(BN12*$CI$6)</f>
        <v>108</v>
      </c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37"/>
    </row>
    <row r="13" spans="1:88">
      <c r="A13" s="102">
        <v>119105</v>
      </c>
      <c r="B13" s="103" t="s">
        <v>139</v>
      </c>
      <c r="C13" s="122" t="s">
        <v>55</v>
      </c>
      <c r="D13" s="104" t="s">
        <v>140</v>
      </c>
      <c r="E13" s="321" t="s">
        <v>21</v>
      </c>
      <c r="F13" s="321"/>
      <c r="G13" s="321" t="s">
        <v>21</v>
      </c>
      <c r="H13" s="321" t="s">
        <v>21</v>
      </c>
      <c r="I13" s="94" t="s">
        <v>21</v>
      </c>
      <c r="J13" s="94" t="s">
        <v>21</v>
      </c>
      <c r="K13" s="94" t="s">
        <v>21</v>
      </c>
      <c r="L13" s="321"/>
      <c r="M13" s="321" t="s">
        <v>21</v>
      </c>
      <c r="N13" s="94"/>
      <c r="O13" s="94"/>
      <c r="P13" s="94"/>
      <c r="Q13" s="94"/>
      <c r="R13" s="94"/>
      <c r="S13" s="321" t="s">
        <v>21</v>
      </c>
      <c r="T13" s="321"/>
      <c r="U13" s="94"/>
      <c r="V13" s="94"/>
      <c r="W13" s="94"/>
      <c r="X13" s="94"/>
      <c r="Y13" s="94"/>
      <c r="Z13" s="322"/>
      <c r="AA13" s="322" t="s">
        <v>21</v>
      </c>
      <c r="AB13" s="94"/>
      <c r="AC13" s="94"/>
      <c r="AD13" s="94"/>
      <c r="AE13" s="94"/>
      <c r="AF13" s="94"/>
      <c r="AG13" s="322" t="s">
        <v>21</v>
      </c>
      <c r="AH13" s="322"/>
      <c r="AI13" s="105"/>
      <c r="AJ13" s="95">
        <v>0</v>
      </c>
      <c r="AK13" s="96">
        <v>60</v>
      </c>
      <c r="AL13" s="97">
        <v>60</v>
      </c>
      <c r="AM13" s="348"/>
      <c r="AN13" s="29"/>
      <c r="AO13" s="45"/>
      <c r="AP13" s="45">
        <f t="shared" ref="AP13:AP18" si="1">(BP13-AO13)</f>
        <v>60</v>
      </c>
      <c r="AQ13" s="87"/>
      <c r="AR13" s="39"/>
      <c r="AS13" s="39"/>
      <c r="AT13" s="39"/>
      <c r="AU13" s="39"/>
      <c r="AV13" s="39"/>
      <c r="AW13" s="88">
        <f t="shared" ref="AW13:AW18" si="2">COUNTIF(D13:AI13,"M")</f>
        <v>0</v>
      </c>
      <c r="AX13" s="88">
        <f t="shared" ref="AX13:AX18" si="3">COUNTIF(D13:AI13,"T")</f>
        <v>10</v>
      </c>
      <c r="AY13" s="88">
        <f t="shared" ref="AY13:AY18" si="4">COUNTIF(D13:AI13,"P")</f>
        <v>0</v>
      </c>
      <c r="AZ13" s="88">
        <f t="shared" ref="AZ13:AZ18" si="5">COUNTIF(D13:AI13,"M3")</f>
        <v>0</v>
      </c>
      <c r="BA13" s="88">
        <f t="shared" si="0"/>
        <v>0</v>
      </c>
      <c r="BB13" s="88">
        <f>COUNTIF(D13:AI13,"M1")</f>
        <v>0</v>
      </c>
      <c r="BC13" s="88">
        <f t="shared" ref="BC13:BC18" si="6">COUNTIF(D13:AI13,"I")</f>
        <v>0</v>
      </c>
      <c r="BD13" s="88">
        <f t="shared" ref="BD13:BD18" si="7">COUNTIF(D13:AI13,"I²")</f>
        <v>0</v>
      </c>
      <c r="BE13" s="88">
        <f t="shared" ref="BE13:BE18" si="8">COUNTIF(D13:AI13,"M4")</f>
        <v>0</v>
      </c>
      <c r="BF13" s="88">
        <f t="shared" ref="BF13:BF18" si="9">COUNTIF(D13:AI13,"T5")</f>
        <v>0</v>
      </c>
      <c r="BG13" s="88">
        <f t="shared" ref="BG13:BG18" si="10">COUNTIF(D13:AI13,"M/SN")</f>
        <v>0</v>
      </c>
      <c r="BH13" s="88">
        <f t="shared" ref="BH13:BH18" si="11">COUNTIF(D13:AI13,"T/SNDa")</f>
        <v>0</v>
      </c>
      <c r="BI13" s="88">
        <f t="shared" ref="BI13:BI18" si="12">COUNTIF(D13:AI13,"T/I")</f>
        <v>0</v>
      </c>
      <c r="BJ13" s="88">
        <f t="shared" ref="BJ13:BJ18" si="13">COUNTIF(D13:AI13,"P/i")</f>
        <v>0</v>
      </c>
      <c r="BK13" s="88">
        <f t="shared" ref="BK13:BK18" si="14">COUNTIF(D13:AI13,"m/i")</f>
        <v>0</v>
      </c>
      <c r="BL13" s="88">
        <f t="shared" ref="BL13:BL18" si="15">COUNTIF(D13:AI13,"M4/t")</f>
        <v>0</v>
      </c>
      <c r="BM13" s="88">
        <f t="shared" ref="BM13:BM18" si="16">COUNTIF(D13:AI13,"MTa")</f>
        <v>0</v>
      </c>
      <c r="BN13" s="88">
        <f t="shared" ref="BN13:BN18" si="17">COUNTIF(D13:AI13,"MTa")</f>
        <v>0</v>
      </c>
      <c r="BO13" s="88">
        <f t="shared" ref="BO13:BO18" si="18">((AS13*6)+(AT13*6)+(AU13*6)+(AV13)+(AR13*6))</f>
        <v>0</v>
      </c>
      <c r="BP13" s="98">
        <f t="shared" ref="BP13:BP18" si="19">(AW13*$BR$6)+(AX13*$BS$6)+(AY13*$BT$6)+(AZ13*$BU$6)+(BA13*$BV$6)+(BB13*$BW$6)+(BC13*$BX$6)+(BD13*$BY$6)+(BE13*$BZ$6)+(BF13*$CA$6)+(BG13*$CB$6)+(BH13*$CC$6)+(BI13*$CD$6)+(BJ13*$CE13)+(BK13*$CF$6)+(BL13*$CG$6)+(BM13*$CH$6)+(BN13*$CI$6)</f>
        <v>60</v>
      </c>
    </row>
    <row r="14" spans="1:88">
      <c r="A14" s="336" t="s">
        <v>150</v>
      </c>
      <c r="B14" s="120" t="s">
        <v>151</v>
      </c>
      <c r="C14" s="121" t="s">
        <v>149</v>
      </c>
      <c r="D14" s="106"/>
      <c r="E14" s="321"/>
      <c r="F14" s="321" t="s">
        <v>21</v>
      </c>
      <c r="G14" s="321"/>
      <c r="H14" s="321"/>
      <c r="I14" s="94"/>
      <c r="J14" s="94"/>
      <c r="K14" s="94"/>
      <c r="L14" s="321" t="s">
        <v>21</v>
      </c>
      <c r="M14" s="321"/>
      <c r="N14" s="94"/>
      <c r="O14" s="94"/>
      <c r="P14" s="94"/>
      <c r="Q14" s="94"/>
      <c r="R14" s="94"/>
      <c r="S14" s="321"/>
      <c r="T14" s="321" t="s">
        <v>21</v>
      </c>
      <c r="U14" s="94"/>
      <c r="V14" s="94"/>
      <c r="W14" s="94"/>
      <c r="X14" s="94"/>
      <c r="Y14" s="94"/>
      <c r="Z14" s="322"/>
      <c r="AA14" s="322"/>
      <c r="AB14" s="105"/>
      <c r="AC14" s="105"/>
      <c r="AD14" s="105"/>
      <c r="AE14" s="105"/>
      <c r="AF14" s="105"/>
      <c r="AG14" s="322"/>
      <c r="AH14" s="322"/>
      <c r="AI14" s="105"/>
      <c r="AJ14" s="95"/>
      <c r="AK14" s="96"/>
      <c r="AL14" s="96">
        <v>18</v>
      </c>
      <c r="AM14" s="348"/>
      <c r="AN14" s="29"/>
      <c r="AO14" s="45"/>
      <c r="AP14" s="45">
        <f t="shared" si="1"/>
        <v>18</v>
      </c>
      <c r="AQ14" s="87"/>
      <c r="AR14" s="39"/>
      <c r="AS14" s="39"/>
      <c r="AT14" s="39"/>
      <c r="AU14" s="39"/>
      <c r="AV14" s="39"/>
      <c r="AW14" s="88">
        <f t="shared" si="2"/>
        <v>0</v>
      </c>
      <c r="AX14" s="88">
        <f t="shared" si="3"/>
        <v>3</v>
      </c>
      <c r="AY14" s="88">
        <f t="shared" si="4"/>
        <v>0</v>
      </c>
      <c r="AZ14" s="88">
        <f t="shared" si="5"/>
        <v>0</v>
      </c>
      <c r="BA14" s="88">
        <f t="shared" si="0"/>
        <v>0</v>
      </c>
      <c r="BB14" s="88">
        <f>COUNTIF(D14:AI14,"I/I")</f>
        <v>0</v>
      </c>
      <c r="BC14" s="88">
        <f t="shared" si="6"/>
        <v>0</v>
      </c>
      <c r="BD14" s="88">
        <f t="shared" si="7"/>
        <v>0</v>
      </c>
      <c r="BE14" s="88">
        <f t="shared" si="8"/>
        <v>0</v>
      </c>
      <c r="BF14" s="88">
        <f t="shared" si="9"/>
        <v>0</v>
      </c>
      <c r="BG14" s="88">
        <f t="shared" si="10"/>
        <v>0</v>
      </c>
      <c r="BH14" s="88">
        <f t="shared" si="11"/>
        <v>0</v>
      </c>
      <c r="BI14" s="88">
        <f t="shared" si="12"/>
        <v>0</v>
      </c>
      <c r="BJ14" s="88">
        <f t="shared" si="13"/>
        <v>0</v>
      </c>
      <c r="BK14" s="88">
        <f t="shared" si="14"/>
        <v>0</v>
      </c>
      <c r="BL14" s="88">
        <f t="shared" si="15"/>
        <v>0</v>
      </c>
      <c r="BM14" s="88">
        <f t="shared" si="16"/>
        <v>0</v>
      </c>
      <c r="BN14" s="88">
        <f t="shared" si="17"/>
        <v>0</v>
      </c>
      <c r="BO14" s="88">
        <f t="shared" si="18"/>
        <v>0</v>
      </c>
      <c r="BP14" s="98">
        <f t="shared" si="19"/>
        <v>18</v>
      </c>
    </row>
    <row r="15" spans="1:88">
      <c r="A15" s="296"/>
      <c r="B15" s="279"/>
      <c r="C15" s="337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94"/>
      <c r="AN15" s="29"/>
      <c r="AO15" s="45"/>
      <c r="AP15" s="45">
        <f t="shared" si="1"/>
        <v>0</v>
      </c>
      <c r="AQ15" s="87"/>
      <c r="AR15" s="39"/>
      <c r="AS15" s="39"/>
      <c r="AT15" s="39"/>
      <c r="AU15" s="39"/>
      <c r="AV15" s="39"/>
      <c r="AW15" s="88">
        <f t="shared" si="2"/>
        <v>0</v>
      </c>
      <c r="AX15" s="88">
        <f t="shared" si="3"/>
        <v>0</v>
      </c>
      <c r="AY15" s="88">
        <f t="shared" si="4"/>
        <v>0</v>
      </c>
      <c r="AZ15" s="88">
        <f t="shared" si="5"/>
        <v>0</v>
      </c>
      <c r="BA15" s="88">
        <f t="shared" si="0"/>
        <v>0</v>
      </c>
      <c r="BB15" s="88">
        <f>COUNTIF(D15:AI15,"I/I")</f>
        <v>0</v>
      </c>
      <c r="BC15" s="88">
        <f t="shared" si="6"/>
        <v>0</v>
      </c>
      <c r="BD15" s="88">
        <f t="shared" si="7"/>
        <v>0</v>
      </c>
      <c r="BE15" s="88">
        <f t="shared" si="8"/>
        <v>0</v>
      </c>
      <c r="BF15" s="88">
        <f t="shared" si="9"/>
        <v>0</v>
      </c>
      <c r="BG15" s="88">
        <f t="shared" si="10"/>
        <v>0</v>
      </c>
      <c r="BH15" s="88">
        <f t="shared" si="11"/>
        <v>0</v>
      </c>
      <c r="BI15" s="88">
        <f t="shared" si="12"/>
        <v>0</v>
      </c>
      <c r="BJ15" s="88">
        <f t="shared" si="13"/>
        <v>0</v>
      </c>
      <c r="BK15" s="88">
        <f t="shared" si="14"/>
        <v>0</v>
      </c>
      <c r="BL15" s="88">
        <f t="shared" si="15"/>
        <v>0</v>
      </c>
      <c r="BM15" s="88">
        <f t="shared" si="16"/>
        <v>0</v>
      </c>
      <c r="BN15" s="88">
        <f t="shared" si="17"/>
        <v>0</v>
      </c>
      <c r="BO15" s="88">
        <f t="shared" si="18"/>
        <v>0</v>
      </c>
      <c r="BP15" s="98">
        <f t="shared" si="19"/>
        <v>0</v>
      </c>
    </row>
    <row r="16" spans="1:88">
      <c r="A16" s="296"/>
      <c r="B16" s="279"/>
      <c r="C16" s="337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94"/>
      <c r="AN16" s="29"/>
      <c r="AO16" s="45"/>
      <c r="AP16" s="45">
        <f t="shared" si="1"/>
        <v>0</v>
      </c>
      <c r="AQ16" s="87"/>
      <c r="AR16" s="39"/>
      <c r="AS16" s="39"/>
      <c r="AT16" s="39"/>
      <c r="AU16" s="39"/>
      <c r="AV16" s="39"/>
      <c r="AW16" s="88">
        <f t="shared" si="2"/>
        <v>0</v>
      </c>
      <c r="AX16" s="88">
        <f t="shared" si="3"/>
        <v>0</v>
      </c>
      <c r="AY16" s="88">
        <f t="shared" si="4"/>
        <v>0</v>
      </c>
      <c r="AZ16" s="88">
        <f t="shared" si="5"/>
        <v>0</v>
      </c>
      <c r="BA16" s="88">
        <f>COUNTIF(D16:AI16,"M4")</f>
        <v>0</v>
      </c>
      <c r="BB16" s="88">
        <f>COUNTIF(D16:AI16,"I/I")</f>
        <v>0</v>
      </c>
      <c r="BC16" s="88">
        <f t="shared" si="6"/>
        <v>0</v>
      </c>
      <c r="BD16" s="88">
        <f t="shared" si="7"/>
        <v>0</v>
      </c>
      <c r="BE16" s="88">
        <f t="shared" si="8"/>
        <v>0</v>
      </c>
      <c r="BF16" s="88">
        <f t="shared" si="9"/>
        <v>0</v>
      </c>
      <c r="BG16" s="88">
        <f t="shared" si="10"/>
        <v>0</v>
      </c>
      <c r="BH16" s="88">
        <f t="shared" si="11"/>
        <v>0</v>
      </c>
      <c r="BI16" s="88">
        <f t="shared" si="12"/>
        <v>0</v>
      </c>
      <c r="BJ16" s="88">
        <f t="shared" si="13"/>
        <v>0</v>
      </c>
      <c r="BK16" s="88">
        <f t="shared" si="14"/>
        <v>0</v>
      </c>
      <c r="BL16" s="88">
        <f t="shared" si="15"/>
        <v>0</v>
      </c>
      <c r="BM16" s="88">
        <f t="shared" si="16"/>
        <v>0</v>
      </c>
      <c r="BN16" s="88">
        <f t="shared" si="17"/>
        <v>0</v>
      </c>
      <c r="BO16" s="88">
        <f t="shared" si="18"/>
        <v>0</v>
      </c>
      <c r="BP16" s="98">
        <f t="shared" si="19"/>
        <v>0</v>
      </c>
    </row>
    <row r="17" spans="1:68" ht="15.75" thickBot="1">
      <c r="A17" s="296"/>
      <c r="B17" s="279"/>
      <c r="C17" s="337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279"/>
      <c r="AJ17" s="279"/>
      <c r="AK17" s="279"/>
      <c r="AL17" s="279"/>
      <c r="AM17" s="294"/>
      <c r="AN17" s="29"/>
      <c r="AO17" s="45"/>
      <c r="AP17" s="45">
        <f t="shared" si="1"/>
        <v>0</v>
      </c>
      <c r="AQ17" s="87"/>
      <c r="AR17" s="39"/>
      <c r="AS17" s="39"/>
      <c r="AT17" s="39"/>
      <c r="AU17" s="39"/>
      <c r="AV17" s="39"/>
      <c r="AW17" s="88">
        <f t="shared" si="2"/>
        <v>0</v>
      </c>
      <c r="AX17" s="88">
        <f t="shared" si="3"/>
        <v>0</v>
      </c>
      <c r="AY17" s="88">
        <f t="shared" si="4"/>
        <v>0</v>
      </c>
      <c r="AZ17" s="88">
        <f t="shared" si="5"/>
        <v>0</v>
      </c>
      <c r="BA17" s="88">
        <f>COUNTIF(D17:AI17,"M4")</f>
        <v>0</v>
      </c>
      <c r="BB17" s="88">
        <f>COUNTIF(D17:AI17,"I/I")</f>
        <v>0</v>
      </c>
      <c r="BC17" s="88">
        <f t="shared" si="6"/>
        <v>0</v>
      </c>
      <c r="BD17" s="88">
        <f t="shared" si="7"/>
        <v>0</v>
      </c>
      <c r="BE17" s="88">
        <f t="shared" si="8"/>
        <v>0</v>
      </c>
      <c r="BF17" s="88">
        <f t="shared" si="9"/>
        <v>0</v>
      </c>
      <c r="BG17" s="88">
        <f t="shared" si="10"/>
        <v>0</v>
      </c>
      <c r="BH17" s="88">
        <f t="shared" si="11"/>
        <v>0</v>
      </c>
      <c r="BI17" s="88">
        <f t="shared" si="12"/>
        <v>0</v>
      </c>
      <c r="BJ17" s="88">
        <f t="shared" si="13"/>
        <v>0</v>
      </c>
      <c r="BK17" s="88">
        <f t="shared" si="14"/>
        <v>0</v>
      </c>
      <c r="BL17" s="88">
        <f t="shared" si="15"/>
        <v>0</v>
      </c>
      <c r="BM17" s="88">
        <f t="shared" si="16"/>
        <v>0</v>
      </c>
      <c r="BN17" s="88">
        <f t="shared" si="17"/>
        <v>0</v>
      </c>
      <c r="BO17" s="88">
        <f t="shared" si="18"/>
        <v>0</v>
      </c>
      <c r="BP17" s="98">
        <f t="shared" si="19"/>
        <v>0</v>
      </c>
    </row>
    <row r="18" spans="1:68">
      <c r="A18" s="338"/>
      <c r="B18" s="446"/>
      <c r="C18" s="447"/>
      <c r="D18" s="339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40"/>
      <c r="AG18" s="327"/>
      <c r="AH18" s="327"/>
      <c r="AI18" s="327"/>
      <c r="AJ18" s="279"/>
      <c r="AK18" s="279"/>
      <c r="AL18" s="279"/>
      <c r="AM18" s="294"/>
      <c r="AN18" s="29"/>
      <c r="AO18" s="45"/>
      <c r="AP18" s="45">
        <f t="shared" si="1"/>
        <v>0</v>
      </c>
      <c r="AQ18" s="87"/>
      <c r="AR18" s="39"/>
      <c r="AS18" s="39"/>
      <c r="AT18" s="39"/>
      <c r="AU18" s="39"/>
      <c r="AV18" s="39"/>
      <c r="AW18" s="88">
        <f t="shared" si="2"/>
        <v>0</v>
      </c>
      <c r="AX18" s="88">
        <f t="shared" si="3"/>
        <v>0</v>
      </c>
      <c r="AY18" s="88">
        <f t="shared" si="4"/>
        <v>0</v>
      </c>
      <c r="AZ18" s="88">
        <f t="shared" si="5"/>
        <v>0</v>
      </c>
      <c r="BA18" s="88">
        <f>COUNTIF(D18:AI18,"M4")</f>
        <v>0</v>
      </c>
      <c r="BB18" s="88">
        <f>COUNTIF(D18:AI18,"I/I")</f>
        <v>0</v>
      </c>
      <c r="BC18" s="88">
        <f t="shared" si="6"/>
        <v>0</v>
      </c>
      <c r="BD18" s="88">
        <f t="shared" si="7"/>
        <v>0</v>
      </c>
      <c r="BE18" s="88">
        <f t="shared" si="8"/>
        <v>0</v>
      </c>
      <c r="BF18" s="88">
        <f t="shared" si="9"/>
        <v>0</v>
      </c>
      <c r="BG18" s="88">
        <f t="shared" si="10"/>
        <v>0</v>
      </c>
      <c r="BH18" s="88">
        <f t="shared" si="11"/>
        <v>0</v>
      </c>
      <c r="BI18" s="88">
        <f t="shared" si="12"/>
        <v>0</v>
      </c>
      <c r="BJ18" s="88">
        <f t="shared" si="13"/>
        <v>0</v>
      </c>
      <c r="BK18" s="88">
        <f t="shared" si="14"/>
        <v>0</v>
      </c>
      <c r="BL18" s="88">
        <f t="shared" si="15"/>
        <v>0</v>
      </c>
      <c r="BM18" s="88">
        <f t="shared" si="16"/>
        <v>0</v>
      </c>
      <c r="BN18" s="88">
        <f t="shared" si="17"/>
        <v>0</v>
      </c>
      <c r="BO18" s="88">
        <f t="shared" si="18"/>
        <v>0</v>
      </c>
      <c r="BP18" s="98">
        <f t="shared" si="19"/>
        <v>0</v>
      </c>
    </row>
    <row r="19" spans="1:68">
      <c r="A19" s="107"/>
      <c r="B19" s="448" t="s">
        <v>141</v>
      </c>
      <c r="C19" s="449"/>
      <c r="D19" s="339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40"/>
      <c r="AG19" s="327"/>
      <c r="AH19" s="327"/>
      <c r="AI19" s="327"/>
      <c r="AJ19" s="279"/>
      <c r="AK19" s="279"/>
      <c r="AL19" s="279"/>
      <c r="AM19" s="294"/>
      <c r="AN19" s="29"/>
      <c r="AO19" s="108"/>
      <c r="AP19" s="108"/>
      <c r="AQ19" s="87"/>
      <c r="AR19" s="109"/>
      <c r="AS19" s="109"/>
      <c r="AT19" s="109"/>
      <c r="AU19" s="109"/>
      <c r="AV19" s="109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1"/>
    </row>
    <row r="20" spans="1:68">
      <c r="A20" s="112"/>
      <c r="B20" s="112" t="s">
        <v>69</v>
      </c>
      <c r="C20" s="450" t="s">
        <v>138</v>
      </c>
      <c r="D20" s="32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279"/>
      <c r="AK20" s="279"/>
      <c r="AL20" s="279"/>
      <c r="AM20" s="294"/>
    </row>
    <row r="21" spans="1:68">
      <c r="A21" s="112"/>
      <c r="B21" s="112" t="s">
        <v>21</v>
      </c>
      <c r="C21" s="450" t="s">
        <v>142</v>
      </c>
      <c r="D21" s="329"/>
      <c r="E21" s="329"/>
      <c r="F21" s="329"/>
      <c r="G21" s="329"/>
      <c r="H21" s="330"/>
      <c r="I21" s="330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279"/>
      <c r="AK21" s="279"/>
      <c r="AL21" s="279"/>
      <c r="AM21" s="294"/>
    </row>
    <row r="22" spans="1:68">
      <c r="A22" s="113"/>
      <c r="B22" s="114" t="s">
        <v>70</v>
      </c>
      <c r="C22" s="451" t="s">
        <v>143</v>
      </c>
      <c r="D22" s="329"/>
      <c r="E22" s="329"/>
      <c r="F22" s="329"/>
      <c r="G22" s="329"/>
      <c r="H22" s="330"/>
      <c r="I22" s="330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279"/>
      <c r="AK22" s="279"/>
      <c r="AL22" s="279"/>
      <c r="AM22" s="294"/>
    </row>
    <row r="23" spans="1:68">
      <c r="A23" s="114"/>
      <c r="B23" s="113" t="s">
        <v>121</v>
      </c>
      <c r="C23" s="451" t="s">
        <v>144</v>
      </c>
      <c r="D23" s="329"/>
      <c r="E23" s="329"/>
      <c r="F23" s="329"/>
      <c r="G23" s="329"/>
      <c r="H23" s="330"/>
      <c r="I23" s="330"/>
      <c r="J23" s="329"/>
      <c r="K23" s="329"/>
      <c r="L23" s="331"/>
      <c r="M23" s="331"/>
      <c r="N23" s="329"/>
      <c r="O23" s="329"/>
      <c r="P23" s="329"/>
      <c r="Q23" s="329"/>
      <c r="R23" s="329"/>
      <c r="S23" s="329"/>
      <c r="T23" s="329"/>
      <c r="U23" s="329"/>
      <c r="V23" s="329"/>
      <c r="W23" s="332"/>
      <c r="X23" s="332"/>
      <c r="Y23" s="501" t="s">
        <v>62</v>
      </c>
      <c r="Z23" s="501"/>
      <c r="AA23" s="501"/>
      <c r="AB23" s="501"/>
      <c r="AC23" s="501"/>
      <c r="AD23" s="501"/>
      <c r="AE23" s="501"/>
      <c r="AF23" s="501"/>
      <c r="AG23" s="501"/>
      <c r="AH23" s="501"/>
      <c r="AI23" s="341"/>
      <c r="AJ23" s="279"/>
      <c r="AK23" s="279"/>
      <c r="AL23" s="279"/>
      <c r="AM23" s="294"/>
    </row>
    <row r="24" spans="1:68">
      <c r="A24" s="113"/>
      <c r="B24" s="114" t="s">
        <v>122</v>
      </c>
      <c r="C24" s="452" t="s">
        <v>145</v>
      </c>
      <c r="D24" s="333"/>
      <c r="E24" s="333"/>
      <c r="F24" s="333"/>
      <c r="G24" s="333"/>
      <c r="H24" s="334"/>
      <c r="I24" s="334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2"/>
      <c r="X24" s="332"/>
      <c r="Y24" s="503" t="s">
        <v>166</v>
      </c>
      <c r="Z24" s="503"/>
      <c r="AA24" s="503"/>
      <c r="AB24" s="503"/>
      <c r="AC24" s="503"/>
      <c r="AD24" s="503"/>
      <c r="AE24" s="503"/>
      <c r="AF24" s="503"/>
      <c r="AG24" s="503"/>
      <c r="AH24" s="503"/>
      <c r="AI24" s="342"/>
      <c r="AJ24" s="279"/>
      <c r="AK24" s="279"/>
      <c r="AL24" s="279"/>
      <c r="AM24" s="294"/>
    </row>
    <row r="25" spans="1:68" ht="15.75" thickBot="1">
      <c r="A25" s="114"/>
      <c r="B25" s="453" t="s">
        <v>146</v>
      </c>
      <c r="C25" s="454" t="s">
        <v>147</v>
      </c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2"/>
      <c r="X25" s="332"/>
      <c r="Y25" s="501" t="s">
        <v>167</v>
      </c>
      <c r="Z25" s="501"/>
      <c r="AA25" s="501"/>
      <c r="AB25" s="501"/>
      <c r="AC25" s="501"/>
      <c r="AD25" s="501"/>
      <c r="AE25" s="501"/>
      <c r="AF25" s="501"/>
      <c r="AG25" s="501"/>
      <c r="AH25" s="501"/>
      <c r="AI25" s="341"/>
      <c r="AJ25" s="279"/>
      <c r="AK25" s="279"/>
      <c r="AL25" s="279"/>
      <c r="AM25" s="294"/>
    </row>
    <row r="26" spans="1:68">
      <c r="A26" s="115"/>
      <c r="B26" s="343"/>
      <c r="C26" s="344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2"/>
      <c r="X26" s="332"/>
      <c r="Y26" s="501" t="s">
        <v>66</v>
      </c>
      <c r="Z26" s="501"/>
      <c r="AA26" s="501"/>
      <c r="AB26" s="501"/>
      <c r="AC26" s="501"/>
      <c r="AD26" s="501"/>
      <c r="AE26" s="501"/>
      <c r="AF26" s="501"/>
      <c r="AG26" s="501"/>
      <c r="AH26" s="501"/>
      <c r="AI26" s="341"/>
      <c r="AJ26" s="279"/>
      <c r="AK26" s="279"/>
      <c r="AL26" s="279"/>
      <c r="AM26" s="294"/>
    </row>
    <row r="27" spans="1:68">
      <c r="A27" s="116"/>
      <c r="B27" s="345"/>
      <c r="C27" s="346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32"/>
      <c r="AF27" s="311"/>
      <c r="AG27" s="311"/>
      <c r="AH27" s="311"/>
      <c r="AI27" s="311"/>
      <c r="AJ27" s="279"/>
      <c r="AK27" s="279"/>
      <c r="AL27" s="279"/>
      <c r="AM27" s="294"/>
    </row>
    <row r="28" spans="1:68" ht="15.75" thickBot="1">
      <c r="A28" s="117"/>
      <c r="B28" s="118"/>
      <c r="C28" s="123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313"/>
      <c r="AK28" s="313"/>
      <c r="AL28" s="313"/>
      <c r="AM28" s="314"/>
    </row>
    <row r="30" spans="1:68">
      <c r="AH30">
        <f>18*6</f>
        <v>108</v>
      </c>
    </row>
  </sheetData>
  <mergeCells count="17">
    <mergeCell ref="Y23:AH23"/>
    <mergeCell ref="Y24:AH24"/>
    <mergeCell ref="Y25:AH25"/>
    <mergeCell ref="Y26:AH26"/>
    <mergeCell ref="D7:D8"/>
    <mergeCell ref="AJ7:AJ8"/>
    <mergeCell ref="AK7:AK8"/>
    <mergeCell ref="AL7:AL8"/>
    <mergeCell ref="D10:D11"/>
    <mergeCell ref="AJ10:AJ11"/>
    <mergeCell ref="AK10:AK11"/>
    <mergeCell ref="AL10:AL11"/>
    <mergeCell ref="A1:AL3"/>
    <mergeCell ref="D4:D5"/>
    <mergeCell ref="AJ4:AJ5"/>
    <mergeCell ref="AK4:AK5"/>
    <mergeCell ref="AL4:AL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workbookViewId="0">
      <selection sqref="A1:AJ3"/>
    </sheetView>
  </sheetViews>
  <sheetFormatPr defaultRowHeight="15"/>
  <cols>
    <col min="1" max="1" width="13" customWidth="1"/>
    <col min="2" max="2" width="43.5703125" customWidth="1"/>
    <col min="3" max="3" width="10.85546875" customWidth="1"/>
    <col min="4" max="4" width="10.5703125" customWidth="1"/>
    <col min="7" max="7" width="9.140625" customWidth="1"/>
  </cols>
  <sheetData>
    <row r="1" spans="1:36">
      <c r="A1" s="551" t="s">
        <v>428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  <c r="AF1" s="551"/>
      <c r="AG1" s="551"/>
      <c r="AH1" s="551"/>
      <c r="AI1" s="551"/>
      <c r="AJ1" s="551"/>
    </row>
    <row r="2" spans="1:36">
      <c r="A2" s="551"/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  <c r="AF2" s="551"/>
      <c r="AG2" s="551"/>
      <c r="AH2" s="551"/>
      <c r="AI2" s="551"/>
      <c r="AJ2" s="551"/>
    </row>
    <row r="3" spans="1:36">
      <c r="A3" s="551"/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1"/>
      <c r="AH3" s="551"/>
      <c r="AI3" s="551"/>
      <c r="AJ3" s="551"/>
    </row>
    <row r="4" spans="1:36" ht="15.75">
      <c r="A4" s="461" t="s">
        <v>0</v>
      </c>
      <c r="B4" s="349" t="s">
        <v>1</v>
      </c>
      <c r="C4" s="350" t="s">
        <v>188</v>
      </c>
      <c r="D4" s="552" t="s">
        <v>3</v>
      </c>
      <c r="E4" s="351">
        <v>1</v>
      </c>
      <c r="F4" s="351">
        <v>2</v>
      </c>
      <c r="G4" s="351">
        <v>3</v>
      </c>
      <c r="H4" s="351">
        <v>4</v>
      </c>
      <c r="I4" s="351">
        <v>5</v>
      </c>
      <c r="J4" s="351">
        <v>6</v>
      </c>
      <c r="K4" s="351">
        <v>7</v>
      </c>
      <c r="L4" s="351">
        <v>8</v>
      </c>
      <c r="M4" s="351">
        <v>9</v>
      </c>
      <c r="N4" s="351">
        <v>10</v>
      </c>
      <c r="O4" s="351">
        <v>11</v>
      </c>
      <c r="P4" s="351">
        <v>12</v>
      </c>
      <c r="Q4" s="351">
        <v>13</v>
      </c>
      <c r="R4" s="351">
        <v>14</v>
      </c>
      <c r="S4" s="351">
        <v>15</v>
      </c>
      <c r="T4" s="351">
        <v>16</v>
      </c>
      <c r="U4" s="351">
        <v>17</v>
      </c>
      <c r="V4" s="351">
        <v>18</v>
      </c>
      <c r="W4" s="351">
        <v>19</v>
      </c>
      <c r="X4" s="351">
        <v>20</v>
      </c>
      <c r="Y4" s="351">
        <v>21</v>
      </c>
      <c r="Z4" s="351">
        <v>22</v>
      </c>
      <c r="AA4" s="351">
        <v>23</v>
      </c>
      <c r="AB4" s="351">
        <v>24</v>
      </c>
      <c r="AC4" s="351">
        <v>25</v>
      </c>
      <c r="AD4" s="351">
        <v>26</v>
      </c>
      <c r="AE4" s="351">
        <v>27</v>
      </c>
      <c r="AF4" s="351">
        <v>28</v>
      </c>
      <c r="AG4" s="351">
        <v>29</v>
      </c>
      <c r="AH4" s="351">
        <v>30</v>
      </c>
      <c r="AI4" s="351">
        <v>31</v>
      </c>
      <c r="AJ4" s="553" t="s">
        <v>4</v>
      </c>
    </row>
    <row r="5" spans="1:36" ht="15.75">
      <c r="A5" s="461"/>
      <c r="B5" s="349" t="s">
        <v>189</v>
      </c>
      <c r="C5" s="350" t="s">
        <v>190</v>
      </c>
      <c r="D5" s="552"/>
      <c r="E5" s="351" t="s">
        <v>11</v>
      </c>
      <c r="F5" s="351" t="s">
        <v>12</v>
      </c>
      <c r="G5" s="351" t="s">
        <v>13</v>
      </c>
      <c r="H5" s="351" t="s">
        <v>14</v>
      </c>
      <c r="I5" s="351" t="s">
        <v>8</v>
      </c>
      <c r="J5" s="351" t="s">
        <v>9</v>
      </c>
      <c r="K5" s="351" t="s">
        <v>10</v>
      </c>
      <c r="L5" s="351" t="s">
        <v>11</v>
      </c>
      <c r="M5" s="351" t="s">
        <v>12</v>
      </c>
      <c r="N5" s="351" t="s">
        <v>13</v>
      </c>
      <c r="O5" s="351" t="s">
        <v>14</v>
      </c>
      <c r="P5" s="351" t="s">
        <v>8</v>
      </c>
      <c r="Q5" s="351" t="s">
        <v>9</v>
      </c>
      <c r="R5" s="351" t="s">
        <v>10</v>
      </c>
      <c r="S5" s="351" t="s">
        <v>11</v>
      </c>
      <c r="T5" s="351" t="s">
        <v>12</v>
      </c>
      <c r="U5" s="351" t="s">
        <v>13</v>
      </c>
      <c r="V5" s="351" t="s">
        <v>14</v>
      </c>
      <c r="W5" s="351" t="s">
        <v>8</v>
      </c>
      <c r="X5" s="351" t="s">
        <v>9</v>
      </c>
      <c r="Y5" s="351" t="s">
        <v>10</v>
      </c>
      <c r="Z5" s="351" t="s">
        <v>11</v>
      </c>
      <c r="AA5" s="351" t="s">
        <v>12</v>
      </c>
      <c r="AB5" s="351" t="s">
        <v>13</v>
      </c>
      <c r="AC5" s="351" t="s">
        <v>14</v>
      </c>
      <c r="AD5" s="351" t="s">
        <v>8</v>
      </c>
      <c r="AE5" s="351" t="s">
        <v>9</v>
      </c>
      <c r="AF5" s="351" t="s">
        <v>10</v>
      </c>
      <c r="AG5" s="351" t="s">
        <v>11</v>
      </c>
      <c r="AH5" s="351" t="s">
        <v>12</v>
      </c>
      <c r="AI5" s="351" t="s">
        <v>13</v>
      </c>
      <c r="AJ5" s="553"/>
    </row>
    <row r="6" spans="1:36" ht="15.75">
      <c r="A6" s="352">
        <v>153397</v>
      </c>
      <c r="B6" s="353" t="s">
        <v>191</v>
      </c>
      <c r="C6" s="354">
        <v>89780</v>
      </c>
      <c r="D6" s="355" t="s">
        <v>37</v>
      </c>
      <c r="E6" s="356"/>
      <c r="F6" s="356"/>
      <c r="G6" s="356"/>
      <c r="H6" s="356"/>
      <c r="I6" s="357" t="s">
        <v>192</v>
      </c>
      <c r="J6" s="357" t="s">
        <v>192</v>
      </c>
      <c r="K6" s="357" t="s">
        <v>192</v>
      </c>
      <c r="L6" s="356"/>
      <c r="M6" s="356"/>
      <c r="N6" s="357" t="s">
        <v>192</v>
      </c>
      <c r="O6" s="357" t="s">
        <v>192</v>
      </c>
      <c r="P6" s="357" t="s">
        <v>192</v>
      </c>
      <c r="Q6" s="357" t="s">
        <v>192</v>
      </c>
      <c r="R6" s="357" t="s">
        <v>192</v>
      </c>
      <c r="S6" s="356"/>
      <c r="T6" s="356"/>
      <c r="U6" s="357" t="s">
        <v>192</v>
      </c>
      <c r="V6" s="357" t="s">
        <v>192</v>
      </c>
      <c r="W6" s="357" t="s">
        <v>192</v>
      </c>
      <c r="X6" s="357" t="s">
        <v>192</v>
      </c>
      <c r="Y6" s="357" t="s">
        <v>192</v>
      </c>
      <c r="Z6" s="356"/>
      <c r="AA6" s="356"/>
      <c r="AB6" s="357" t="s">
        <v>192</v>
      </c>
      <c r="AC6" s="357" t="s">
        <v>192</v>
      </c>
      <c r="AD6" s="357" t="s">
        <v>192</v>
      </c>
      <c r="AE6" s="357" t="s">
        <v>192</v>
      </c>
      <c r="AF6" s="357" t="s">
        <v>192</v>
      </c>
      <c r="AG6" s="356"/>
      <c r="AH6" s="356"/>
      <c r="AI6" s="357" t="s">
        <v>192</v>
      </c>
      <c r="AJ6" s="358">
        <f>AN6</f>
        <v>0</v>
      </c>
    </row>
    <row r="7" spans="1:36" ht="15.75">
      <c r="A7" s="461" t="s">
        <v>0</v>
      </c>
      <c r="B7" s="349" t="s">
        <v>1</v>
      </c>
      <c r="C7" s="350" t="s">
        <v>188</v>
      </c>
      <c r="D7" s="549" t="s">
        <v>3</v>
      </c>
      <c r="E7" s="351">
        <v>1</v>
      </c>
      <c r="F7" s="351">
        <v>2</v>
      </c>
      <c r="G7" s="351">
        <v>3</v>
      </c>
      <c r="H7" s="351">
        <v>4</v>
      </c>
      <c r="I7" s="351">
        <v>5</v>
      </c>
      <c r="J7" s="351">
        <v>6</v>
      </c>
      <c r="K7" s="351">
        <v>7</v>
      </c>
      <c r="L7" s="351">
        <v>8</v>
      </c>
      <c r="M7" s="351">
        <v>9</v>
      </c>
      <c r="N7" s="351">
        <v>10</v>
      </c>
      <c r="O7" s="351">
        <v>11</v>
      </c>
      <c r="P7" s="351">
        <v>12</v>
      </c>
      <c r="Q7" s="351">
        <v>13</v>
      </c>
      <c r="R7" s="351">
        <v>14</v>
      </c>
      <c r="S7" s="351">
        <v>15</v>
      </c>
      <c r="T7" s="351">
        <v>16</v>
      </c>
      <c r="U7" s="351">
        <v>17</v>
      </c>
      <c r="V7" s="351">
        <v>18</v>
      </c>
      <c r="W7" s="351">
        <v>19</v>
      </c>
      <c r="X7" s="351">
        <v>20</v>
      </c>
      <c r="Y7" s="351">
        <v>21</v>
      </c>
      <c r="Z7" s="351">
        <v>22</v>
      </c>
      <c r="AA7" s="351">
        <v>23</v>
      </c>
      <c r="AB7" s="351">
        <v>24</v>
      </c>
      <c r="AC7" s="351">
        <v>25</v>
      </c>
      <c r="AD7" s="351">
        <v>26</v>
      </c>
      <c r="AE7" s="351">
        <v>27</v>
      </c>
      <c r="AF7" s="351">
        <v>28</v>
      </c>
      <c r="AG7" s="351">
        <v>29</v>
      </c>
      <c r="AH7" s="351">
        <v>30</v>
      </c>
      <c r="AI7" s="351">
        <v>31</v>
      </c>
      <c r="AJ7" s="550" t="s">
        <v>4</v>
      </c>
    </row>
    <row r="8" spans="1:36" ht="15.75">
      <c r="A8" s="461"/>
      <c r="B8" s="349" t="s">
        <v>189</v>
      </c>
      <c r="C8" s="350" t="s">
        <v>190</v>
      </c>
      <c r="D8" s="549"/>
      <c r="E8" s="351" t="s">
        <v>11</v>
      </c>
      <c r="F8" s="351" t="s">
        <v>12</v>
      </c>
      <c r="G8" s="351" t="s">
        <v>13</v>
      </c>
      <c r="H8" s="351" t="s">
        <v>14</v>
      </c>
      <c r="I8" s="351" t="s">
        <v>8</v>
      </c>
      <c r="J8" s="351" t="s">
        <v>9</v>
      </c>
      <c r="K8" s="351" t="s">
        <v>10</v>
      </c>
      <c r="L8" s="351" t="s">
        <v>11</v>
      </c>
      <c r="M8" s="351" t="s">
        <v>12</v>
      </c>
      <c r="N8" s="351" t="s">
        <v>13</v>
      </c>
      <c r="O8" s="351" t="s">
        <v>14</v>
      </c>
      <c r="P8" s="351" t="s">
        <v>8</v>
      </c>
      <c r="Q8" s="351" t="s">
        <v>9</v>
      </c>
      <c r="R8" s="351" t="s">
        <v>10</v>
      </c>
      <c r="S8" s="351" t="s">
        <v>11</v>
      </c>
      <c r="T8" s="351" t="s">
        <v>12</v>
      </c>
      <c r="U8" s="351" t="s">
        <v>13</v>
      </c>
      <c r="V8" s="351" t="s">
        <v>14</v>
      </c>
      <c r="W8" s="351" t="s">
        <v>8</v>
      </c>
      <c r="X8" s="351" t="s">
        <v>9</v>
      </c>
      <c r="Y8" s="351" t="s">
        <v>10</v>
      </c>
      <c r="Z8" s="351" t="s">
        <v>11</v>
      </c>
      <c r="AA8" s="351" t="s">
        <v>12</v>
      </c>
      <c r="AB8" s="351" t="s">
        <v>13</v>
      </c>
      <c r="AC8" s="351" t="s">
        <v>14</v>
      </c>
      <c r="AD8" s="351" t="s">
        <v>8</v>
      </c>
      <c r="AE8" s="351" t="s">
        <v>9</v>
      </c>
      <c r="AF8" s="351" t="s">
        <v>10</v>
      </c>
      <c r="AG8" s="351" t="s">
        <v>11</v>
      </c>
      <c r="AH8" s="351" t="s">
        <v>12</v>
      </c>
      <c r="AI8" s="351" t="s">
        <v>13</v>
      </c>
      <c r="AJ8" s="550"/>
    </row>
    <row r="9" spans="1:36" ht="15.75">
      <c r="A9" s="352">
        <v>432890</v>
      </c>
      <c r="B9" s="353" t="s">
        <v>193</v>
      </c>
      <c r="C9" s="359">
        <v>275062</v>
      </c>
      <c r="D9" s="355" t="s">
        <v>194</v>
      </c>
      <c r="E9" s="360" t="s">
        <v>22</v>
      </c>
      <c r="F9" s="360"/>
      <c r="G9" s="360" t="s">
        <v>22</v>
      </c>
      <c r="H9" s="360"/>
      <c r="I9" s="361"/>
      <c r="J9" s="361" t="s">
        <v>22</v>
      </c>
      <c r="K9" s="361"/>
      <c r="L9" s="360"/>
      <c r="M9" s="360" t="s">
        <v>22</v>
      </c>
      <c r="N9" s="361"/>
      <c r="O9" s="361"/>
      <c r="P9" s="361" t="s">
        <v>22</v>
      </c>
      <c r="Q9" s="361"/>
      <c r="R9" s="361"/>
      <c r="S9" s="360" t="s">
        <v>22</v>
      </c>
      <c r="T9" s="360"/>
      <c r="U9" s="361"/>
      <c r="V9" s="361" t="s">
        <v>22</v>
      </c>
      <c r="W9" s="361"/>
      <c r="X9" s="361"/>
      <c r="Y9" s="361" t="s">
        <v>22</v>
      </c>
      <c r="Z9" s="360"/>
      <c r="AA9" s="360"/>
      <c r="AB9" s="361" t="s">
        <v>22</v>
      </c>
      <c r="AC9" s="361"/>
      <c r="AD9" s="361"/>
      <c r="AE9" s="361" t="s">
        <v>22</v>
      </c>
      <c r="AF9" s="361"/>
      <c r="AG9" s="360"/>
      <c r="AH9" s="360" t="s">
        <v>22</v>
      </c>
      <c r="AI9" s="361"/>
      <c r="AJ9" s="358">
        <f>AN9</f>
        <v>0</v>
      </c>
    </row>
    <row r="10" spans="1:36" ht="15.75">
      <c r="A10" s="362">
        <v>427926</v>
      </c>
      <c r="B10" s="353" t="s">
        <v>195</v>
      </c>
      <c r="C10" s="359">
        <v>232051</v>
      </c>
      <c r="D10" s="355" t="s">
        <v>194</v>
      </c>
      <c r="E10" s="360"/>
      <c r="F10" s="360"/>
      <c r="G10" s="360" t="s">
        <v>22</v>
      </c>
      <c r="H10" s="363" t="s">
        <v>22</v>
      </c>
      <c r="I10" s="364"/>
      <c r="J10" s="361" t="s">
        <v>22</v>
      </c>
      <c r="K10" s="361"/>
      <c r="L10" s="363"/>
      <c r="M10" s="360" t="s">
        <v>22</v>
      </c>
      <c r="N10" s="361"/>
      <c r="O10" s="361"/>
      <c r="P10" s="361" t="s">
        <v>22</v>
      </c>
      <c r="Q10" s="364" t="s">
        <v>22</v>
      </c>
      <c r="R10" s="364"/>
      <c r="S10" s="360" t="s">
        <v>22</v>
      </c>
      <c r="T10" s="360"/>
      <c r="U10" s="361"/>
      <c r="V10" s="361" t="s">
        <v>22</v>
      </c>
      <c r="W10" s="364" t="s">
        <v>20</v>
      </c>
      <c r="X10" s="361"/>
      <c r="Y10" s="361" t="s">
        <v>22</v>
      </c>
      <c r="Z10" s="360"/>
      <c r="AA10" s="360"/>
      <c r="AB10" s="361"/>
      <c r="AC10" s="361" t="s">
        <v>22</v>
      </c>
      <c r="AD10" s="361"/>
      <c r="AE10" s="361" t="s">
        <v>22</v>
      </c>
      <c r="AF10" s="361"/>
      <c r="AG10" s="360"/>
      <c r="AH10" s="360" t="s">
        <v>22</v>
      </c>
      <c r="AI10" s="364" t="s">
        <v>20</v>
      </c>
      <c r="AJ10" s="358"/>
    </row>
    <row r="11" spans="1:36" ht="15.75">
      <c r="A11" s="461" t="s">
        <v>0</v>
      </c>
      <c r="B11" s="349" t="s">
        <v>1</v>
      </c>
      <c r="C11" s="350" t="s">
        <v>188</v>
      </c>
      <c r="D11" s="549" t="s">
        <v>3</v>
      </c>
      <c r="E11" s="351">
        <v>1</v>
      </c>
      <c r="F11" s="351">
        <v>2</v>
      </c>
      <c r="G11" s="351">
        <v>3</v>
      </c>
      <c r="H11" s="351">
        <v>4</v>
      </c>
      <c r="I11" s="351">
        <v>5</v>
      </c>
      <c r="J11" s="351">
        <v>6</v>
      </c>
      <c r="K11" s="351">
        <v>7</v>
      </c>
      <c r="L11" s="351">
        <v>8</v>
      </c>
      <c r="M11" s="351">
        <v>9</v>
      </c>
      <c r="N11" s="351">
        <v>10</v>
      </c>
      <c r="O11" s="351">
        <v>11</v>
      </c>
      <c r="P11" s="351">
        <v>12</v>
      </c>
      <c r="Q11" s="351">
        <v>13</v>
      </c>
      <c r="R11" s="351">
        <v>14</v>
      </c>
      <c r="S11" s="351">
        <v>15</v>
      </c>
      <c r="T11" s="351">
        <v>16</v>
      </c>
      <c r="U11" s="351">
        <v>17</v>
      </c>
      <c r="V11" s="351">
        <v>18</v>
      </c>
      <c r="W11" s="351">
        <v>19</v>
      </c>
      <c r="X11" s="351">
        <v>20</v>
      </c>
      <c r="Y11" s="351">
        <v>21</v>
      </c>
      <c r="Z11" s="351">
        <v>22</v>
      </c>
      <c r="AA11" s="351">
        <v>23</v>
      </c>
      <c r="AB11" s="351">
        <v>24</v>
      </c>
      <c r="AC11" s="351">
        <v>25</v>
      </c>
      <c r="AD11" s="351">
        <v>26</v>
      </c>
      <c r="AE11" s="351">
        <v>27</v>
      </c>
      <c r="AF11" s="351">
        <v>28</v>
      </c>
      <c r="AG11" s="351">
        <v>29</v>
      </c>
      <c r="AH11" s="351">
        <v>30</v>
      </c>
      <c r="AI11" s="351">
        <v>31</v>
      </c>
      <c r="AJ11" s="550" t="s">
        <v>4</v>
      </c>
    </row>
    <row r="12" spans="1:36" ht="15.75">
      <c r="A12" s="461"/>
      <c r="B12" s="349" t="s">
        <v>189</v>
      </c>
      <c r="C12" s="350" t="s">
        <v>190</v>
      </c>
      <c r="D12" s="549"/>
      <c r="E12" s="351" t="s">
        <v>11</v>
      </c>
      <c r="F12" s="351" t="s">
        <v>12</v>
      </c>
      <c r="G12" s="351" t="s">
        <v>13</v>
      </c>
      <c r="H12" s="351" t="s">
        <v>14</v>
      </c>
      <c r="I12" s="351" t="s">
        <v>8</v>
      </c>
      <c r="J12" s="351" t="s">
        <v>9</v>
      </c>
      <c r="K12" s="351" t="s">
        <v>10</v>
      </c>
      <c r="L12" s="351" t="s">
        <v>11</v>
      </c>
      <c r="M12" s="351" t="s">
        <v>12</v>
      </c>
      <c r="N12" s="351" t="s">
        <v>13</v>
      </c>
      <c r="O12" s="351" t="s">
        <v>14</v>
      </c>
      <c r="P12" s="351" t="s">
        <v>8</v>
      </c>
      <c r="Q12" s="351" t="s">
        <v>9</v>
      </c>
      <c r="R12" s="351" t="s">
        <v>10</v>
      </c>
      <c r="S12" s="351" t="s">
        <v>11</v>
      </c>
      <c r="T12" s="351" t="s">
        <v>12</v>
      </c>
      <c r="U12" s="351" t="s">
        <v>13</v>
      </c>
      <c r="V12" s="351" t="s">
        <v>14</v>
      </c>
      <c r="W12" s="351" t="s">
        <v>8</v>
      </c>
      <c r="X12" s="351" t="s">
        <v>9</v>
      </c>
      <c r="Y12" s="351" t="s">
        <v>10</v>
      </c>
      <c r="Z12" s="351" t="s">
        <v>11</v>
      </c>
      <c r="AA12" s="351" t="s">
        <v>12</v>
      </c>
      <c r="AB12" s="351" t="s">
        <v>13</v>
      </c>
      <c r="AC12" s="351" t="s">
        <v>14</v>
      </c>
      <c r="AD12" s="351" t="s">
        <v>8</v>
      </c>
      <c r="AE12" s="351" t="s">
        <v>9</v>
      </c>
      <c r="AF12" s="351" t="s">
        <v>10</v>
      </c>
      <c r="AG12" s="351" t="s">
        <v>11</v>
      </c>
      <c r="AH12" s="351" t="s">
        <v>12</v>
      </c>
      <c r="AI12" s="351" t="s">
        <v>13</v>
      </c>
      <c r="AJ12" s="550"/>
    </row>
    <row r="13" spans="1:36" ht="15.75">
      <c r="A13" s="365"/>
      <c r="B13" s="353"/>
      <c r="C13" s="366">
        <v>89780</v>
      </c>
      <c r="D13" s="355" t="s">
        <v>194</v>
      </c>
      <c r="E13" s="360"/>
      <c r="F13" s="360"/>
      <c r="G13" s="367"/>
      <c r="H13" s="360"/>
      <c r="I13" s="368"/>
      <c r="J13" s="369"/>
      <c r="K13" s="361"/>
      <c r="L13" s="360"/>
      <c r="M13" s="360"/>
      <c r="N13" s="361"/>
      <c r="O13" s="361"/>
      <c r="P13" s="369"/>
      <c r="Q13" s="361"/>
      <c r="R13" s="369"/>
      <c r="S13" s="360"/>
      <c r="T13" s="360"/>
      <c r="U13" s="369"/>
      <c r="V13" s="369"/>
      <c r="W13" s="361"/>
      <c r="X13" s="369"/>
      <c r="Y13" s="369"/>
      <c r="Z13" s="363"/>
      <c r="AA13" s="360"/>
      <c r="AB13" s="369"/>
      <c r="AC13" s="361"/>
      <c r="AD13" s="361"/>
      <c r="AE13" s="369"/>
      <c r="AF13" s="361"/>
      <c r="AG13" s="367"/>
      <c r="AH13" s="367"/>
      <c r="AI13" s="361"/>
      <c r="AJ13" s="358">
        <f>AN13</f>
        <v>0</v>
      </c>
    </row>
    <row r="14" spans="1:36" ht="15.75">
      <c r="A14" s="365" t="s">
        <v>196</v>
      </c>
      <c r="B14" s="353" t="s">
        <v>197</v>
      </c>
      <c r="C14" s="370">
        <v>118784</v>
      </c>
      <c r="D14" s="355" t="s">
        <v>194</v>
      </c>
      <c r="E14" s="360" t="s">
        <v>22</v>
      </c>
      <c r="F14" s="360"/>
      <c r="G14" s="367"/>
      <c r="H14" s="360" t="s">
        <v>22</v>
      </c>
      <c r="I14" s="368"/>
      <c r="J14" s="369"/>
      <c r="K14" s="361" t="s">
        <v>22</v>
      </c>
      <c r="L14" s="360"/>
      <c r="M14" s="360"/>
      <c r="N14" s="361" t="s">
        <v>22</v>
      </c>
      <c r="O14" s="361"/>
      <c r="P14" s="361"/>
      <c r="Q14" s="361" t="s">
        <v>22</v>
      </c>
      <c r="R14" s="361"/>
      <c r="S14" s="360"/>
      <c r="T14" s="360" t="s">
        <v>22</v>
      </c>
      <c r="U14" s="361"/>
      <c r="V14" s="364" t="s">
        <v>198</v>
      </c>
      <c r="W14" s="361" t="s">
        <v>22</v>
      </c>
      <c r="X14" s="364" t="s">
        <v>198</v>
      </c>
      <c r="Y14" s="369"/>
      <c r="Z14" s="363" t="s">
        <v>22</v>
      </c>
      <c r="AA14" s="360" t="s">
        <v>22</v>
      </c>
      <c r="AB14" s="361" t="s">
        <v>22</v>
      </c>
      <c r="AC14" s="364" t="s">
        <v>22</v>
      </c>
      <c r="AD14" s="361"/>
      <c r="AE14" s="369"/>
      <c r="AF14" s="361" t="s">
        <v>22</v>
      </c>
      <c r="AG14" s="367"/>
      <c r="AH14" s="367"/>
      <c r="AI14" s="361" t="s">
        <v>22</v>
      </c>
      <c r="AJ14" s="358"/>
    </row>
    <row r="15" spans="1:36" ht="15.75">
      <c r="A15" s="461" t="s">
        <v>0</v>
      </c>
      <c r="B15" s="349" t="s">
        <v>1</v>
      </c>
      <c r="C15" s="350" t="s">
        <v>188</v>
      </c>
      <c r="D15" s="549" t="s">
        <v>3</v>
      </c>
      <c r="E15" s="351">
        <v>1</v>
      </c>
      <c r="F15" s="351">
        <v>2</v>
      </c>
      <c r="G15" s="351">
        <v>3</v>
      </c>
      <c r="H15" s="351">
        <v>4</v>
      </c>
      <c r="I15" s="351">
        <v>5</v>
      </c>
      <c r="J15" s="351">
        <v>6</v>
      </c>
      <c r="K15" s="351">
        <v>7</v>
      </c>
      <c r="L15" s="351">
        <v>8</v>
      </c>
      <c r="M15" s="351">
        <v>9</v>
      </c>
      <c r="N15" s="351">
        <v>10</v>
      </c>
      <c r="O15" s="351">
        <v>11</v>
      </c>
      <c r="P15" s="351">
        <v>12</v>
      </c>
      <c r="Q15" s="351">
        <v>13</v>
      </c>
      <c r="R15" s="351">
        <v>14</v>
      </c>
      <c r="S15" s="351">
        <v>15</v>
      </c>
      <c r="T15" s="351">
        <v>16</v>
      </c>
      <c r="U15" s="351">
        <v>17</v>
      </c>
      <c r="V15" s="351">
        <v>18</v>
      </c>
      <c r="W15" s="351">
        <v>19</v>
      </c>
      <c r="X15" s="351">
        <v>20</v>
      </c>
      <c r="Y15" s="351">
        <v>21</v>
      </c>
      <c r="Z15" s="351">
        <v>22</v>
      </c>
      <c r="AA15" s="351">
        <v>23</v>
      </c>
      <c r="AB15" s="351">
        <v>24</v>
      </c>
      <c r="AC15" s="351">
        <v>25</v>
      </c>
      <c r="AD15" s="351">
        <v>26</v>
      </c>
      <c r="AE15" s="351">
        <v>27</v>
      </c>
      <c r="AF15" s="351">
        <v>28</v>
      </c>
      <c r="AG15" s="351">
        <v>29</v>
      </c>
      <c r="AH15" s="351">
        <v>30</v>
      </c>
      <c r="AI15" s="351">
        <v>31</v>
      </c>
      <c r="AJ15" s="550" t="s">
        <v>4</v>
      </c>
    </row>
    <row r="16" spans="1:36" ht="15.75">
      <c r="A16" s="461"/>
      <c r="B16" s="349" t="s">
        <v>189</v>
      </c>
      <c r="C16" s="350" t="s">
        <v>190</v>
      </c>
      <c r="D16" s="549"/>
      <c r="E16" s="351" t="s">
        <v>11</v>
      </c>
      <c r="F16" s="351" t="s">
        <v>12</v>
      </c>
      <c r="G16" s="351" t="s">
        <v>13</v>
      </c>
      <c r="H16" s="351" t="s">
        <v>14</v>
      </c>
      <c r="I16" s="351" t="s">
        <v>8</v>
      </c>
      <c r="J16" s="351" t="s">
        <v>9</v>
      </c>
      <c r="K16" s="351" t="s">
        <v>10</v>
      </c>
      <c r="L16" s="351" t="s">
        <v>11</v>
      </c>
      <c r="M16" s="351" t="s">
        <v>12</v>
      </c>
      <c r="N16" s="351" t="s">
        <v>13</v>
      </c>
      <c r="O16" s="351" t="s">
        <v>14</v>
      </c>
      <c r="P16" s="351" t="s">
        <v>8</v>
      </c>
      <c r="Q16" s="351" t="s">
        <v>9</v>
      </c>
      <c r="R16" s="351" t="s">
        <v>10</v>
      </c>
      <c r="S16" s="351" t="s">
        <v>11</v>
      </c>
      <c r="T16" s="351" t="s">
        <v>12</v>
      </c>
      <c r="U16" s="351" t="s">
        <v>13</v>
      </c>
      <c r="V16" s="351" t="s">
        <v>14</v>
      </c>
      <c r="W16" s="351" t="s">
        <v>8</v>
      </c>
      <c r="X16" s="351" t="s">
        <v>9</v>
      </c>
      <c r="Y16" s="351" t="s">
        <v>10</v>
      </c>
      <c r="Z16" s="351" t="s">
        <v>11</v>
      </c>
      <c r="AA16" s="351" t="s">
        <v>12</v>
      </c>
      <c r="AB16" s="351" t="s">
        <v>13</v>
      </c>
      <c r="AC16" s="351" t="s">
        <v>14</v>
      </c>
      <c r="AD16" s="351" t="s">
        <v>8</v>
      </c>
      <c r="AE16" s="351" t="s">
        <v>9</v>
      </c>
      <c r="AF16" s="351" t="s">
        <v>10</v>
      </c>
      <c r="AG16" s="351" t="s">
        <v>11</v>
      </c>
      <c r="AH16" s="351" t="s">
        <v>12</v>
      </c>
      <c r="AI16" s="351" t="s">
        <v>13</v>
      </c>
      <c r="AJ16" s="550"/>
    </row>
    <row r="17" spans="1:36" ht="15.75">
      <c r="A17" s="362">
        <v>431337</v>
      </c>
      <c r="B17" s="353" t="s">
        <v>199</v>
      </c>
      <c r="C17" s="371">
        <v>149593</v>
      </c>
      <c r="D17" s="355" t="s">
        <v>194</v>
      </c>
      <c r="E17" s="360"/>
      <c r="F17" s="360" t="s">
        <v>22</v>
      </c>
      <c r="G17" s="360"/>
      <c r="H17" s="360"/>
      <c r="I17" s="361" t="s">
        <v>22</v>
      </c>
      <c r="J17" s="361"/>
      <c r="K17" s="361"/>
      <c r="L17" s="360" t="s">
        <v>22</v>
      </c>
      <c r="M17" s="360"/>
      <c r="N17" s="364" t="s">
        <v>20</v>
      </c>
      <c r="O17" s="361" t="s">
        <v>22</v>
      </c>
      <c r="P17" s="361"/>
      <c r="Q17" s="361"/>
      <c r="R17" s="361" t="s">
        <v>22</v>
      </c>
      <c r="S17" s="360"/>
      <c r="T17" s="360"/>
      <c r="U17" s="361" t="s">
        <v>22</v>
      </c>
      <c r="V17" s="361"/>
      <c r="W17" s="361"/>
      <c r="X17" s="361" t="s">
        <v>22</v>
      </c>
      <c r="Y17" s="361"/>
      <c r="Z17" s="360" t="s">
        <v>22</v>
      </c>
      <c r="AA17" s="360"/>
      <c r="AB17" s="361"/>
      <c r="AC17" s="361"/>
      <c r="AD17" s="361" t="s">
        <v>22</v>
      </c>
      <c r="AE17" s="361"/>
      <c r="AF17" s="361"/>
      <c r="AG17" s="360" t="s">
        <v>22</v>
      </c>
      <c r="AH17" s="360"/>
      <c r="AI17" s="361"/>
      <c r="AJ17" s="358"/>
    </row>
    <row r="18" spans="1:36" ht="15.75">
      <c r="A18" s="352">
        <v>428000</v>
      </c>
      <c r="B18" s="353" t="s">
        <v>200</v>
      </c>
      <c r="C18" s="372">
        <v>153976</v>
      </c>
      <c r="D18" s="355" t="s">
        <v>194</v>
      </c>
      <c r="E18" s="360"/>
      <c r="F18" s="360" t="s">
        <v>22</v>
      </c>
      <c r="G18" s="360"/>
      <c r="H18" s="360"/>
      <c r="I18" s="361" t="s">
        <v>22</v>
      </c>
      <c r="J18" s="361"/>
      <c r="K18" s="364" t="s">
        <v>20</v>
      </c>
      <c r="L18" s="360" t="s">
        <v>22</v>
      </c>
      <c r="M18" s="360"/>
      <c r="N18" s="361"/>
      <c r="O18" s="361" t="s">
        <v>22</v>
      </c>
      <c r="P18" s="361"/>
      <c r="Q18" s="361"/>
      <c r="R18" s="361" t="s">
        <v>22</v>
      </c>
      <c r="S18" s="360"/>
      <c r="T18" s="360"/>
      <c r="U18" s="361" t="s">
        <v>22</v>
      </c>
      <c r="V18" s="361"/>
      <c r="W18" s="361"/>
      <c r="X18" s="361" t="s">
        <v>22</v>
      </c>
      <c r="Y18" s="361"/>
      <c r="Z18" s="360"/>
      <c r="AA18" s="360" t="s">
        <v>22</v>
      </c>
      <c r="AB18" s="361"/>
      <c r="AC18" s="361"/>
      <c r="AD18" s="361" t="s">
        <v>22</v>
      </c>
      <c r="AE18" s="361"/>
      <c r="AF18" s="361"/>
      <c r="AG18" s="360" t="s">
        <v>22</v>
      </c>
      <c r="AH18" s="360"/>
      <c r="AI18" s="361"/>
      <c r="AJ18" s="358">
        <f>AN18</f>
        <v>0</v>
      </c>
    </row>
    <row r="19" spans="1:36" ht="15.75">
      <c r="A19" s="461" t="s">
        <v>0</v>
      </c>
      <c r="B19" s="349" t="s">
        <v>1</v>
      </c>
      <c r="C19" s="350" t="s">
        <v>188</v>
      </c>
      <c r="D19" s="549" t="s">
        <v>3</v>
      </c>
      <c r="E19" s="351">
        <v>1</v>
      </c>
      <c r="F19" s="351">
        <v>2</v>
      </c>
      <c r="G19" s="351">
        <v>3</v>
      </c>
      <c r="H19" s="351">
        <v>4</v>
      </c>
      <c r="I19" s="351">
        <v>5</v>
      </c>
      <c r="J19" s="351">
        <v>6</v>
      </c>
      <c r="K19" s="351">
        <v>7</v>
      </c>
      <c r="L19" s="351">
        <v>8</v>
      </c>
      <c r="M19" s="351">
        <v>9</v>
      </c>
      <c r="N19" s="351">
        <v>10</v>
      </c>
      <c r="O19" s="351">
        <v>11</v>
      </c>
      <c r="P19" s="351">
        <v>12</v>
      </c>
      <c r="Q19" s="351">
        <v>13</v>
      </c>
      <c r="R19" s="351">
        <v>14</v>
      </c>
      <c r="S19" s="351">
        <v>15</v>
      </c>
      <c r="T19" s="351">
        <v>16</v>
      </c>
      <c r="U19" s="351">
        <v>17</v>
      </c>
      <c r="V19" s="351">
        <v>18</v>
      </c>
      <c r="W19" s="351">
        <v>19</v>
      </c>
      <c r="X19" s="351">
        <v>20</v>
      </c>
      <c r="Y19" s="351">
        <v>21</v>
      </c>
      <c r="Z19" s="351">
        <v>22</v>
      </c>
      <c r="AA19" s="351">
        <v>23</v>
      </c>
      <c r="AB19" s="351">
        <v>24</v>
      </c>
      <c r="AC19" s="351">
        <v>25</v>
      </c>
      <c r="AD19" s="351">
        <v>26</v>
      </c>
      <c r="AE19" s="351">
        <v>27</v>
      </c>
      <c r="AF19" s="351">
        <v>28</v>
      </c>
      <c r="AG19" s="351">
        <v>29</v>
      </c>
      <c r="AH19" s="351">
        <v>30</v>
      </c>
      <c r="AI19" s="351">
        <v>31</v>
      </c>
      <c r="AJ19" s="550" t="s">
        <v>4</v>
      </c>
    </row>
    <row r="20" spans="1:36" ht="15.75">
      <c r="A20" s="461"/>
      <c r="B20" s="349" t="s">
        <v>189</v>
      </c>
      <c r="C20" s="350" t="s">
        <v>190</v>
      </c>
      <c r="D20" s="549"/>
      <c r="E20" s="351" t="s">
        <v>11</v>
      </c>
      <c r="F20" s="351" t="s">
        <v>12</v>
      </c>
      <c r="G20" s="351" t="s">
        <v>13</v>
      </c>
      <c r="H20" s="351" t="s">
        <v>14</v>
      </c>
      <c r="I20" s="351" t="s">
        <v>8</v>
      </c>
      <c r="J20" s="351" t="s">
        <v>9</v>
      </c>
      <c r="K20" s="351" t="s">
        <v>10</v>
      </c>
      <c r="L20" s="351" t="s">
        <v>11</v>
      </c>
      <c r="M20" s="351" t="s">
        <v>12</v>
      </c>
      <c r="N20" s="351" t="s">
        <v>13</v>
      </c>
      <c r="O20" s="351" t="s">
        <v>14</v>
      </c>
      <c r="P20" s="351" t="s">
        <v>8</v>
      </c>
      <c r="Q20" s="351" t="s">
        <v>9</v>
      </c>
      <c r="R20" s="351" t="s">
        <v>10</v>
      </c>
      <c r="S20" s="351" t="s">
        <v>11</v>
      </c>
      <c r="T20" s="351" t="s">
        <v>12</v>
      </c>
      <c r="U20" s="351" t="s">
        <v>13</v>
      </c>
      <c r="V20" s="351" t="s">
        <v>14</v>
      </c>
      <c r="W20" s="351" t="s">
        <v>8</v>
      </c>
      <c r="X20" s="351" t="s">
        <v>9</v>
      </c>
      <c r="Y20" s="351" t="s">
        <v>10</v>
      </c>
      <c r="Z20" s="351" t="s">
        <v>11</v>
      </c>
      <c r="AA20" s="351" t="s">
        <v>12</v>
      </c>
      <c r="AB20" s="351" t="s">
        <v>13</v>
      </c>
      <c r="AC20" s="351" t="s">
        <v>14</v>
      </c>
      <c r="AD20" s="351" t="s">
        <v>8</v>
      </c>
      <c r="AE20" s="351" t="s">
        <v>9</v>
      </c>
      <c r="AF20" s="351" t="s">
        <v>10</v>
      </c>
      <c r="AG20" s="351" t="s">
        <v>11</v>
      </c>
      <c r="AH20" s="351" t="s">
        <v>12</v>
      </c>
      <c r="AI20" s="351" t="s">
        <v>13</v>
      </c>
      <c r="AJ20" s="550"/>
    </row>
    <row r="21" spans="1:36" ht="15.75">
      <c r="A21" s="365" t="s">
        <v>201</v>
      </c>
      <c r="B21" s="353" t="s">
        <v>202</v>
      </c>
      <c r="C21" s="373">
        <v>105875</v>
      </c>
      <c r="D21" s="355" t="s">
        <v>203</v>
      </c>
      <c r="E21" s="360"/>
      <c r="F21" s="360"/>
      <c r="G21" s="360" t="s">
        <v>23</v>
      </c>
      <c r="H21" s="360"/>
      <c r="I21" s="361"/>
      <c r="J21" s="361" t="s">
        <v>23</v>
      </c>
      <c r="K21" s="361"/>
      <c r="L21" s="360"/>
      <c r="M21" s="360" t="s">
        <v>23</v>
      </c>
      <c r="N21" s="361"/>
      <c r="O21" s="361"/>
      <c r="P21" s="361" t="s">
        <v>23</v>
      </c>
      <c r="Q21" s="361"/>
      <c r="R21" s="361"/>
      <c r="S21" s="360" t="s">
        <v>23</v>
      </c>
      <c r="T21" s="360"/>
      <c r="U21" s="361"/>
      <c r="V21" s="361" t="s">
        <v>23</v>
      </c>
      <c r="W21" s="361"/>
      <c r="X21" s="361"/>
      <c r="Y21" s="361" t="s">
        <v>23</v>
      </c>
      <c r="Z21" s="360"/>
      <c r="AA21" s="360"/>
      <c r="AB21" s="361" t="s">
        <v>23</v>
      </c>
      <c r="AC21" s="361"/>
      <c r="AD21" s="361"/>
      <c r="AE21" s="361" t="s">
        <v>23</v>
      </c>
      <c r="AF21" s="361"/>
      <c r="AG21" s="374"/>
      <c r="AH21" s="360" t="s">
        <v>23</v>
      </c>
      <c r="AI21" s="375"/>
      <c r="AJ21" s="358">
        <f>AN21</f>
        <v>0</v>
      </c>
    </row>
    <row r="22" spans="1:36" ht="15.75">
      <c r="A22" s="365">
        <v>434914</v>
      </c>
      <c r="B22" s="353" t="s">
        <v>204</v>
      </c>
      <c r="C22" s="376">
        <v>177095</v>
      </c>
      <c r="D22" s="355" t="s">
        <v>203</v>
      </c>
      <c r="E22" s="360"/>
      <c r="F22" s="360"/>
      <c r="G22" s="360" t="s">
        <v>23</v>
      </c>
      <c r="H22" s="360"/>
      <c r="I22" s="361"/>
      <c r="J22" s="361" t="s">
        <v>23</v>
      </c>
      <c r="K22" s="361"/>
      <c r="L22" s="360"/>
      <c r="M22" s="360" t="s">
        <v>23</v>
      </c>
      <c r="N22" s="361"/>
      <c r="O22" s="361"/>
      <c r="P22" s="361" t="s">
        <v>23</v>
      </c>
      <c r="Q22" s="361"/>
      <c r="R22" s="361"/>
      <c r="S22" s="360" t="s">
        <v>205</v>
      </c>
      <c r="T22" s="360"/>
      <c r="U22" s="361"/>
      <c r="V22" s="361" t="s">
        <v>23</v>
      </c>
      <c r="W22" s="361"/>
      <c r="X22" s="361"/>
      <c r="Y22" s="361" t="s">
        <v>23</v>
      </c>
      <c r="Z22" s="360"/>
      <c r="AA22" s="360"/>
      <c r="AB22" s="361" t="s">
        <v>23</v>
      </c>
      <c r="AC22" s="361"/>
      <c r="AD22" s="361"/>
      <c r="AE22" s="361" t="s">
        <v>23</v>
      </c>
      <c r="AF22" s="361"/>
      <c r="AG22" s="360"/>
      <c r="AH22" s="360" t="s">
        <v>23</v>
      </c>
      <c r="AI22" s="361"/>
      <c r="AJ22" s="358">
        <f>AN22</f>
        <v>0</v>
      </c>
    </row>
    <row r="23" spans="1:36" ht="15.75">
      <c r="A23" s="461" t="s">
        <v>0</v>
      </c>
      <c r="B23" s="349" t="s">
        <v>1</v>
      </c>
      <c r="C23" s="350" t="s">
        <v>188</v>
      </c>
      <c r="D23" s="549" t="s">
        <v>3</v>
      </c>
      <c r="E23" s="351">
        <v>1</v>
      </c>
      <c r="F23" s="351">
        <v>2</v>
      </c>
      <c r="G23" s="351">
        <v>3</v>
      </c>
      <c r="H23" s="351">
        <v>4</v>
      </c>
      <c r="I23" s="351">
        <v>5</v>
      </c>
      <c r="J23" s="351">
        <v>6</v>
      </c>
      <c r="K23" s="351">
        <v>7</v>
      </c>
      <c r="L23" s="351">
        <v>8</v>
      </c>
      <c r="M23" s="351">
        <v>9</v>
      </c>
      <c r="N23" s="351">
        <v>10</v>
      </c>
      <c r="O23" s="351">
        <v>11</v>
      </c>
      <c r="P23" s="351">
        <v>12</v>
      </c>
      <c r="Q23" s="351">
        <v>13</v>
      </c>
      <c r="R23" s="351">
        <v>14</v>
      </c>
      <c r="S23" s="351">
        <v>15</v>
      </c>
      <c r="T23" s="351">
        <v>16</v>
      </c>
      <c r="U23" s="351">
        <v>17</v>
      </c>
      <c r="V23" s="351">
        <v>18</v>
      </c>
      <c r="W23" s="351">
        <v>19</v>
      </c>
      <c r="X23" s="351">
        <v>20</v>
      </c>
      <c r="Y23" s="351">
        <v>21</v>
      </c>
      <c r="Z23" s="351">
        <v>22</v>
      </c>
      <c r="AA23" s="351">
        <v>23</v>
      </c>
      <c r="AB23" s="351">
        <v>24</v>
      </c>
      <c r="AC23" s="351">
        <v>25</v>
      </c>
      <c r="AD23" s="351">
        <v>26</v>
      </c>
      <c r="AE23" s="351">
        <v>27</v>
      </c>
      <c r="AF23" s="351">
        <v>28</v>
      </c>
      <c r="AG23" s="351">
        <v>29</v>
      </c>
      <c r="AH23" s="351">
        <v>30</v>
      </c>
      <c r="AI23" s="351">
        <v>31</v>
      </c>
      <c r="AJ23" s="550" t="s">
        <v>4</v>
      </c>
    </row>
    <row r="24" spans="1:36" ht="15.75">
      <c r="A24" s="461"/>
      <c r="B24" s="349" t="s">
        <v>189</v>
      </c>
      <c r="C24" s="350" t="s">
        <v>190</v>
      </c>
      <c r="D24" s="549"/>
      <c r="E24" s="351" t="s">
        <v>11</v>
      </c>
      <c r="F24" s="351" t="s">
        <v>12</v>
      </c>
      <c r="G24" s="351" t="s">
        <v>13</v>
      </c>
      <c r="H24" s="351" t="s">
        <v>14</v>
      </c>
      <c r="I24" s="351" t="s">
        <v>8</v>
      </c>
      <c r="J24" s="351" t="s">
        <v>9</v>
      </c>
      <c r="K24" s="351" t="s">
        <v>10</v>
      </c>
      <c r="L24" s="351" t="s">
        <v>11</v>
      </c>
      <c r="M24" s="351" t="s">
        <v>12</v>
      </c>
      <c r="N24" s="351" t="s">
        <v>13</v>
      </c>
      <c r="O24" s="351" t="s">
        <v>14</v>
      </c>
      <c r="P24" s="351" t="s">
        <v>8</v>
      </c>
      <c r="Q24" s="351" t="s">
        <v>9</v>
      </c>
      <c r="R24" s="351" t="s">
        <v>10</v>
      </c>
      <c r="S24" s="351" t="s">
        <v>11</v>
      </c>
      <c r="T24" s="351" t="s">
        <v>12</v>
      </c>
      <c r="U24" s="351" t="s">
        <v>13</v>
      </c>
      <c r="V24" s="351" t="s">
        <v>14</v>
      </c>
      <c r="W24" s="351" t="s">
        <v>8</v>
      </c>
      <c r="X24" s="351" t="s">
        <v>9</v>
      </c>
      <c r="Y24" s="351" t="s">
        <v>10</v>
      </c>
      <c r="Z24" s="351" t="s">
        <v>11</v>
      </c>
      <c r="AA24" s="351" t="s">
        <v>12</v>
      </c>
      <c r="AB24" s="351" t="s">
        <v>13</v>
      </c>
      <c r="AC24" s="351" t="s">
        <v>14</v>
      </c>
      <c r="AD24" s="351" t="s">
        <v>8</v>
      </c>
      <c r="AE24" s="351" t="s">
        <v>9</v>
      </c>
      <c r="AF24" s="351" t="s">
        <v>10</v>
      </c>
      <c r="AG24" s="351" t="s">
        <v>11</v>
      </c>
      <c r="AH24" s="351" t="s">
        <v>12</v>
      </c>
      <c r="AI24" s="351" t="s">
        <v>13</v>
      </c>
      <c r="AJ24" s="550"/>
    </row>
    <row r="25" spans="1:36" ht="15.75">
      <c r="A25" s="365" t="s">
        <v>206</v>
      </c>
      <c r="B25" s="353" t="s">
        <v>204</v>
      </c>
      <c r="C25" s="376">
        <v>177095</v>
      </c>
      <c r="D25" s="355" t="s">
        <v>203</v>
      </c>
      <c r="E25" s="360" t="s">
        <v>23</v>
      </c>
      <c r="F25" s="360"/>
      <c r="G25" s="360"/>
      <c r="H25" s="360" t="s">
        <v>23</v>
      </c>
      <c r="I25" s="361"/>
      <c r="J25" s="361"/>
      <c r="K25" s="361" t="s">
        <v>207</v>
      </c>
      <c r="L25" s="360"/>
      <c r="M25" s="360"/>
      <c r="N25" s="361" t="s">
        <v>205</v>
      </c>
      <c r="O25" s="361"/>
      <c r="P25" s="377"/>
      <c r="Q25" s="361" t="s">
        <v>23</v>
      </c>
      <c r="R25" s="377"/>
      <c r="S25" s="360"/>
      <c r="T25" s="360" t="s">
        <v>23</v>
      </c>
      <c r="U25" s="361"/>
      <c r="V25" s="361"/>
      <c r="W25" s="361" t="s">
        <v>205</v>
      </c>
      <c r="X25" s="361"/>
      <c r="Y25" s="361"/>
      <c r="Z25" s="360" t="s">
        <v>23</v>
      </c>
      <c r="AA25" s="360"/>
      <c r="AB25" s="361"/>
      <c r="AC25" s="361" t="s">
        <v>23</v>
      </c>
      <c r="AD25" s="361"/>
      <c r="AE25" s="361"/>
      <c r="AF25" s="364" t="s">
        <v>22</v>
      </c>
      <c r="AG25" s="360" t="s">
        <v>23</v>
      </c>
      <c r="AH25" s="360"/>
      <c r="AI25" s="361" t="s">
        <v>205</v>
      </c>
      <c r="AJ25" s="358">
        <f>AN25</f>
        <v>0</v>
      </c>
    </row>
    <row r="26" spans="1:36" ht="15.75">
      <c r="A26" s="365" t="s">
        <v>208</v>
      </c>
      <c r="B26" s="353" t="s">
        <v>209</v>
      </c>
      <c r="C26" s="372">
        <v>157582</v>
      </c>
      <c r="D26" s="355" t="s">
        <v>203</v>
      </c>
      <c r="E26" s="360" t="s">
        <v>23</v>
      </c>
      <c r="F26" s="360"/>
      <c r="G26" s="360"/>
      <c r="H26" s="360" t="s">
        <v>23</v>
      </c>
      <c r="I26" s="361"/>
      <c r="J26" s="361"/>
      <c r="K26" s="361" t="s">
        <v>23</v>
      </c>
      <c r="L26" s="360"/>
      <c r="M26" s="360"/>
      <c r="N26" s="361" t="s">
        <v>23</v>
      </c>
      <c r="O26" s="377"/>
      <c r="P26" s="377"/>
      <c r="Q26" s="361" t="s">
        <v>23</v>
      </c>
      <c r="R26" s="377"/>
      <c r="S26" s="360"/>
      <c r="T26" s="360" t="s">
        <v>23</v>
      </c>
      <c r="U26" s="377"/>
      <c r="V26" s="361"/>
      <c r="W26" s="361" t="s">
        <v>23</v>
      </c>
      <c r="X26" s="361"/>
      <c r="Y26" s="361"/>
      <c r="Z26" s="360" t="s">
        <v>23</v>
      </c>
      <c r="AA26" s="360"/>
      <c r="AB26" s="361"/>
      <c r="AC26" s="361" t="s">
        <v>23</v>
      </c>
      <c r="AD26" s="361"/>
      <c r="AE26" s="361"/>
      <c r="AF26" s="361" t="s">
        <v>23</v>
      </c>
      <c r="AG26" s="360"/>
      <c r="AH26" s="360"/>
      <c r="AI26" s="361" t="s">
        <v>23</v>
      </c>
      <c r="AJ26" s="358">
        <f>AN26</f>
        <v>0</v>
      </c>
    </row>
    <row r="27" spans="1:36" ht="15.75">
      <c r="A27" s="461" t="s">
        <v>0</v>
      </c>
      <c r="B27" s="349" t="s">
        <v>1</v>
      </c>
      <c r="C27" s="350" t="s">
        <v>188</v>
      </c>
      <c r="D27" s="549" t="s">
        <v>3</v>
      </c>
      <c r="E27" s="351">
        <v>1</v>
      </c>
      <c r="F27" s="351">
        <v>2</v>
      </c>
      <c r="G27" s="351">
        <v>3</v>
      </c>
      <c r="H27" s="351">
        <v>4</v>
      </c>
      <c r="I27" s="351">
        <v>5</v>
      </c>
      <c r="J27" s="351">
        <v>6</v>
      </c>
      <c r="K27" s="351">
        <v>7</v>
      </c>
      <c r="L27" s="351">
        <v>8</v>
      </c>
      <c r="M27" s="351">
        <v>9</v>
      </c>
      <c r="N27" s="351">
        <v>10</v>
      </c>
      <c r="O27" s="351">
        <v>11</v>
      </c>
      <c r="P27" s="351">
        <v>12</v>
      </c>
      <c r="Q27" s="351">
        <v>13</v>
      </c>
      <c r="R27" s="351">
        <v>14</v>
      </c>
      <c r="S27" s="351">
        <v>15</v>
      </c>
      <c r="T27" s="351">
        <v>16</v>
      </c>
      <c r="U27" s="351">
        <v>17</v>
      </c>
      <c r="V27" s="351">
        <v>18</v>
      </c>
      <c r="W27" s="351">
        <v>19</v>
      </c>
      <c r="X27" s="351">
        <v>20</v>
      </c>
      <c r="Y27" s="351">
        <v>21</v>
      </c>
      <c r="Z27" s="351">
        <v>22</v>
      </c>
      <c r="AA27" s="351">
        <v>23</v>
      </c>
      <c r="AB27" s="351">
        <v>24</v>
      </c>
      <c r="AC27" s="351">
        <v>25</v>
      </c>
      <c r="AD27" s="351">
        <v>26</v>
      </c>
      <c r="AE27" s="351">
        <v>27</v>
      </c>
      <c r="AF27" s="351">
        <v>28</v>
      </c>
      <c r="AG27" s="351">
        <v>29</v>
      </c>
      <c r="AH27" s="351">
        <v>30</v>
      </c>
      <c r="AI27" s="351">
        <v>31</v>
      </c>
      <c r="AJ27" s="550" t="s">
        <v>4</v>
      </c>
    </row>
    <row r="28" spans="1:36" ht="15.75">
      <c r="A28" s="461"/>
      <c r="B28" s="349" t="s">
        <v>189</v>
      </c>
      <c r="C28" s="350" t="s">
        <v>190</v>
      </c>
      <c r="D28" s="549"/>
      <c r="E28" s="351" t="s">
        <v>11</v>
      </c>
      <c r="F28" s="351" t="s">
        <v>12</v>
      </c>
      <c r="G28" s="351" t="s">
        <v>13</v>
      </c>
      <c r="H28" s="351" t="s">
        <v>14</v>
      </c>
      <c r="I28" s="351" t="s">
        <v>8</v>
      </c>
      <c r="J28" s="351" t="s">
        <v>9</v>
      </c>
      <c r="K28" s="351" t="s">
        <v>10</v>
      </c>
      <c r="L28" s="351" t="s">
        <v>11</v>
      </c>
      <c r="M28" s="351" t="s">
        <v>12</v>
      </c>
      <c r="N28" s="351" t="s">
        <v>13</v>
      </c>
      <c r="O28" s="351" t="s">
        <v>14</v>
      </c>
      <c r="P28" s="351" t="s">
        <v>8</v>
      </c>
      <c r="Q28" s="351" t="s">
        <v>9</v>
      </c>
      <c r="R28" s="351" t="s">
        <v>10</v>
      </c>
      <c r="S28" s="351" t="s">
        <v>11</v>
      </c>
      <c r="T28" s="351" t="s">
        <v>12</v>
      </c>
      <c r="U28" s="351" t="s">
        <v>13</v>
      </c>
      <c r="V28" s="351" t="s">
        <v>14</v>
      </c>
      <c r="W28" s="351" t="s">
        <v>8</v>
      </c>
      <c r="X28" s="351" t="s">
        <v>9</v>
      </c>
      <c r="Y28" s="351" t="s">
        <v>10</v>
      </c>
      <c r="Z28" s="351" t="s">
        <v>11</v>
      </c>
      <c r="AA28" s="351" t="s">
        <v>12</v>
      </c>
      <c r="AB28" s="351" t="s">
        <v>13</v>
      </c>
      <c r="AC28" s="351" t="s">
        <v>14</v>
      </c>
      <c r="AD28" s="351" t="s">
        <v>8</v>
      </c>
      <c r="AE28" s="351" t="s">
        <v>9</v>
      </c>
      <c r="AF28" s="351" t="s">
        <v>10</v>
      </c>
      <c r="AG28" s="351" t="s">
        <v>11</v>
      </c>
      <c r="AH28" s="351" t="s">
        <v>12</v>
      </c>
      <c r="AI28" s="351" t="s">
        <v>13</v>
      </c>
      <c r="AJ28" s="550"/>
    </row>
    <row r="29" spans="1:36" ht="15.75">
      <c r="A29" s="365">
        <v>433586</v>
      </c>
      <c r="B29" s="353" t="s">
        <v>210</v>
      </c>
      <c r="C29" s="376">
        <v>459785</v>
      </c>
      <c r="D29" s="355" t="s">
        <v>203</v>
      </c>
      <c r="E29" s="360"/>
      <c r="F29" s="360" t="s">
        <v>23</v>
      </c>
      <c r="G29" s="360"/>
      <c r="H29" s="360"/>
      <c r="I29" s="361" t="s">
        <v>23</v>
      </c>
      <c r="J29" s="361"/>
      <c r="K29" s="361"/>
      <c r="L29" s="360" t="s">
        <v>23</v>
      </c>
      <c r="M29" s="360"/>
      <c r="N29" s="361"/>
      <c r="O29" s="361" t="s">
        <v>23</v>
      </c>
      <c r="P29" s="361"/>
      <c r="Q29" s="361"/>
      <c r="R29" s="361" t="s">
        <v>23</v>
      </c>
      <c r="S29" s="360"/>
      <c r="T29" s="360"/>
      <c r="U29" s="361" t="s">
        <v>23</v>
      </c>
      <c r="V29" s="361"/>
      <c r="W29" s="361"/>
      <c r="X29" s="361" t="s">
        <v>23</v>
      </c>
      <c r="Y29" s="361"/>
      <c r="Z29" s="360"/>
      <c r="AA29" s="360" t="s">
        <v>23</v>
      </c>
      <c r="AB29" s="361"/>
      <c r="AC29" s="361"/>
      <c r="AD29" s="361" t="s">
        <v>23</v>
      </c>
      <c r="AE29" s="361"/>
      <c r="AF29" s="361" t="s">
        <v>23</v>
      </c>
      <c r="AG29" s="360"/>
      <c r="AH29" s="360"/>
      <c r="AI29" s="361"/>
      <c r="AJ29" s="358">
        <f>AN29</f>
        <v>0</v>
      </c>
    </row>
    <row r="30" spans="1:36" ht="15.75">
      <c r="A30" s="365">
        <v>427829</v>
      </c>
      <c r="B30" s="353" t="s">
        <v>211</v>
      </c>
      <c r="C30" s="376">
        <v>198700</v>
      </c>
      <c r="D30" s="355" t="s">
        <v>203</v>
      </c>
      <c r="E30" s="360"/>
      <c r="F30" s="360" t="s">
        <v>23</v>
      </c>
      <c r="G30" s="360"/>
      <c r="H30" s="360"/>
      <c r="I30" s="361" t="s">
        <v>23</v>
      </c>
      <c r="J30" s="361"/>
      <c r="K30" s="361"/>
      <c r="L30" s="360" t="s">
        <v>23</v>
      </c>
      <c r="M30" s="360"/>
      <c r="N30" s="361"/>
      <c r="O30" s="361" t="s">
        <v>23</v>
      </c>
      <c r="P30" s="361"/>
      <c r="Q30" s="361"/>
      <c r="R30" s="361" t="s">
        <v>23</v>
      </c>
      <c r="S30" s="360"/>
      <c r="T30" s="360"/>
      <c r="U30" s="361" t="s">
        <v>23</v>
      </c>
      <c r="V30" s="361"/>
      <c r="W30" s="361"/>
      <c r="X30" s="361" t="s">
        <v>23</v>
      </c>
      <c r="Y30" s="361"/>
      <c r="Z30" s="360"/>
      <c r="AA30" s="360" t="s">
        <v>23</v>
      </c>
      <c r="AB30" s="361"/>
      <c r="AC30" s="361"/>
      <c r="AD30" s="361" t="s">
        <v>23</v>
      </c>
      <c r="AE30" s="361"/>
      <c r="AF30" s="361"/>
      <c r="AG30" s="360" t="s">
        <v>23</v>
      </c>
      <c r="AH30" s="360"/>
      <c r="AI30" s="361"/>
      <c r="AJ30" s="358"/>
    </row>
    <row r="31" spans="1:36" ht="15.75">
      <c r="A31" s="461" t="s">
        <v>0</v>
      </c>
      <c r="B31" s="349" t="s">
        <v>1</v>
      </c>
      <c r="C31" s="350" t="s">
        <v>188</v>
      </c>
      <c r="D31" s="549" t="s">
        <v>3</v>
      </c>
      <c r="E31" s="351">
        <v>1</v>
      </c>
      <c r="F31" s="351">
        <v>2</v>
      </c>
      <c r="G31" s="351">
        <v>3</v>
      </c>
      <c r="H31" s="351">
        <v>4</v>
      </c>
      <c r="I31" s="351">
        <v>5</v>
      </c>
      <c r="J31" s="351">
        <v>6</v>
      </c>
      <c r="K31" s="351">
        <v>7</v>
      </c>
      <c r="L31" s="351">
        <v>8</v>
      </c>
      <c r="M31" s="351">
        <v>9</v>
      </c>
      <c r="N31" s="351">
        <v>10</v>
      </c>
      <c r="O31" s="351">
        <v>11</v>
      </c>
      <c r="P31" s="351">
        <v>12</v>
      </c>
      <c r="Q31" s="351">
        <v>13</v>
      </c>
      <c r="R31" s="351">
        <v>14</v>
      </c>
      <c r="S31" s="351">
        <v>15</v>
      </c>
      <c r="T31" s="351">
        <v>16</v>
      </c>
      <c r="U31" s="351">
        <v>17</v>
      </c>
      <c r="V31" s="351">
        <v>18</v>
      </c>
      <c r="W31" s="351">
        <v>19</v>
      </c>
      <c r="X31" s="351">
        <v>20</v>
      </c>
      <c r="Y31" s="351">
        <v>21</v>
      </c>
      <c r="Z31" s="351">
        <v>22</v>
      </c>
      <c r="AA31" s="351">
        <v>23</v>
      </c>
      <c r="AB31" s="351">
        <v>24</v>
      </c>
      <c r="AC31" s="351">
        <v>25</v>
      </c>
      <c r="AD31" s="351">
        <v>26</v>
      </c>
      <c r="AE31" s="351">
        <v>27</v>
      </c>
      <c r="AF31" s="351">
        <v>28</v>
      </c>
      <c r="AG31" s="351">
        <v>29</v>
      </c>
      <c r="AH31" s="351">
        <v>30</v>
      </c>
      <c r="AI31" s="351">
        <v>31</v>
      </c>
      <c r="AJ31" s="550" t="s">
        <v>4</v>
      </c>
    </row>
    <row r="32" spans="1:36" ht="15.75">
      <c r="A32" s="461"/>
      <c r="B32" s="349" t="s">
        <v>212</v>
      </c>
      <c r="C32" s="350" t="s">
        <v>190</v>
      </c>
      <c r="D32" s="549"/>
      <c r="E32" s="351" t="s">
        <v>11</v>
      </c>
      <c r="F32" s="351" t="s">
        <v>12</v>
      </c>
      <c r="G32" s="351" t="s">
        <v>13</v>
      </c>
      <c r="H32" s="351" t="s">
        <v>14</v>
      </c>
      <c r="I32" s="351" t="s">
        <v>8</v>
      </c>
      <c r="J32" s="351" t="s">
        <v>9</v>
      </c>
      <c r="K32" s="351" t="s">
        <v>10</v>
      </c>
      <c r="L32" s="351" t="s">
        <v>11</v>
      </c>
      <c r="M32" s="351" t="s">
        <v>12</v>
      </c>
      <c r="N32" s="351" t="s">
        <v>13</v>
      </c>
      <c r="O32" s="351" t="s">
        <v>14</v>
      </c>
      <c r="P32" s="351" t="s">
        <v>8</v>
      </c>
      <c r="Q32" s="351" t="s">
        <v>9</v>
      </c>
      <c r="R32" s="351" t="s">
        <v>10</v>
      </c>
      <c r="S32" s="351" t="s">
        <v>11</v>
      </c>
      <c r="T32" s="351" t="s">
        <v>12</v>
      </c>
      <c r="U32" s="351" t="s">
        <v>13</v>
      </c>
      <c r="V32" s="351" t="s">
        <v>14</v>
      </c>
      <c r="W32" s="351" t="s">
        <v>8</v>
      </c>
      <c r="X32" s="351" t="s">
        <v>9</v>
      </c>
      <c r="Y32" s="351" t="s">
        <v>10</v>
      </c>
      <c r="Z32" s="351" t="s">
        <v>11</v>
      </c>
      <c r="AA32" s="351" t="s">
        <v>12</v>
      </c>
      <c r="AB32" s="351" t="s">
        <v>13</v>
      </c>
      <c r="AC32" s="351" t="s">
        <v>14</v>
      </c>
      <c r="AD32" s="351" t="s">
        <v>8</v>
      </c>
      <c r="AE32" s="351" t="s">
        <v>9</v>
      </c>
      <c r="AF32" s="351" t="s">
        <v>10</v>
      </c>
      <c r="AG32" s="351" t="s">
        <v>11</v>
      </c>
      <c r="AH32" s="351" t="s">
        <v>12</v>
      </c>
      <c r="AI32" s="351" t="s">
        <v>13</v>
      </c>
      <c r="AJ32" s="550"/>
    </row>
    <row r="33" spans="1:36" ht="15.75">
      <c r="A33" s="352" t="s">
        <v>213</v>
      </c>
      <c r="B33" s="353" t="s">
        <v>214</v>
      </c>
      <c r="C33" s="354">
        <v>59937</v>
      </c>
      <c r="D33" s="355" t="s">
        <v>215</v>
      </c>
      <c r="E33" s="360"/>
      <c r="F33" s="360"/>
      <c r="G33" s="360"/>
      <c r="H33" s="360"/>
      <c r="I33" s="361"/>
      <c r="J33" s="361" t="s">
        <v>198</v>
      </c>
      <c r="K33" s="361" t="s">
        <v>21</v>
      </c>
      <c r="L33" s="360"/>
      <c r="M33" s="360"/>
      <c r="N33" s="361" t="s">
        <v>198</v>
      </c>
      <c r="O33" s="361"/>
      <c r="P33" s="361" t="s">
        <v>198</v>
      </c>
      <c r="Q33" s="361"/>
      <c r="R33" s="361" t="s">
        <v>198</v>
      </c>
      <c r="S33" s="360"/>
      <c r="T33" s="360"/>
      <c r="U33" s="361" t="s">
        <v>146</v>
      </c>
      <c r="V33" s="361" t="s">
        <v>146</v>
      </c>
      <c r="W33" s="361" t="s">
        <v>146</v>
      </c>
      <c r="X33" s="361" t="s">
        <v>146</v>
      </c>
      <c r="Y33" s="361" t="s">
        <v>146</v>
      </c>
      <c r="Z33" s="360"/>
      <c r="AA33" s="360"/>
      <c r="AB33" s="361" t="s">
        <v>198</v>
      </c>
      <c r="AC33" s="361"/>
      <c r="AD33" s="361" t="s">
        <v>198</v>
      </c>
      <c r="AE33" s="361"/>
      <c r="AF33" s="361" t="s">
        <v>198</v>
      </c>
      <c r="AG33" s="378"/>
      <c r="AH33" s="378"/>
      <c r="AI33" s="361"/>
      <c r="AJ33" s="460"/>
    </row>
    <row r="34" spans="1:36" ht="15.75">
      <c r="A34" s="352" t="s">
        <v>213</v>
      </c>
      <c r="B34" s="353" t="s">
        <v>216</v>
      </c>
      <c r="C34" s="354">
        <v>188022</v>
      </c>
      <c r="D34" s="355" t="s">
        <v>215</v>
      </c>
      <c r="E34" s="360"/>
      <c r="F34" s="360"/>
      <c r="G34" s="360"/>
      <c r="H34" s="356"/>
      <c r="I34" s="361" t="s">
        <v>198</v>
      </c>
      <c r="J34" s="361"/>
      <c r="K34" s="361" t="s">
        <v>20</v>
      </c>
      <c r="L34" s="360"/>
      <c r="M34" s="360"/>
      <c r="N34" s="361"/>
      <c r="O34" s="361" t="s">
        <v>198</v>
      </c>
      <c r="P34" s="361"/>
      <c r="Q34" s="361" t="s">
        <v>198</v>
      </c>
      <c r="R34" s="361"/>
      <c r="S34" s="360"/>
      <c r="T34" s="360"/>
      <c r="U34" s="361" t="s">
        <v>198</v>
      </c>
      <c r="V34" s="361"/>
      <c r="W34" s="361" t="s">
        <v>198</v>
      </c>
      <c r="X34" s="361"/>
      <c r="Y34" s="361" t="s">
        <v>198</v>
      </c>
      <c r="Z34" s="360"/>
      <c r="AA34" s="360"/>
      <c r="AB34" s="361"/>
      <c r="AC34" s="361" t="s">
        <v>198</v>
      </c>
      <c r="AD34" s="361"/>
      <c r="AE34" s="361" t="s">
        <v>198</v>
      </c>
      <c r="AF34" s="361"/>
      <c r="AG34" s="378"/>
      <c r="AH34" s="378"/>
      <c r="AI34" s="361" t="s">
        <v>198</v>
      </c>
      <c r="AJ34" s="460"/>
    </row>
    <row r="35" spans="1:36" ht="15.75">
      <c r="A35" s="461" t="s">
        <v>0</v>
      </c>
      <c r="B35" s="349" t="s">
        <v>1</v>
      </c>
      <c r="C35" s="350" t="s">
        <v>188</v>
      </c>
      <c r="D35" s="355"/>
      <c r="E35" s="351">
        <v>1</v>
      </c>
      <c r="F35" s="351">
        <v>2</v>
      </c>
      <c r="G35" s="351">
        <v>3</v>
      </c>
      <c r="H35" s="351">
        <v>4</v>
      </c>
      <c r="I35" s="351">
        <v>5</v>
      </c>
      <c r="J35" s="351">
        <v>6</v>
      </c>
      <c r="K35" s="351">
        <v>7</v>
      </c>
      <c r="L35" s="351">
        <v>8</v>
      </c>
      <c r="M35" s="351">
        <v>9</v>
      </c>
      <c r="N35" s="351">
        <v>10</v>
      </c>
      <c r="O35" s="351">
        <v>11</v>
      </c>
      <c r="P35" s="351">
        <v>12</v>
      </c>
      <c r="Q35" s="351">
        <v>13</v>
      </c>
      <c r="R35" s="351">
        <v>14</v>
      </c>
      <c r="S35" s="351">
        <v>15</v>
      </c>
      <c r="T35" s="351">
        <v>16</v>
      </c>
      <c r="U35" s="351">
        <v>17</v>
      </c>
      <c r="V35" s="351">
        <v>18</v>
      </c>
      <c r="W35" s="351">
        <v>19</v>
      </c>
      <c r="X35" s="351">
        <v>20</v>
      </c>
      <c r="Y35" s="351">
        <v>21</v>
      </c>
      <c r="Z35" s="351">
        <v>22</v>
      </c>
      <c r="AA35" s="351">
        <v>23</v>
      </c>
      <c r="AB35" s="351">
        <v>24</v>
      </c>
      <c r="AC35" s="351">
        <v>25</v>
      </c>
      <c r="AD35" s="351">
        <v>26</v>
      </c>
      <c r="AE35" s="351">
        <v>27</v>
      </c>
      <c r="AF35" s="351">
        <v>28</v>
      </c>
      <c r="AG35" s="351">
        <v>29</v>
      </c>
      <c r="AH35" s="351">
        <v>30</v>
      </c>
      <c r="AI35" s="351">
        <v>31</v>
      </c>
      <c r="AJ35" s="358" t="e">
        <f>#REF!+AK35</f>
        <v>#REF!</v>
      </c>
    </row>
    <row r="36" spans="1:36" ht="15.75">
      <c r="A36" s="461"/>
      <c r="B36" s="349" t="s">
        <v>217</v>
      </c>
      <c r="C36" s="350" t="s">
        <v>190</v>
      </c>
      <c r="D36" s="355"/>
      <c r="E36" s="351" t="s">
        <v>11</v>
      </c>
      <c r="F36" s="351" t="s">
        <v>12</v>
      </c>
      <c r="G36" s="351" t="s">
        <v>13</v>
      </c>
      <c r="H36" s="351" t="s">
        <v>14</v>
      </c>
      <c r="I36" s="351" t="s">
        <v>8</v>
      </c>
      <c r="J36" s="351" t="s">
        <v>9</v>
      </c>
      <c r="K36" s="351" t="s">
        <v>10</v>
      </c>
      <c r="L36" s="351" t="s">
        <v>11</v>
      </c>
      <c r="M36" s="351" t="s">
        <v>12</v>
      </c>
      <c r="N36" s="351" t="s">
        <v>13</v>
      </c>
      <c r="O36" s="351" t="s">
        <v>14</v>
      </c>
      <c r="P36" s="351" t="s">
        <v>8</v>
      </c>
      <c r="Q36" s="351" t="s">
        <v>9</v>
      </c>
      <c r="R36" s="351" t="s">
        <v>10</v>
      </c>
      <c r="S36" s="351" t="s">
        <v>11</v>
      </c>
      <c r="T36" s="351" t="s">
        <v>12</v>
      </c>
      <c r="U36" s="351" t="s">
        <v>13</v>
      </c>
      <c r="V36" s="351" t="s">
        <v>14</v>
      </c>
      <c r="W36" s="351" t="s">
        <v>8</v>
      </c>
      <c r="X36" s="351" t="s">
        <v>9</v>
      </c>
      <c r="Y36" s="351" t="s">
        <v>10</v>
      </c>
      <c r="Z36" s="351" t="s">
        <v>11</v>
      </c>
      <c r="AA36" s="351" t="s">
        <v>12</v>
      </c>
      <c r="AB36" s="351" t="s">
        <v>13</v>
      </c>
      <c r="AC36" s="351" t="s">
        <v>14</v>
      </c>
      <c r="AD36" s="351" t="s">
        <v>8</v>
      </c>
      <c r="AE36" s="351" t="s">
        <v>9</v>
      </c>
      <c r="AF36" s="351" t="s">
        <v>10</v>
      </c>
      <c r="AG36" s="351" t="s">
        <v>11</v>
      </c>
      <c r="AH36" s="351" t="s">
        <v>12</v>
      </c>
      <c r="AI36" s="351" t="s">
        <v>13</v>
      </c>
      <c r="AJ36" s="358"/>
    </row>
    <row r="37" spans="1:36" ht="15.75">
      <c r="A37" s="379"/>
      <c r="B37" s="353" t="s">
        <v>218</v>
      </c>
      <c r="C37" s="354"/>
      <c r="D37" s="355"/>
      <c r="E37" s="360"/>
      <c r="F37" s="360"/>
      <c r="G37" s="360"/>
      <c r="H37" s="356"/>
      <c r="I37" s="361"/>
      <c r="J37" s="377"/>
      <c r="K37" s="364"/>
      <c r="L37" s="360"/>
      <c r="M37" s="360"/>
      <c r="N37" s="380"/>
      <c r="O37" s="380"/>
      <c r="P37" s="380"/>
      <c r="Q37" s="380"/>
      <c r="R37" s="380"/>
      <c r="S37" s="360" t="s">
        <v>20</v>
      </c>
      <c r="T37" s="360" t="s">
        <v>20</v>
      </c>
      <c r="U37" s="380"/>
      <c r="V37" s="380"/>
      <c r="W37" s="380"/>
      <c r="X37" s="380"/>
      <c r="Y37" s="380"/>
      <c r="Z37" s="360"/>
      <c r="AA37" s="360"/>
      <c r="AB37" s="380"/>
      <c r="AC37" s="380"/>
      <c r="AD37" s="380"/>
      <c r="AE37" s="380"/>
      <c r="AF37" s="380"/>
      <c r="AG37" s="356"/>
      <c r="AH37" s="356"/>
      <c r="AI37" s="377"/>
      <c r="AJ37" s="358"/>
    </row>
    <row r="38" spans="1:36" ht="15.75">
      <c r="A38" s="352"/>
      <c r="B38" s="353" t="s">
        <v>219</v>
      </c>
      <c r="C38" s="354"/>
      <c r="D38" s="355"/>
      <c r="E38" s="360"/>
      <c r="F38" s="363"/>
      <c r="G38" s="360"/>
      <c r="H38" s="356"/>
      <c r="I38" s="361"/>
      <c r="J38" s="377"/>
      <c r="K38" s="364"/>
      <c r="L38" s="360"/>
      <c r="M38" s="360"/>
      <c r="N38" s="377"/>
      <c r="O38" s="361"/>
      <c r="P38" s="377"/>
      <c r="Q38" s="361"/>
      <c r="R38" s="377"/>
      <c r="S38" s="360"/>
      <c r="T38" s="360" t="s">
        <v>21</v>
      </c>
      <c r="U38" s="361"/>
      <c r="V38" s="377"/>
      <c r="W38" s="361"/>
      <c r="X38" s="377"/>
      <c r="Y38" s="361"/>
      <c r="Z38" s="360"/>
      <c r="AA38" s="360"/>
      <c r="AB38" s="377"/>
      <c r="AC38" s="361"/>
      <c r="AD38" s="377"/>
      <c r="AE38" s="361"/>
      <c r="AF38" s="377"/>
      <c r="AG38" s="356"/>
      <c r="AH38" s="356"/>
      <c r="AI38" s="377"/>
      <c r="AJ38" s="358">
        <f>AN38</f>
        <v>0</v>
      </c>
    </row>
    <row r="39" spans="1:36" ht="15.75">
      <c r="A39" s="381"/>
      <c r="B39" s="382"/>
      <c r="C39" s="359"/>
      <c r="D39" s="383"/>
      <c r="E39" s="384"/>
      <c r="F39" s="384"/>
      <c r="G39" s="384"/>
      <c r="H39" s="385"/>
      <c r="I39" s="384"/>
      <c r="J39" s="384"/>
      <c r="K39" s="386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6"/>
      <c r="AB39" s="384"/>
      <c r="AC39" s="384"/>
      <c r="AD39" s="384"/>
      <c r="AE39" s="384"/>
      <c r="AF39" s="384"/>
      <c r="AG39" s="386"/>
      <c r="AH39" s="384"/>
      <c r="AI39" s="386"/>
      <c r="AJ39" s="387"/>
    </row>
    <row r="40" spans="1:36" ht="15.75">
      <c r="A40" s="381"/>
      <c r="B40" s="382"/>
      <c r="C40" s="359"/>
      <c r="D40" s="383"/>
      <c r="E40" s="384"/>
      <c r="F40" s="384"/>
      <c r="G40" s="384"/>
      <c r="H40" s="384"/>
      <c r="I40" s="384"/>
      <c r="J40" s="384"/>
      <c r="K40" s="386"/>
      <c r="L40" s="384"/>
      <c r="M40" s="386"/>
      <c r="N40" s="384"/>
      <c r="O40" s="384"/>
      <c r="P40" s="384"/>
      <c r="Q40" s="384"/>
      <c r="R40" s="384"/>
      <c r="S40" s="386"/>
      <c r="T40" s="384"/>
      <c r="U40" s="384"/>
      <c r="V40" s="384"/>
      <c r="W40" s="384"/>
      <c r="X40" s="384"/>
      <c r="Y40" s="384"/>
      <c r="Z40" s="384"/>
      <c r="AA40" s="386"/>
      <c r="AB40" s="384"/>
      <c r="AC40" s="384"/>
      <c r="AD40" s="384"/>
      <c r="AE40" s="384"/>
      <c r="AF40" s="384"/>
      <c r="AG40" s="386"/>
      <c r="AH40" s="386"/>
      <c r="AI40" s="386"/>
      <c r="AJ40" s="387"/>
    </row>
    <row r="41" spans="1:36" ht="15.75">
      <c r="A41" s="388" t="s">
        <v>220</v>
      </c>
      <c r="B41" s="388"/>
      <c r="C41" s="389"/>
      <c r="D41" s="548" t="s">
        <v>221</v>
      </c>
      <c r="E41" s="548"/>
      <c r="F41" s="548"/>
      <c r="G41" s="548"/>
      <c r="H41" s="548"/>
      <c r="I41" s="548"/>
      <c r="J41" s="548"/>
      <c r="K41" s="548"/>
      <c r="L41" s="548" t="s">
        <v>222</v>
      </c>
      <c r="M41" s="548"/>
      <c r="N41" s="548"/>
      <c r="O41" s="548"/>
      <c r="P41" s="548"/>
      <c r="Q41" s="548"/>
      <c r="R41" s="548"/>
      <c r="S41" s="548"/>
      <c r="T41" s="548"/>
      <c r="U41" s="390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</row>
    <row r="42" spans="1:36" ht="15.75">
      <c r="A42" s="388" t="s">
        <v>223</v>
      </c>
      <c r="B42" s="388"/>
      <c r="C42" s="389"/>
      <c r="D42" s="548" t="s">
        <v>224</v>
      </c>
      <c r="E42" s="548"/>
      <c r="F42" s="548"/>
      <c r="G42" s="548"/>
      <c r="H42" s="548"/>
      <c r="I42" s="548"/>
      <c r="J42" s="548"/>
      <c r="K42" s="548"/>
      <c r="L42" s="548" t="s">
        <v>225</v>
      </c>
      <c r="M42" s="548"/>
      <c r="N42" s="548"/>
      <c r="O42" s="548"/>
      <c r="P42" s="548"/>
      <c r="Q42" s="548"/>
      <c r="R42" s="548"/>
      <c r="S42" s="548"/>
      <c r="T42" s="548"/>
      <c r="U42" s="390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</row>
    <row r="43" spans="1:36" ht="15.75">
      <c r="A43" s="548" t="s">
        <v>226</v>
      </c>
      <c r="B43" s="548"/>
      <c r="C43" s="389"/>
      <c r="D43" s="548" t="s">
        <v>227</v>
      </c>
      <c r="E43" s="548"/>
      <c r="F43" s="548"/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390"/>
      <c r="V43" s="391"/>
      <c r="W43" s="391"/>
      <c r="X43" s="391"/>
      <c r="Y43" s="391"/>
      <c r="Z43" s="391"/>
      <c r="AA43" s="391"/>
      <c r="AB43" s="391"/>
      <c r="AC43" s="391"/>
      <c r="AD43" s="391"/>
      <c r="AE43" s="391"/>
      <c r="AF43" s="391"/>
      <c r="AG43" s="391"/>
      <c r="AH43" s="391"/>
      <c r="AI43" s="391"/>
      <c r="AJ43" s="391"/>
    </row>
    <row r="44" spans="1:36" ht="15.75">
      <c r="A44" s="548" t="s">
        <v>228</v>
      </c>
      <c r="B44" s="548"/>
      <c r="C44" s="389"/>
      <c r="D44" s="548" t="s">
        <v>229</v>
      </c>
      <c r="E44" s="548"/>
      <c r="F44" s="548"/>
      <c r="G44" s="548"/>
      <c r="H44" s="548"/>
      <c r="I44" s="548"/>
      <c r="J44" s="548"/>
      <c r="K44" s="548"/>
      <c r="L44" s="548"/>
      <c r="M44" s="548"/>
      <c r="N44" s="548"/>
      <c r="O44" s="548"/>
      <c r="P44" s="548"/>
      <c r="Q44" s="548"/>
      <c r="R44" s="548"/>
      <c r="S44" s="548"/>
      <c r="T44" s="548"/>
      <c r="U44" s="459"/>
      <c r="V44" s="391"/>
      <c r="W44" s="391"/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1"/>
    </row>
    <row r="45" spans="1:36" ht="15.75">
      <c r="A45" s="548" t="s">
        <v>230</v>
      </c>
      <c r="B45" s="548"/>
      <c r="C45" s="389"/>
      <c r="D45" s="548" t="s">
        <v>231</v>
      </c>
      <c r="E45" s="548"/>
      <c r="F45" s="548"/>
      <c r="G45" s="548"/>
      <c r="H45" s="391"/>
      <c r="I45" s="391"/>
      <c r="J45" s="391"/>
      <c r="K45" s="391"/>
      <c r="L45" s="548"/>
      <c r="M45" s="548"/>
      <c r="N45" s="548"/>
      <c r="O45" s="548"/>
      <c r="P45" s="548"/>
      <c r="Q45" s="548"/>
      <c r="R45" s="548"/>
      <c r="S45" s="548"/>
      <c r="T45" s="548"/>
      <c r="U45" s="390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</row>
    <row r="46" spans="1:36" ht="15.75">
      <c r="A46" s="388"/>
      <c r="B46" s="388"/>
      <c r="C46" s="389"/>
      <c r="D46" s="392"/>
      <c r="E46" s="391"/>
      <c r="F46" s="391"/>
      <c r="G46" s="391"/>
      <c r="H46" s="391"/>
      <c r="I46" s="391"/>
      <c r="J46" s="391"/>
      <c r="K46" s="391"/>
    </row>
    <row r="47" spans="1:36" ht="15.75">
      <c r="J47" s="352"/>
      <c r="K47" s="353"/>
      <c r="L47" s="359"/>
    </row>
  </sheetData>
  <mergeCells count="30">
    <mergeCell ref="D11:D12"/>
    <mergeCell ref="AJ11:AJ12"/>
    <mergeCell ref="A1:AJ3"/>
    <mergeCell ref="D4:D5"/>
    <mergeCell ref="AJ4:AJ5"/>
    <mergeCell ref="D7:D8"/>
    <mergeCell ref="AJ7:AJ8"/>
    <mergeCell ref="D15:D16"/>
    <mergeCell ref="AJ15:AJ16"/>
    <mergeCell ref="D19:D20"/>
    <mergeCell ref="AJ19:AJ20"/>
    <mergeCell ref="D23:D24"/>
    <mergeCell ref="AJ23:AJ24"/>
    <mergeCell ref="D27:D28"/>
    <mergeCell ref="AJ27:AJ28"/>
    <mergeCell ref="D31:D32"/>
    <mergeCell ref="AJ31:AJ32"/>
    <mergeCell ref="D41:K41"/>
    <mergeCell ref="L41:T41"/>
    <mergeCell ref="A45:B45"/>
    <mergeCell ref="D45:G45"/>
    <mergeCell ref="L45:T45"/>
    <mergeCell ref="D42:K42"/>
    <mergeCell ref="L42:T42"/>
    <mergeCell ref="A43:B43"/>
    <mergeCell ref="D43:K43"/>
    <mergeCell ref="L43:T43"/>
    <mergeCell ref="A44:B44"/>
    <mergeCell ref="D44:K44"/>
    <mergeCell ref="L44:T4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"/>
  <sheetViews>
    <sheetView workbookViewId="0">
      <selection activeCell="H6" sqref="H6"/>
    </sheetView>
  </sheetViews>
  <sheetFormatPr defaultRowHeight="15"/>
  <cols>
    <col min="1" max="1" width="10.7109375" customWidth="1"/>
    <col min="2" max="2" width="50" customWidth="1"/>
    <col min="3" max="3" width="12.28515625" customWidth="1"/>
    <col min="4" max="4" width="12.85546875" customWidth="1"/>
    <col min="5" max="5" width="21.140625" customWidth="1"/>
  </cols>
  <sheetData>
    <row r="1" spans="1:36" ht="23.25">
      <c r="A1" s="565" t="s">
        <v>429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</row>
    <row r="2" spans="1:36" ht="23.25">
      <c r="A2" s="567" t="s">
        <v>232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</row>
    <row r="3" spans="1:36" ht="23.25">
      <c r="A3" s="569" t="s">
        <v>233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570"/>
      <c r="AI3" s="570"/>
      <c r="AJ3" s="570"/>
    </row>
    <row r="4" spans="1:36" ht="18.75">
      <c r="A4" s="393" t="s">
        <v>0</v>
      </c>
      <c r="B4" s="394" t="s">
        <v>1</v>
      </c>
      <c r="C4" s="394" t="s">
        <v>67</v>
      </c>
      <c r="D4" s="462"/>
      <c r="E4" s="554" t="s">
        <v>3</v>
      </c>
      <c r="F4" s="351">
        <v>1</v>
      </c>
      <c r="G4" s="351">
        <v>2</v>
      </c>
      <c r="H4" s="351">
        <v>3</v>
      </c>
      <c r="I4" s="351">
        <v>4</v>
      </c>
      <c r="J4" s="351">
        <v>5</v>
      </c>
      <c r="K4" s="351">
        <v>6</v>
      </c>
      <c r="L4" s="351">
        <v>7</v>
      </c>
      <c r="M4" s="351">
        <v>8</v>
      </c>
      <c r="N4" s="351">
        <v>9</v>
      </c>
      <c r="O4" s="351">
        <v>10</v>
      </c>
      <c r="P4" s="351">
        <v>11</v>
      </c>
      <c r="Q4" s="351">
        <v>12</v>
      </c>
      <c r="R4" s="351">
        <v>13</v>
      </c>
      <c r="S4" s="351">
        <v>14</v>
      </c>
      <c r="T4" s="351">
        <v>15</v>
      </c>
      <c r="U4" s="351">
        <v>16</v>
      </c>
      <c r="V4" s="351">
        <v>17</v>
      </c>
      <c r="W4" s="351">
        <v>18</v>
      </c>
      <c r="X4" s="351">
        <v>19</v>
      </c>
      <c r="Y4" s="351">
        <v>20</v>
      </c>
      <c r="Z4" s="351">
        <v>21</v>
      </c>
      <c r="AA4" s="351">
        <v>22</v>
      </c>
      <c r="AB4" s="351">
        <v>23</v>
      </c>
      <c r="AC4" s="351">
        <v>24</v>
      </c>
      <c r="AD4" s="351">
        <v>25</v>
      </c>
      <c r="AE4" s="351">
        <v>26</v>
      </c>
      <c r="AF4" s="351">
        <v>27</v>
      </c>
      <c r="AG4" s="351">
        <v>28</v>
      </c>
      <c r="AH4" s="351">
        <v>29</v>
      </c>
      <c r="AI4" s="351">
        <v>30</v>
      </c>
      <c r="AJ4" s="351">
        <v>31</v>
      </c>
    </row>
    <row r="5" spans="1:36" ht="18.75">
      <c r="A5" s="393"/>
      <c r="B5" s="394" t="s">
        <v>234</v>
      </c>
      <c r="C5" s="394" t="s">
        <v>190</v>
      </c>
      <c r="D5" s="463" t="s">
        <v>235</v>
      </c>
      <c r="E5" s="555"/>
      <c r="F5" s="351" t="s">
        <v>11</v>
      </c>
      <c r="G5" s="351" t="s">
        <v>12</v>
      </c>
      <c r="H5" s="351" t="s">
        <v>13</v>
      </c>
      <c r="I5" s="351" t="s">
        <v>14</v>
      </c>
      <c r="J5" s="351" t="s">
        <v>8</v>
      </c>
      <c r="K5" s="351" t="s">
        <v>9</v>
      </c>
      <c r="L5" s="351" t="s">
        <v>10</v>
      </c>
      <c r="M5" s="351" t="s">
        <v>11</v>
      </c>
      <c r="N5" s="351" t="s">
        <v>12</v>
      </c>
      <c r="O5" s="351" t="s">
        <v>13</v>
      </c>
      <c r="P5" s="351" t="s">
        <v>14</v>
      </c>
      <c r="Q5" s="351" t="s">
        <v>8</v>
      </c>
      <c r="R5" s="351" t="s">
        <v>9</v>
      </c>
      <c r="S5" s="351" t="s">
        <v>10</v>
      </c>
      <c r="T5" s="351" t="s">
        <v>11</v>
      </c>
      <c r="U5" s="351" t="s">
        <v>12</v>
      </c>
      <c r="V5" s="351" t="s">
        <v>13</v>
      </c>
      <c r="W5" s="351" t="s">
        <v>14</v>
      </c>
      <c r="X5" s="351" t="s">
        <v>8</v>
      </c>
      <c r="Y5" s="351" t="s">
        <v>9</v>
      </c>
      <c r="Z5" s="351" t="s">
        <v>10</v>
      </c>
      <c r="AA5" s="351" t="s">
        <v>11</v>
      </c>
      <c r="AB5" s="351" t="s">
        <v>12</v>
      </c>
      <c r="AC5" s="351" t="s">
        <v>13</v>
      </c>
      <c r="AD5" s="351" t="s">
        <v>14</v>
      </c>
      <c r="AE5" s="351" t="s">
        <v>8</v>
      </c>
      <c r="AF5" s="351" t="s">
        <v>9</v>
      </c>
      <c r="AG5" s="351" t="s">
        <v>10</v>
      </c>
      <c r="AH5" s="351" t="s">
        <v>11</v>
      </c>
      <c r="AI5" s="351" t="s">
        <v>12</v>
      </c>
      <c r="AJ5" s="351" t="s">
        <v>13</v>
      </c>
    </row>
    <row r="6" spans="1:36" ht="18">
      <c r="A6" s="395" t="s">
        <v>236</v>
      </c>
      <c r="B6" s="396" t="s">
        <v>237</v>
      </c>
      <c r="C6" s="395" t="s">
        <v>238</v>
      </c>
      <c r="D6" s="395" t="s">
        <v>239</v>
      </c>
      <c r="E6" s="397" t="s">
        <v>240</v>
      </c>
      <c r="F6" s="398"/>
      <c r="G6" s="398"/>
      <c r="H6" s="399" t="s">
        <v>22</v>
      </c>
      <c r="I6" s="399" t="s">
        <v>241</v>
      </c>
      <c r="J6" s="400" t="s">
        <v>22</v>
      </c>
      <c r="K6" s="399" t="s">
        <v>22</v>
      </c>
      <c r="L6" s="400"/>
      <c r="M6" s="401" t="s">
        <v>22</v>
      </c>
      <c r="N6" s="398" t="s">
        <v>22</v>
      </c>
      <c r="O6" s="400"/>
      <c r="P6" s="400" t="s">
        <v>22</v>
      </c>
      <c r="Q6" s="399" t="s">
        <v>22</v>
      </c>
      <c r="R6" s="400" t="s">
        <v>22</v>
      </c>
      <c r="S6" s="399"/>
      <c r="T6" s="398" t="s">
        <v>22</v>
      </c>
      <c r="U6" s="398"/>
      <c r="V6" s="400" t="s">
        <v>22</v>
      </c>
      <c r="W6" s="399" t="s">
        <v>22</v>
      </c>
      <c r="X6" s="399"/>
      <c r="Y6" s="400" t="s">
        <v>22</v>
      </c>
      <c r="Z6" s="399" t="s">
        <v>22</v>
      </c>
      <c r="AA6" s="401"/>
      <c r="AB6" s="398"/>
      <c r="AC6" s="399" t="s">
        <v>22</v>
      </c>
      <c r="AD6" s="400"/>
      <c r="AE6" s="400" t="s">
        <v>22</v>
      </c>
      <c r="AF6" s="399" t="s">
        <v>22</v>
      </c>
      <c r="AG6" s="399"/>
      <c r="AH6" s="398"/>
      <c r="AI6" s="398" t="s">
        <v>22</v>
      </c>
      <c r="AJ6" s="400" t="s">
        <v>22</v>
      </c>
    </row>
    <row r="7" spans="1:36" ht="18">
      <c r="A7" s="395" t="s">
        <v>242</v>
      </c>
      <c r="B7" s="396" t="s">
        <v>243</v>
      </c>
      <c r="C7" s="395" t="s">
        <v>244</v>
      </c>
      <c r="D7" s="395" t="s">
        <v>239</v>
      </c>
      <c r="E7" s="397" t="s">
        <v>240</v>
      </c>
      <c r="F7" s="398"/>
      <c r="G7" s="398"/>
      <c r="H7" s="399" t="s">
        <v>22</v>
      </c>
      <c r="I7" s="399" t="s">
        <v>241</v>
      </c>
      <c r="J7" s="400" t="s">
        <v>22</v>
      </c>
      <c r="K7" s="399"/>
      <c r="L7" s="400"/>
      <c r="M7" s="398"/>
      <c r="N7" s="398"/>
      <c r="O7" s="400"/>
      <c r="P7" s="399"/>
      <c r="Q7" s="399"/>
      <c r="R7" s="400"/>
      <c r="S7" s="400" t="s">
        <v>22</v>
      </c>
      <c r="T7" s="398" t="s">
        <v>22</v>
      </c>
      <c r="U7" s="398" t="s">
        <v>22</v>
      </c>
      <c r="V7" s="400" t="s">
        <v>22</v>
      </c>
      <c r="W7" s="399" t="s">
        <v>22</v>
      </c>
      <c r="X7" s="399" t="s">
        <v>22</v>
      </c>
      <c r="Y7" s="400" t="s">
        <v>22</v>
      </c>
      <c r="Z7" s="399" t="s">
        <v>22</v>
      </c>
      <c r="AA7" s="401"/>
      <c r="AB7" s="398"/>
      <c r="AC7" s="399" t="s">
        <v>22</v>
      </c>
      <c r="AD7" s="399"/>
      <c r="AE7" s="400" t="s">
        <v>20</v>
      </c>
      <c r="AF7" s="399" t="s">
        <v>22</v>
      </c>
      <c r="AG7" s="400" t="s">
        <v>22</v>
      </c>
      <c r="AH7" s="398"/>
      <c r="AI7" s="398" t="s">
        <v>22</v>
      </c>
      <c r="AJ7" s="400" t="s">
        <v>20</v>
      </c>
    </row>
    <row r="8" spans="1:36" ht="18">
      <c r="A8" s="402" t="s">
        <v>245</v>
      </c>
      <c r="B8" s="396" t="s">
        <v>246</v>
      </c>
      <c r="C8" s="395">
        <v>408900</v>
      </c>
      <c r="D8" s="395" t="s">
        <v>239</v>
      </c>
      <c r="E8" s="397" t="s">
        <v>240</v>
      </c>
      <c r="F8" s="401" t="s">
        <v>22</v>
      </c>
      <c r="G8" s="398"/>
      <c r="H8" s="399" t="s">
        <v>22</v>
      </c>
      <c r="I8" s="400"/>
      <c r="J8" s="400" t="s">
        <v>22</v>
      </c>
      <c r="K8" s="399" t="s">
        <v>22</v>
      </c>
      <c r="L8" s="400" t="s">
        <v>22</v>
      </c>
      <c r="M8" s="398"/>
      <c r="N8" s="398"/>
      <c r="O8" s="400" t="s">
        <v>22</v>
      </c>
      <c r="P8" s="400" t="s">
        <v>22</v>
      </c>
      <c r="Q8" s="399" t="s">
        <v>22</v>
      </c>
      <c r="R8" s="400" t="s">
        <v>22</v>
      </c>
      <c r="S8" s="400" t="s">
        <v>22</v>
      </c>
      <c r="T8" s="398" t="s">
        <v>22</v>
      </c>
      <c r="U8" s="401"/>
      <c r="V8" s="399"/>
      <c r="W8" s="399" t="s">
        <v>22</v>
      </c>
      <c r="X8" s="400" t="s">
        <v>22</v>
      </c>
      <c r="Y8" s="400" t="s">
        <v>20</v>
      </c>
      <c r="Z8" s="399" t="s">
        <v>22</v>
      </c>
      <c r="AA8" s="398"/>
      <c r="AB8" s="398" t="s">
        <v>22</v>
      </c>
      <c r="AC8" s="399" t="s">
        <v>22</v>
      </c>
      <c r="AD8" s="399"/>
      <c r="AE8" s="399" t="s">
        <v>22</v>
      </c>
      <c r="AF8" s="400" t="s">
        <v>22</v>
      </c>
      <c r="AG8" s="399" t="s">
        <v>241</v>
      </c>
      <c r="AH8" s="398"/>
      <c r="AI8" s="398" t="s">
        <v>22</v>
      </c>
      <c r="AJ8" s="400"/>
    </row>
    <row r="9" spans="1:36" ht="18">
      <c r="A9" s="395" t="s">
        <v>247</v>
      </c>
      <c r="B9" s="396" t="s">
        <v>248</v>
      </c>
      <c r="C9" s="395" t="s">
        <v>249</v>
      </c>
      <c r="D9" s="395" t="s">
        <v>239</v>
      </c>
      <c r="E9" s="397" t="s">
        <v>240</v>
      </c>
      <c r="F9" s="403" t="s">
        <v>250</v>
      </c>
      <c r="G9" s="404"/>
      <c r="H9" s="405"/>
      <c r="I9" s="400" t="s">
        <v>22</v>
      </c>
      <c r="J9" s="399"/>
      <c r="K9" s="399" t="s">
        <v>22</v>
      </c>
      <c r="L9" s="400"/>
      <c r="M9" s="398"/>
      <c r="N9" s="398" t="s">
        <v>22</v>
      </c>
      <c r="O9" s="399"/>
      <c r="P9" s="399"/>
      <c r="Q9" s="399" t="s">
        <v>241</v>
      </c>
      <c r="R9" s="399"/>
      <c r="S9" s="399"/>
      <c r="T9" s="398" t="s">
        <v>22</v>
      </c>
      <c r="U9" s="398"/>
      <c r="V9" s="571" t="s">
        <v>251</v>
      </c>
      <c r="W9" s="572"/>
      <c r="X9" s="572"/>
      <c r="Y9" s="572"/>
      <c r="Z9" s="572"/>
      <c r="AA9" s="572"/>
      <c r="AB9" s="572"/>
      <c r="AC9" s="572"/>
      <c r="AD9" s="572"/>
      <c r="AE9" s="572"/>
      <c r="AF9" s="572"/>
      <c r="AG9" s="572"/>
      <c r="AH9" s="572"/>
      <c r="AI9" s="572"/>
      <c r="AJ9" s="573"/>
    </row>
    <row r="10" spans="1:36" ht="18">
      <c r="A10" s="395">
        <v>152587</v>
      </c>
      <c r="B10" s="396" t="s">
        <v>252</v>
      </c>
      <c r="C10" s="395">
        <v>724919</v>
      </c>
      <c r="D10" s="395" t="s">
        <v>253</v>
      </c>
      <c r="E10" s="397" t="s">
        <v>240</v>
      </c>
      <c r="F10" s="401" t="s">
        <v>22</v>
      </c>
      <c r="G10" s="398"/>
      <c r="H10" s="399" t="s">
        <v>22</v>
      </c>
      <c r="I10" s="400" t="s">
        <v>22</v>
      </c>
      <c r="J10" s="400" t="s">
        <v>22</v>
      </c>
      <c r="K10" s="399" t="s">
        <v>22</v>
      </c>
      <c r="L10" s="400"/>
      <c r="M10" s="398"/>
      <c r="N10" s="398" t="s">
        <v>22</v>
      </c>
      <c r="O10" s="399" t="s">
        <v>241</v>
      </c>
      <c r="P10" s="400" t="s">
        <v>22</v>
      </c>
      <c r="Q10" s="399" t="s">
        <v>22</v>
      </c>
      <c r="R10" s="399"/>
      <c r="S10" s="399"/>
      <c r="T10" s="398" t="s">
        <v>22</v>
      </c>
      <c r="U10" s="398"/>
      <c r="V10" s="400" t="s">
        <v>22</v>
      </c>
      <c r="W10" s="399" t="s">
        <v>22</v>
      </c>
      <c r="X10" s="400" t="s">
        <v>22</v>
      </c>
      <c r="Y10" s="399"/>
      <c r="Z10" s="399" t="s">
        <v>22</v>
      </c>
      <c r="AA10" s="398"/>
      <c r="AB10" s="398"/>
      <c r="AC10" s="399" t="s">
        <v>22</v>
      </c>
      <c r="AD10" s="400" t="s">
        <v>20</v>
      </c>
      <c r="AE10" s="399"/>
      <c r="AF10" s="399" t="s">
        <v>22</v>
      </c>
      <c r="AG10" s="399"/>
      <c r="AH10" s="398" t="s">
        <v>22</v>
      </c>
      <c r="AI10" s="398"/>
      <c r="AJ10" s="400"/>
    </row>
    <row r="11" spans="1:36" ht="18">
      <c r="A11" s="406" t="s">
        <v>254</v>
      </c>
      <c r="B11" s="406" t="s">
        <v>255</v>
      </c>
      <c r="C11" s="399">
        <v>698638</v>
      </c>
      <c r="D11" s="395" t="s">
        <v>239</v>
      </c>
      <c r="E11" s="397" t="s">
        <v>240</v>
      </c>
      <c r="F11" s="398"/>
      <c r="G11" s="398"/>
      <c r="H11" s="399" t="s">
        <v>22</v>
      </c>
      <c r="I11" s="399" t="s">
        <v>22</v>
      </c>
      <c r="J11" s="399"/>
      <c r="K11" s="399" t="s">
        <v>22</v>
      </c>
      <c r="L11" s="399" t="s">
        <v>20</v>
      </c>
      <c r="M11" s="398"/>
      <c r="N11" s="398" t="s">
        <v>22</v>
      </c>
      <c r="O11" s="400"/>
      <c r="P11" s="399"/>
      <c r="Q11" s="399" t="s">
        <v>22</v>
      </c>
      <c r="R11" s="399"/>
      <c r="S11" s="399" t="s">
        <v>241</v>
      </c>
      <c r="T11" s="398" t="s">
        <v>22</v>
      </c>
      <c r="U11" s="398"/>
      <c r="V11" s="399"/>
      <c r="W11" s="400" t="s">
        <v>20</v>
      </c>
      <c r="X11" s="399"/>
      <c r="Y11" s="400" t="s">
        <v>22</v>
      </c>
      <c r="Z11" s="399"/>
      <c r="AA11" s="401" t="s">
        <v>22</v>
      </c>
      <c r="AB11" s="398"/>
      <c r="AC11" s="399"/>
      <c r="AD11" s="399" t="s">
        <v>22</v>
      </c>
      <c r="AE11" s="399"/>
      <c r="AF11" s="399" t="s">
        <v>22</v>
      </c>
      <c r="AG11" s="399"/>
      <c r="AH11" s="398" t="s">
        <v>22</v>
      </c>
      <c r="AI11" s="398"/>
      <c r="AJ11" s="400" t="s">
        <v>20</v>
      </c>
    </row>
    <row r="12" spans="1:36" ht="18">
      <c r="A12" s="395" t="s">
        <v>256</v>
      </c>
      <c r="B12" s="396" t="s">
        <v>257</v>
      </c>
      <c r="C12" s="395">
        <v>596143</v>
      </c>
      <c r="D12" s="395" t="s">
        <v>253</v>
      </c>
      <c r="E12" s="397" t="s">
        <v>258</v>
      </c>
      <c r="F12" s="562" t="s">
        <v>259</v>
      </c>
      <c r="G12" s="563"/>
      <c r="H12" s="563"/>
      <c r="I12" s="563"/>
      <c r="J12" s="563"/>
      <c r="K12" s="563"/>
      <c r="L12" s="563"/>
      <c r="M12" s="563"/>
      <c r="N12" s="564"/>
      <c r="O12" s="464"/>
      <c r="P12" s="465"/>
      <c r="Q12" s="465"/>
      <c r="R12" s="465"/>
      <c r="S12" s="465"/>
      <c r="T12" s="465"/>
      <c r="U12" s="465"/>
      <c r="V12" s="465"/>
      <c r="W12" s="465"/>
      <c r="X12" s="467"/>
      <c r="Y12" s="467"/>
      <c r="Z12" s="467" t="s">
        <v>260</v>
      </c>
      <c r="AA12" s="467"/>
      <c r="AB12" s="467"/>
      <c r="AC12" s="467"/>
      <c r="AD12" s="467"/>
      <c r="AE12" s="467"/>
      <c r="AF12" s="467"/>
      <c r="AG12" s="467"/>
      <c r="AH12" s="467"/>
      <c r="AI12" s="467"/>
      <c r="AJ12" s="467"/>
    </row>
    <row r="13" spans="1:36" ht="18">
      <c r="A13" s="395" t="s">
        <v>261</v>
      </c>
      <c r="B13" s="396" t="s">
        <v>262</v>
      </c>
      <c r="C13" s="395">
        <v>645401</v>
      </c>
      <c r="D13" s="395" t="s">
        <v>239</v>
      </c>
      <c r="E13" s="397" t="s">
        <v>240</v>
      </c>
      <c r="F13" s="401"/>
      <c r="G13" s="401" t="s">
        <v>22</v>
      </c>
      <c r="H13" s="399" t="s">
        <v>22</v>
      </c>
      <c r="I13" s="400"/>
      <c r="J13" s="400"/>
      <c r="K13" s="399" t="s">
        <v>22</v>
      </c>
      <c r="L13" s="400"/>
      <c r="M13" s="398"/>
      <c r="N13" s="398" t="s">
        <v>22</v>
      </c>
      <c r="O13" s="399"/>
      <c r="P13" s="399"/>
      <c r="Q13" s="399" t="s">
        <v>22</v>
      </c>
      <c r="R13" s="399" t="s">
        <v>241</v>
      </c>
      <c r="S13" s="399"/>
      <c r="T13" s="398" t="s">
        <v>22</v>
      </c>
      <c r="U13" s="398"/>
      <c r="V13" s="400" t="s">
        <v>20</v>
      </c>
      <c r="W13" s="399" t="s">
        <v>22</v>
      </c>
      <c r="X13" s="400"/>
      <c r="Y13" s="399"/>
      <c r="Z13" s="399" t="s">
        <v>22</v>
      </c>
      <c r="AA13" s="401" t="s">
        <v>22</v>
      </c>
      <c r="AB13" s="401" t="s">
        <v>22</v>
      </c>
      <c r="AC13" s="399" t="s">
        <v>22</v>
      </c>
      <c r="AD13" s="399"/>
      <c r="AE13" s="399"/>
      <c r="AF13" s="399" t="s">
        <v>22</v>
      </c>
      <c r="AG13" s="400"/>
      <c r="AH13" s="401" t="s">
        <v>22</v>
      </c>
      <c r="AI13" s="398" t="s">
        <v>22</v>
      </c>
      <c r="AJ13" s="400"/>
    </row>
    <row r="14" spans="1:36" ht="18">
      <c r="A14" s="395" t="s">
        <v>263</v>
      </c>
      <c r="B14" s="396" t="s">
        <v>264</v>
      </c>
      <c r="C14" s="395" t="s">
        <v>265</v>
      </c>
      <c r="D14" s="395" t="s">
        <v>239</v>
      </c>
      <c r="E14" s="397" t="s">
        <v>240</v>
      </c>
      <c r="F14" s="401"/>
      <c r="G14" s="398"/>
      <c r="H14" s="399" t="s">
        <v>22</v>
      </c>
      <c r="I14" s="400" t="s">
        <v>22</v>
      </c>
      <c r="J14" s="399"/>
      <c r="K14" s="399" t="s">
        <v>22</v>
      </c>
      <c r="L14" s="400" t="s">
        <v>22</v>
      </c>
      <c r="M14" s="398"/>
      <c r="N14" s="398" t="s">
        <v>22</v>
      </c>
      <c r="O14" s="400"/>
      <c r="P14" s="399"/>
      <c r="Q14" s="399" t="s">
        <v>22</v>
      </c>
      <c r="R14" s="400" t="s">
        <v>22</v>
      </c>
      <c r="S14" s="399"/>
      <c r="T14" s="398" t="s">
        <v>22</v>
      </c>
      <c r="U14" s="398"/>
      <c r="V14" s="399" t="s">
        <v>241</v>
      </c>
      <c r="W14" s="399" t="s">
        <v>22</v>
      </c>
      <c r="X14" s="400" t="s">
        <v>22</v>
      </c>
      <c r="Y14" s="399"/>
      <c r="Z14" s="399" t="s">
        <v>22</v>
      </c>
      <c r="AA14" s="398"/>
      <c r="AB14" s="401" t="s">
        <v>22</v>
      </c>
      <c r="AC14" s="399" t="s">
        <v>22</v>
      </c>
      <c r="AD14" s="399"/>
      <c r="AE14" s="399"/>
      <c r="AF14" s="399" t="s">
        <v>22</v>
      </c>
      <c r="AG14" s="400" t="s">
        <v>22</v>
      </c>
      <c r="AH14" s="401" t="s">
        <v>22</v>
      </c>
      <c r="AI14" s="398" t="s">
        <v>22</v>
      </c>
      <c r="AJ14" s="400" t="s">
        <v>22</v>
      </c>
    </row>
    <row r="15" spans="1:36" ht="18">
      <c r="A15" s="402">
        <v>432997</v>
      </c>
      <c r="B15" s="396" t="s">
        <v>266</v>
      </c>
      <c r="C15" s="395">
        <v>702443</v>
      </c>
      <c r="D15" s="395" t="s">
        <v>239</v>
      </c>
      <c r="E15" s="397" t="s">
        <v>240</v>
      </c>
      <c r="F15" s="398"/>
      <c r="G15" s="398"/>
      <c r="H15" s="399"/>
      <c r="I15" s="399" t="s">
        <v>22</v>
      </c>
      <c r="J15" s="399"/>
      <c r="K15" s="399" t="s">
        <v>22</v>
      </c>
      <c r="L15" s="399"/>
      <c r="M15" s="398" t="s">
        <v>22</v>
      </c>
      <c r="N15" s="398"/>
      <c r="O15" s="400" t="s">
        <v>22</v>
      </c>
      <c r="P15" s="399"/>
      <c r="Q15" s="399" t="s">
        <v>22</v>
      </c>
      <c r="R15" s="400"/>
      <c r="S15" s="399" t="s">
        <v>22</v>
      </c>
      <c r="T15" s="398"/>
      <c r="U15" s="398"/>
      <c r="V15" s="399"/>
      <c r="W15" s="399" t="s">
        <v>22</v>
      </c>
      <c r="X15" s="399"/>
      <c r="Y15" s="399" t="s">
        <v>241</v>
      </c>
      <c r="Z15" s="399"/>
      <c r="AA15" s="398" t="s">
        <v>22</v>
      </c>
      <c r="AB15" s="398"/>
      <c r="AC15" s="399" t="s">
        <v>22</v>
      </c>
      <c r="AD15" s="399"/>
      <c r="AE15" s="400" t="s">
        <v>22</v>
      </c>
      <c r="AF15" s="399"/>
      <c r="AG15" s="399" t="s">
        <v>22</v>
      </c>
      <c r="AH15" s="398"/>
      <c r="AI15" s="398" t="s">
        <v>22</v>
      </c>
      <c r="AJ15" s="399"/>
    </row>
    <row r="16" spans="1:36" ht="18.75">
      <c r="A16" s="393" t="s">
        <v>0</v>
      </c>
      <c r="B16" s="394" t="s">
        <v>1</v>
      </c>
      <c r="C16" s="394" t="s">
        <v>67</v>
      </c>
      <c r="D16" s="462"/>
      <c r="E16" s="554" t="s">
        <v>3</v>
      </c>
      <c r="F16" s="351">
        <v>1</v>
      </c>
      <c r="G16" s="351">
        <v>2</v>
      </c>
      <c r="H16" s="351">
        <v>3</v>
      </c>
      <c r="I16" s="351">
        <v>4</v>
      </c>
      <c r="J16" s="351">
        <v>5</v>
      </c>
      <c r="K16" s="351">
        <v>6</v>
      </c>
      <c r="L16" s="351">
        <v>7</v>
      </c>
      <c r="M16" s="351">
        <v>8</v>
      </c>
      <c r="N16" s="351">
        <v>9</v>
      </c>
      <c r="O16" s="351">
        <v>10</v>
      </c>
      <c r="P16" s="351">
        <v>11</v>
      </c>
      <c r="Q16" s="351">
        <v>12</v>
      </c>
      <c r="R16" s="351">
        <v>13</v>
      </c>
      <c r="S16" s="351">
        <v>14</v>
      </c>
      <c r="T16" s="351">
        <v>15</v>
      </c>
      <c r="U16" s="351">
        <v>16</v>
      </c>
      <c r="V16" s="351">
        <v>17</v>
      </c>
      <c r="W16" s="351">
        <v>18</v>
      </c>
      <c r="X16" s="351">
        <v>19</v>
      </c>
      <c r="Y16" s="351">
        <v>20</v>
      </c>
      <c r="Z16" s="351">
        <v>21</v>
      </c>
      <c r="AA16" s="351">
        <v>22</v>
      </c>
      <c r="AB16" s="351">
        <v>23</v>
      </c>
      <c r="AC16" s="351">
        <v>24</v>
      </c>
      <c r="AD16" s="351">
        <v>25</v>
      </c>
      <c r="AE16" s="351">
        <v>26</v>
      </c>
      <c r="AF16" s="351">
        <v>27</v>
      </c>
      <c r="AG16" s="351">
        <v>28</v>
      </c>
      <c r="AH16" s="351">
        <v>29</v>
      </c>
      <c r="AI16" s="351">
        <v>30</v>
      </c>
      <c r="AJ16" s="351">
        <v>31</v>
      </c>
    </row>
    <row r="17" spans="1:40" ht="18.75">
      <c r="A17" s="393"/>
      <c r="B17" s="394" t="s">
        <v>234</v>
      </c>
      <c r="C17" s="394" t="s">
        <v>190</v>
      </c>
      <c r="D17" s="463"/>
      <c r="E17" s="555"/>
      <c r="F17" s="351" t="s">
        <v>11</v>
      </c>
      <c r="G17" s="351" t="s">
        <v>12</v>
      </c>
      <c r="H17" s="351" t="s">
        <v>13</v>
      </c>
      <c r="I17" s="351" t="s">
        <v>14</v>
      </c>
      <c r="J17" s="351" t="s">
        <v>8</v>
      </c>
      <c r="K17" s="351" t="s">
        <v>9</v>
      </c>
      <c r="L17" s="351" t="s">
        <v>10</v>
      </c>
      <c r="M17" s="351" t="s">
        <v>11</v>
      </c>
      <c r="N17" s="351" t="s">
        <v>12</v>
      </c>
      <c r="O17" s="351" t="s">
        <v>13</v>
      </c>
      <c r="P17" s="351" t="s">
        <v>14</v>
      </c>
      <c r="Q17" s="351" t="s">
        <v>8</v>
      </c>
      <c r="R17" s="351" t="s">
        <v>9</v>
      </c>
      <c r="S17" s="351" t="s">
        <v>10</v>
      </c>
      <c r="T17" s="351" t="s">
        <v>11</v>
      </c>
      <c r="U17" s="351" t="s">
        <v>12</v>
      </c>
      <c r="V17" s="351" t="s">
        <v>13</v>
      </c>
      <c r="W17" s="351" t="s">
        <v>14</v>
      </c>
      <c r="X17" s="351" t="s">
        <v>8</v>
      </c>
      <c r="Y17" s="351" t="s">
        <v>9</v>
      </c>
      <c r="Z17" s="351" t="s">
        <v>10</v>
      </c>
      <c r="AA17" s="351" t="s">
        <v>11</v>
      </c>
      <c r="AB17" s="351" t="s">
        <v>12</v>
      </c>
      <c r="AC17" s="351" t="s">
        <v>13</v>
      </c>
      <c r="AD17" s="351" t="s">
        <v>14</v>
      </c>
      <c r="AE17" s="351" t="s">
        <v>8</v>
      </c>
      <c r="AF17" s="351" t="s">
        <v>9</v>
      </c>
      <c r="AG17" s="351" t="s">
        <v>10</v>
      </c>
      <c r="AH17" s="351" t="s">
        <v>11</v>
      </c>
      <c r="AI17" s="351" t="s">
        <v>12</v>
      </c>
      <c r="AJ17" s="351" t="s">
        <v>13</v>
      </c>
    </row>
    <row r="18" spans="1:40" ht="18">
      <c r="A18" s="402" t="s">
        <v>267</v>
      </c>
      <c r="B18" s="402" t="s">
        <v>268</v>
      </c>
      <c r="C18" s="395" t="s">
        <v>269</v>
      </c>
      <c r="D18" s="395" t="s">
        <v>239</v>
      </c>
      <c r="E18" s="397" t="s">
        <v>240</v>
      </c>
      <c r="F18" s="398" t="s">
        <v>22</v>
      </c>
      <c r="G18" s="398"/>
      <c r="H18" s="400" t="s">
        <v>22</v>
      </c>
      <c r="I18" s="399" t="s">
        <v>241</v>
      </c>
      <c r="J18" s="399"/>
      <c r="K18" s="400" t="s">
        <v>22</v>
      </c>
      <c r="L18" s="399" t="s">
        <v>22</v>
      </c>
      <c r="M18" s="401"/>
      <c r="N18" s="401" t="s">
        <v>22</v>
      </c>
      <c r="O18" s="399" t="s">
        <v>22</v>
      </c>
      <c r="P18" s="400"/>
      <c r="Q18" s="399"/>
      <c r="R18" s="399" t="s">
        <v>22</v>
      </c>
      <c r="S18" s="400"/>
      <c r="T18" s="401" t="s">
        <v>22</v>
      </c>
      <c r="U18" s="398"/>
      <c r="V18" s="400"/>
      <c r="W18" s="400" t="s">
        <v>22</v>
      </c>
      <c r="X18" s="399" t="s">
        <v>22</v>
      </c>
      <c r="Y18" s="399"/>
      <c r="Z18" s="400" t="s">
        <v>22</v>
      </c>
      <c r="AA18" s="398" t="s">
        <v>22</v>
      </c>
      <c r="AB18" s="398" t="s">
        <v>22</v>
      </c>
      <c r="AC18" s="399"/>
      <c r="AD18" s="399" t="s">
        <v>22</v>
      </c>
      <c r="AE18" s="399"/>
      <c r="AF18" s="400" t="s">
        <v>22</v>
      </c>
      <c r="AG18" s="399" t="s">
        <v>22</v>
      </c>
      <c r="AH18" s="401"/>
      <c r="AI18" s="398"/>
      <c r="AJ18" s="399" t="s">
        <v>22</v>
      </c>
    </row>
    <row r="19" spans="1:40" ht="18">
      <c r="A19" s="395" t="s">
        <v>270</v>
      </c>
      <c r="B19" s="402" t="s">
        <v>271</v>
      </c>
      <c r="C19" s="395">
        <v>497725</v>
      </c>
      <c r="D19" s="395" t="s">
        <v>239</v>
      </c>
      <c r="E19" s="397" t="s">
        <v>240</v>
      </c>
      <c r="F19" s="556" t="s">
        <v>272</v>
      </c>
      <c r="G19" s="557"/>
      <c r="H19" s="557"/>
      <c r="I19" s="557"/>
      <c r="J19" s="557"/>
      <c r="K19" s="557"/>
      <c r="L19" s="557"/>
      <c r="M19" s="557"/>
      <c r="N19" s="558"/>
      <c r="O19" s="399" t="s">
        <v>22</v>
      </c>
      <c r="P19" s="400"/>
      <c r="Q19" s="399"/>
      <c r="R19" s="399" t="s">
        <v>22</v>
      </c>
      <c r="S19" s="400" t="s">
        <v>22</v>
      </c>
      <c r="T19" s="398"/>
      <c r="U19" s="398" t="s">
        <v>22</v>
      </c>
      <c r="V19" s="399"/>
      <c r="W19" s="399"/>
      <c r="X19" s="399" t="s">
        <v>22</v>
      </c>
      <c r="Y19" s="400"/>
      <c r="Z19" s="399"/>
      <c r="AA19" s="398" t="s">
        <v>22</v>
      </c>
      <c r="AB19" s="398"/>
      <c r="AC19" s="400" t="s">
        <v>22</v>
      </c>
      <c r="AD19" s="399" t="s">
        <v>22</v>
      </c>
      <c r="AE19" s="400"/>
      <c r="AF19" s="399"/>
      <c r="AG19" s="399" t="s">
        <v>22</v>
      </c>
      <c r="AH19" s="401"/>
      <c r="AI19" s="401" t="s">
        <v>22</v>
      </c>
      <c r="AJ19" s="399" t="s">
        <v>22</v>
      </c>
    </row>
    <row r="20" spans="1:40" ht="18">
      <c r="A20" s="402" t="s">
        <v>273</v>
      </c>
      <c r="B20" s="407" t="s">
        <v>274</v>
      </c>
      <c r="C20" s="395" t="s">
        <v>275</v>
      </c>
      <c r="D20" s="395" t="s">
        <v>253</v>
      </c>
      <c r="E20" s="397" t="s">
        <v>240</v>
      </c>
      <c r="F20" s="398" t="s">
        <v>22</v>
      </c>
      <c r="G20" s="401"/>
      <c r="H20" s="399" t="s">
        <v>22</v>
      </c>
      <c r="I20" s="399"/>
      <c r="J20" s="400"/>
      <c r="K20" s="399" t="s">
        <v>241</v>
      </c>
      <c r="L20" s="399" t="s">
        <v>22</v>
      </c>
      <c r="M20" s="401"/>
      <c r="N20" s="398" t="s">
        <v>22</v>
      </c>
      <c r="O20" s="399" t="s">
        <v>22</v>
      </c>
      <c r="P20" s="400"/>
      <c r="Q20" s="399" t="s">
        <v>22</v>
      </c>
      <c r="R20" s="399" t="s">
        <v>22</v>
      </c>
      <c r="S20" s="400" t="s">
        <v>22</v>
      </c>
      <c r="T20" s="401" t="s">
        <v>22</v>
      </c>
      <c r="U20" s="401" t="s">
        <v>22</v>
      </c>
      <c r="V20" s="400" t="s">
        <v>22</v>
      </c>
      <c r="W20" s="399"/>
      <c r="X20" s="399"/>
      <c r="Y20" s="400" t="s">
        <v>22</v>
      </c>
      <c r="Z20" s="400" t="s">
        <v>22</v>
      </c>
      <c r="AA20" s="398" t="s">
        <v>22</v>
      </c>
      <c r="AB20" s="401"/>
      <c r="AC20" s="399"/>
      <c r="AD20" s="399"/>
      <c r="AE20" s="399" t="s">
        <v>22</v>
      </c>
      <c r="AF20" s="400" t="s">
        <v>22</v>
      </c>
      <c r="AG20" s="399" t="s">
        <v>22</v>
      </c>
      <c r="AH20" s="398"/>
      <c r="AI20" s="398"/>
      <c r="AJ20" s="399" t="s">
        <v>22</v>
      </c>
    </row>
    <row r="21" spans="1:40" ht="18">
      <c r="A21" s="402" t="s">
        <v>276</v>
      </c>
      <c r="B21" s="402" t="s">
        <v>277</v>
      </c>
      <c r="C21" s="395" t="s">
        <v>278</v>
      </c>
      <c r="D21" s="395" t="s">
        <v>253</v>
      </c>
      <c r="E21" s="397" t="s">
        <v>240</v>
      </c>
      <c r="F21" s="398" t="s">
        <v>22</v>
      </c>
      <c r="G21" s="401" t="s">
        <v>22</v>
      </c>
      <c r="H21" s="400" t="s">
        <v>22</v>
      </c>
      <c r="I21" s="399"/>
      <c r="J21" s="399" t="s">
        <v>241</v>
      </c>
      <c r="K21" s="400" t="s">
        <v>22</v>
      </c>
      <c r="L21" s="399" t="s">
        <v>22</v>
      </c>
      <c r="M21" s="401"/>
      <c r="N21" s="401" t="s">
        <v>22</v>
      </c>
      <c r="O21" s="399" t="s">
        <v>22</v>
      </c>
      <c r="P21" s="399"/>
      <c r="Q21" s="400" t="s">
        <v>22</v>
      </c>
      <c r="R21" s="399" t="s">
        <v>22</v>
      </c>
      <c r="S21" s="400" t="s">
        <v>22</v>
      </c>
      <c r="T21" s="398"/>
      <c r="U21" s="398" t="s">
        <v>22</v>
      </c>
      <c r="V21" s="400"/>
      <c r="W21" s="400" t="s">
        <v>22</v>
      </c>
      <c r="X21" s="399" t="s">
        <v>22</v>
      </c>
      <c r="Y21" s="399"/>
      <c r="Z21" s="400" t="s">
        <v>22</v>
      </c>
      <c r="AA21" s="398" t="s">
        <v>22</v>
      </c>
      <c r="AB21" s="401"/>
      <c r="AC21" s="400" t="s">
        <v>22</v>
      </c>
      <c r="AD21" s="399" t="s">
        <v>22</v>
      </c>
      <c r="AE21" s="400" t="s">
        <v>22</v>
      </c>
      <c r="AF21" s="400" t="s">
        <v>22</v>
      </c>
      <c r="AG21" s="399" t="s">
        <v>22</v>
      </c>
      <c r="AH21" s="401"/>
      <c r="AI21" s="401" t="s">
        <v>22</v>
      </c>
      <c r="AJ21" s="399" t="s">
        <v>22</v>
      </c>
    </row>
    <row r="22" spans="1:40" ht="18">
      <c r="A22" s="402" t="s">
        <v>279</v>
      </c>
      <c r="B22" s="402" t="s">
        <v>280</v>
      </c>
      <c r="C22" s="395">
        <v>1100211</v>
      </c>
      <c r="D22" s="395" t="s">
        <v>253</v>
      </c>
      <c r="E22" s="397" t="s">
        <v>240</v>
      </c>
      <c r="F22" s="398"/>
      <c r="G22" s="398"/>
      <c r="H22" s="399"/>
      <c r="I22" s="399"/>
      <c r="J22" s="400"/>
      <c r="K22" s="399"/>
      <c r="L22" s="399" t="s">
        <v>22</v>
      </c>
      <c r="M22" s="398" t="s">
        <v>22</v>
      </c>
      <c r="N22" s="398"/>
      <c r="O22" s="399" t="s">
        <v>22</v>
      </c>
      <c r="P22" s="399" t="s">
        <v>241</v>
      </c>
      <c r="Q22" s="399"/>
      <c r="R22" s="399" t="s">
        <v>22</v>
      </c>
      <c r="S22" s="399"/>
      <c r="T22" s="398"/>
      <c r="U22" s="398" t="s">
        <v>22</v>
      </c>
      <c r="V22" s="399"/>
      <c r="W22" s="399"/>
      <c r="X22" s="399" t="s">
        <v>22</v>
      </c>
      <c r="Y22" s="399"/>
      <c r="Z22" s="400" t="s">
        <v>22</v>
      </c>
      <c r="AA22" s="398" t="s">
        <v>22</v>
      </c>
      <c r="AB22" s="398"/>
      <c r="AC22" s="399"/>
      <c r="AD22" s="399" t="s">
        <v>22</v>
      </c>
      <c r="AE22" s="399"/>
      <c r="AF22" s="399"/>
      <c r="AG22" s="399" t="s">
        <v>22</v>
      </c>
      <c r="AH22" s="398"/>
      <c r="AI22" s="398"/>
      <c r="AJ22" s="399" t="s">
        <v>22</v>
      </c>
    </row>
    <row r="23" spans="1:40" ht="18">
      <c r="A23" s="402">
        <v>432369</v>
      </c>
      <c r="B23" s="402" t="s">
        <v>281</v>
      </c>
      <c r="C23" s="395">
        <v>910386</v>
      </c>
      <c r="D23" s="395" t="s">
        <v>239</v>
      </c>
      <c r="E23" s="397" t="s">
        <v>240</v>
      </c>
      <c r="F23" s="398" t="s">
        <v>22</v>
      </c>
      <c r="G23" s="398"/>
      <c r="H23" s="399"/>
      <c r="I23" s="399"/>
      <c r="J23" s="399" t="s">
        <v>22</v>
      </c>
      <c r="K23" s="399"/>
      <c r="L23" s="399" t="s">
        <v>22</v>
      </c>
      <c r="M23" s="398"/>
      <c r="N23" s="398"/>
      <c r="O23" s="399"/>
      <c r="P23" s="399" t="s">
        <v>241</v>
      </c>
      <c r="Q23" s="399"/>
      <c r="R23" s="399" t="s">
        <v>22</v>
      </c>
      <c r="S23" s="399"/>
      <c r="T23" s="398" t="s">
        <v>22</v>
      </c>
      <c r="U23" s="398"/>
      <c r="V23" s="399"/>
      <c r="W23" s="399"/>
      <c r="X23" s="399" t="s">
        <v>22</v>
      </c>
      <c r="Y23" s="399"/>
      <c r="Z23" s="399"/>
      <c r="AA23" s="398"/>
      <c r="AB23" s="398" t="s">
        <v>22</v>
      </c>
      <c r="AC23" s="399"/>
      <c r="AD23" s="399" t="s">
        <v>22</v>
      </c>
      <c r="AE23" s="399"/>
      <c r="AF23" s="399" t="s">
        <v>22</v>
      </c>
      <c r="AG23" s="399"/>
      <c r="AH23" s="398"/>
      <c r="AI23" s="398"/>
      <c r="AJ23" s="399" t="s">
        <v>22</v>
      </c>
    </row>
    <row r="24" spans="1:40" ht="18">
      <c r="A24" s="402" t="s">
        <v>282</v>
      </c>
      <c r="B24" s="402" t="s">
        <v>283</v>
      </c>
      <c r="C24" s="395">
        <v>236789</v>
      </c>
      <c r="D24" s="395" t="s">
        <v>239</v>
      </c>
      <c r="E24" s="397" t="s">
        <v>240</v>
      </c>
      <c r="F24" s="398"/>
      <c r="G24" s="401" t="s">
        <v>22</v>
      </c>
      <c r="H24" s="399"/>
      <c r="I24" s="399" t="s">
        <v>22</v>
      </c>
      <c r="J24" s="399"/>
      <c r="K24" s="400" t="s">
        <v>22</v>
      </c>
      <c r="L24" s="399" t="s">
        <v>22</v>
      </c>
      <c r="M24" s="398" t="s">
        <v>22</v>
      </c>
      <c r="N24" s="401" t="s">
        <v>22</v>
      </c>
      <c r="O24" s="399" t="s">
        <v>241</v>
      </c>
      <c r="P24" s="400" t="s">
        <v>20</v>
      </c>
      <c r="Q24" s="399"/>
      <c r="R24" s="399" t="s">
        <v>22</v>
      </c>
      <c r="S24" s="400" t="s">
        <v>22</v>
      </c>
      <c r="T24" s="398"/>
      <c r="U24" s="398" t="s">
        <v>22</v>
      </c>
      <c r="V24" s="400" t="s">
        <v>22</v>
      </c>
      <c r="W24" s="400" t="s">
        <v>22</v>
      </c>
      <c r="X24" s="399"/>
      <c r="Y24" s="399" t="s">
        <v>22</v>
      </c>
      <c r="Z24" s="400" t="s">
        <v>22</v>
      </c>
      <c r="AA24" s="398" t="s">
        <v>22</v>
      </c>
      <c r="AB24" s="401" t="s">
        <v>22</v>
      </c>
      <c r="AC24" s="400" t="s">
        <v>20</v>
      </c>
      <c r="AD24" s="399" t="s">
        <v>22</v>
      </c>
      <c r="AE24" s="400"/>
      <c r="AF24" s="400" t="s">
        <v>22</v>
      </c>
      <c r="AG24" s="399" t="s">
        <v>22</v>
      </c>
      <c r="AH24" s="398"/>
      <c r="AI24" s="398"/>
      <c r="AJ24" s="399" t="s">
        <v>22</v>
      </c>
    </row>
    <row r="25" spans="1:40" ht="18">
      <c r="A25" s="402" t="s">
        <v>284</v>
      </c>
      <c r="B25" s="402" t="s">
        <v>285</v>
      </c>
      <c r="C25" s="395" t="s">
        <v>286</v>
      </c>
      <c r="D25" s="395" t="s">
        <v>253</v>
      </c>
      <c r="E25" s="397" t="s">
        <v>240</v>
      </c>
      <c r="F25" s="398" t="s">
        <v>22</v>
      </c>
      <c r="G25" s="398" t="s">
        <v>22</v>
      </c>
      <c r="H25" s="399"/>
      <c r="I25" s="399" t="s">
        <v>22</v>
      </c>
      <c r="J25" s="399" t="s">
        <v>22</v>
      </c>
      <c r="K25" s="399"/>
      <c r="L25" s="399" t="s">
        <v>22</v>
      </c>
      <c r="M25" s="401"/>
      <c r="N25" s="398"/>
      <c r="O25" s="399" t="s">
        <v>241</v>
      </c>
      <c r="P25" s="400" t="s">
        <v>22</v>
      </c>
      <c r="Q25" s="400" t="s">
        <v>22</v>
      </c>
      <c r="R25" s="399" t="s">
        <v>22</v>
      </c>
      <c r="S25" s="400"/>
      <c r="T25" s="398"/>
      <c r="U25" s="398"/>
      <c r="V25" s="399"/>
      <c r="W25" s="400" t="s">
        <v>22</v>
      </c>
      <c r="X25" s="399"/>
      <c r="Y25" s="399"/>
      <c r="Z25" s="400" t="s">
        <v>22</v>
      </c>
      <c r="AA25" s="398" t="s">
        <v>22</v>
      </c>
      <c r="AB25" s="401"/>
      <c r="AC25" s="399"/>
      <c r="AD25" s="399" t="s">
        <v>22</v>
      </c>
      <c r="AE25" s="400"/>
      <c r="AF25" s="400" t="s">
        <v>22</v>
      </c>
      <c r="AG25" s="399" t="s">
        <v>22</v>
      </c>
      <c r="AH25" s="398"/>
      <c r="AI25" s="401" t="s">
        <v>22</v>
      </c>
      <c r="AJ25" s="399" t="s">
        <v>22</v>
      </c>
    </row>
    <row r="26" spans="1:40" ht="18">
      <c r="A26" s="402">
        <v>125652</v>
      </c>
      <c r="B26" s="402" t="s">
        <v>287</v>
      </c>
      <c r="C26" s="408">
        <v>267043</v>
      </c>
      <c r="D26" s="395" t="s">
        <v>239</v>
      </c>
      <c r="E26" s="397" t="s">
        <v>240</v>
      </c>
      <c r="F26" s="398"/>
      <c r="G26" s="398"/>
      <c r="H26" s="399"/>
      <c r="I26" s="399"/>
      <c r="J26" s="400"/>
      <c r="K26" s="400" t="s">
        <v>22</v>
      </c>
      <c r="L26" s="399" t="s">
        <v>22</v>
      </c>
      <c r="M26" s="398" t="s">
        <v>22</v>
      </c>
      <c r="N26" s="398"/>
      <c r="O26" s="399" t="s">
        <v>22</v>
      </c>
      <c r="P26" s="399"/>
      <c r="Q26" s="400" t="s">
        <v>22</v>
      </c>
      <c r="R26" s="399" t="s">
        <v>241</v>
      </c>
      <c r="S26" s="400" t="s">
        <v>22</v>
      </c>
      <c r="T26" s="398"/>
      <c r="U26" s="398" t="s">
        <v>22</v>
      </c>
      <c r="V26" s="400"/>
      <c r="W26" s="399" t="s">
        <v>22</v>
      </c>
      <c r="X26" s="399" t="s">
        <v>22</v>
      </c>
      <c r="Y26" s="399"/>
      <c r="Z26" s="400" t="s">
        <v>22</v>
      </c>
      <c r="AA26" s="398" t="s">
        <v>22</v>
      </c>
      <c r="AB26" s="398"/>
      <c r="AC26" s="400" t="s">
        <v>22</v>
      </c>
      <c r="AD26" s="399" t="s">
        <v>22</v>
      </c>
      <c r="AE26" s="400" t="s">
        <v>22</v>
      </c>
      <c r="AF26" s="399"/>
      <c r="AG26" s="399" t="s">
        <v>22</v>
      </c>
      <c r="AH26" s="401" t="s">
        <v>22</v>
      </c>
      <c r="AI26" s="398"/>
      <c r="AJ26" s="399" t="s">
        <v>22</v>
      </c>
      <c r="AN26" s="409"/>
    </row>
    <row r="27" spans="1:40" ht="18">
      <c r="A27" s="402">
        <v>434566</v>
      </c>
      <c r="B27" s="402" t="s">
        <v>288</v>
      </c>
      <c r="C27" s="408">
        <v>342250</v>
      </c>
      <c r="D27" s="395" t="s">
        <v>239</v>
      </c>
      <c r="E27" s="397" t="s">
        <v>240</v>
      </c>
      <c r="F27" s="398" t="s">
        <v>22</v>
      </c>
      <c r="G27" s="401" t="s">
        <v>22</v>
      </c>
      <c r="H27" s="400" t="s">
        <v>22</v>
      </c>
      <c r="I27" s="399"/>
      <c r="J27" s="399" t="s">
        <v>22</v>
      </c>
      <c r="K27" s="399"/>
      <c r="L27" s="399" t="s">
        <v>22</v>
      </c>
      <c r="M27" s="401"/>
      <c r="N27" s="401" t="s">
        <v>22</v>
      </c>
      <c r="O27" s="399"/>
      <c r="P27" s="399" t="s">
        <v>22</v>
      </c>
      <c r="Q27" s="399"/>
      <c r="R27" s="399" t="s">
        <v>22</v>
      </c>
      <c r="S27" s="399"/>
      <c r="T27" s="398" t="s">
        <v>22</v>
      </c>
      <c r="U27" s="398" t="s">
        <v>22</v>
      </c>
      <c r="V27" s="400" t="s">
        <v>22</v>
      </c>
      <c r="W27" s="400"/>
      <c r="X27" s="399" t="s">
        <v>241</v>
      </c>
      <c r="Y27" s="399"/>
      <c r="Z27" s="399" t="s">
        <v>22</v>
      </c>
      <c r="AA27" s="398"/>
      <c r="AB27" s="398" t="s">
        <v>22</v>
      </c>
      <c r="AC27" s="399"/>
      <c r="AD27" s="400" t="s">
        <v>22</v>
      </c>
      <c r="AE27" s="399"/>
      <c r="AF27" s="399" t="s">
        <v>22</v>
      </c>
      <c r="AG27" s="399"/>
      <c r="AH27" s="401" t="s">
        <v>22</v>
      </c>
      <c r="AI27" s="401" t="s">
        <v>22</v>
      </c>
      <c r="AJ27" s="399" t="s">
        <v>22</v>
      </c>
    </row>
    <row r="28" spans="1:40" ht="18">
      <c r="A28" s="402">
        <v>434493</v>
      </c>
      <c r="B28" s="402" t="s">
        <v>289</v>
      </c>
      <c r="C28" s="408">
        <v>1333270</v>
      </c>
      <c r="D28" s="395" t="s">
        <v>239</v>
      </c>
      <c r="E28" s="397" t="s">
        <v>240</v>
      </c>
      <c r="F28" s="398" t="s">
        <v>22</v>
      </c>
      <c r="G28" s="398"/>
      <c r="H28" s="399" t="s">
        <v>22</v>
      </c>
      <c r="I28" s="399" t="s">
        <v>22</v>
      </c>
      <c r="J28" s="400"/>
      <c r="K28" s="399"/>
      <c r="L28" s="399" t="s">
        <v>22</v>
      </c>
      <c r="M28" s="398"/>
      <c r="N28" s="398" t="s">
        <v>22</v>
      </c>
      <c r="O28" s="399" t="s">
        <v>22</v>
      </c>
      <c r="P28" s="400"/>
      <c r="Q28" s="399"/>
      <c r="R28" s="399" t="s">
        <v>22</v>
      </c>
      <c r="S28" s="399"/>
      <c r="T28" s="398"/>
      <c r="U28" s="398"/>
      <c r="V28" s="399"/>
      <c r="W28" s="399"/>
      <c r="X28" s="399"/>
      <c r="Y28" s="399"/>
      <c r="Z28" s="399"/>
      <c r="AA28" s="398"/>
      <c r="AB28" s="398"/>
      <c r="AC28" s="399"/>
      <c r="AD28" s="399" t="s">
        <v>241</v>
      </c>
      <c r="AE28" s="399" t="s">
        <v>22</v>
      </c>
      <c r="AF28" s="399"/>
      <c r="AG28" s="399" t="s">
        <v>22</v>
      </c>
      <c r="AH28" s="398"/>
      <c r="AI28" s="398"/>
      <c r="AJ28" s="399" t="s">
        <v>22</v>
      </c>
    </row>
    <row r="29" spans="1:40" ht="18">
      <c r="A29" s="402">
        <v>434167</v>
      </c>
      <c r="B29" s="402" t="s">
        <v>290</v>
      </c>
      <c r="C29" s="408">
        <v>935030</v>
      </c>
      <c r="D29" s="395" t="s">
        <v>239</v>
      </c>
      <c r="E29" s="397" t="s">
        <v>240</v>
      </c>
      <c r="F29" s="398" t="s">
        <v>22</v>
      </c>
      <c r="G29" s="398"/>
      <c r="H29" s="399" t="s">
        <v>22</v>
      </c>
      <c r="I29" s="399"/>
      <c r="J29" s="400"/>
      <c r="K29" s="399"/>
      <c r="L29" s="399" t="s">
        <v>22</v>
      </c>
      <c r="M29" s="398"/>
      <c r="N29" s="398"/>
      <c r="O29" s="399"/>
      <c r="P29" s="399" t="s">
        <v>22</v>
      </c>
      <c r="Q29" s="399"/>
      <c r="R29" s="399" t="s">
        <v>22</v>
      </c>
      <c r="S29" s="399"/>
      <c r="T29" s="398" t="s">
        <v>22</v>
      </c>
      <c r="U29" s="398"/>
      <c r="V29" s="399" t="s">
        <v>22</v>
      </c>
      <c r="W29" s="399"/>
      <c r="X29" s="399"/>
      <c r="Y29" s="399"/>
      <c r="Z29" s="399"/>
      <c r="AA29" s="398"/>
      <c r="AB29" s="398" t="s">
        <v>22</v>
      </c>
      <c r="AC29" s="399"/>
      <c r="AD29" s="399" t="s">
        <v>22</v>
      </c>
      <c r="AE29" s="399"/>
      <c r="AF29" s="399" t="s">
        <v>22</v>
      </c>
      <c r="AG29" s="399"/>
      <c r="AH29" s="398"/>
      <c r="AI29" s="398"/>
      <c r="AJ29" s="399" t="s">
        <v>22</v>
      </c>
    </row>
    <row r="30" spans="1:40" ht="18">
      <c r="A30" s="402" t="s">
        <v>291</v>
      </c>
      <c r="B30" s="402" t="s">
        <v>292</v>
      </c>
      <c r="C30" s="395">
        <v>727359</v>
      </c>
      <c r="D30" s="395" t="s">
        <v>239</v>
      </c>
      <c r="E30" s="397" t="s">
        <v>240</v>
      </c>
      <c r="F30" s="559" t="s">
        <v>293</v>
      </c>
      <c r="G30" s="560"/>
      <c r="H30" s="560"/>
      <c r="I30" s="560"/>
      <c r="J30" s="560"/>
      <c r="K30" s="560"/>
      <c r="L30" s="560"/>
      <c r="M30" s="560"/>
      <c r="N30" s="560"/>
      <c r="O30" s="560"/>
      <c r="P30" s="560"/>
      <c r="Q30" s="560"/>
      <c r="R30" s="560"/>
      <c r="S30" s="560"/>
      <c r="T30" s="560"/>
      <c r="U30" s="560"/>
      <c r="V30" s="560"/>
      <c r="W30" s="560"/>
      <c r="X30" s="560"/>
      <c r="Y30" s="561"/>
      <c r="Z30" s="399"/>
      <c r="AA30" s="398" t="s">
        <v>22</v>
      </c>
      <c r="AB30" s="398"/>
      <c r="AC30" s="399"/>
      <c r="AD30" s="399" t="s">
        <v>22</v>
      </c>
      <c r="AE30" s="399"/>
      <c r="AF30" s="399"/>
      <c r="AG30" s="399" t="s">
        <v>241</v>
      </c>
      <c r="AH30" s="398"/>
      <c r="AI30" s="398"/>
      <c r="AJ30" s="399" t="s">
        <v>20</v>
      </c>
    </row>
    <row r="31" spans="1:40" ht="18.75">
      <c r="A31" s="393" t="s">
        <v>0</v>
      </c>
      <c r="B31" s="394" t="s">
        <v>1</v>
      </c>
      <c r="C31" s="394" t="s">
        <v>67</v>
      </c>
      <c r="D31" s="462"/>
      <c r="E31" s="554" t="s">
        <v>3</v>
      </c>
      <c r="F31" s="351">
        <v>1</v>
      </c>
      <c r="G31" s="351">
        <v>2</v>
      </c>
      <c r="H31" s="351">
        <v>3</v>
      </c>
      <c r="I31" s="351">
        <v>4</v>
      </c>
      <c r="J31" s="351">
        <v>5</v>
      </c>
      <c r="K31" s="351">
        <v>6</v>
      </c>
      <c r="L31" s="351">
        <v>7</v>
      </c>
      <c r="M31" s="351">
        <v>8</v>
      </c>
      <c r="N31" s="351">
        <v>9</v>
      </c>
      <c r="O31" s="351">
        <v>10</v>
      </c>
      <c r="P31" s="351">
        <v>11</v>
      </c>
      <c r="Q31" s="351">
        <v>12</v>
      </c>
      <c r="R31" s="351">
        <v>13</v>
      </c>
      <c r="S31" s="351">
        <v>14</v>
      </c>
      <c r="T31" s="351">
        <v>15</v>
      </c>
      <c r="U31" s="351">
        <v>16</v>
      </c>
      <c r="V31" s="351">
        <v>17</v>
      </c>
      <c r="W31" s="351">
        <v>18</v>
      </c>
      <c r="X31" s="351">
        <v>19</v>
      </c>
      <c r="Y31" s="351">
        <v>20</v>
      </c>
      <c r="Z31" s="351">
        <v>21</v>
      </c>
      <c r="AA31" s="351">
        <v>22</v>
      </c>
      <c r="AB31" s="351">
        <v>23</v>
      </c>
      <c r="AC31" s="351">
        <v>24</v>
      </c>
      <c r="AD31" s="351">
        <v>25</v>
      </c>
      <c r="AE31" s="351">
        <v>26</v>
      </c>
      <c r="AF31" s="351">
        <v>27</v>
      </c>
      <c r="AG31" s="351">
        <v>28</v>
      </c>
      <c r="AH31" s="351">
        <v>29</v>
      </c>
      <c r="AI31" s="351">
        <v>30</v>
      </c>
      <c r="AJ31" s="351">
        <v>31</v>
      </c>
    </row>
    <row r="32" spans="1:40" ht="18.75">
      <c r="A32" s="393"/>
      <c r="B32" s="394" t="s">
        <v>234</v>
      </c>
      <c r="C32" s="394" t="s">
        <v>190</v>
      </c>
      <c r="D32" s="463"/>
      <c r="E32" s="555"/>
      <c r="F32" s="351" t="s">
        <v>11</v>
      </c>
      <c r="G32" s="351" t="s">
        <v>12</v>
      </c>
      <c r="H32" s="351" t="s">
        <v>13</v>
      </c>
      <c r="I32" s="351" t="s">
        <v>14</v>
      </c>
      <c r="J32" s="351" t="s">
        <v>8</v>
      </c>
      <c r="K32" s="351" t="s">
        <v>9</v>
      </c>
      <c r="L32" s="351" t="s">
        <v>10</v>
      </c>
      <c r="M32" s="351" t="s">
        <v>11</v>
      </c>
      <c r="N32" s="351" t="s">
        <v>12</v>
      </c>
      <c r="O32" s="351" t="s">
        <v>13</v>
      </c>
      <c r="P32" s="351" t="s">
        <v>14</v>
      </c>
      <c r="Q32" s="351" t="s">
        <v>8</v>
      </c>
      <c r="R32" s="351" t="s">
        <v>9</v>
      </c>
      <c r="S32" s="351" t="s">
        <v>10</v>
      </c>
      <c r="T32" s="351" t="s">
        <v>11</v>
      </c>
      <c r="U32" s="351" t="s">
        <v>12</v>
      </c>
      <c r="V32" s="351" t="s">
        <v>13</v>
      </c>
      <c r="W32" s="351" t="s">
        <v>14</v>
      </c>
      <c r="X32" s="351" t="s">
        <v>8</v>
      </c>
      <c r="Y32" s="351" t="s">
        <v>9</v>
      </c>
      <c r="Z32" s="351" t="s">
        <v>10</v>
      </c>
      <c r="AA32" s="351" t="s">
        <v>11</v>
      </c>
      <c r="AB32" s="351" t="s">
        <v>12</v>
      </c>
      <c r="AC32" s="351" t="s">
        <v>13</v>
      </c>
      <c r="AD32" s="351" t="s">
        <v>14</v>
      </c>
      <c r="AE32" s="351" t="s">
        <v>8</v>
      </c>
      <c r="AF32" s="351" t="s">
        <v>9</v>
      </c>
      <c r="AG32" s="351" t="s">
        <v>10</v>
      </c>
      <c r="AH32" s="351" t="s">
        <v>11</v>
      </c>
      <c r="AI32" s="351" t="s">
        <v>12</v>
      </c>
      <c r="AJ32" s="351" t="s">
        <v>13</v>
      </c>
    </row>
    <row r="33" spans="1:36" ht="18">
      <c r="A33" s="402" t="s">
        <v>294</v>
      </c>
      <c r="B33" s="402" t="s">
        <v>295</v>
      </c>
      <c r="C33" s="395">
        <v>645360</v>
      </c>
      <c r="D33" s="395" t="s">
        <v>239</v>
      </c>
      <c r="E33" s="397" t="s">
        <v>240</v>
      </c>
      <c r="F33" s="401" t="s">
        <v>22</v>
      </c>
      <c r="G33" s="398" t="s">
        <v>22</v>
      </c>
      <c r="H33" s="399" t="s">
        <v>241</v>
      </c>
      <c r="I33" s="400" t="s">
        <v>22</v>
      </c>
      <c r="J33" s="399" t="s">
        <v>22</v>
      </c>
      <c r="K33" s="400"/>
      <c r="L33" s="400" t="s">
        <v>22</v>
      </c>
      <c r="M33" s="398" t="s">
        <v>22</v>
      </c>
      <c r="N33" s="401"/>
      <c r="O33" s="399"/>
      <c r="P33" s="399" t="s">
        <v>22</v>
      </c>
      <c r="Q33" s="400"/>
      <c r="R33" s="400" t="s">
        <v>22</v>
      </c>
      <c r="S33" s="399" t="s">
        <v>22</v>
      </c>
      <c r="T33" s="401" t="s">
        <v>22</v>
      </c>
      <c r="U33" s="401" t="s">
        <v>22</v>
      </c>
      <c r="V33" s="399" t="s">
        <v>22</v>
      </c>
      <c r="W33" s="400"/>
      <c r="X33" s="399"/>
      <c r="Y33" s="399" t="s">
        <v>22</v>
      </c>
      <c r="Z33" s="399"/>
      <c r="AA33" s="401" t="s">
        <v>22</v>
      </c>
      <c r="AB33" s="398" t="s">
        <v>22</v>
      </c>
      <c r="AC33" s="400" t="s">
        <v>22</v>
      </c>
      <c r="AD33" s="399"/>
      <c r="AE33" s="399" t="s">
        <v>22</v>
      </c>
      <c r="AF33" s="400"/>
      <c r="AG33" s="399"/>
      <c r="AH33" s="398" t="s">
        <v>22</v>
      </c>
      <c r="AI33" s="398"/>
      <c r="AJ33" s="399"/>
    </row>
    <row r="34" spans="1:36" ht="18">
      <c r="A34" s="402" t="s">
        <v>296</v>
      </c>
      <c r="B34" s="402" t="s">
        <v>297</v>
      </c>
      <c r="C34" s="395" t="s">
        <v>298</v>
      </c>
      <c r="D34" s="395" t="s">
        <v>239</v>
      </c>
      <c r="E34" s="397" t="s">
        <v>240</v>
      </c>
      <c r="F34" s="398"/>
      <c r="G34" s="398" t="s">
        <v>22</v>
      </c>
      <c r="H34" s="399"/>
      <c r="I34" s="399"/>
      <c r="J34" s="399" t="s">
        <v>22</v>
      </c>
      <c r="K34" s="399"/>
      <c r="L34" s="399"/>
      <c r="M34" s="398" t="s">
        <v>22</v>
      </c>
      <c r="N34" s="398"/>
      <c r="O34" s="399"/>
      <c r="P34" s="399" t="s">
        <v>22</v>
      </c>
      <c r="Q34" s="399"/>
      <c r="R34" s="399"/>
      <c r="S34" s="399" t="s">
        <v>22</v>
      </c>
      <c r="T34" s="398"/>
      <c r="U34" s="398"/>
      <c r="V34" s="399" t="s">
        <v>22</v>
      </c>
      <c r="W34" s="399"/>
      <c r="X34" s="399"/>
      <c r="Y34" s="399" t="s">
        <v>22</v>
      </c>
      <c r="Z34" s="399"/>
      <c r="AA34" s="398"/>
      <c r="AB34" s="398" t="s">
        <v>22</v>
      </c>
      <c r="AC34" s="399"/>
      <c r="AD34" s="399" t="s">
        <v>241</v>
      </c>
      <c r="AE34" s="399" t="s">
        <v>22</v>
      </c>
      <c r="AF34" s="399"/>
      <c r="AG34" s="399"/>
      <c r="AH34" s="398" t="s">
        <v>22</v>
      </c>
      <c r="AI34" s="401" t="s">
        <v>22</v>
      </c>
      <c r="AJ34" s="400"/>
    </row>
    <row r="35" spans="1:36" ht="18">
      <c r="A35" s="402" t="s">
        <v>299</v>
      </c>
      <c r="B35" s="402" t="s">
        <v>300</v>
      </c>
      <c r="C35" s="395">
        <v>84566</v>
      </c>
      <c r="D35" s="395" t="s">
        <v>239</v>
      </c>
      <c r="E35" s="397" t="s">
        <v>240</v>
      </c>
      <c r="F35" s="398"/>
      <c r="G35" s="398" t="s">
        <v>22</v>
      </c>
      <c r="H35" s="399"/>
      <c r="I35" s="399"/>
      <c r="J35" s="399" t="s">
        <v>22</v>
      </c>
      <c r="K35" s="399" t="s">
        <v>20</v>
      </c>
      <c r="L35" s="399"/>
      <c r="M35" s="398" t="s">
        <v>22</v>
      </c>
      <c r="N35" s="398"/>
      <c r="O35" s="399"/>
      <c r="P35" s="399" t="s">
        <v>22</v>
      </c>
      <c r="Q35" s="399"/>
      <c r="R35" s="399"/>
      <c r="S35" s="399" t="s">
        <v>22</v>
      </c>
      <c r="T35" s="398"/>
      <c r="U35" s="398"/>
      <c r="V35" s="399" t="s">
        <v>22</v>
      </c>
      <c r="W35" s="399"/>
      <c r="X35" s="399"/>
      <c r="Y35" s="399" t="s">
        <v>22</v>
      </c>
      <c r="Z35" s="399"/>
      <c r="AA35" s="398"/>
      <c r="AB35" s="398" t="s">
        <v>22</v>
      </c>
      <c r="AC35" s="399"/>
      <c r="AD35" s="399"/>
      <c r="AE35" s="399" t="s">
        <v>22</v>
      </c>
      <c r="AF35" s="399"/>
      <c r="AG35" s="399"/>
      <c r="AH35" s="398" t="s">
        <v>22</v>
      </c>
      <c r="AI35" s="398"/>
      <c r="AJ35" s="399"/>
    </row>
    <row r="36" spans="1:36" ht="18">
      <c r="A36" s="402" t="s">
        <v>301</v>
      </c>
      <c r="B36" s="402" t="s">
        <v>302</v>
      </c>
      <c r="C36" s="395">
        <v>937569</v>
      </c>
      <c r="D36" s="395" t="s">
        <v>253</v>
      </c>
      <c r="E36" s="397" t="s">
        <v>303</v>
      </c>
      <c r="F36" s="401" t="s">
        <v>22</v>
      </c>
      <c r="G36" s="398" t="s">
        <v>22</v>
      </c>
      <c r="H36" s="400" t="s">
        <v>22</v>
      </c>
      <c r="I36" s="400" t="s">
        <v>22</v>
      </c>
      <c r="J36" s="399" t="s">
        <v>22</v>
      </c>
      <c r="K36" s="400"/>
      <c r="L36" s="399" t="s">
        <v>241</v>
      </c>
      <c r="M36" s="398" t="s">
        <v>22</v>
      </c>
      <c r="N36" s="401" t="s">
        <v>22</v>
      </c>
      <c r="O36" s="400" t="s">
        <v>22</v>
      </c>
      <c r="P36" s="399" t="s">
        <v>22</v>
      </c>
      <c r="Q36" s="399"/>
      <c r="R36" s="400" t="s">
        <v>22</v>
      </c>
      <c r="S36" s="399" t="s">
        <v>22</v>
      </c>
      <c r="T36" s="401"/>
      <c r="U36" s="401" t="s">
        <v>22</v>
      </c>
      <c r="V36" s="399" t="s">
        <v>22</v>
      </c>
      <c r="W36" s="400"/>
      <c r="X36" s="399"/>
      <c r="Y36" s="399" t="s">
        <v>22</v>
      </c>
      <c r="Z36" s="400"/>
      <c r="AA36" s="398"/>
      <c r="AB36" s="398"/>
      <c r="AC36" s="466"/>
      <c r="AD36" s="410" t="s">
        <v>51</v>
      </c>
      <c r="AE36" s="410" t="s">
        <v>304</v>
      </c>
      <c r="AF36" s="410"/>
      <c r="AG36" s="411"/>
      <c r="AH36" s="410"/>
      <c r="AI36" s="410"/>
      <c r="AJ36" s="412"/>
    </row>
    <row r="37" spans="1:36" ht="18">
      <c r="A37" s="402" t="s">
        <v>305</v>
      </c>
      <c r="B37" s="402" t="s">
        <v>306</v>
      </c>
      <c r="C37" s="395">
        <v>531827</v>
      </c>
      <c r="D37" s="395" t="s">
        <v>239</v>
      </c>
      <c r="E37" s="397" t="s">
        <v>307</v>
      </c>
      <c r="F37" s="401" t="s">
        <v>20</v>
      </c>
      <c r="G37" s="398"/>
      <c r="H37" s="399"/>
      <c r="I37" s="400" t="s">
        <v>20</v>
      </c>
      <c r="J37" s="399"/>
      <c r="K37" s="399" t="s">
        <v>21</v>
      </c>
      <c r="L37" s="399" t="s">
        <v>21</v>
      </c>
      <c r="M37" s="398" t="s">
        <v>22</v>
      </c>
      <c r="N37" s="398"/>
      <c r="O37" s="399" t="s">
        <v>21</v>
      </c>
      <c r="P37" s="400" t="s">
        <v>22</v>
      </c>
      <c r="Q37" s="399" t="s">
        <v>308</v>
      </c>
      <c r="R37" s="399" t="s">
        <v>308</v>
      </c>
      <c r="S37" s="399" t="s">
        <v>308</v>
      </c>
      <c r="T37" s="401" t="s">
        <v>22</v>
      </c>
      <c r="U37" s="401" t="s">
        <v>20</v>
      </c>
      <c r="V37" s="399" t="s">
        <v>21</v>
      </c>
      <c r="W37" s="399" t="s">
        <v>21</v>
      </c>
      <c r="X37" s="399" t="s">
        <v>21</v>
      </c>
      <c r="Y37" s="399" t="s">
        <v>21</v>
      </c>
      <c r="Z37" s="399"/>
      <c r="AA37" s="398"/>
      <c r="AB37" s="398" t="s">
        <v>22</v>
      </c>
      <c r="AC37" s="399" t="s">
        <v>21</v>
      </c>
      <c r="AD37" s="399" t="s">
        <v>21</v>
      </c>
      <c r="AE37" s="399" t="s">
        <v>21</v>
      </c>
      <c r="AF37" s="399" t="s">
        <v>21</v>
      </c>
      <c r="AG37" s="399"/>
      <c r="AH37" s="398" t="s">
        <v>22</v>
      </c>
      <c r="AI37" s="398"/>
      <c r="AJ37" s="399" t="s">
        <v>21</v>
      </c>
    </row>
    <row r="38" spans="1:36" ht="18">
      <c r="A38" s="402" t="s">
        <v>309</v>
      </c>
      <c r="B38" s="402" t="s">
        <v>310</v>
      </c>
      <c r="C38" s="395">
        <v>407835</v>
      </c>
      <c r="D38" s="395" t="s">
        <v>239</v>
      </c>
      <c r="E38" s="397" t="s">
        <v>240</v>
      </c>
      <c r="F38" s="398"/>
      <c r="G38" s="398" t="s">
        <v>22</v>
      </c>
      <c r="H38" s="400" t="s">
        <v>22</v>
      </c>
      <c r="I38" s="399"/>
      <c r="J38" s="399" t="s">
        <v>22</v>
      </c>
      <c r="K38" s="400"/>
      <c r="L38" s="400" t="s">
        <v>22</v>
      </c>
      <c r="M38" s="398" t="s">
        <v>22</v>
      </c>
      <c r="N38" s="401"/>
      <c r="O38" s="399" t="s">
        <v>22</v>
      </c>
      <c r="P38" s="399" t="s">
        <v>22</v>
      </c>
      <c r="Q38" s="400" t="s">
        <v>22</v>
      </c>
      <c r="R38" s="399"/>
      <c r="S38" s="399" t="s">
        <v>22</v>
      </c>
      <c r="T38" s="398"/>
      <c r="U38" s="398" t="s">
        <v>22</v>
      </c>
      <c r="V38" s="399" t="s">
        <v>22</v>
      </c>
      <c r="W38" s="400" t="s">
        <v>22</v>
      </c>
      <c r="X38" s="400" t="s">
        <v>22</v>
      </c>
      <c r="Y38" s="399" t="s">
        <v>22</v>
      </c>
      <c r="Z38" s="400"/>
      <c r="AA38" s="401" t="s">
        <v>22</v>
      </c>
      <c r="AB38" s="398"/>
      <c r="AC38" s="400"/>
      <c r="AD38" s="400" t="s">
        <v>22</v>
      </c>
      <c r="AE38" s="399" t="s">
        <v>22</v>
      </c>
      <c r="AF38" s="400" t="s">
        <v>20</v>
      </c>
      <c r="AG38" s="400"/>
      <c r="AH38" s="398" t="s">
        <v>22</v>
      </c>
      <c r="AI38" s="401" t="s">
        <v>22</v>
      </c>
      <c r="AJ38" s="399"/>
    </row>
    <row r="39" spans="1:36" ht="18">
      <c r="A39" s="402" t="s">
        <v>311</v>
      </c>
      <c r="B39" s="402" t="s">
        <v>312</v>
      </c>
      <c r="C39" s="395">
        <v>534682</v>
      </c>
      <c r="D39" s="395" t="s">
        <v>239</v>
      </c>
      <c r="E39" s="397" t="s">
        <v>240</v>
      </c>
      <c r="F39" s="398"/>
      <c r="G39" s="398" t="s">
        <v>22</v>
      </c>
      <c r="H39" s="399"/>
      <c r="I39" s="399"/>
      <c r="J39" s="399"/>
      <c r="K39" s="399" t="s">
        <v>22</v>
      </c>
      <c r="L39" s="399"/>
      <c r="M39" s="398" t="s">
        <v>22</v>
      </c>
      <c r="N39" s="398"/>
      <c r="O39" s="399"/>
      <c r="P39" s="399"/>
      <c r="Q39" s="399" t="s">
        <v>22</v>
      </c>
      <c r="R39" s="399"/>
      <c r="S39" s="399" t="s">
        <v>22</v>
      </c>
      <c r="T39" s="398"/>
      <c r="U39" s="398"/>
      <c r="V39" s="399"/>
      <c r="W39" s="399" t="s">
        <v>22</v>
      </c>
      <c r="X39" s="399"/>
      <c r="Y39" s="399" t="s">
        <v>22</v>
      </c>
      <c r="Z39" s="399"/>
      <c r="AA39" s="398" t="s">
        <v>22</v>
      </c>
      <c r="AB39" s="398"/>
      <c r="AC39" s="399"/>
      <c r="AD39" s="399"/>
      <c r="AE39" s="399" t="s">
        <v>22</v>
      </c>
      <c r="AF39" s="399"/>
      <c r="AG39" s="399" t="s">
        <v>20</v>
      </c>
      <c r="AH39" s="398"/>
      <c r="AI39" s="398" t="s">
        <v>22</v>
      </c>
      <c r="AJ39" s="399"/>
    </row>
    <row r="40" spans="1:36" ht="18">
      <c r="A40" s="402" t="s">
        <v>313</v>
      </c>
      <c r="B40" s="413" t="s">
        <v>314</v>
      </c>
      <c r="C40" s="408">
        <v>657818</v>
      </c>
      <c r="D40" s="395" t="s">
        <v>253</v>
      </c>
      <c r="E40" s="397" t="s">
        <v>240</v>
      </c>
      <c r="F40" s="398"/>
      <c r="G40" s="398"/>
      <c r="H40" s="399"/>
      <c r="I40" s="399"/>
      <c r="J40" s="400" t="s">
        <v>22</v>
      </c>
      <c r="K40" s="400" t="s">
        <v>20</v>
      </c>
      <c r="L40" s="399"/>
      <c r="M40" s="398" t="s">
        <v>22</v>
      </c>
      <c r="N40" s="401"/>
      <c r="O40" s="400" t="s">
        <v>20</v>
      </c>
      <c r="P40" s="399" t="s">
        <v>22</v>
      </c>
      <c r="Q40" s="399" t="s">
        <v>22</v>
      </c>
      <c r="R40" s="399"/>
      <c r="S40" s="399" t="s">
        <v>22</v>
      </c>
      <c r="T40" s="401"/>
      <c r="U40" s="398" t="s">
        <v>22</v>
      </c>
      <c r="V40" s="399" t="s">
        <v>22</v>
      </c>
      <c r="W40" s="400"/>
      <c r="X40" s="399"/>
      <c r="Y40" s="399" t="s">
        <v>22</v>
      </c>
      <c r="Z40" s="400" t="s">
        <v>21</v>
      </c>
      <c r="AA40" s="398"/>
      <c r="AB40" s="398" t="s">
        <v>22</v>
      </c>
      <c r="AC40" s="399" t="s">
        <v>241</v>
      </c>
      <c r="AD40" s="399"/>
      <c r="AE40" s="399" t="s">
        <v>22</v>
      </c>
      <c r="AF40" s="400" t="s">
        <v>22</v>
      </c>
      <c r="AG40" s="400" t="s">
        <v>21</v>
      </c>
      <c r="AH40" s="398" t="s">
        <v>22</v>
      </c>
      <c r="AI40" s="398"/>
      <c r="AJ40" s="399"/>
    </row>
    <row r="41" spans="1:36" ht="18">
      <c r="A41" s="402" t="s">
        <v>315</v>
      </c>
      <c r="B41" s="402" t="s">
        <v>316</v>
      </c>
      <c r="C41" s="395" t="s">
        <v>317</v>
      </c>
      <c r="D41" s="395" t="s">
        <v>239</v>
      </c>
      <c r="E41" s="397" t="s">
        <v>240</v>
      </c>
      <c r="F41" s="398"/>
      <c r="G41" s="398"/>
      <c r="H41" s="400"/>
      <c r="I41" s="400" t="s">
        <v>22</v>
      </c>
      <c r="J41" s="399"/>
      <c r="K41" s="399"/>
      <c r="L41" s="399"/>
      <c r="M41" s="398" t="s">
        <v>22</v>
      </c>
      <c r="N41" s="401"/>
      <c r="O41" s="399"/>
      <c r="P41" s="399" t="s">
        <v>22</v>
      </c>
      <c r="Q41" s="400"/>
      <c r="R41" s="399"/>
      <c r="S41" s="399" t="s">
        <v>22</v>
      </c>
      <c r="T41" s="398"/>
      <c r="U41" s="398" t="s">
        <v>22</v>
      </c>
      <c r="V41" s="399" t="s">
        <v>22</v>
      </c>
      <c r="W41" s="400" t="s">
        <v>22</v>
      </c>
      <c r="X41" s="399" t="s">
        <v>22</v>
      </c>
      <c r="Y41" s="399" t="s">
        <v>22</v>
      </c>
      <c r="Z41" s="399"/>
      <c r="AA41" s="401" t="s">
        <v>22</v>
      </c>
      <c r="AB41" s="398" t="s">
        <v>22</v>
      </c>
      <c r="AC41" s="399" t="s">
        <v>241</v>
      </c>
      <c r="AD41" s="400" t="s">
        <v>22</v>
      </c>
      <c r="AE41" s="399" t="s">
        <v>22</v>
      </c>
      <c r="AF41" s="399"/>
      <c r="AG41" s="399"/>
      <c r="AH41" s="398" t="s">
        <v>22</v>
      </c>
      <c r="AI41" s="398"/>
      <c r="AJ41" s="399"/>
    </row>
    <row r="42" spans="1:36" ht="18">
      <c r="A42" s="402">
        <v>434426</v>
      </c>
      <c r="B42" s="402" t="s">
        <v>318</v>
      </c>
      <c r="C42" s="408">
        <v>602939</v>
      </c>
      <c r="D42" s="395" t="s">
        <v>239</v>
      </c>
      <c r="E42" s="397" t="s">
        <v>240</v>
      </c>
      <c r="F42" s="398" t="s">
        <v>22</v>
      </c>
      <c r="G42" s="398"/>
      <c r="H42" s="399" t="s">
        <v>22</v>
      </c>
      <c r="I42" s="399"/>
      <c r="J42" s="399"/>
      <c r="K42" s="399"/>
      <c r="L42" s="399" t="s">
        <v>241</v>
      </c>
      <c r="M42" s="398"/>
      <c r="N42" s="398" t="s">
        <v>22</v>
      </c>
      <c r="O42" s="399"/>
      <c r="P42" s="399" t="s">
        <v>22</v>
      </c>
      <c r="Q42" s="399"/>
      <c r="R42" s="399"/>
      <c r="S42" s="399"/>
      <c r="T42" s="398"/>
      <c r="U42" s="398"/>
      <c r="V42" s="399" t="s">
        <v>22</v>
      </c>
      <c r="W42" s="399"/>
      <c r="X42" s="399"/>
      <c r="Y42" s="399"/>
      <c r="Z42" s="399" t="s">
        <v>22</v>
      </c>
      <c r="AA42" s="398"/>
      <c r="AB42" s="398" t="s">
        <v>22</v>
      </c>
      <c r="AC42" s="399"/>
      <c r="AD42" s="399" t="s">
        <v>22</v>
      </c>
      <c r="AE42" s="399"/>
      <c r="AF42" s="399" t="s">
        <v>22</v>
      </c>
      <c r="AG42" s="399"/>
      <c r="AH42" s="398" t="s">
        <v>22</v>
      </c>
      <c r="AI42" s="398"/>
      <c r="AJ42" s="399" t="s">
        <v>22</v>
      </c>
    </row>
    <row r="43" spans="1:36" ht="18">
      <c r="A43" s="402">
        <v>432970</v>
      </c>
      <c r="B43" s="402" t="s">
        <v>319</v>
      </c>
      <c r="C43" s="408">
        <v>485128</v>
      </c>
      <c r="D43" s="395" t="s">
        <v>239</v>
      </c>
      <c r="E43" s="397" t="s">
        <v>240</v>
      </c>
      <c r="F43" s="398"/>
      <c r="G43" s="398"/>
      <c r="H43" s="399"/>
      <c r="I43" s="399"/>
      <c r="J43" s="400" t="s">
        <v>22</v>
      </c>
      <c r="K43" s="399" t="s">
        <v>22</v>
      </c>
      <c r="L43" s="400"/>
      <c r="M43" s="398" t="s">
        <v>22</v>
      </c>
      <c r="N43" s="398"/>
      <c r="O43" s="399" t="s">
        <v>22</v>
      </c>
      <c r="P43" s="399"/>
      <c r="Q43" s="399" t="s">
        <v>22</v>
      </c>
      <c r="R43" s="399"/>
      <c r="S43" s="399" t="s">
        <v>22</v>
      </c>
      <c r="T43" s="398"/>
      <c r="U43" s="398"/>
      <c r="V43" s="400" t="s">
        <v>22</v>
      </c>
      <c r="W43" s="399" t="s">
        <v>22</v>
      </c>
      <c r="X43" s="399"/>
      <c r="Y43" s="399" t="s">
        <v>22</v>
      </c>
      <c r="Z43" s="399"/>
      <c r="AA43" s="398" t="s">
        <v>22</v>
      </c>
      <c r="AB43" s="398"/>
      <c r="AC43" s="399" t="s">
        <v>241</v>
      </c>
      <c r="AD43" s="399"/>
      <c r="AE43" s="399" t="s">
        <v>22</v>
      </c>
      <c r="AF43" s="399"/>
      <c r="AG43" s="400" t="s">
        <v>22</v>
      </c>
      <c r="AH43" s="398"/>
      <c r="AI43" s="398" t="s">
        <v>22</v>
      </c>
      <c r="AJ43" s="399"/>
    </row>
    <row r="44" spans="1:36" ht="18">
      <c r="A44" s="402" t="s">
        <v>320</v>
      </c>
      <c r="B44" s="402" t="s">
        <v>292</v>
      </c>
      <c r="C44" s="395">
        <v>422294</v>
      </c>
      <c r="D44" s="395" t="s">
        <v>239</v>
      </c>
      <c r="E44" s="397" t="s">
        <v>240</v>
      </c>
      <c r="F44" s="559" t="s">
        <v>293</v>
      </c>
      <c r="G44" s="560"/>
      <c r="H44" s="560"/>
      <c r="I44" s="560"/>
      <c r="J44" s="560"/>
      <c r="K44" s="560"/>
      <c r="L44" s="560"/>
      <c r="M44" s="560"/>
      <c r="N44" s="560"/>
      <c r="O44" s="560"/>
      <c r="P44" s="560"/>
      <c r="Q44" s="560"/>
      <c r="R44" s="560"/>
      <c r="S44" s="560"/>
      <c r="T44" s="560"/>
      <c r="U44" s="560"/>
      <c r="V44" s="560"/>
      <c r="W44" s="560"/>
      <c r="X44" s="560"/>
      <c r="Y44" s="561"/>
      <c r="Z44" s="399"/>
      <c r="AA44" s="398"/>
      <c r="AB44" s="398" t="s">
        <v>22</v>
      </c>
      <c r="AC44" s="399"/>
      <c r="AD44" s="399"/>
      <c r="AE44" s="399" t="s">
        <v>22</v>
      </c>
      <c r="AF44" s="399"/>
      <c r="AG44" s="399"/>
      <c r="AH44" s="398" t="s">
        <v>22</v>
      </c>
      <c r="AI44" s="398"/>
      <c r="AJ44" s="399" t="s">
        <v>21</v>
      </c>
    </row>
    <row r="45" spans="1:36" ht="18">
      <c r="A45" s="391"/>
      <c r="B45" s="414"/>
      <c r="C45" s="415"/>
      <c r="D45" s="415"/>
      <c r="E45" s="392"/>
      <c r="F45" s="391"/>
      <c r="G45" s="391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416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</row>
  </sheetData>
  <mergeCells count="11">
    <mergeCell ref="F12:N12"/>
    <mergeCell ref="A1:AJ1"/>
    <mergeCell ref="A2:AJ2"/>
    <mergeCell ref="A3:AJ3"/>
    <mergeCell ref="E4:E5"/>
    <mergeCell ref="V9:AJ9"/>
    <mergeCell ref="E16:E17"/>
    <mergeCell ref="F19:N19"/>
    <mergeCell ref="F30:Y30"/>
    <mergeCell ref="E31:E32"/>
    <mergeCell ref="F44:Y4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workbookViewId="0">
      <selection sqref="A1:AJ1"/>
    </sheetView>
  </sheetViews>
  <sheetFormatPr defaultRowHeight="15"/>
  <cols>
    <col min="1" max="1" width="10.7109375" bestFit="1" customWidth="1"/>
    <col min="2" max="2" width="61" customWidth="1"/>
    <col min="3" max="3" width="14" customWidth="1"/>
    <col min="4" max="4" width="13.42578125" customWidth="1"/>
    <col min="5" max="5" width="12.28515625" customWidth="1"/>
  </cols>
  <sheetData>
    <row r="1" spans="1:36" ht="23.25">
      <c r="A1" s="565" t="s">
        <v>430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</row>
    <row r="2" spans="1:36" ht="23.25">
      <c r="A2" s="574" t="s">
        <v>321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5"/>
      <c r="AG2" s="575"/>
      <c r="AH2" s="575"/>
      <c r="AI2" s="575"/>
      <c r="AJ2" s="575"/>
    </row>
    <row r="3" spans="1:36" ht="23.25">
      <c r="A3" s="576" t="s">
        <v>322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577"/>
      <c r="AH3" s="577"/>
      <c r="AI3" s="577"/>
      <c r="AJ3" s="577"/>
    </row>
    <row r="4" spans="1:36" ht="18.75">
      <c r="A4" s="417"/>
      <c r="B4" s="418"/>
      <c r="C4" s="418" t="s">
        <v>67</v>
      </c>
      <c r="D4" s="419"/>
      <c r="E4" s="420" t="s">
        <v>3</v>
      </c>
      <c r="F4" s="351">
        <v>1</v>
      </c>
      <c r="G4" s="351">
        <v>2</v>
      </c>
      <c r="H4" s="351">
        <v>3</v>
      </c>
      <c r="I4" s="351">
        <v>4</v>
      </c>
      <c r="J4" s="351">
        <v>5</v>
      </c>
      <c r="K4" s="351">
        <v>6</v>
      </c>
      <c r="L4" s="351">
        <v>7</v>
      </c>
      <c r="M4" s="351">
        <v>8</v>
      </c>
      <c r="N4" s="351">
        <v>9</v>
      </c>
      <c r="O4" s="351">
        <v>10</v>
      </c>
      <c r="P4" s="351">
        <v>11</v>
      </c>
      <c r="Q4" s="351">
        <v>12</v>
      </c>
      <c r="R4" s="351">
        <v>13</v>
      </c>
      <c r="S4" s="351">
        <v>14</v>
      </c>
      <c r="T4" s="351">
        <v>15</v>
      </c>
      <c r="U4" s="351">
        <v>16</v>
      </c>
      <c r="V4" s="351">
        <v>17</v>
      </c>
      <c r="W4" s="351">
        <v>18</v>
      </c>
      <c r="X4" s="351">
        <v>19</v>
      </c>
      <c r="Y4" s="351">
        <v>20</v>
      </c>
      <c r="Z4" s="351">
        <v>21</v>
      </c>
      <c r="AA4" s="351">
        <v>22</v>
      </c>
      <c r="AB4" s="351">
        <v>23</v>
      </c>
      <c r="AC4" s="351">
        <v>24</v>
      </c>
      <c r="AD4" s="351">
        <v>25</v>
      </c>
      <c r="AE4" s="351">
        <v>26</v>
      </c>
      <c r="AF4" s="351">
        <v>27</v>
      </c>
      <c r="AG4" s="351">
        <v>28</v>
      </c>
      <c r="AH4" s="351">
        <v>29</v>
      </c>
      <c r="AI4" s="351">
        <v>30</v>
      </c>
      <c r="AJ4" s="351">
        <v>31</v>
      </c>
    </row>
    <row r="5" spans="1:36" ht="18.75">
      <c r="A5" s="421"/>
      <c r="B5" s="418" t="s">
        <v>234</v>
      </c>
      <c r="C5" s="418" t="s">
        <v>190</v>
      </c>
      <c r="D5" s="422"/>
      <c r="E5" s="423"/>
      <c r="F5" s="351" t="s">
        <v>11</v>
      </c>
      <c r="G5" s="351" t="s">
        <v>12</v>
      </c>
      <c r="H5" s="351" t="s">
        <v>13</v>
      </c>
      <c r="I5" s="351" t="s">
        <v>14</v>
      </c>
      <c r="J5" s="351" t="s">
        <v>8</v>
      </c>
      <c r="K5" s="351" t="s">
        <v>9</v>
      </c>
      <c r="L5" s="351" t="s">
        <v>10</v>
      </c>
      <c r="M5" s="351" t="s">
        <v>11</v>
      </c>
      <c r="N5" s="351" t="s">
        <v>12</v>
      </c>
      <c r="O5" s="351" t="s">
        <v>13</v>
      </c>
      <c r="P5" s="351" t="s">
        <v>14</v>
      </c>
      <c r="Q5" s="351" t="s">
        <v>8</v>
      </c>
      <c r="R5" s="351" t="s">
        <v>9</v>
      </c>
      <c r="S5" s="351" t="s">
        <v>10</v>
      </c>
      <c r="T5" s="351" t="s">
        <v>11</v>
      </c>
      <c r="U5" s="351" t="s">
        <v>12</v>
      </c>
      <c r="V5" s="351" t="s">
        <v>13</v>
      </c>
      <c r="W5" s="351" t="s">
        <v>14</v>
      </c>
      <c r="X5" s="351" t="s">
        <v>8</v>
      </c>
      <c r="Y5" s="351" t="s">
        <v>9</v>
      </c>
      <c r="Z5" s="351" t="s">
        <v>10</v>
      </c>
      <c r="AA5" s="351" t="s">
        <v>11</v>
      </c>
      <c r="AB5" s="351" t="s">
        <v>12</v>
      </c>
      <c r="AC5" s="351" t="s">
        <v>13</v>
      </c>
      <c r="AD5" s="351" t="s">
        <v>14</v>
      </c>
      <c r="AE5" s="351" t="s">
        <v>8</v>
      </c>
      <c r="AF5" s="351" t="s">
        <v>9</v>
      </c>
      <c r="AG5" s="351" t="s">
        <v>10</v>
      </c>
      <c r="AH5" s="351" t="s">
        <v>11</v>
      </c>
      <c r="AI5" s="351" t="s">
        <v>12</v>
      </c>
      <c r="AJ5" s="351" t="s">
        <v>13</v>
      </c>
    </row>
    <row r="6" spans="1:36" ht="18">
      <c r="A6" s="406" t="s">
        <v>323</v>
      </c>
      <c r="B6" s="424" t="s">
        <v>324</v>
      </c>
      <c r="C6" s="425">
        <v>602458</v>
      </c>
      <c r="D6" s="425" t="s">
        <v>239</v>
      </c>
      <c r="E6" s="426" t="s">
        <v>116</v>
      </c>
      <c r="F6" s="401"/>
      <c r="G6" s="398"/>
      <c r="H6" s="398"/>
      <c r="I6" s="398"/>
      <c r="J6" s="399" t="s">
        <v>23</v>
      </c>
      <c r="K6" s="399" t="s">
        <v>23</v>
      </c>
      <c r="L6" s="399"/>
      <c r="M6" s="398"/>
      <c r="N6" s="398" t="s">
        <v>23</v>
      </c>
      <c r="O6" s="399"/>
      <c r="P6" s="400" t="s">
        <v>23</v>
      </c>
      <c r="Q6" s="399" t="s">
        <v>23</v>
      </c>
      <c r="R6" s="399"/>
      <c r="S6" s="399"/>
      <c r="T6" s="398" t="s">
        <v>23</v>
      </c>
      <c r="U6" s="398"/>
      <c r="V6" s="399" t="s">
        <v>23</v>
      </c>
      <c r="W6" s="399" t="s">
        <v>23</v>
      </c>
      <c r="X6" s="400"/>
      <c r="Y6" s="400" t="s">
        <v>23</v>
      </c>
      <c r="Z6" s="399" t="s">
        <v>23</v>
      </c>
      <c r="AA6" s="398"/>
      <c r="AB6" s="398" t="s">
        <v>23</v>
      </c>
      <c r="AC6" s="399" t="s">
        <v>23</v>
      </c>
      <c r="AD6" s="400"/>
      <c r="AE6" s="399"/>
      <c r="AF6" s="399" t="s">
        <v>23</v>
      </c>
      <c r="AG6" s="400"/>
      <c r="AH6" s="401" t="s">
        <v>23</v>
      </c>
      <c r="AI6" s="398"/>
      <c r="AJ6" s="399"/>
    </row>
    <row r="7" spans="1:36" ht="18">
      <c r="A7" s="406">
        <v>142611</v>
      </c>
      <c r="B7" s="424" t="s">
        <v>325</v>
      </c>
      <c r="C7" s="425">
        <v>889182</v>
      </c>
      <c r="D7" s="425" t="s">
        <v>253</v>
      </c>
      <c r="E7" s="426" t="s">
        <v>116</v>
      </c>
      <c r="F7" s="401" t="s">
        <v>23</v>
      </c>
      <c r="G7" s="401" t="s">
        <v>23</v>
      </c>
      <c r="H7" s="398" t="s">
        <v>23</v>
      </c>
      <c r="I7" s="398"/>
      <c r="J7" s="399" t="s">
        <v>326</v>
      </c>
      <c r="K7" s="399" t="s">
        <v>23</v>
      </c>
      <c r="L7" s="399"/>
      <c r="M7" s="398"/>
      <c r="N7" s="398" t="s">
        <v>23</v>
      </c>
      <c r="O7" s="399"/>
      <c r="P7" s="399"/>
      <c r="Q7" s="399" t="s">
        <v>23</v>
      </c>
      <c r="R7" s="399"/>
      <c r="S7" s="399"/>
      <c r="T7" s="398" t="s">
        <v>23</v>
      </c>
      <c r="U7" s="398"/>
      <c r="V7" s="399"/>
      <c r="W7" s="399" t="s">
        <v>23</v>
      </c>
      <c r="X7" s="400"/>
      <c r="Y7" s="399"/>
      <c r="Z7" s="399" t="s">
        <v>23</v>
      </c>
      <c r="AA7" s="398"/>
      <c r="AB7" s="401" t="s">
        <v>23</v>
      </c>
      <c r="AC7" s="399" t="s">
        <v>23</v>
      </c>
      <c r="AD7" s="400"/>
      <c r="AE7" s="399"/>
      <c r="AF7" s="399" t="s">
        <v>23</v>
      </c>
      <c r="AG7" s="400"/>
      <c r="AH7" s="398"/>
      <c r="AI7" s="398" t="s">
        <v>23</v>
      </c>
      <c r="AJ7" s="399"/>
    </row>
    <row r="8" spans="1:36" ht="18">
      <c r="A8" s="406" t="s">
        <v>327</v>
      </c>
      <c r="B8" s="424" t="s">
        <v>328</v>
      </c>
      <c r="C8" s="425">
        <v>193516</v>
      </c>
      <c r="D8" s="425" t="s">
        <v>239</v>
      </c>
      <c r="E8" s="426" t="s">
        <v>116</v>
      </c>
      <c r="F8" s="401"/>
      <c r="G8" s="398"/>
      <c r="H8" s="398"/>
      <c r="I8" s="398"/>
      <c r="J8" s="400" t="s">
        <v>23</v>
      </c>
      <c r="K8" s="399" t="s">
        <v>23</v>
      </c>
      <c r="L8" s="399" t="s">
        <v>326</v>
      </c>
      <c r="M8" s="401" t="s">
        <v>78</v>
      </c>
      <c r="N8" s="398" t="s">
        <v>23</v>
      </c>
      <c r="O8" s="399" t="s">
        <v>23</v>
      </c>
      <c r="P8" s="399"/>
      <c r="Q8" s="399" t="s">
        <v>23</v>
      </c>
      <c r="R8" s="399"/>
      <c r="S8" s="399"/>
      <c r="T8" s="398"/>
      <c r="U8" s="398" t="s">
        <v>23</v>
      </c>
      <c r="V8" s="400" t="s">
        <v>23</v>
      </c>
      <c r="W8" s="399" t="s">
        <v>23</v>
      </c>
      <c r="X8" s="361"/>
      <c r="Y8" s="399"/>
      <c r="Z8" s="399" t="s">
        <v>23</v>
      </c>
      <c r="AA8" s="401" t="s">
        <v>23</v>
      </c>
      <c r="AB8" s="401" t="s">
        <v>23</v>
      </c>
      <c r="AC8" s="399" t="s">
        <v>23</v>
      </c>
      <c r="AD8" s="400"/>
      <c r="AE8" s="399"/>
      <c r="AF8" s="399" t="s">
        <v>23</v>
      </c>
      <c r="AG8" s="400"/>
      <c r="AH8" s="401"/>
      <c r="AI8" s="398" t="s">
        <v>23</v>
      </c>
      <c r="AJ8" s="400"/>
    </row>
    <row r="9" spans="1:36" ht="18">
      <c r="A9" s="406">
        <v>154920</v>
      </c>
      <c r="B9" s="424" t="s">
        <v>329</v>
      </c>
      <c r="C9" s="425">
        <v>999756</v>
      </c>
      <c r="D9" s="425" t="s">
        <v>239</v>
      </c>
      <c r="E9" s="426" t="s">
        <v>116</v>
      </c>
      <c r="F9" s="401" t="s">
        <v>23</v>
      </c>
      <c r="G9" s="398"/>
      <c r="H9" s="398" t="s">
        <v>23</v>
      </c>
      <c r="I9" s="398"/>
      <c r="J9" s="399"/>
      <c r="K9" s="399" t="s">
        <v>23</v>
      </c>
      <c r="L9" s="399"/>
      <c r="M9" s="398"/>
      <c r="N9" s="398" t="s">
        <v>23</v>
      </c>
      <c r="O9" s="399" t="s">
        <v>326</v>
      </c>
      <c r="P9" s="399"/>
      <c r="Q9" s="399" t="s">
        <v>23</v>
      </c>
      <c r="R9" s="399"/>
      <c r="S9" s="399"/>
      <c r="T9" s="398" t="s">
        <v>23</v>
      </c>
      <c r="U9" s="398"/>
      <c r="V9" s="399"/>
      <c r="W9" s="399" t="s">
        <v>23</v>
      </c>
      <c r="X9" s="400"/>
      <c r="Y9" s="399"/>
      <c r="Z9" s="399" t="s">
        <v>23</v>
      </c>
      <c r="AA9" s="398"/>
      <c r="AB9" s="398"/>
      <c r="AC9" s="399" t="s">
        <v>23</v>
      </c>
      <c r="AD9" s="400"/>
      <c r="AE9" s="399"/>
      <c r="AF9" s="399" t="s">
        <v>23</v>
      </c>
      <c r="AG9" s="400" t="s">
        <v>23</v>
      </c>
      <c r="AH9" s="398"/>
      <c r="AI9" s="398" t="s">
        <v>23</v>
      </c>
      <c r="AJ9" s="400" t="s">
        <v>23</v>
      </c>
    </row>
    <row r="10" spans="1:36" ht="18">
      <c r="A10" s="406" t="s">
        <v>330</v>
      </c>
      <c r="B10" s="424" t="s">
        <v>331</v>
      </c>
      <c r="C10" s="425">
        <v>388106</v>
      </c>
      <c r="D10" s="425" t="s">
        <v>239</v>
      </c>
      <c r="E10" s="426" t="s">
        <v>116</v>
      </c>
      <c r="F10" s="398"/>
      <c r="G10" s="398"/>
      <c r="H10" s="398" t="s">
        <v>23</v>
      </c>
      <c r="I10" s="398"/>
      <c r="J10" s="399"/>
      <c r="K10" s="399" t="s">
        <v>23</v>
      </c>
      <c r="L10" s="399"/>
      <c r="M10" s="398"/>
      <c r="N10" s="398" t="s">
        <v>23</v>
      </c>
      <c r="O10" s="399"/>
      <c r="P10" s="399" t="s">
        <v>326</v>
      </c>
      <c r="Q10" s="399" t="s">
        <v>23</v>
      </c>
      <c r="R10" s="399"/>
      <c r="S10" s="399"/>
      <c r="T10" s="398" t="s">
        <v>23</v>
      </c>
      <c r="U10" s="398"/>
      <c r="V10" s="399"/>
      <c r="W10" s="399" t="s">
        <v>23</v>
      </c>
      <c r="X10" s="400"/>
      <c r="Y10" s="399"/>
      <c r="Z10" s="399" t="s">
        <v>23</v>
      </c>
      <c r="AA10" s="398"/>
      <c r="AB10" s="398"/>
      <c r="AC10" s="399" t="s">
        <v>23</v>
      </c>
      <c r="AD10" s="400"/>
      <c r="AE10" s="399"/>
      <c r="AF10" s="399" t="s">
        <v>23</v>
      </c>
      <c r="AG10" s="400"/>
      <c r="AH10" s="398"/>
      <c r="AI10" s="398" t="s">
        <v>23</v>
      </c>
      <c r="AJ10" s="399"/>
    </row>
    <row r="11" spans="1:36" ht="18">
      <c r="A11" s="406" t="s">
        <v>332</v>
      </c>
      <c r="B11" s="424" t="s">
        <v>333</v>
      </c>
      <c r="C11" s="425" t="s">
        <v>334</v>
      </c>
      <c r="D11" s="425" t="s">
        <v>239</v>
      </c>
      <c r="E11" s="426" t="s">
        <v>116</v>
      </c>
      <c r="F11" s="401" t="s">
        <v>23</v>
      </c>
      <c r="G11" s="398"/>
      <c r="H11" s="398" t="s">
        <v>23</v>
      </c>
      <c r="I11" s="398"/>
      <c r="J11" s="399"/>
      <c r="K11" s="399" t="s">
        <v>23</v>
      </c>
      <c r="L11" s="399"/>
      <c r="M11" s="401" t="s">
        <v>23</v>
      </c>
      <c r="N11" s="398" t="s">
        <v>23</v>
      </c>
      <c r="O11" s="399"/>
      <c r="P11" s="399"/>
      <c r="Q11" s="399" t="s">
        <v>23</v>
      </c>
      <c r="R11" s="399" t="s">
        <v>326</v>
      </c>
      <c r="S11" s="399"/>
      <c r="T11" s="398" t="s">
        <v>23</v>
      </c>
      <c r="U11" s="401" t="s">
        <v>23</v>
      </c>
      <c r="V11" s="399"/>
      <c r="W11" s="399" t="s">
        <v>23</v>
      </c>
      <c r="X11" s="400"/>
      <c r="Y11" s="399"/>
      <c r="Z11" s="399" t="s">
        <v>23</v>
      </c>
      <c r="AA11" s="398"/>
      <c r="AB11" s="398"/>
      <c r="AC11" s="399" t="s">
        <v>23</v>
      </c>
      <c r="AD11" s="400"/>
      <c r="AE11" s="399"/>
      <c r="AF11" s="399" t="s">
        <v>23</v>
      </c>
      <c r="AG11" s="400"/>
      <c r="AH11" s="401" t="s">
        <v>23</v>
      </c>
      <c r="AI11" s="398" t="s">
        <v>23</v>
      </c>
      <c r="AJ11" s="399"/>
    </row>
    <row r="12" spans="1:36" ht="18">
      <c r="A12" s="406" t="s">
        <v>335</v>
      </c>
      <c r="B12" s="406" t="s">
        <v>336</v>
      </c>
      <c r="C12" s="399">
        <v>64760</v>
      </c>
      <c r="D12" s="425" t="s">
        <v>239</v>
      </c>
      <c r="E12" s="426" t="s">
        <v>116</v>
      </c>
      <c r="F12" s="398"/>
      <c r="G12" s="398"/>
      <c r="H12" s="398"/>
      <c r="I12" s="398"/>
      <c r="J12" s="399"/>
      <c r="K12" s="399" t="s">
        <v>23</v>
      </c>
      <c r="L12" s="399"/>
      <c r="M12" s="401" t="s">
        <v>23</v>
      </c>
      <c r="N12" s="398" t="s">
        <v>23</v>
      </c>
      <c r="O12" s="399"/>
      <c r="P12" s="399"/>
      <c r="Q12" s="399" t="s">
        <v>23</v>
      </c>
      <c r="R12" s="399"/>
      <c r="S12" s="399" t="s">
        <v>326</v>
      </c>
      <c r="T12" s="398" t="s">
        <v>23</v>
      </c>
      <c r="U12" s="398"/>
      <c r="V12" s="399"/>
      <c r="W12" s="399" t="s">
        <v>23</v>
      </c>
      <c r="X12" s="400"/>
      <c r="Y12" s="399"/>
      <c r="Z12" s="399" t="s">
        <v>23</v>
      </c>
      <c r="AA12" s="398"/>
      <c r="AB12" s="398"/>
      <c r="AC12" s="399" t="s">
        <v>23</v>
      </c>
      <c r="AD12" s="400"/>
      <c r="AE12" s="399"/>
      <c r="AF12" s="399" t="s">
        <v>23</v>
      </c>
      <c r="AG12" s="399" t="s">
        <v>23</v>
      </c>
      <c r="AH12" s="398"/>
      <c r="AI12" s="398" t="s">
        <v>23</v>
      </c>
      <c r="AJ12" s="399"/>
    </row>
    <row r="13" spans="1:36" ht="18">
      <c r="A13" s="427" t="s">
        <v>337</v>
      </c>
      <c r="B13" s="427" t="s">
        <v>338</v>
      </c>
      <c r="C13" s="428">
        <v>462408</v>
      </c>
      <c r="D13" s="425" t="s">
        <v>239</v>
      </c>
      <c r="E13" s="426" t="s">
        <v>116</v>
      </c>
      <c r="F13" s="401" t="s">
        <v>23</v>
      </c>
      <c r="G13" s="401" t="s">
        <v>23</v>
      </c>
      <c r="H13" s="398" t="s">
        <v>23</v>
      </c>
      <c r="I13" s="401"/>
      <c r="J13" s="399"/>
      <c r="K13" s="399" t="s">
        <v>23</v>
      </c>
      <c r="L13" s="399"/>
      <c r="M13" s="398"/>
      <c r="N13" s="398" t="s">
        <v>23</v>
      </c>
      <c r="O13" s="399"/>
      <c r="P13" s="399"/>
      <c r="Q13" s="399" t="s">
        <v>23</v>
      </c>
      <c r="R13" s="400" t="s">
        <v>23</v>
      </c>
      <c r="S13" s="399"/>
      <c r="T13" s="398" t="s">
        <v>23</v>
      </c>
      <c r="U13" s="398"/>
      <c r="V13" s="400" t="s">
        <v>23</v>
      </c>
      <c r="W13" s="399" t="s">
        <v>23</v>
      </c>
      <c r="X13" s="399" t="s">
        <v>326</v>
      </c>
      <c r="Y13" s="399"/>
      <c r="Z13" s="399" t="s">
        <v>23</v>
      </c>
      <c r="AA13" s="398"/>
      <c r="AB13" s="398"/>
      <c r="AC13" s="399" t="s">
        <v>23</v>
      </c>
      <c r="AD13" s="400"/>
      <c r="AE13" s="399"/>
      <c r="AF13" s="399" t="s">
        <v>23</v>
      </c>
      <c r="AG13" s="399"/>
      <c r="AH13" s="401" t="s">
        <v>23</v>
      </c>
      <c r="AI13" s="398" t="s">
        <v>23</v>
      </c>
      <c r="AJ13" s="399"/>
    </row>
    <row r="14" spans="1:36" ht="18">
      <c r="A14" s="429">
        <v>435511</v>
      </c>
      <c r="B14" s="427" t="s">
        <v>339</v>
      </c>
      <c r="C14" s="430">
        <v>782275</v>
      </c>
      <c r="D14" s="425" t="s">
        <v>239</v>
      </c>
      <c r="E14" s="426" t="s">
        <v>116</v>
      </c>
      <c r="F14" s="401"/>
      <c r="G14" s="401" t="s">
        <v>23</v>
      </c>
      <c r="H14" s="398" t="s">
        <v>23</v>
      </c>
      <c r="I14" s="401" t="s">
        <v>23</v>
      </c>
      <c r="J14" s="399"/>
      <c r="K14" s="399" t="s">
        <v>23</v>
      </c>
      <c r="L14" s="399"/>
      <c r="M14" s="398"/>
      <c r="N14" s="398" t="s">
        <v>23</v>
      </c>
      <c r="O14" s="399"/>
      <c r="P14" s="399"/>
      <c r="Q14" s="399" t="s">
        <v>23</v>
      </c>
      <c r="R14" s="399"/>
      <c r="S14" s="399"/>
      <c r="T14" s="398"/>
      <c r="U14" s="398"/>
      <c r="V14" s="399"/>
      <c r="W14" s="399" t="s">
        <v>23</v>
      </c>
      <c r="X14" s="400"/>
      <c r="Y14" s="399" t="s">
        <v>326</v>
      </c>
      <c r="Z14" s="399" t="s">
        <v>23</v>
      </c>
      <c r="AA14" s="398"/>
      <c r="AB14" s="398"/>
      <c r="AC14" s="399" t="s">
        <v>23</v>
      </c>
      <c r="AD14" s="400"/>
      <c r="AE14" s="399"/>
      <c r="AF14" s="399" t="s">
        <v>23</v>
      </c>
      <c r="AG14" s="400"/>
      <c r="AH14" s="401" t="s">
        <v>78</v>
      </c>
      <c r="AI14" s="398" t="s">
        <v>23</v>
      </c>
      <c r="AJ14" s="399"/>
    </row>
    <row r="15" spans="1:36" ht="18">
      <c r="A15" s="406">
        <v>434159</v>
      </c>
      <c r="B15" s="424" t="s">
        <v>340</v>
      </c>
      <c r="C15" s="430">
        <v>332412</v>
      </c>
      <c r="D15" s="425" t="s">
        <v>239</v>
      </c>
      <c r="E15" s="426" t="s">
        <v>116</v>
      </c>
      <c r="F15" s="401"/>
      <c r="G15" s="398"/>
      <c r="H15" s="398" t="s">
        <v>23</v>
      </c>
      <c r="I15" s="398"/>
      <c r="J15" s="399"/>
      <c r="K15" s="399" t="s">
        <v>23</v>
      </c>
      <c r="L15" s="399"/>
      <c r="M15" s="398"/>
      <c r="N15" s="398" t="s">
        <v>23</v>
      </c>
      <c r="O15" s="399"/>
      <c r="P15" s="399"/>
      <c r="Q15" s="399" t="s">
        <v>23</v>
      </c>
      <c r="R15" s="399"/>
      <c r="S15" s="399"/>
      <c r="T15" s="398" t="s">
        <v>23</v>
      </c>
      <c r="U15" s="398"/>
      <c r="V15" s="399"/>
      <c r="W15" s="399" t="s">
        <v>23</v>
      </c>
      <c r="X15" s="400"/>
      <c r="Y15" s="399"/>
      <c r="Z15" s="399" t="s">
        <v>23</v>
      </c>
      <c r="AA15" s="398"/>
      <c r="AB15" s="398"/>
      <c r="AC15" s="399" t="s">
        <v>23</v>
      </c>
      <c r="AD15" s="399" t="s">
        <v>326</v>
      </c>
      <c r="AE15" s="399"/>
      <c r="AF15" s="399" t="s">
        <v>23</v>
      </c>
      <c r="AG15" s="400"/>
      <c r="AH15" s="398"/>
      <c r="AI15" s="398" t="s">
        <v>23</v>
      </c>
      <c r="AJ15" s="400"/>
    </row>
    <row r="16" spans="1:36" ht="18">
      <c r="A16" s="406">
        <v>433845</v>
      </c>
      <c r="B16" s="424" t="s">
        <v>341</v>
      </c>
      <c r="C16" s="430">
        <v>856822</v>
      </c>
      <c r="D16" s="425" t="s">
        <v>239</v>
      </c>
      <c r="E16" s="426" t="s">
        <v>116</v>
      </c>
      <c r="F16" s="398"/>
      <c r="G16" s="398"/>
      <c r="H16" s="398" t="s">
        <v>23</v>
      </c>
      <c r="I16" s="398"/>
      <c r="J16" s="399"/>
      <c r="K16" s="399" t="s">
        <v>23</v>
      </c>
      <c r="L16" s="399"/>
      <c r="M16" s="398"/>
      <c r="N16" s="398" t="s">
        <v>23</v>
      </c>
      <c r="O16" s="399"/>
      <c r="P16" s="399"/>
      <c r="Q16" s="399" t="s">
        <v>23</v>
      </c>
      <c r="R16" s="399"/>
      <c r="S16" s="399"/>
      <c r="T16" s="398" t="s">
        <v>23</v>
      </c>
      <c r="U16" s="398"/>
      <c r="V16" s="399"/>
      <c r="W16" s="399" t="s">
        <v>23</v>
      </c>
      <c r="X16" s="400"/>
      <c r="Y16" s="399"/>
      <c r="Z16" s="399" t="s">
        <v>23</v>
      </c>
      <c r="AA16" s="398"/>
      <c r="AB16" s="398"/>
      <c r="AC16" s="399" t="s">
        <v>23</v>
      </c>
      <c r="AD16" s="400"/>
      <c r="AE16" s="399"/>
      <c r="AF16" s="399" t="s">
        <v>23</v>
      </c>
      <c r="AG16" s="399" t="s">
        <v>326</v>
      </c>
      <c r="AH16" s="398"/>
      <c r="AI16" s="398" t="s">
        <v>23</v>
      </c>
      <c r="AJ16" s="399"/>
    </row>
    <row r="17" spans="1:36" ht="18.75">
      <c r="A17" s="417" t="s">
        <v>342</v>
      </c>
      <c r="B17" s="418" t="s">
        <v>1</v>
      </c>
      <c r="C17" s="418" t="s">
        <v>67</v>
      </c>
      <c r="D17" s="419"/>
      <c r="E17" s="420" t="s">
        <v>3</v>
      </c>
      <c r="F17" s="351">
        <v>1</v>
      </c>
      <c r="G17" s="351">
        <v>2</v>
      </c>
      <c r="H17" s="351">
        <v>3</v>
      </c>
      <c r="I17" s="351">
        <v>4</v>
      </c>
      <c r="J17" s="351">
        <v>5</v>
      </c>
      <c r="K17" s="351">
        <v>6</v>
      </c>
      <c r="L17" s="351">
        <v>7</v>
      </c>
      <c r="M17" s="351">
        <v>8</v>
      </c>
      <c r="N17" s="351">
        <v>9</v>
      </c>
      <c r="O17" s="351">
        <v>10</v>
      </c>
      <c r="P17" s="351">
        <v>11</v>
      </c>
      <c r="Q17" s="351">
        <v>12</v>
      </c>
      <c r="R17" s="351">
        <v>13</v>
      </c>
      <c r="S17" s="351">
        <v>14</v>
      </c>
      <c r="T17" s="351">
        <v>15</v>
      </c>
      <c r="U17" s="351">
        <v>16</v>
      </c>
      <c r="V17" s="351">
        <v>17</v>
      </c>
      <c r="W17" s="351">
        <v>18</v>
      </c>
      <c r="X17" s="351">
        <v>19</v>
      </c>
      <c r="Y17" s="351">
        <v>20</v>
      </c>
      <c r="Z17" s="351">
        <v>21</v>
      </c>
      <c r="AA17" s="351">
        <v>22</v>
      </c>
      <c r="AB17" s="351">
        <v>23</v>
      </c>
      <c r="AC17" s="351">
        <v>24</v>
      </c>
      <c r="AD17" s="351">
        <v>25</v>
      </c>
      <c r="AE17" s="351">
        <v>26</v>
      </c>
      <c r="AF17" s="351">
        <v>27</v>
      </c>
      <c r="AG17" s="351">
        <v>28</v>
      </c>
      <c r="AH17" s="351">
        <v>29</v>
      </c>
      <c r="AI17" s="351">
        <v>30</v>
      </c>
      <c r="AJ17" s="351">
        <v>31</v>
      </c>
    </row>
    <row r="18" spans="1:36" ht="18.75">
      <c r="A18" s="421"/>
      <c r="B18" s="418" t="s">
        <v>234</v>
      </c>
      <c r="C18" s="418" t="s">
        <v>190</v>
      </c>
      <c r="D18" s="422"/>
      <c r="E18" s="423"/>
      <c r="F18" s="351" t="s">
        <v>11</v>
      </c>
      <c r="G18" s="351" t="s">
        <v>12</v>
      </c>
      <c r="H18" s="351" t="s">
        <v>13</v>
      </c>
      <c r="I18" s="351" t="s">
        <v>14</v>
      </c>
      <c r="J18" s="351" t="s">
        <v>8</v>
      </c>
      <c r="K18" s="351" t="s">
        <v>9</v>
      </c>
      <c r="L18" s="351" t="s">
        <v>10</v>
      </c>
      <c r="M18" s="351" t="s">
        <v>11</v>
      </c>
      <c r="N18" s="351" t="s">
        <v>12</v>
      </c>
      <c r="O18" s="351" t="s">
        <v>13</v>
      </c>
      <c r="P18" s="351" t="s">
        <v>14</v>
      </c>
      <c r="Q18" s="351" t="s">
        <v>8</v>
      </c>
      <c r="R18" s="351" t="s">
        <v>9</v>
      </c>
      <c r="S18" s="351" t="s">
        <v>10</v>
      </c>
      <c r="T18" s="351" t="s">
        <v>11</v>
      </c>
      <c r="U18" s="351" t="s">
        <v>12</v>
      </c>
      <c r="V18" s="351" t="s">
        <v>13</v>
      </c>
      <c r="W18" s="351" t="s">
        <v>14</v>
      </c>
      <c r="X18" s="351" t="s">
        <v>8</v>
      </c>
      <c r="Y18" s="351" t="s">
        <v>9</v>
      </c>
      <c r="Z18" s="351" t="s">
        <v>10</v>
      </c>
      <c r="AA18" s="351" t="s">
        <v>11</v>
      </c>
      <c r="AB18" s="351" t="s">
        <v>12</v>
      </c>
      <c r="AC18" s="351" t="s">
        <v>13</v>
      </c>
      <c r="AD18" s="351" t="s">
        <v>14</v>
      </c>
      <c r="AE18" s="351" t="s">
        <v>8</v>
      </c>
      <c r="AF18" s="351" t="s">
        <v>9</v>
      </c>
      <c r="AG18" s="351" t="s">
        <v>10</v>
      </c>
      <c r="AH18" s="351" t="s">
        <v>11</v>
      </c>
      <c r="AI18" s="351" t="s">
        <v>12</v>
      </c>
      <c r="AJ18" s="351" t="s">
        <v>13</v>
      </c>
    </row>
    <row r="19" spans="1:36" ht="18">
      <c r="A19" s="406" t="s">
        <v>343</v>
      </c>
      <c r="B19" s="406" t="s">
        <v>344</v>
      </c>
      <c r="C19" s="399">
        <v>612911</v>
      </c>
      <c r="D19" s="425" t="s">
        <v>239</v>
      </c>
      <c r="E19" s="426" t="s">
        <v>116</v>
      </c>
      <c r="F19" s="398" t="s">
        <v>23</v>
      </c>
      <c r="G19" s="398"/>
      <c r="H19" s="398"/>
      <c r="I19" s="398"/>
      <c r="J19" s="399"/>
      <c r="K19" s="400" t="s">
        <v>23</v>
      </c>
      <c r="L19" s="400" t="s">
        <v>23</v>
      </c>
      <c r="M19" s="401" t="s">
        <v>23</v>
      </c>
      <c r="N19" s="398"/>
      <c r="O19" s="399" t="s">
        <v>326</v>
      </c>
      <c r="P19" s="399"/>
      <c r="Q19" s="399" t="s">
        <v>23</v>
      </c>
      <c r="R19" s="399" t="s">
        <v>23</v>
      </c>
      <c r="S19" s="399"/>
      <c r="T19" s="398" t="s">
        <v>23</v>
      </c>
      <c r="U19" s="398"/>
      <c r="V19" s="399"/>
      <c r="W19" s="399" t="s">
        <v>23</v>
      </c>
      <c r="X19" s="399" t="s">
        <v>23</v>
      </c>
      <c r="Y19" s="399"/>
      <c r="Z19" s="399"/>
      <c r="AA19" s="398" t="s">
        <v>23</v>
      </c>
      <c r="AB19" s="398"/>
      <c r="AC19" s="400"/>
      <c r="AD19" s="399" t="s">
        <v>23</v>
      </c>
      <c r="AE19" s="399" t="s">
        <v>23</v>
      </c>
      <c r="AF19" s="400"/>
      <c r="AG19" s="399"/>
      <c r="AH19" s="398"/>
      <c r="AI19" s="398"/>
      <c r="AJ19" s="399" t="s">
        <v>23</v>
      </c>
    </row>
    <row r="20" spans="1:36" ht="18">
      <c r="A20" s="406" t="s">
        <v>345</v>
      </c>
      <c r="B20" s="406" t="s">
        <v>346</v>
      </c>
      <c r="C20" s="399">
        <v>731473</v>
      </c>
      <c r="D20" s="425" t="s">
        <v>239</v>
      </c>
      <c r="E20" s="426" t="s">
        <v>116</v>
      </c>
      <c r="F20" s="398" t="s">
        <v>23</v>
      </c>
      <c r="G20" s="401" t="s">
        <v>23</v>
      </c>
      <c r="H20" s="398"/>
      <c r="I20" s="398" t="s">
        <v>326</v>
      </c>
      <c r="J20" s="399"/>
      <c r="K20" s="399"/>
      <c r="L20" s="399" t="s">
        <v>23</v>
      </c>
      <c r="M20" s="398"/>
      <c r="N20" s="401"/>
      <c r="O20" s="399" t="s">
        <v>23</v>
      </c>
      <c r="P20" s="399" t="s">
        <v>23</v>
      </c>
      <c r="Q20" s="400"/>
      <c r="R20" s="399" t="s">
        <v>23</v>
      </c>
      <c r="S20" s="400" t="s">
        <v>23</v>
      </c>
      <c r="T20" s="398"/>
      <c r="U20" s="398" t="s">
        <v>23</v>
      </c>
      <c r="V20" s="399" t="s">
        <v>23</v>
      </c>
      <c r="W20" s="399"/>
      <c r="X20" s="399" t="s">
        <v>23</v>
      </c>
      <c r="Y20" s="399"/>
      <c r="Z20" s="399"/>
      <c r="AA20" s="398" t="s">
        <v>23</v>
      </c>
      <c r="AB20" s="401" t="s">
        <v>23</v>
      </c>
      <c r="AC20" s="399"/>
      <c r="AD20" s="399" t="s">
        <v>23</v>
      </c>
      <c r="AE20" s="399"/>
      <c r="AF20" s="399"/>
      <c r="AG20" s="399"/>
      <c r="AH20" s="398"/>
      <c r="AI20" s="398"/>
      <c r="AJ20" s="399"/>
    </row>
    <row r="21" spans="1:36" ht="18">
      <c r="A21" s="406" t="s">
        <v>347</v>
      </c>
      <c r="B21" s="406" t="s">
        <v>348</v>
      </c>
      <c r="C21" s="399">
        <v>731519</v>
      </c>
      <c r="D21" s="425" t="s">
        <v>239</v>
      </c>
      <c r="E21" s="426" t="s">
        <v>116</v>
      </c>
      <c r="F21" s="398"/>
      <c r="G21" s="398"/>
      <c r="H21" s="401"/>
      <c r="I21" s="398"/>
      <c r="J21" s="399"/>
      <c r="K21" s="399"/>
      <c r="L21" s="399" t="s">
        <v>23</v>
      </c>
      <c r="M21" s="398" t="s">
        <v>23</v>
      </c>
      <c r="N21" s="398"/>
      <c r="O21" s="399" t="s">
        <v>326</v>
      </c>
      <c r="P21" s="399"/>
      <c r="Q21" s="399"/>
      <c r="R21" s="399" t="s">
        <v>23</v>
      </c>
      <c r="S21" s="399"/>
      <c r="T21" s="398"/>
      <c r="U21" s="398" t="s">
        <v>23</v>
      </c>
      <c r="V21" s="399"/>
      <c r="W21" s="399" t="s">
        <v>23</v>
      </c>
      <c r="X21" s="399" t="s">
        <v>23</v>
      </c>
      <c r="Y21" s="399"/>
      <c r="Z21" s="399"/>
      <c r="AA21" s="398" t="s">
        <v>23</v>
      </c>
      <c r="AB21" s="398"/>
      <c r="AC21" s="399"/>
      <c r="AD21" s="399" t="s">
        <v>23</v>
      </c>
      <c r="AE21" s="399"/>
      <c r="AF21" s="399"/>
      <c r="AG21" s="399" t="s">
        <v>23</v>
      </c>
      <c r="AH21" s="398"/>
      <c r="AI21" s="398"/>
      <c r="AJ21" s="399" t="s">
        <v>23</v>
      </c>
    </row>
    <row r="22" spans="1:36" ht="18">
      <c r="A22" s="406" t="s">
        <v>349</v>
      </c>
      <c r="B22" s="406" t="s">
        <v>350</v>
      </c>
      <c r="C22" s="399">
        <v>408802</v>
      </c>
      <c r="D22" s="425" t="s">
        <v>239</v>
      </c>
      <c r="E22" s="426" t="s">
        <v>116</v>
      </c>
      <c r="F22" s="398" t="s">
        <v>23</v>
      </c>
      <c r="G22" s="398"/>
      <c r="H22" s="559" t="s">
        <v>351</v>
      </c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0"/>
      <c r="AA22" s="561"/>
      <c r="AB22" s="398"/>
      <c r="AC22" s="400" t="s">
        <v>23</v>
      </c>
      <c r="AD22" s="399" t="s">
        <v>23</v>
      </c>
      <c r="AE22" s="400" t="s">
        <v>23</v>
      </c>
      <c r="AF22" s="399"/>
      <c r="AG22" s="399" t="s">
        <v>23</v>
      </c>
      <c r="AH22" s="398"/>
      <c r="AI22" s="398"/>
      <c r="AJ22" s="399" t="s">
        <v>23</v>
      </c>
    </row>
    <row r="23" spans="1:36" ht="18">
      <c r="A23" s="406" t="s">
        <v>352</v>
      </c>
      <c r="B23" s="406" t="s">
        <v>353</v>
      </c>
      <c r="C23" s="399">
        <v>530322</v>
      </c>
      <c r="D23" s="425" t="s">
        <v>239</v>
      </c>
      <c r="E23" s="426" t="s">
        <v>116</v>
      </c>
      <c r="F23" s="398" t="s">
        <v>23</v>
      </c>
      <c r="G23" s="398"/>
      <c r="H23" s="401" t="s">
        <v>23</v>
      </c>
      <c r="I23" s="398" t="s">
        <v>23</v>
      </c>
      <c r="J23" s="399"/>
      <c r="K23" s="399"/>
      <c r="L23" s="399" t="s">
        <v>23</v>
      </c>
      <c r="M23" s="398"/>
      <c r="N23" s="398"/>
      <c r="O23" s="399" t="s">
        <v>326</v>
      </c>
      <c r="P23" s="399"/>
      <c r="Q23" s="399"/>
      <c r="R23" s="399" t="s">
        <v>23</v>
      </c>
      <c r="S23" s="399"/>
      <c r="T23" s="401" t="s">
        <v>78</v>
      </c>
      <c r="U23" s="398" t="s">
        <v>23</v>
      </c>
      <c r="V23" s="400" t="s">
        <v>23</v>
      </c>
      <c r="W23" s="399"/>
      <c r="X23" s="399" t="s">
        <v>23</v>
      </c>
      <c r="Y23" s="400" t="s">
        <v>23</v>
      </c>
      <c r="Z23" s="399"/>
      <c r="AA23" s="398" t="s">
        <v>23</v>
      </c>
      <c r="AB23" s="398"/>
      <c r="AC23" s="399"/>
      <c r="AD23" s="399" t="s">
        <v>23</v>
      </c>
      <c r="AE23" s="399"/>
      <c r="AF23" s="399"/>
      <c r="AG23" s="399" t="s">
        <v>23</v>
      </c>
      <c r="AH23" s="398"/>
      <c r="AI23" s="398"/>
      <c r="AJ23" s="399" t="s">
        <v>23</v>
      </c>
    </row>
    <row r="24" spans="1:36" ht="18">
      <c r="A24" s="406">
        <v>162515</v>
      </c>
      <c r="B24" s="406" t="s">
        <v>354</v>
      </c>
      <c r="C24" s="399">
        <v>1189571</v>
      </c>
      <c r="D24" s="425" t="s">
        <v>239</v>
      </c>
      <c r="E24" s="426" t="s">
        <v>116</v>
      </c>
      <c r="F24" s="398" t="s">
        <v>23</v>
      </c>
      <c r="G24" s="398"/>
      <c r="H24" s="398"/>
      <c r="I24" s="398" t="s">
        <v>23</v>
      </c>
      <c r="J24" s="399"/>
      <c r="K24" s="399"/>
      <c r="L24" s="399" t="s">
        <v>23</v>
      </c>
      <c r="M24" s="398"/>
      <c r="N24" s="398"/>
      <c r="O24" s="399" t="s">
        <v>23</v>
      </c>
      <c r="P24" s="399"/>
      <c r="Q24" s="399"/>
      <c r="R24" s="399" t="s">
        <v>326</v>
      </c>
      <c r="S24" s="399"/>
      <c r="T24" s="398"/>
      <c r="U24" s="398" t="s">
        <v>23</v>
      </c>
      <c r="V24" s="399"/>
      <c r="W24" s="399"/>
      <c r="X24" s="399" t="s">
        <v>23</v>
      </c>
      <c r="Y24" s="399"/>
      <c r="Z24" s="399"/>
      <c r="AA24" s="398" t="s">
        <v>23</v>
      </c>
      <c r="AB24" s="398"/>
      <c r="AC24" s="400"/>
      <c r="AD24" s="399" t="s">
        <v>23</v>
      </c>
      <c r="AE24" s="399"/>
      <c r="AF24" s="399"/>
      <c r="AG24" s="399" t="s">
        <v>23</v>
      </c>
      <c r="AH24" s="398"/>
      <c r="AI24" s="401"/>
      <c r="AJ24" s="399" t="s">
        <v>23</v>
      </c>
    </row>
    <row r="25" spans="1:36" ht="18">
      <c r="A25" s="406" t="s">
        <v>355</v>
      </c>
      <c r="B25" s="406" t="s">
        <v>356</v>
      </c>
      <c r="C25" s="399">
        <v>731501</v>
      </c>
      <c r="D25" s="425" t="s">
        <v>239</v>
      </c>
      <c r="E25" s="426" t="s">
        <v>116</v>
      </c>
      <c r="F25" s="398" t="s">
        <v>23</v>
      </c>
      <c r="G25" s="401"/>
      <c r="H25" s="401" t="s">
        <v>23</v>
      </c>
      <c r="I25" s="398" t="s">
        <v>23</v>
      </c>
      <c r="J25" s="399"/>
      <c r="K25" s="399"/>
      <c r="L25" s="399" t="s">
        <v>23</v>
      </c>
      <c r="M25" s="398"/>
      <c r="N25" s="401"/>
      <c r="O25" s="399" t="s">
        <v>23</v>
      </c>
      <c r="P25" s="400" t="s">
        <v>23</v>
      </c>
      <c r="Q25" s="399"/>
      <c r="R25" s="399" t="s">
        <v>23</v>
      </c>
      <c r="S25" s="399"/>
      <c r="T25" s="398"/>
      <c r="U25" s="398" t="s">
        <v>23</v>
      </c>
      <c r="V25" s="399"/>
      <c r="W25" s="399"/>
      <c r="X25" s="399" t="s">
        <v>23</v>
      </c>
      <c r="Y25" s="400" t="s">
        <v>23</v>
      </c>
      <c r="Z25" s="400"/>
      <c r="AA25" s="398" t="s">
        <v>23</v>
      </c>
      <c r="AB25" s="398"/>
      <c r="AC25" s="400"/>
      <c r="AD25" s="399" t="s">
        <v>23</v>
      </c>
      <c r="AE25" s="399"/>
      <c r="AF25" s="399"/>
      <c r="AG25" s="399" t="s">
        <v>23</v>
      </c>
      <c r="AH25" s="398"/>
      <c r="AI25" s="398"/>
      <c r="AJ25" s="399" t="s">
        <v>23</v>
      </c>
    </row>
    <row r="26" spans="1:36" ht="18">
      <c r="A26" s="406" t="s">
        <v>357</v>
      </c>
      <c r="B26" s="406" t="s">
        <v>358</v>
      </c>
      <c r="C26" s="399">
        <v>675643</v>
      </c>
      <c r="D26" s="425" t="s">
        <v>239</v>
      </c>
      <c r="E26" s="426" t="s">
        <v>116</v>
      </c>
      <c r="F26" s="398"/>
      <c r="G26" s="398" t="s">
        <v>23</v>
      </c>
      <c r="H26" s="398"/>
      <c r="I26" s="398" t="s">
        <v>23</v>
      </c>
      <c r="J26" s="399"/>
      <c r="K26" s="399" t="s">
        <v>23</v>
      </c>
      <c r="L26" s="399"/>
      <c r="M26" s="401" t="s">
        <v>23</v>
      </c>
      <c r="N26" s="398"/>
      <c r="O26" s="399" t="s">
        <v>23</v>
      </c>
      <c r="P26" s="399"/>
      <c r="Q26" s="399"/>
      <c r="R26" s="399"/>
      <c r="S26" s="399" t="s">
        <v>23</v>
      </c>
      <c r="T26" s="398"/>
      <c r="U26" s="398" t="s">
        <v>23</v>
      </c>
      <c r="V26" s="399"/>
      <c r="W26" s="399"/>
      <c r="X26" s="399"/>
      <c r="Y26" s="399" t="s">
        <v>326</v>
      </c>
      <c r="Z26" s="399"/>
      <c r="AA26" s="398" t="s">
        <v>23</v>
      </c>
      <c r="AB26" s="398"/>
      <c r="AC26" s="400" t="s">
        <v>23</v>
      </c>
      <c r="AD26" s="399"/>
      <c r="AE26" s="399" t="s">
        <v>23</v>
      </c>
      <c r="AF26" s="400"/>
      <c r="AG26" s="399" t="s">
        <v>23</v>
      </c>
      <c r="AH26" s="398"/>
      <c r="AI26" s="398" t="s">
        <v>23</v>
      </c>
      <c r="AJ26" s="399"/>
    </row>
    <row r="27" spans="1:36" ht="18">
      <c r="A27" s="406" t="s">
        <v>359</v>
      </c>
      <c r="B27" s="406" t="s">
        <v>360</v>
      </c>
      <c r="C27" s="399">
        <v>589842</v>
      </c>
      <c r="D27" s="425" t="s">
        <v>239</v>
      </c>
      <c r="E27" s="426" t="s">
        <v>116</v>
      </c>
      <c r="F27" s="398" t="s">
        <v>23</v>
      </c>
      <c r="G27" s="398"/>
      <c r="H27" s="398"/>
      <c r="I27" s="398" t="s">
        <v>23</v>
      </c>
      <c r="J27" s="399"/>
      <c r="K27" s="399"/>
      <c r="L27" s="399" t="s">
        <v>23</v>
      </c>
      <c r="M27" s="398"/>
      <c r="N27" s="398"/>
      <c r="O27" s="399" t="s">
        <v>23</v>
      </c>
      <c r="P27" s="399"/>
      <c r="Q27" s="399" t="s">
        <v>326</v>
      </c>
      <c r="R27" s="399"/>
      <c r="S27" s="399"/>
      <c r="T27" s="398"/>
      <c r="U27" s="398"/>
      <c r="V27" s="399"/>
      <c r="W27" s="399"/>
      <c r="X27" s="399"/>
      <c r="Y27" s="399"/>
      <c r="Z27" s="399"/>
      <c r="AA27" s="398"/>
      <c r="AB27" s="398" t="s">
        <v>23</v>
      </c>
      <c r="AC27" s="399"/>
      <c r="AD27" s="399" t="s">
        <v>23</v>
      </c>
      <c r="AE27" s="399" t="s">
        <v>23</v>
      </c>
      <c r="AF27" s="400"/>
      <c r="AG27" s="399" t="s">
        <v>23</v>
      </c>
      <c r="AH27" s="398"/>
      <c r="AI27" s="398" t="s">
        <v>23</v>
      </c>
      <c r="AJ27" s="399" t="s">
        <v>23</v>
      </c>
    </row>
    <row r="28" spans="1:36" ht="18">
      <c r="A28" s="427">
        <v>435538</v>
      </c>
      <c r="B28" s="427" t="s">
        <v>361</v>
      </c>
      <c r="C28" s="428">
        <v>799719</v>
      </c>
      <c r="D28" s="425" t="s">
        <v>239</v>
      </c>
      <c r="E28" s="426" t="s">
        <v>116</v>
      </c>
      <c r="F28" s="398"/>
      <c r="G28" s="398"/>
      <c r="H28" s="401" t="s">
        <v>23</v>
      </c>
      <c r="I28" s="398" t="s">
        <v>23</v>
      </c>
      <c r="J28" s="400" t="s">
        <v>23</v>
      </c>
      <c r="K28" s="399"/>
      <c r="L28" s="399" t="s">
        <v>23</v>
      </c>
      <c r="M28" s="398" t="s">
        <v>23</v>
      </c>
      <c r="N28" s="398"/>
      <c r="O28" s="399" t="s">
        <v>23</v>
      </c>
      <c r="P28" s="400" t="s">
        <v>23</v>
      </c>
      <c r="Q28" s="400"/>
      <c r="R28" s="399" t="s">
        <v>23</v>
      </c>
      <c r="S28" s="399"/>
      <c r="T28" s="398"/>
      <c r="U28" s="398" t="s">
        <v>23</v>
      </c>
      <c r="V28" s="399"/>
      <c r="W28" s="400"/>
      <c r="X28" s="399" t="s">
        <v>326</v>
      </c>
      <c r="Y28" s="400" t="s">
        <v>23</v>
      </c>
      <c r="Z28" s="399"/>
      <c r="AA28" s="398" t="s">
        <v>23</v>
      </c>
      <c r="AB28" s="398"/>
      <c r="AC28" s="399"/>
      <c r="AD28" s="399" t="s">
        <v>23</v>
      </c>
      <c r="AE28" s="399"/>
      <c r="AF28" s="399"/>
      <c r="AG28" s="399" t="s">
        <v>23</v>
      </c>
      <c r="AH28" s="398"/>
      <c r="AI28" s="398"/>
      <c r="AJ28" s="399" t="s">
        <v>23</v>
      </c>
    </row>
    <row r="29" spans="1:36" ht="18">
      <c r="A29" s="406">
        <v>432946</v>
      </c>
      <c r="B29" s="406" t="s">
        <v>362</v>
      </c>
      <c r="C29" s="399">
        <v>754949</v>
      </c>
      <c r="D29" s="425" t="s">
        <v>239</v>
      </c>
      <c r="E29" s="426" t="s">
        <v>116</v>
      </c>
      <c r="F29" s="398" t="s">
        <v>23</v>
      </c>
      <c r="G29" s="401" t="s">
        <v>23</v>
      </c>
      <c r="H29" s="401" t="s">
        <v>23</v>
      </c>
      <c r="I29" s="398" t="s">
        <v>23</v>
      </c>
      <c r="J29" s="399"/>
      <c r="K29" s="399"/>
      <c r="L29" s="399" t="s">
        <v>23</v>
      </c>
      <c r="M29" s="398"/>
      <c r="N29" s="398"/>
      <c r="O29" s="399" t="s">
        <v>23</v>
      </c>
      <c r="P29" s="399"/>
      <c r="Q29" s="399"/>
      <c r="R29" s="399" t="s">
        <v>23</v>
      </c>
      <c r="S29" s="399"/>
      <c r="T29" s="398"/>
      <c r="U29" s="398" t="s">
        <v>23</v>
      </c>
      <c r="V29" s="399"/>
      <c r="W29" s="400" t="s">
        <v>23</v>
      </c>
      <c r="X29" s="399" t="s">
        <v>23</v>
      </c>
      <c r="Y29" s="399"/>
      <c r="Z29" s="399"/>
      <c r="AA29" s="398" t="s">
        <v>23</v>
      </c>
      <c r="AB29" s="398"/>
      <c r="AC29" s="399"/>
      <c r="AD29" s="399" t="s">
        <v>326</v>
      </c>
      <c r="AE29" s="399"/>
      <c r="AF29" s="399"/>
      <c r="AG29" s="399" t="s">
        <v>23</v>
      </c>
      <c r="AH29" s="398"/>
      <c r="AI29" s="398"/>
      <c r="AJ29" s="399" t="s">
        <v>23</v>
      </c>
    </row>
    <row r="30" spans="1:36" ht="18">
      <c r="A30" s="406" t="s">
        <v>363</v>
      </c>
      <c r="B30" s="406" t="s">
        <v>364</v>
      </c>
      <c r="C30" s="399">
        <v>657849</v>
      </c>
      <c r="D30" s="425" t="s">
        <v>253</v>
      </c>
      <c r="E30" s="426" t="s">
        <v>116</v>
      </c>
      <c r="F30" s="559" t="s">
        <v>365</v>
      </c>
      <c r="G30" s="560"/>
      <c r="H30" s="560"/>
      <c r="I30" s="560"/>
      <c r="J30" s="560"/>
      <c r="K30" s="560"/>
      <c r="L30" s="560"/>
      <c r="M30" s="560"/>
      <c r="N30" s="560"/>
      <c r="O30" s="560"/>
      <c r="P30" s="560"/>
      <c r="Q30" s="560"/>
      <c r="R30" s="560"/>
      <c r="S30" s="560"/>
      <c r="T30" s="561"/>
      <c r="U30" s="398" t="s">
        <v>23</v>
      </c>
      <c r="V30" s="400" t="s">
        <v>23</v>
      </c>
      <c r="W30" s="400"/>
      <c r="X30" s="399" t="s">
        <v>23</v>
      </c>
      <c r="Y30" s="399"/>
      <c r="Z30" s="399"/>
      <c r="AA30" s="398"/>
      <c r="AB30" s="398" t="s">
        <v>23</v>
      </c>
      <c r="AC30" s="399"/>
      <c r="AD30" s="399" t="s">
        <v>23</v>
      </c>
      <c r="AE30" s="400" t="s">
        <v>23</v>
      </c>
      <c r="AF30" s="399" t="s">
        <v>23</v>
      </c>
      <c r="AG30" s="399"/>
      <c r="AH30" s="401" t="s">
        <v>23</v>
      </c>
      <c r="AI30" s="398"/>
      <c r="AJ30" s="399" t="s">
        <v>326</v>
      </c>
    </row>
    <row r="31" spans="1:36" ht="18">
      <c r="A31" s="406" t="s">
        <v>366</v>
      </c>
      <c r="B31" s="406" t="s">
        <v>367</v>
      </c>
      <c r="C31" s="399">
        <v>106143</v>
      </c>
      <c r="D31" s="425" t="s">
        <v>239</v>
      </c>
      <c r="E31" s="426" t="s">
        <v>116</v>
      </c>
      <c r="F31" s="398"/>
      <c r="G31" s="398"/>
      <c r="H31" s="398"/>
      <c r="I31" s="398"/>
      <c r="J31" s="399"/>
      <c r="K31" s="399"/>
      <c r="L31" s="399" t="s">
        <v>23</v>
      </c>
      <c r="M31" s="398" t="s">
        <v>23</v>
      </c>
      <c r="N31" s="401"/>
      <c r="O31" s="399" t="s">
        <v>23</v>
      </c>
      <c r="P31" s="399" t="s">
        <v>23</v>
      </c>
      <c r="Q31" s="399"/>
      <c r="R31" s="399" t="s">
        <v>23</v>
      </c>
      <c r="S31" s="399"/>
      <c r="T31" s="398"/>
      <c r="U31" s="398" t="s">
        <v>23</v>
      </c>
      <c r="V31" s="400"/>
      <c r="W31" s="399"/>
      <c r="X31" s="399" t="s">
        <v>23</v>
      </c>
      <c r="Y31" s="399"/>
      <c r="Z31" s="400" t="s">
        <v>23</v>
      </c>
      <c r="AA31" s="398" t="s">
        <v>23</v>
      </c>
      <c r="AB31" s="398"/>
      <c r="AC31" s="399"/>
      <c r="AD31" s="399" t="s">
        <v>23</v>
      </c>
      <c r="AE31" s="400" t="s">
        <v>23</v>
      </c>
      <c r="AF31" s="399"/>
      <c r="AG31" s="399" t="s">
        <v>326</v>
      </c>
      <c r="AH31" s="398"/>
      <c r="AI31" s="398"/>
      <c r="AJ31" s="399" t="s">
        <v>23</v>
      </c>
    </row>
    <row r="32" spans="1:36" ht="18.75">
      <c r="A32" s="417" t="s">
        <v>342</v>
      </c>
      <c r="B32" s="418" t="s">
        <v>1</v>
      </c>
      <c r="C32" s="418" t="s">
        <v>67</v>
      </c>
      <c r="D32" s="419"/>
      <c r="E32" s="420" t="s">
        <v>3</v>
      </c>
      <c r="F32" s="351">
        <v>1</v>
      </c>
      <c r="G32" s="351">
        <v>2</v>
      </c>
      <c r="H32" s="351">
        <v>3</v>
      </c>
      <c r="I32" s="351">
        <v>4</v>
      </c>
      <c r="J32" s="351">
        <v>5</v>
      </c>
      <c r="K32" s="351">
        <v>6</v>
      </c>
      <c r="L32" s="351">
        <v>7</v>
      </c>
      <c r="M32" s="351">
        <v>8</v>
      </c>
      <c r="N32" s="351">
        <v>9</v>
      </c>
      <c r="O32" s="351">
        <v>10</v>
      </c>
      <c r="P32" s="351">
        <v>11</v>
      </c>
      <c r="Q32" s="351">
        <v>12</v>
      </c>
      <c r="R32" s="351">
        <v>13</v>
      </c>
      <c r="S32" s="351">
        <v>14</v>
      </c>
      <c r="T32" s="351">
        <v>15</v>
      </c>
      <c r="U32" s="351">
        <v>16</v>
      </c>
      <c r="V32" s="351">
        <v>17</v>
      </c>
      <c r="W32" s="351">
        <v>18</v>
      </c>
      <c r="X32" s="351">
        <v>19</v>
      </c>
      <c r="Y32" s="351">
        <v>20</v>
      </c>
      <c r="Z32" s="351">
        <v>21</v>
      </c>
      <c r="AA32" s="351">
        <v>22</v>
      </c>
      <c r="AB32" s="351">
        <v>23</v>
      </c>
      <c r="AC32" s="351">
        <v>24</v>
      </c>
      <c r="AD32" s="351">
        <v>25</v>
      </c>
      <c r="AE32" s="351">
        <v>26</v>
      </c>
      <c r="AF32" s="351">
        <v>27</v>
      </c>
      <c r="AG32" s="351">
        <v>28</v>
      </c>
      <c r="AH32" s="351">
        <v>29</v>
      </c>
      <c r="AI32" s="351">
        <v>30</v>
      </c>
      <c r="AJ32" s="351">
        <v>31</v>
      </c>
    </row>
    <row r="33" spans="1:36" ht="18.75">
      <c r="A33" s="421"/>
      <c r="B33" s="418" t="s">
        <v>234</v>
      </c>
      <c r="C33" s="418" t="s">
        <v>190</v>
      </c>
      <c r="D33" s="422"/>
      <c r="E33" s="423"/>
      <c r="F33" s="351" t="s">
        <v>11</v>
      </c>
      <c r="G33" s="351" t="s">
        <v>12</v>
      </c>
      <c r="H33" s="351" t="s">
        <v>13</v>
      </c>
      <c r="I33" s="351" t="s">
        <v>14</v>
      </c>
      <c r="J33" s="351" t="s">
        <v>8</v>
      </c>
      <c r="K33" s="351" t="s">
        <v>9</v>
      </c>
      <c r="L33" s="351" t="s">
        <v>10</v>
      </c>
      <c r="M33" s="351" t="s">
        <v>11</v>
      </c>
      <c r="N33" s="351" t="s">
        <v>12</v>
      </c>
      <c r="O33" s="351" t="s">
        <v>13</v>
      </c>
      <c r="P33" s="351" t="s">
        <v>14</v>
      </c>
      <c r="Q33" s="351" t="s">
        <v>8</v>
      </c>
      <c r="R33" s="351" t="s">
        <v>9</v>
      </c>
      <c r="S33" s="351" t="s">
        <v>10</v>
      </c>
      <c r="T33" s="351" t="s">
        <v>11</v>
      </c>
      <c r="U33" s="351" t="s">
        <v>12</v>
      </c>
      <c r="V33" s="351" t="s">
        <v>13</v>
      </c>
      <c r="W33" s="351" t="s">
        <v>14</v>
      </c>
      <c r="X33" s="351" t="s">
        <v>8</v>
      </c>
      <c r="Y33" s="351" t="s">
        <v>9</v>
      </c>
      <c r="Z33" s="351" t="s">
        <v>10</v>
      </c>
      <c r="AA33" s="351" t="s">
        <v>11</v>
      </c>
      <c r="AB33" s="351" t="s">
        <v>12</v>
      </c>
      <c r="AC33" s="351" t="s">
        <v>13</v>
      </c>
      <c r="AD33" s="351" t="s">
        <v>14</v>
      </c>
      <c r="AE33" s="351" t="s">
        <v>8</v>
      </c>
      <c r="AF33" s="351" t="s">
        <v>9</v>
      </c>
      <c r="AG33" s="351" t="s">
        <v>10</v>
      </c>
      <c r="AH33" s="351" t="s">
        <v>11</v>
      </c>
      <c r="AI33" s="351" t="s">
        <v>12</v>
      </c>
      <c r="AJ33" s="351" t="s">
        <v>13</v>
      </c>
    </row>
    <row r="34" spans="1:36" ht="18">
      <c r="A34" s="406">
        <v>433144</v>
      </c>
      <c r="B34" s="406" t="s">
        <v>368</v>
      </c>
      <c r="C34" s="399">
        <v>888578</v>
      </c>
      <c r="D34" s="425" t="s">
        <v>239</v>
      </c>
      <c r="E34" s="426" t="s">
        <v>116</v>
      </c>
      <c r="F34" s="401"/>
      <c r="G34" s="398" t="s">
        <v>23</v>
      </c>
      <c r="H34" s="401" t="s">
        <v>78</v>
      </c>
      <c r="I34" s="398"/>
      <c r="J34" s="399" t="s">
        <v>23</v>
      </c>
      <c r="K34" s="399" t="s">
        <v>326</v>
      </c>
      <c r="L34" s="399"/>
      <c r="M34" s="398" t="s">
        <v>23</v>
      </c>
      <c r="N34" s="398"/>
      <c r="O34" s="399"/>
      <c r="P34" s="399" t="s">
        <v>23</v>
      </c>
      <c r="Q34" s="399"/>
      <c r="R34" s="399"/>
      <c r="S34" s="399" t="s">
        <v>23</v>
      </c>
      <c r="T34" s="398"/>
      <c r="U34" s="398"/>
      <c r="V34" s="399" t="s">
        <v>23</v>
      </c>
      <c r="W34" s="399"/>
      <c r="X34" s="400"/>
      <c r="Y34" s="399" t="s">
        <v>23</v>
      </c>
      <c r="Z34" s="399"/>
      <c r="AA34" s="398"/>
      <c r="AB34" s="398" t="s">
        <v>23</v>
      </c>
      <c r="AC34" s="400"/>
      <c r="AD34" s="400"/>
      <c r="AE34" s="399" t="s">
        <v>23</v>
      </c>
      <c r="AF34" s="400"/>
      <c r="AG34" s="400"/>
      <c r="AH34" s="398" t="s">
        <v>23</v>
      </c>
      <c r="AI34" s="398"/>
      <c r="AJ34" s="399"/>
    </row>
    <row r="35" spans="1:36" ht="18">
      <c r="A35" s="406" t="s">
        <v>369</v>
      </c>
      <c r="B35" s="406" t="s">
        <v>370</v>
      </c>
      <c r="C35" s="399" t="s">
        <v>334</v>
      </c>
      <c r="D35" s="425" t="s">
        <v>239</v>
      </c>
      <c r="E35" s="426" t="s">
        <v>116</v>
      </c>
      <c r="F35" s="398" t="s">
        <v>146</v>
      </c>
      <c r="G35" s="398" t="s">
        <v>146</v>
      </c>
      <c r="H35" s="398"/>
      <c r="I35" s="398"/>
      <c r="J35" s="399" t="s">
        <v>23</v>
      </c>
      <c r="K35" s="399"/>
      <c r="L35" s="399" t="s">
        <v>326</v>
      </c>
      <c r="M35" s="398" t="s">
        <v>23</v>
      </c>
      <c r="N35" s="401"/>
      <c r="O35" s="399"/>
      <c r="P35" s="399" t="s">
        <v>23</v>
      </c>
      <c r="Q35" s="400"/>
      <c r="R35" s="400" t="s">
        <v>23</v>
      </c>
      <c r="S35" s="399" t="s">
        <v>23</v>
      </c>
      <c r="T35" s="401" t="s">
        <v>78</v>
      </c>
      <c r="U35" s="398"/>
      <c r="V35" s="399" t="s">
        <v>23</v>
      </c>
      <c r="W35" s="399"/>
      <c r="X35" s="400" t="s">
        <v>23</v>
      </c>
      <c r="Y35" s="399" t="s">
        <v>23</v>
      </c>
      <c r="Z35" s="399"/>
      <c r="AA35" s="398"/>
      <c r="AB35" s="398" t="s">
        <v>23</v>
      </c>
      <c r="AC35" s="399"/>
      <c r="AD35" s="400"/>
      <c r="AE35" s="399" t="s">
        <v>23</v>
      </c>
      <c r="AF35" s="400" t="s">
        <v>23</v>
      </c>
      <c r="AG35" s="400"/>
      <c r="AH35" s="398" t="s">
        <v>23</v>
      </c>
      <c r="AI35" s="398"/>
      <c r="AJ35" s="399"/>
    </row>
    <row r="36" spans="1:36" ht="18">
      <c r="A36" s="427" t="s">
        <v>371</v>
      </c>
      <c r="B36" s="427" t="s">
        <v>372</v>
      </c>
      <c r="C36" s="430" t="s">
        <v>373</v>
      </c>
      <c r="D36" s="425" t="s">
        <v>239</v>
      </c>
      <c r="E36" s="426" t="s">
        <v>116</v>
      </c>
      <c r="F36" s="398"/>
      <c r="G36" s="398" t="s">
        <v>23</v>
      </c>
      <c r="H36" s="401" t="s">
        <v>23</v>
      </c>
      <c r="I36" s="401" t="s">
        <v>23</v>
      </c>
      <c r="J36" s="399" t="s">
        <v>23</v>
      </c>
      <c r="K36" s="399"/>
      <c r="L36" s="399"/>
      <c r="M36" s="398" t="s">
        <v>23</v>
      </c>
      <c r="N36" s="401"/>
      <c r="O36" s="399" t="s">
        <v>326</v>
      </c>
      <c r="P36" s="399" t="s">
        <v>23</v>
      </c>
      <c r="Q36" s="400"/>
      <c r="R36" s="399"/>
      <c r="S36" s="399" t="s">
        <v>23</v>
      </c>
      <c r="T36" s="398"/>
      <c r="U36" s="398"/>
      <c r="V36" s="399" t="s">
        <v>23</v>
      </c>
      <c r="W36" s="399"/>
      <c r="X36" s="400"/>
      <c r="Y36" s="399" t="s">
        <v>23</v>
      </c>
      <c r="Z36" s="400" t="s">
        <v>23</v>
      </c>
      <c r="AA36" s="398"/>
      <c r="AB36" s="398" t="s">
        <v>23</v>
      </c>
      <c r="AC36" s="399"/>
      <c r="AD36" s="400"/>
      <c r="AE36" s="399" t="s">
        <v>23</v>
      </c>
      <c r="AF36" s="399"/>
      <c r="AG36" s="400"/>
      <c r="AH36" s="398" t="s">
        <v>23</v>
      </c>
      <c r="AI36" s="398"/>
      <c r="AJ36" s="400" t="s">
        <v>23</v>
      </c>
    </row>
    <row r="37" spans="1:36" ht="18">
      <c r="A37" s="406" t="s">
        <v>374</v>
      </c>
      <c r="B37" s="406" t="s">
        <v>375</v>
      </c>
      <c r="C37" s="399" t="s">
        <v>376</v>
      </c>
      <c r="D37" s="425" t="s">
        <v>239</v>
      </c>
      <c r="E37" s="426" t="s">
        <v>116</v>
      </c>
      <c r="F37" s="401" t="s">
        <v>23</v>
      </c>
      <c r="G37" s="398" t="s">
        <v>23</v>
      </c>
      <c r="H37" s="398"/>
      <c r="I37" s="398"/>
      <c r="J37" s="399" t="s">
        <v>23</v>
      </c>
      <c r="K37" s="399"/>
      <c r="L37" s="399"/>
      <c r="M37" s="398" t="s">
        <v>23</v>
      </c>
      <c r="N37" s="401" t="s">
        <v>23</v>
      </c>
      <c r="O37" s="399"/>
      <c r="P37" s="399" t="s">
        <v>23</v>
      </c>
      <c r="Q37" s="399" t="s">
        <v>326</v>
      </c>
      <c r="R37" s="399"/>
      <c r="S37" s="399" t="s">
        <v>23</v>
      </c>
      <c r="T37" s="401" t="s">
        <v>23</v>
      </c>
      <c r="U37" s="398"/>
      <c r="V37" s="399" t="s">
        <v>23</v>
      </c>
      <c r="W37" s="399"/>
      <c r="X37" s="400"/>
      <c r="Y37" s="399" t="s">
        <v>23</v>
      </c>
      <c r="Z37" s="399"/>
      <c r="AA37" s="398"/>
      <c r="AB37" s="398" t="s">
        <v>23</v>
      </c>
      <c r="AC37" s="399"/>
      <c r="AD37" s="400"/>
      <c r="AE37" s="399" t="s">
        <v>23</v>
      </c>
      <c r="AF37" s="399"/>
      <c r="AG37" s="400"/>
      <c r="AH37" s="398" t="s">
        <v>23</v>
      </c>
      <c r="AI37" s="401" t="s">
        <v>23</v>
      </c>
      <c r="AJ37" s="399"/>
    </row>
    <row r="38" spans="1:36" ht="18">
      <c r="A38" s="406" t="s">
        <v>377</v>
      </c>
      <c r="B38" s="424" t="s">
        <v>378</v>
      </c>
      <c r="C38" s="425">
        <v>650059</v>
      </c>
      <c r="D38" s="425" t="s">
        <v>239</v>
      </c>
      <c r="E38" s="426" t="s">
        <v>116</v>
      </c>
      <c r="F38" s="398"/>
      <c r="G38" s="398" t="s">
        <v>23</v>
      </c>
      <c r="H38" s="398"/>
      <c r="I38" s="401" t="s">
        <v>23</v>
      </c>
      <c r="J38" s="399" t="s">
        <v>23</v>
      </c>
      <c r="K38" s="399"/>
      <c r="L38" s="399"/>
      <c r="M38" s="398" t="s">
        <v>23</v>
      </c>
      <c r="N38" s="401" t="s">
        <v>23</v>
      </c>
      <c r="O38" s="399"/>
      <c r="P38" s="399" t="s">
        <v>23</v>
      </c>
      <c r="Q38" s="399"/>
      <c r="R38" s="399" t="s">
        <v>326</v>
      </c>
      <c r="S38" s="399" t="s">
        <v>23</v>
      </c>
      <c r="T38" s="398"/>
      <c r="U38" s="398"/>
      <c r="V38" s="399" t="s">
        <v>23</v>
      </c>
      <c r="W38" s="399"/>
      <c r="X38" s="400"/>
      <c r="Y38" s="399" t="s">
        <v>23</v>
      </c>
      <c r="Z38" s="399"/>
      <c r="AA38" s="398"/>
      <c r="AB38" s="398" t="s">
        <v>23</v>
      </c>
      <c r="AC38" s="400"/>
      <c r="AD38" s="400"/>
      <c r="AE38" s="399" t="s">
        <v>23</v>
      </c>
      <c r="AF38" s="399"/>
      <c r="AG38" s="400"/>
      <c r="AH38" s="398" t="s">
        <v>23</v>
      </c>
      <c r="AI38" s="401" t="s">
        <v>23</v>
      </c>
      <c r="AJ38" s="399"/>
    </row>
    <row r="39" spans="1:36" ht="18">
      <c r="A39" s="406">
        <v>124648</v>
      </c>
      <c r="B39" s="406" t="s">
        <v>379</v>
      </c>
      <c r="C39" s="399">
        <v>344524</v>
      </c>
      <c r="D39" s="425" t="s">
        <v>239</v>
      </c>
      <c r="E39" s="426" t="s">
        <v>116</v>
      </c>
      <c r="F39" s="401" t="s">
        <v>23</v>
      </c>
      <c r="G39" s="398" t="s">
        <v>23</v>
      </c>
      <c r="H39" s="398"/>
      <c r="I39" s="398" t="s">
        <v>23</v>
      </c>
      <c r="J39" s="399" t="s">
        <v>23</v>
      </c>
      <c r="K39" s="399"/>
      <c r="L39" s="400" t="s">
        <v>23</v>
      </c>
      <c r="M39" s="398" t="s">
        <v>23</v>
      </c>
      <c r="N39" s="398"/>
      <c r="O39" s="399"/>
      <c r="P39" s="399" t="s">
        <v>23</v>
      </c>
      <c r="Q39" s="399"/>
      <c r="R39" s="399" t="s">
        <v>326</v>
      </c>
      <c r="S39" s="399" t="s">
        <v>23</v>
      </c>
      <c r="T39" s="398"/>
      <c r="U39" s="398" t="s">
        <v>23</v>
      </c>
      <c r="V39" s="399" t="s">
        <v>23</v>
      </c>
      <c r="W39" s="399"/>
      <c r="X39" s="399" t="s">
        <v>23</v>
      </c>
      <c r="Y39" s="399" t="s">
        <v>23</v>
      </c>
      <c r="Z39" s="399"/>
      <c r="AA39" s="398"/>
      <c r="AB39" s="398"/>
      <c r="AC39" s="399"/>
      <c r="AD39" s="400"/>
      <c r="AE39" s="399"/>
      <c r="AF39" s="400"/>
      <c r="AG39" s="400"/>
      <c r="AH39" s="398"/>
      <c r="AI39" s="401"/>
      <c r="AJ39" s="399"/>
    </row>
    <row r="40" spans="1:36" ht="18">
      <c r="A40" s="406" t="s">
        <v>380</v>
      </c>
      <c r="B40" s="406" t="s">
        <v>381</v>
      </c>
      <c r="C40" s="399">
        <v>708696</v>
      </c>
      <c r="D40" s="425" t="s">
        <v>239</v>
      </c>
      <c r="E40" s="426" t="s">
        <v>116</v>
      </c>
      <c r="F40" s="398" t="s">
        <v>23</v>
      </c>
      <c r="G40" s="398"/>
      <c r="H40" s="401" t="s">
        <v>23</v>
      </c>
      <c r="I40" s="398"/>
      <c r="J40" s="399" t="s">
        <v>23</v>
      </c>
      <c r="K40" s="399"/>
      <c r="L40" s="399"/>
      <c r="M40" s="398" t="s">
        <v>23</v>
      </c>
      <c r="N40" s="398"/>
      <c r="O40" s="399"/>
      <c r="P40" s="399" t="s">
        <v>23</v>
      </c>
      <c r="Q40" s="400"/>
      <c r="R40" s="399"/>
      <c r="S40" s="399" t="s">
        <v>23</v>
      </c>
      <c r="T40" s="401" t="s">
        <v>23</v>
      </c>
      <c r="U40" s="398"/>
      <c r="V40" s="399" t="s">
        <v>23</v>
      </c>
      <c r="W40" s="400"/>
      <c r="X40" s="400"/>
      <c r="Y40" s="399" t="s">
        <v>23</v>
      </c>
      <c r="Z40" s="399"/>
      <c r="AA40" s="398" t="s">
        <v>23</v>
      </c>
      <c r="AB40" s="398"/>
      <c r="AC40" s="399"/>
      <c r="AD40" s="400"/>
      <c r="AE40" s="399" t="s">
        <v>23</v>
      </c>
      <c r="AF40" s="399"/>
      <c r="AG40" s="399" t="s">
        <v>23</v>
      </c>
      <c r="AH40" s="398" t="s">
        <v>23</v>
      </c>
      <c r="AI40" s="398"/>
      <c r="AJ40" s="400" t="s">
        <v>23</v>
      </c>
    </row>
    <row r="41" spans="1:36" ht="18">
      <c r="A41" s="396">
        <v>433187</v>
      </c>
      <c r="B41" s="396" t="s">
        <v>382</v>
      </c>
      <c r="C41" s="431">
        <v>412829</v>
      </c>
      <c r="D41" s="425" t="s">
        <v>239</v>
      </c>
      <c r="E41" s="426" t="s">
        <v>116</v>
      </c>
      <c r="F41" s="401"/>
      <c r="G41" s="398" t="s">
        <v>23</v>
      </c>
      <c r="H41" s="401"/>
      <c r="I41" s="401"/>
      <c r="J41" s="399" t="s">
        <v>23</v>
      </c>
      <c r="K41" s="399"/>
      <c r="L41" s="399"/>
      <c r="M41" s="398" t="s">
        <v>23</v>
      </c>
      <c r="N41" s="398"/>
      <c r="O41" s="399"/>
      <c r="P41" s="399" t="s">
        <v>23</v>
      </c>
      <c r="Q41" s="400"/>
      <c r="R41" s="399"/>
      <c r="S41" s="399" t="s">
        <v>23</v>
      </c>
      <c r="T41" s="398"/>
      <c r="U41" s="401" t="s">
        <v>23</v>
      </c>
      <c r="V41" s="399" t="s">
        <v>23</v>
      </c>
      <c r="W41" s="400"/>
      <c r="X41" s="400"/>
      <c r="Y41" s="399" t="s">
        <v>23</v>
      </c>
      <c r="Z41" s="400" t="s">
        <v>23</v>
      </c>
      <c r="AA41" s="401" t="s">
        <v>23</v>
      </c>
      <c r="AB41" s="398" t="s">
        <v>23</v>
      </c>
      <c r="AC41" s="399" t="s">
        <v>326</v>
      </c>
      <c r="AD41" s="400"/>
      <c r="AE41" s="399" t="s">
        <v>23</v>
      </c>
      <c r="AF41" s="399"/>
      <c r="AG41" s="400"/>
      <c r="AH41" s="398" t="s">
        <v>23</v>
      </c>
      <c r="AI41" s="398"/>
      <c r="AJ41" s="400"/>
    </row>
    <row r="42" spans="1:36" ht="18">
      <c r="A42" s="406">
        <v>435309</v>
      </c>
      <c r="B42" s="406" t="s">
        <v>383</v>
      </c>
      <c r="C42" s="399">
        <v>935537</v>
      </c>
      <c r="D42" s="425" t="s">
        <v>239</v>
      </c>
      <c r="E42" s="426" t="s">
        <v>116</v>
      </c>
      <c r="F42" s="401"/>
      <c r="G42" s="398" t="s">
        <v>23</v>
      </c>
      <c r="H42" s="401"/>
      <c r="I42" s="401" t="s">
        <v>23</v>
      </c>
      <c r="J42" s="399" t="s">
        <v>23</v>
      </c>
      <c r="K42" s="399"/>
      <c r="L42" s="399"/>
      <c r="M42" s="398" t="s">
        <v>23</v>
      </c>
      <c r="N42" s="401" t="s">
        <v>23</v>
      </c>
      <c r="O42" s="399"/>
      <c r="P42" s="399" t="s">
        <v>23</v>
      </c>
      <c r="Q42" s="400"/>
      <c r="R42" s="399"/>
      <c r="S42" s="399" t="s">
        <v>23</v>
      </c>
      <c r="T42" s="398"/>
      <c r="U42" s="398"/>
      <c r="V42" s="399" t="s">
        <v>23</v>
      </c>
      <c r="W42" s="400"/>
      <c r="X42" s="400"/>
      <c r="Y42" s="399" t="s">
        <v>23</v>
      </c>
      <c r="Z42" s="399"/>
      <c r="AA42" s="401" t="s">
        <v>23</v>
      </c>
      <c r="AB42" s="398" t="s">
        <v>23</v>
      </c>
      <c r="AC42" s="399"/>
      <c r="AD42" s="399" t="s">
        <v>326</v>
      </c>
      <c r="AE42" s="399" t="s">
        <v>23</v>
      </c>
      <c r="AF42" s="399"/>
      <c r="AG42" s="400"/>
      <c r="AH42" s="398" t="s">
        <v>23</v>
      </c>
      <c r="AI42" s="398"/>
      <c r="AJ42" s="400"/>
    </row>
    <row r="43" spans="1:36" ht="18">
      <c r="A43" s="406">
        <v>432318</v>
      </c>
      <c r="B43" s="406" t="s">
        <v>384</v>
      </c>
      <c r="C43" s="399">
        <v>530542</v>
      </c>
      <c r="D43" s="425" t="s">
        <v>239</v>
      </c>
      <c r="E43" s="426" t="s">
        <v>116</v>
      </c>
      <c r="F43" s="401"/>
      <c r="G43" s="398" t="s">
        <v>23</v>
      </c>
      <c r="H43" s="398"/>
      <c r="I43" s="398"/>
      <c r="J43" s="399" t="s">
        <v>23</v>
      </c>
      <c r="K43" s="399"/>
      <c r="L43" s="399"/>
      <c r="M43" s="398" t="s">
        <v>23</v>
      </c>
      <c r="N43" s="398"/>
      <c r="O43" s="399"/>
      <c r="P43" s="399" t="s">
        <v>23</v>
      </c>
      <c r="Q43" s="399"/>
      <c r="R43" s="399"/>
      <c r="S43" s="399" t="s">
        <v>23</v>
      </c>
      <c r="T43" s="398"/>
      <c r="U43" s="398"/>
      <c r="V43" s="399" t="s">
        <v>23</v>
      </c>
      <c r="W43" s="399"/>
      <c r="X43" s="400"/>
      <c r="Y43" s="399" t="s">
        <v>23</v>
      </c>
      <c r="Z43" s="399"/>
      <c r="AA43" s="398"/>
      <c r="AB43" s="398" t="s">
        <v>23</v>
      </c>
      <c r="AC43" s="399"/>
      <c r="AD43" s="399"/>
      <c r="AE43" s="399" t="s">
        <v>23</v>
      </c>
      <c r="AF43" s="399"/>
      <c r="AG43" s="400"/>
      <c r="AH43" s="398" t="s">
        <v>23</v>
      </c>
      <c r="AI43" s="398"/>
      <c r="AJ43" s="399"/>
    </row>
    <row r="44" spans="1:36" ht="18">
      <c r="A44" s="402">
        <v>433845</v>
      </c>
      <c r="B44" s="396" t="s">
        <v>385</v>
      </c>
      <c r="C44" s="395">
        <v>877468</v>
      </c>
      <c r="D44" s="425" t="s">
        <v>239</v>
      </c>
      <c r="E44" s="426" t="s">
        <v>116</v>
      </c>
      <c r="F44" s="398"/>
      <c r="G44" s="398" t="s">
        <v>23</v>
      </c>
      <c r="H44" s="398"/>
      <c r="I44" s="398" t="s">
        <v>326</v>
      </c>
      <c r="J44" s="399" t="s">
        <v>23</v>
      </c>
      <c r="K44" s="399"/>
      <c r="L44" s="400" t="s">
        <v>23</v>
      </c>
      <c r="M44" s="398" t="s">
        <v>23</v>
      </c>
      <c r="N44" s="398"/>
      <c r="O44" s="399"/>
      <c r="P44" s="399" t="s">
        <v>23</v>
      </c>
      <c r="Q44" s="399"/>
      <c r="R44" s="399"/>
      <c r="S44" s="399" t="s">
        <v>23</v>
      </c>
      <c r="T44" s="401" t="s">
        <v>23</v>
      </c>
      <c r="U44" s="398"/>
      <c r="V44" s="399" t="s">
        <v>23</v>
      </c>
      <c r="W44" s="399"/>
      <c r="X44" s="400" t="s">
        <v>23</v>
      </c>
      <c r="Y44" s="399" t="s">
        <v>23</v>
      </c>
      <c r="Z44" s="399"/>
      <c r="AA44" s="398"/>
      <c r="AB44" s="398" t="s">
        <v>23</v>
      </c>
      <c r="AC44" s="399"/>
      <c r="AD44" s="399"/>
      <c r="AE44" s="399" t="s">
        <v>23</v>
      </c>
      <c r="AF44" s="399"/>
      <c r="AG44" s="400"/>
      <c r="AH44" s="398" t="s">
        <v>23</v>
      </c>
      <c r="AI44" s="398"/>
      <c r="AJ44" s="399"/>
    </row>
    <row r="45" spans="1:36" ht="18.75">
      <c r="A45" s="417" t="s">
        <v>342</v>
      </c>
      <c r="B45" s="418" t="s">
        <v>1</v>
      </c>
      <c r="C45" s="418" t="s">
        <v>67</v>
      </c>
      <c r="D45" s="419"/>
      <c r="E45" s="420" t="s">
        <v>3</v>
      </c>
      <c r="F45" s="351">
        <v>1</v>
      </c>
      <c r="G45" s="351">
        <v>2</v>
      </c>
      <c r="H45" s="351">
        <v>3</v>
      </c>
      <c r="I45" s="351">
        <v>4</v>
      </c>
      <c r="J45" s="351">
        <v>5</v>
      </c>
      <c r="K45" s="351">
        <v>6</v>
      </c>
      <c r="L45" s="351">
        <v>7</v>
      </c>
      <c r="M45" s="351">
        <v>8</v>
      </c>
      <c r="N45" s="351">
        <v>9</v>
      </c>
      <c r="O45" s="351">
        <v>10</v>
      </c>
      <c r="P45" s="351">
        <v>11</v>
      </c>
      <c r="Q45" s="351">
        <v>12</v>
      </c>
      <c r="R45" s="351">
        <v>13</v>
      </c>
      <c r="S45" s="351">
        <v>14</v>
      </c>
      <c r="T45" s="351">
        <v>15</v>
      </c>
      <c r="U45" s="351">
        <v>16</v>
      </c>
      <c r="V45" s="351">
        <v>17</v>
      </c>
      <c r="W45" s="351">
        <v>18</v>
      </c>
      <c r="X45" s="351">
        <v>19</v>
      </c>
      <c r="Y45" s="351">
        <v>20</v>
      </c>
      <c r="Z45" s="351">
        <v>21</v>
      </c>
      <c r="AA45" s="351">
        <v>22</v>
      </c>
      <c r="AB45" s="351">
        <v>23</v>
      </c>
      <c r="AC45" s="351">
        <v>24</v>
      </c>
      <c r="AD45" s="351">
        <v>25</v>
      </c>
      <c r="AE45" s="351">
        <v>26</v>
      </c>
      <c r="AF45" s="351">
        <v>27</v>
      </c>
      <c r="AG45" s="351">
        <v>28</v>
      </c>
      <c r="AH45" s="351">
        <v>29</v>
      </c>
      <c r="AI45" s="351">
        <v>30</v>
      </c>
      <c r="AJ45" s="351">
        <v>31</v>
      </c>
    </row>
    <row r="46" spans="1:36" ht="18.75">
      <c r="A46" s="421"/>
      <c r="B46" s="418" t="s">
        <v>234</v>
      </c>
      <c r="C46" s="418" t="s">
        <v>190</v>
      </c>
      <c r="D46" s="422"/>
      <c r="E46" s="423"/>
      <c r="F46" s="351" t="s">
        <v>11</v>
      </c>
      <c r="G46" s="351" t="s">
        <v>12</v>
      </c>
      <c r="H46" s="351" t="s">
        <v>13</v>
      </c>
      <c r="I46" s="351" t="s">
        <v>14</v>
      </c>
      <c r="J46" s="351" t="s">
        <v>8</v>
      </c>
      <c r="K46" s="351" t="s">
        <v>9</v>
      </c>
      <c r="L46" s="351" t="s">
        <v>10</v>
      </c>
      <c r="M46" s="351" t="s">
        <v>11</v>
      </c>
      <c r="N46" s="351" t="s">
        <v>12</v>
      </c>
      <c r="O46" s="351" t="s">
        <v>13</v>
      </c>
      <c r="P46" s="351" t="s">
        <v>14</v>
      </c>
      <c r="Q46" s="351" t="s">
        <v>8</v>
      </c>
      <c r="R46" s="351" t="s">
        <v>9</v>
      </c>
      <c r="S46" s="351" t="s">
        <v>10</v>
      </c>
      <c r="T46" s="351" t="s">
        <v>11</v>
      </c>
      <c r="U46" s="351" t="s">
        <v>12</v>
      </c>
      <c r="V46" s="351" t="s">
        <v>13</v>
      </c>
      <c r="W46" s="351" t="s">
        <v>14</v>
      </c>
      <c r="X46" s="351" t="s">
        <v>8</v>
      </c>
      <c r="Y46" s="351" t="s">
        <v>9</v>
      </c>
      <c r="Z46" s="351" t="s">
        <v>10</v>
      </c>
      <c r="AA46" s="351" t="s">
        <v>11</v>
      </c>
      <c r="AB46" s="351" t="s">
        <v>12</v>
      </c>
      <c r="AC46" s="351" t="s">
        <v>13</v>
      </c>
      <c r="AD46" s="351" t="s">
        <v>14</v>
      </c>
      <c r="AE46" s="351" t="s">
        <v>8</v>
      </c>
      <c r="AF46" s="351" t="s">
        <v>9</v>
      </c>
      <c r="AG46" s="351" t="s">
        <v>10</v>
      </c>
      <c r="AH46" s="351" t="s">
        <v>11</v>
      </c>
      <c r="AI46" s="351" t="s">
        <v>12</v>
      </c>
      <c r="AJ46" s="351" t="s">
        <v>13</v>
      </c>
    </row>
    <row r="47" spans="1:36" ht="18">
      <c r="A47" s="406">
        <v>433152</v>
      </c>
      <c r="B47" s="406" t="s">
        <v>386</v>
      </c>
      <c r="C47" s="399">
        <v>692138</v>
      </c>
      <c r="D47" s="425" t="s">
        <v>239</v>
      </c>
      <c r="E47" s="426" t="s">
        <v>387</v>
      </c>
      <c r="F47" s="398"/>
      <c r="G47" s="398"/>
      <c r="H47" s="398"/>
      <c r="I47" s="398" t="s">
        <v>78</v>
      </c>
      <c r="J47" s="399" t="s">
        <v>78</v>
      </c>
      <c r="K47" s="399" t="s">
        <v>78</v>
      </c>
      <c r="L47" s="399" t="s">
        <v>78</v>
      </c>
      <c r="M47" s="398" t="s">
        <v>78</v>
      </c>
      <c r="N47" s="401" t="s">
        <v>78</v>
      </c>
      <c r="O47" s="399" t="s">
        <v>78</v>
      </c>
      <c r="P47" s="399" t="s">
        <v>78</v>
      </c>
      <c r="Q47" s="400" t="s">
        <v>78</v>
      </c>
      <c r="R47" s="399" t="s">
        <v>78</v>
      </c>
      <c r="S47" s="399" t="s">
        <v>78</v>
      </c>
      <c r="T47" s="401"/>
      <c r="U47" s="398" t="s">
        <v>78</v>
      </c>
      <c r="V47" s="399" t="s">
        <v>78</v>
      </c>
      <c r="W47" s="399" t="s">
        <v>78</v>
      </c>
      <c r="X47" s="399" t="s">
        <v>78</v>
      </c>
      <c r="Y47" s="400" t="s">
        <v>22</v>
      </c>
      <c r="Z47" s="399" t="s">
        <v>78</v>
      </c>
      <c r="AA47" s="398" t="s">
        <v>78</v>
      </c>
      <c r="AB47" s="398" t="s">
        <v>78</v>
      </c>
      <c r="AC47" s="399" t="s">
        <v>78</v>
      </c>
      <c r="AD47" s="400" t="s">
        <v>78</v>
      </c>
      <c r="AE47" s="399" t="s">
        <v>78</v>
      </c>
      <c r="AF47" s="399" t="s">
        <v>78</v>
      </c>
      <c r="AG47" s="399" t="s">
        <v>78</v>
      </c>
      <c r="AH47" s="398"/>
      <c r="AI47" s="401" t="s">
        <v>78</v>
      </c>
      <c r="AJ47" s="399" t="s">
        <v>78</v>
      </c>
    </row>
    <row r="48" spans="1:36" ht="18">
      <c r="A48" s="402" t="s">
        <v>388</v>
      </c>
      <c r="B48" s="402" t="s">
        <v>389</v>
      </c>
      <c r="C48" s="395">
        <v>492425</v>
      </c>
      <c r="D48" s="425" t="s">
        <v>239</v>
      </c>
      <c r="E48" s="426" t="s">
        <v>387</v>
      </c>
      <c r="F48" s="398" t="s">
        <v>78</v>
      </c>
      <c r="G48" s="398" t="s">
        <v>78</v>
      </c>
      <c r="H48" s="398" t="s">
        <v>78</v>
      </c>
      <c r="I48" s="401" t="s">
        <v>78</v>
      </c>
      <c r="J48" s="399" t="s">
        <v>78</v>
      </c>
      <c r="K48" s="399" t="s">
        <v>78</v>
      </c>
      <c r="L48" s="400" t="s">
        <v>78</v>
      </c>
      <c r="M48" s="398"/>
      <c r="N48" s="398"/>
      <c r="O48" s="399" t="s">
        <v>78</v>
      </c>
      <c r="P48" s="399" t="s">
        <v>78</v>
      </c>
      <c r="Q48" s="400" t="s">
        <v>78</v>
      </c>
      <c r="R48" s="399" t="s">
        <v>78</v>
      </c>
      <c r="S48" s="399" t="s">
        <v>78</v>
      </c>
      <c r="T48" s="398"/>
      <c r="U48" s="398"/>
      <c r="V48" s="399" t="s">
        <v>78</v>
      </c>
      <c r="W48" s="399" t="s">
        <v>78</v>
      </c>
      <c r="X48" s="400" t="s">
        <v>78</v>
      </c>
      <c r="Y48" s="399" t="s">
        <v>78</v>
      </c>
      <c r="Z48" s="399" t="s">
        <v>78</v>
      </c>
      <c r="AA48" s="401" t="s">
        <v>78</v>
      </c>
      <c r="AB48" s="398" t="s">
        <v>78</v>
      </c>
      <c r="AC48" s="399" t="s">
        <v>78</v>
      </c>
      <c r="AD48" s="399" t="s">
        <v>78</v>
      </c>
      <c r="AE48" s="399" t="s">
        <v>78</v>
      </c>
      <c r="AF48" s="399"/>
      <c r="AG48" s="399" t="s">
        <v>78</v>
      </c>
      <c r="AH48" s="398" t="s">
        <v>78</v>
      </c>
      <c r="AI48" s="401" t="s">
        <v>78</v>
      </c>
      <c r="AJ48" s="399" t="s">
        <v>78</v>
      </c>
    </row>
  </sheetData>
  <mergeCells count="5">
    <mergeCell ref="A1:AJ1"/>
    <mergeCell ref="A2:AJ2"/>
    <mergeCell ref="A3:AJ3"/>
    <mergeCell ref="H22:AA22"/>
    <mergeCell ref="F30:T30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J1" workbookViewId="0">
      <selection activeCell="T20" sqref="T20"/>
    </sheetView>
  </sheetViews>
  <sheetFormatPr defaultRowHeight="15"/>
  <cols>
    <col min="1" max="1" width="45.42578125" customWidth="1"/>
    <col min="2" max="2" width="11" customWidth="1"/>
  </cols>
  <sheetData>
    <row r="1" spans="1:33" s="468" customFormat="1" ht="23.25" customHeight="1">
      <c r="A1" s="579" t="s">
        <v>431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</row>
    <row r="2" spans="1:33" ht="23.25" customHeight="1">
      <c r="A2" s="577" t="s">
        <v>390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  <c r="AA2" s="577"/>
      <c r="AB2" s="577"/>
      <c r="AC2" s="577"/>
      <c r="AD2" s="577"/>
      <c r="AE2" s="577"/>
      <c r="AF2" s="577"/>
      <c r="AG2" s="577"/>
    </row>
    <row r="3" spans="1:33" ht="15.75">
      <c r="A3" s="349" t="s">
        <v>1</v>
      </c>
      <c r="B3" s="580" t="s">
        <v>3</v>
      </c>
      <c r="C3" s="351">
        <v>1</v>
      </c>
      <c r="D3" s="351">
        <v>2</v>
      </c>
      <c r="E3" s="351">
        <v>3</v>
      </c>
      <c r="F3" s="351">
        <v>4</v>
      </c>
      <c r="G3" s="351">
        <v>5</v>
      </c>
      <c r="H3" s="351">
        <v>6</v>
      </c>
      <c r="I3" s="351">
        <v>7</v>
      </c>
      <c r="J3" s="351">
        <v>8</v>
      </c>
      <c r="K3" s="351">
        <v>9</v>
      </c>
      <c r="L3" s="432">
        <v>10</v>
      </c>
      <c r="M3" s="351">
        <v>11</v>
      </c>
      <c r="N3" s="351">
        <v>12</v>
      </c>
      <c r="O3" s="351">
        <v>13</v>
      </c>
      <c r="P3" s="351">
        <v>14</v>
      </c>
      <c r="Q3" s="351">
        <v>15</v>
      </c>
      <c r="R3" s="351">
        <v>16</v>
      </c>
      <c r="S3" s="351">
        <v>17</v>
      </c>
      <c r="T3" s="351">
        <v>18</v>
      </c>
      <c r="U3" s="351">
        <v>19</v>
      </c>
      <c r="V3" s="351">
        <v>20</v>
      </c>
      <c r="W3" s="351">
        <v>21</v>
      </c>
      <c r="X3" s="351">
        <v>22</v>
      </c>
      <c r="Y3" s="351">
        <v>23</v>
      </c>
      <c r="Z3" s="351">
        <v>24</v>
      </c>
      <c r="AA3" s="351">
        <v>25</v>
      </c>
      <c r="AB3" s="351">
        <v>26</v>
      </c>
      <c r="AC3" s="351">
        <v>27</v>
      </c>
      <c r="AD3" s="351">
        <v>28</v>
      </c>
      <c r="AE3" s="351">
        <v>29</v>
      </c>
      <c r="AF3" s="351">
        <v>30</v>
      </c>
      <c r="AG3" s="351">
        <v>31</v>
      </c>
    </row>
    <row r="4" spans="1:33" ht="15.75">
      <c r="A4" s="349" t="s">
        <v>189</v>
      </c>
      <c r="B4" s="581"/>
      <c r="C4" s="432" t="s">
        <v>11</v>
      </c>
      <c r="D4" s="351" t="s">
        <v>12</v>
      </c>
      <c r="E4" s="351" t="s">
        <v>13</v>
      </c>
      <c r="F4" s="351" t="s">
        <v>14</v>
      </c>
      <c r="G4" s="351" t="s">
        <v>8</v>
      </c>
      <c r="H4" s="433" t="s">
        <v>9</v>
      </c>
      <c r="I4" s="351" t="s">
        <v>10</v>
      </c>
      <c r="J4" s="432" t="s">
        <v>11</v>
      </c>
      <c r="K4" s="351" t="s">
        <v>12</v>
      </c>
      <c r="L4" s="351" t="s">
        <v>13</v>
      </c>
      <c r="M4" s="351" t="s">
        <v>14</v>
      </c>
      <c r="N4" s="351" t="s">
        <v>8</v>
      </c>
      <c r="O4" s="433" t="s">
        <v>9</v>
      </c>
      <c r="P4" s="351" t="s">
        <v>10</v>
      </c>
      <c r="Q4" s="432" t="s">
        <v>11</v>
      </c>
      <c r="R4" s="351" t="s">
        <v>12</v>
      </c>
      <c r="S4" s="351" t="s">
        <v>13</v>
      </c>
      <c r="T4" s="351" t="s">
        <v>14</v>
      </c>
      <c r="U4" s="351" t="s">
        <v>8</v>
      </c>
      <c r="V4" s="433" t="s">
        <v>9</v>
      </c>
      <c r="W4" s="351" t="s">
        <v>10</v>
      </c>
      <c r="X4" s="432" t="s">
        <v>11</v>
      </c>
      <c r="Y4" s="351" t="s">
        <v>12</v>
      </c>
      <c r="Z4" s="351" t="s">
        <v>13</v>
      </c>
      <c r="AA4" s="351" t="s">
        <v>14</v>
      </c>
      <c r="AB4" s="351" t="s">
        <v>8</v>
      </c>
      <c r="AC4" s="433" t="s">
        <v>9</v>
      </c>
      <c r="AD4" s="351" t="s">
        <v>10</v>
      </c>
      <c r="AE4" s="351" t="s">
        <v>11</v>
      </c>
      <c r="AF4" s="433" t="s">
        <v>12</v>
      </c>
      <c r="AG4" s="351" t="s">
        <v>13</v>
      </c>
    </row>
    <row r="5" spans="1:33" ht="15.75">
      <c r="A5" s="353" t="s">
        <v>391</v>
      </c>
      <c r="B5" s="434" t="s">
        <v>392</v>
      </c>
      <c r="C5" s="360" t="s">
        <v>78</v>
      </c>
      <c r="D5" s="360"/>
      <c r="E5" s="360"/>
      <c r="F5" s="360" t="s">
        <v>78</v>
      </c>
      <c r="G5" s="361" t="s">
        <v>393</v>
      </c>
      <c r="H5" s="435" t="s">
        <v>78</v>
      </c>
      <c r="I5" s="435" t="s">
        <v>78</v>
      </c>
      <c r="J5" s="360"/>
      <c r="K5" s="360" t="s">
        <v>78</v>
      </c>
      <c r="L5" s="361" t="s">
        <v>31</v>
      </c>
      <c r="M5" s="361"/>
      <c r="N5" s="361" t="s">
        <v>393</v>
      </c>
      <c r="O5" s="435" t="s">
        <v>78</v>
      </c>
      <c r="P5" s="435" t="s">
        <v>78</v>
      </c>
      <c r="Q5" s="360" t="s">
        <v>78</v>
      </c>
      <c r="R5" s="360"/>
      <c r="S5" s="361" t="s">
        <v>31</v>
      </c>
      <c r="T5" s="435" t="s">
        <v>393</v>
      </c>
      <c r="U5" s="361" t="s">
        <v>78</v>
      </c>
      <c r="V5" s="435" t="s">
        <v>78</v>
      </c>
      <c r="W5" s="435" t="s">
        <v>78</v>
      </c>
      <c r="X5" s="360"/>
      <c r="Y5" s="360"/>
      <c r="Z5" s="361" t="s">
        <v>31</v>
      </c>
      <c r="AA5" s="361" t="s">
        <v>393</v>
      </c>
      <c r="AB5" s="361"/>
      <c r="AC5" s="435" t="s">
        <v>78</v>
      </c>
      <c r="AD5" s="435" t="s">
        <v>78</v>
      </c>
      <c r="AE5" s="360" t="s">
        <v>78</v>
      </c>
      <c r="AF5" s="360"/>
      <c r="AG5" s="435" t="s">
        <v>393</v>
      </c>
    </row>
    <row r="6" spans="1:33" ht="15.75">
      <c r="A6" s="353" t="s">
        <v>394</v>
      </c>
      <c r="B6" s="434" t="s">
        <v>395</v>
      </c>
      <c r="C6" s="360"/>
      <c r="D6" s="360"/>
      <c r="E6" s="360"/>
      <c r="F6" s="360" t="s">
        <v>396</v>
      </c>
      <c r="G6" s="361"/>
      <c r="H6" s="435" t="s">
        <v>22</v>
      </c>
      <c r="I6" s="435"/>
      <c r="J6" s="360" t="s">
        <v>396</v>
      </c>
      <c r="K6" s="360"/>
      <c r="L6" s="435" t="s">
        <v>22</v>
      </c>
      <c r="M6" s="361" t="s">
        <v>22</v>
      </c>
      <c r="N6" s="361"/>
      <c r="O6" s="435"/>
      <c r="P6" s="435" t="s">
        <v>22</v>
      </c>
      <c r="Q6" s="360" t="s">
        <v>22</v>
      </c>
      <c r="R6" s="360"/>
      <c r="S6" s="435"/>
      <c r="T6" s="361" t="s">
        <v>22</v>
      </c>
      <c r="U6" s="361"/>
      <c r="V6" s="435" t="s">
        <v>22</v>
      </c>
      <c r="W6" s="435"/>
      <c r="X6" s="360"/>
      <c r="Y6" s="360"/>
      <c r="Z6" s="435" t="s">
        <v>22</v>
      </c>
      <c r="AA6" s="361"/>
      <c r="AB6" s="361" t="s">
        <v>22</v>
      </c>
      <c r="AC6" s="435"/>
      <c r="AD6" s="435" t="s">
        <v>22</v>
      </c>
      <c r="AE6" s="360"/>
      <c r="AF6" s="360" t="s">
        <v>22</v>
      </c>
      <c r="AG6" s="435" t="s">
        <v>22</v>
      </c>
    </row>
    <row r="7" spans="1:33" ht="15.75">
      <c r="A7" s="353" t="s">
        <v>397</v>
      </c>
      <c r="B7" s="434" t="s">
        <v>395</v>
      </c>
      <c r="C7" s="360" t="s">
        <v>22</v>
      </c>
      <c r="D7" s="360"/>
      <c r="E7" s="360" t="s">
        <v>22</v>
      </c>
      <c r="F7" s="360"/>
      <c r="G7" s="361" t="s">
        <v>22</v>
      </c>
      <c r="H7" s="435"/>
      <c r="I7" s="435" t="s">
        <v>396</v>
      </c>
      <c r="J7" s="360"/>
      <c r="K7" s="360"/>
      <c r="L7" s="435"/>
      <c r="M7" s="361"/>
      <c r="N7" s="361" t="s">
        <v>22</v>
      </c>
      <c r="O7" s="435" t="s">
        <v>22</v>
      </c>
      <c r="P7" s="435"/>
      <c r="Q7" s="360"/>
      <c r="R7" s="360" t="s">
        <v>396</v>
      </c>
      <c r="S7" s="435" t="s">
        <v>22</v>
      </c>
      <c r="T7" s="361"/>
      <c r="U7" s="361" t="s">
        <v>22</v>
      </c>
      <c r="V7" s="435"/>
      <c r="W7" s="435" t="s">
        <v>22</v>
      </c>
      <c r="X7" s="360" t="s">
        <v>22</v>
      </c>
      <c r="Y7" s="360"/>
      <c r="Z7" s="435"/>
      <c r="AA7" s="361" t="s">
        <v>22</v>
      </c>
      <c r="AB7" s="361"/>
      <c r="AC7" s="435" t="s">
        <v>22</v>
      </c>
      <c r="AD7" s="435"/>
      <c r="AE7" s="360" t="s">
        <v>22</v>
      </c>
      <c r="AF7" s="360"/>
      <c r="AG7" s="435"/>
    </row>
    <row r="8" spans="1:33" ht="15.75">
      <c r="A8" s="353" t="s">
        <v>398</v>
      </c>
      <c r="B8" s="434" t="s">
        <v>399</v>
      </c>
      <c r="C8" s="360"/>
      <c r="D8" s="360"/>
      <c r="E8" s="360"/>
      <c r="F8" s="360"/>
      <c r="G8" s="361" t="s">
        <v>400</v>
      </c>
      <c r="H8" s="435" t="s">
        <v>400</v>
      </c>
      <c r="I8" s="435" t="s">
        <v>401</v>
      </c>
      <c r="J8" s="360"/>
      <c r="K8" s="360"/>
      <c r="L8" s="435" t="s">
        <v>400</v>
      </c>
      <c r="M8" s="361" t="s">
        <v>401</v>
      </c>
      <c r="N8" s="361" t="s">
        <v>400</v>
      </c>
      <c r="O8" s="435" t="s">
        <v>400</v>
      </c>
      <c r="P8" s="435" t="s">
        <v>401</v>
      </c>
      <c r="Q8" s="360"/>
      <c r="R8" s="360"/>
      <c r="S8" s="435" t="s">
        <v>400</v>
      </c>
      <c r="T8" s="361" t="s">
        <v>401</v>
      </c>
      <c r="U8" s="361" t="s">
        <v>401</v>
      </c>
      <c r="V8" s="435" t="s">
        <v>400</v>
      </c>
      <c r="W8" s="435" t="s">
        <v>401</v>
      </c>
      <c r="X8" s="360"/>
      <c r="Y8" s="360"/>
      <c r="Z8" s="435" t="s">
        <v>400</v>
      </c>
      <c r="AA8" s="361" t="s">
        <v>401</v>
      </c>
      <c r="AB8" s="361" t="s">
        <v>401</v>
      </c>
      <c r="AC8" s="435" t="s">
        <v>400</v>
      </c>
      <c r="AD8" s="435" t="s">
        <v>401</v>
      </c>
      <c r="AE8" s="360"/>
      <c r="AF8" s="360"/>
      <c r="AG8" s="435" t="s">
        <v>400</v>
      </c>
    </row>
    <row r="9" spans="1:33" ht="15.75">
      <c r="A9" s="353" t="s">
        <v>402</v>
      </c>
      <c r="B9" s="434" t="s">
        <v>399</v>
      </c>
      <c r="C9" s="360"/>
      <c r="D9" s="360"/>
      <c r="E9" s="360"/>
      <c r="F9" s="360"/>
      <c r="G9" s="361" t="s">
        <v>401</v>
      </c>
      <c r="H9" s="435" t="s">
        <v>401</v>
      </c>
      <c r="I9" s="435" t="s">
        <v>401</v>
      </c>
      <c r="J9" s="360"/>
      <c r="K9" s="360"/>
      <c r="L9" s="435" t="s">
        <v>401</v>
      </c>
      <c r="M9" s="361" t="s">
        <v>401</v>
      </c>
      <c r="N9" s="361" t="s">
        <v>401</v>
      </c>
      <c r="O9" s="435" t="s">
        <v>401</v>
      </c>
      <c r="P9" s="435" t="s">
        <v>401</v>
      </c>
      <c r="Q9" s="360"/>
      <c r="R9" s="360"/>
      <c r="S9" s="435" t="s">
        <v>401</v>
      </c>
      <c r="T9" s="361" t="s">
        <v>401</v>
      </c>
      <c r="U9" s="361" t="s">
        <v>401</v>
      </c>
      <c r="V9" s="435" t="s">
        <v>401</v>
      </c>
      <c r="W9" s="435" t="s">
        <v>401</v>
      </c>
      <c r="X9" s="360"/>
      <c r="Y9" s="360"/>
      <c r="Z9" s="435" t="s">
        <v>401</v>
      </c>
      <c r="AA9" s="361" t="s">
        <v>401</v>
      </c>
      <c r="AB9" s="361" t="s">
        <v>401</v>
      </c>
      <c r="AC9" s="435" t="s">
        <v>401</v>
      </c>
      <c r="AD9" s="435" t="s">
        <v>401</v>
      </c>
      <c r="AE9" s="360"/>
      <c r="AF9" s="360"/>
      <c r="AG9" s="435" t="s">
        <v>401</v>
      </c>
    </row>
    <row r="10" spans="1:33" ht="15.75">
      <c r="A10" s="353" t="s">
        <v>403</v>
      </c>
      <c r="B10" s="436" t="s">
        <v>55</v>
      </c>
      <c r="C10" s="363"/>
      <c r="D10" s="363" t="s">
        <v>78</v>
      </c>
      <c r="E10" s="363" t="s">
        <v>78</v>
      </c>
      <c r="F10" s="363"/>
      <c r="G10" s="364"/>
      <c r="H10" s="437"/>
      <c r="I10" s="437"/>
      <c r="J10" s="363" t="s">
        <v>78</v>
      </c>
      <c r="K10" s="363"/>
      <c r="L10" s="437"/>
      <c r="M10" s="364"/>
      <c r="N10" s="364"/>
      <c r="O10" s="437"/>
      <c r="P10" s="437"/>
      <c r="Q10" s="363"/>
      <c r="R10" s="363" t="s">
        <v>78</v>
      </c>
      <c r="S10" s="437"/>
      <c r="T10" s="364"/>
      <c r="U10" s="364"/>
      <c r="V10" s="437"/>
      <c r="W10" s="437"/>
      <c r="X10" s="363"/>
      <c r="Y10" s="363" t="s">
        <v>22</v>
      </c>
      <c r="Z10" s="437"/>
      <c r="AA10" s="364"/>
      <c r="AB10" s="364"/>
      <c r="AC10" s="437"/>
      <c r="AD10" s="437"/>
      <c r="AE10" s="363"/>
      <c r="AF10" s="363" t="s">
        <v>78</v>
      </c>
      <c r="AG10" s="435"/>
    </row>
    <row r="11" spans="1:33" ht="15.75">
      <c r="A11" s="353" t="s">
        <v>404</v>
      </c>
      <c r="B11" s="436" t="s">
        <v>55</v>
      </c>
      <c r="C11" s="363"/>
      <c r="D11" s="363" t="s">
        <v>22</v>
      </c>
      <c r="E11" s="363"/>
      <c r="F11" s="363"/>
      <c r="G11" s="364"/>
      <c r="H11" s="437"/>
      <c r="I11" s="437"/>
      <c r="J11" s="363"/>
      <c r="K11" s="363" t="s">
        <v>22</v>
      </c>
      <c r="L11" s="437"/>
      <c r="M11" s="364" t="s">
        <v>78</v>
      </c>
      <c r="N11" s="364"/>
      <c r="O11" s="437"/>
      <c r="P11" s="437"/>
      <c r="Q11" s="363"/>
      <c r="R11" s="363"/>
      <c r="S11" s="437"/>
      <c r="T11" s="364"/>
      <c r="U11" s="364"/>
      <c r="V11" s="437"/>
      <c r="W11" s="437"/>
      <c r="X11" s="363" t="s">
        <v>78</v>
      </c>
      <c r="Y11" s="363" t="s">
        <v>78</v>
      </c>
      <c r="Z11" s="437"/>
      <c r="AA11" s="364"/>
      <c r="AB11" s="364" t="s">
        <v>78</v>
      </c>
      <c r="AC11" s="437"/>
      <c r="AD11" s="437"/>
      <c r="AE11" s="363"/>
      <c r="AF11" s="363"/>
      <c r="AG11" s="435"/>
    </row>
    <row r="12" spans="1:33" ht="15.75">
      <c r="A12" s="382"/>
      <c r="B12" s="438"/>
      <c r="C12" s="439"/>
      <c r="D12" s="439"/>
      <c r="E12" s="440"/>
      <c r="F12" s="440"/>
      <c r="G12" s="440"/>
      <c r="H12" s="440"/>
      <c r="I12" s="440"/>
      <c r="J12" s="439"/>
      <c r="K12" s="439"/>
      <c r="L12" s="439"/>
      <c r="M12" s="440"/>
      <c r="N12" s="440"/>
      <c r="O12" s="440"/>
      <c r="P12" s="440"/>
      <c r="Q12" s="440"/>
      <c r="R12" s="439"/>
      <c r="S12" s="440"/>
      <c r="T12" s="440"/>
      <c r="U12" s="439"/>
      <c r="V12" s="439"/>
      <c r="W12" s="439"/>
      <c r="X12" s="439"/>
      <c r="Y12" s="439"/>
      <c r="Z12" s="439"/>
      <c r="AA12" s="439"/>
      <c r="AB12" s="439"/>
      <c r="AC12" s="440"/>
      <c r="AD12" s="440"/>
      <c r="AE12" s="440"/>
      <c r="AF12" s="440"/>
      <c r="AG12" s="440"/>
    </row>
    <row r="13" spans="1:33" ht="20.25">
      <c r="A13" s="441" t="s">
        <v>405</v>
      </c>
      <c r="B13" s="442"/>
      <c r="C13" s="442"/>
      <c r="D13" s="442"/>
      <c r="E13" s="442"/>
      <c r="F13" s="443"/>
      <c r="G13" s="443"/>
      <c r="H13" s="443"/>
      <c r="I13" s="443"/>
      <c r="J13" s="391"/>
      <c r="K13" s="391"/>
      <c r="L13" s="391"/>
      <c r="M13" s="391"/>
      <c r="N13" s="391"/>
      <c r="O13" s="444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</row>
    <row r="14" spans="1:33" ht="20.25">
      <c r="A14" s="441" t="s">
        <v>406</v>
      </c>
      <c r="B14" s="442"/>
      <c r="C14" s="442"/>
      <c r="D14" s="442"/>
      <c r="E14" s="442"/>
      <c r="F14" s="443"/>
      <c r="G14" s="443"/>
      <c r="H14" s="443"/>
      <c r="I14" s="443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</row>
    <row r="15" spans="1:33" ht="20.25">
      <c r="A15" s="441" t="s">
        <v>407</v>
      </c>
      <c r="B15" s="442"/>
      <c r="C15" s="442"/>
      <c r="D15" s="442"/>
      <c r="E15" s="442"/>
      <c r="F15" s="443"/>
      <c r="G15" s="443"/>
      <c r="H15" s="443"/>
      <c r="I15" s="443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</row>
    <row r="16" spans="1:33" ht="20.25">
      <c r="A16" s="441" t="s">
        <v>408</v>
      </c>
      <c r="B16" s="442"/>
      <c r="C16" s="442"/>
      <c r="D16" s="442"/>
      <c r="E16" s="442"/>
      <c r="F16" s="443"/>
      <c r="G16" s="443"/>
      <c r="H16" s="443"/>
      <c r="I16" s="443"/>
      <c r="J16" s="391"/>
      <c r="K16" s="391"/>
      <c r="L16" s="578"/>
      <c r="M16" s="578"/>
      <c r="N16" s="578"/>
      <c r="O16" s="578"/>
      <c r="P16" s="578"/>
      <c r="Q16" s="578"/>
      <c r="R16" s="578"/>
      <c r="S16" s="578"/>
      <c r="T16" s="578"/>
      <c r="U16" s="578"/>
      <c r="V16" s="578"/>
      <c r="W16" s="578"/>
      <c r="X16" s="578"/>
      <c r="Y16" s="578"/>
      <c r="Z16" s="578"/>
      <c r="AA16" s="391"/>
      <c r="AB16" s="391"/>
      <c r="AC16" s="391"/>
      <c r="AD16" s="391"/>
      <c r="AE16" s="391"/>
      <c r="AF16" s="391"/>
      <c r="AG16" s="391"/>
    </row>
    <row r="17" spans="1:33" ht="20.25">
      <c r="A17" s="445" t="s">
        <v>409</v>
      </c>
      <c r="B17" s="445"/>
      <c r="C17" s="445"/>
      <c r="D17" s="445"/>
      <c r="E17" s="445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</row>
    <row r="18" spans="1:33" ht="20.25">
      <c r="A18" s="441" t="s">
        <v>410</v>
      </c>
      <c r="B18" s="442"/>
      <c r="C18" s="442"/>
      <c r="D18" s="442"/>
      <c r="E18" s="442"/>
      <c r="F18" s="443"/>
      <c r="G18" s="443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</row>
    <row r="19" spans="1:33" ht="20.25">
      <c r="A19" s="441" t="s">
        <v>411</v>
      </c>
      <c r="B19" s="442"/>
      <c r="C19" s="442"/>
      <c r="D19" s="442"/>
      <c r="E19" s="442"/>
      <c r="F19" s="443"/>
      <c r="G19" s="443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1"/>
      <c r="AG19" s="391"/>
    </row>
    <row r="20" spans="1:33" ht="20.25">
      <c r="A20" s="441" t="s">
        <v>412</v>
      </c>
      <c r="B20" s="442"/>
      <c r="C20" s="442"/>
      <c r="D20" s="442"/>
      <c r="E20" s="442"/>
      <c r="F20" s="443"/>
      <c r="G20" s="443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</row>
    <row r="21" spans="1:33" ht="20.25">
      <c r="A21" s="441" t="s">
        <v>413</v>
      </c>
      <c r="B21" s="441"/>
      <c r="C21" s="441"/>
      <c r="D21" s="441"/>
      <c r="E21" s="44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91"/>
      <c r="AA21" s="391"/>
      <c r="AB21" s="391"/>
      <c r="AC21" s="391"/>
      <c r="AD21" s="391"/>
      <c r="AE21" s="391"/>
      <c r="AF21" s="391"/>
      <c r="AG21" s="391"/>
    </row>
    <row r="22" spans="1:33" ht="20.25">
      <c r="A22" s="441" t="s">
        <v>414</v>
      </c>
      <c r="B22" s="441"/>
      <c r="C22" s="441"/>
      <c r="D22" s="441"/>
      <c r="E22" s="44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1"/>
    </row>
    <row r="23" spans="1:33" ht="20.25">
      <c r="A23" s="441" t="s">
        <v>415</v>
      </c>
      <c r="B23" s="441"/>
      <c r="C23" s="441"/>
      <c r="D23" s="441"/>
      <c r="E23" s="44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1"/>
      <c r="AG23" s="391"/>
    </row>
    <row r="24" spans="1:33" ht="20.25">
      <c r="A24" s="441" t="s">
        <v>416</v>
      </c>
      <c r="B24" s="441"/>
      <c r="C24" s="441"/>
      <c r="D24" s="441"/>
      <c r="E24" s="44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</row>
    <row r="25" spans="1:33" ht="20.25">
      <c r="A25" s="441" t="s">
        <v>417</v>
      </c>
      <c r="B25" s="441"/>
      <c r="C25" s="441"/>
      <c r="D25" s="441"/>
      <c r="E25" s="441"/>
      <c r="F25" s="391"/>
      <c r="G25" s="391"/>
      <c r="H25" s="391"/>
      <c r="I25" s="391"/>
      <c r="J25" s="391"/>
      <c r="K25" s="391" t="s">
        <v>418</v>
      </c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</row>
    <row r="26" spans="1:33" ht="20.25">
      <c r="A26" s="441" t="s">
        <v>419</v>
      </c>
      <c r="B26" s="392"/>
      <c r="C26" s="391"/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391"/>
      <c r="V26" s="391"/>
      <c r="W26" s="391"/>
      <c r="X26" s="391"/>
      <c r="Y26" s="391"/>
      <c r="Z26" s="391"/>
      <c r="AA26" s="391"/>
      <c r="AB26" s="391"/>
      <c r="AC26" s="391"/>
      <c r="AD26" s="391"/>
      <c r="AE26" s="391"/>
      <c r="AF26" s="391"/>
      <c r="AG26" s="391"/>
    </row>
    <row r="27" spans="1:33" ht="20.25">
      <c r="A27" s="441" t="s">
        <v>420</v>
      </c>
      <c r="B27" s="441"/>
      <c r="C27" s="441"/>
      <c r="D27" s="441"/>
      <c r="E27" s="44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</row>
    <row r="28" spans="1:33">
      <c r="A28" s="391"/>
      <c r="B28" s="392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</row>
  </sheetData>
  <mergeCells count="4">
    <mergeCell ref="L16:Z16"/>
    <mergeCell ref="A1:AG1"/>
    <mergeCell ref="A2:AG2"/>
    <mergeCell ref="B3:B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COORDENAÇÃO</vt:lpstr>
      <vt:lpstr>TGP</vt:lpstr>
      <vt:lpstr>RAIO X</vt:lpstr>
      <vt:lpstr>DEMAIS FUNÇOES</vt:lpstr>
      <vt:lpstr>ENFERMEIROS</vt:lpstr>
      <vt:lpstr>TEC. ENF. DIA</vt:lpstr>
      <vt:lpstr>TEC. ENF NOITE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Amante Feronha Santini -  mat 151602</dc:creator>
  <cp:lastModifiedBy>Carolina Amante Feronha Santini -  mat 151602</cp:lastModifiedBy>
  <cp:lastPrinted>2025-02-20T13:14:06Z</cp:lastPrinted>
  <dcterms:created xsi:type="dcterms:W3CDTF">2024-11-13T13:43:41Z</dcterms:created>
  <dcterms:modified xsi:type="dcterms:W3CDTF">2025-02-28T16:28:09Z</dcterms:modified>
</cp:coreProperties>
</file>