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35" yWindow="3045" windowWidth="15660" windowHeight="9480" activeTab="7"/>
  </bookViews>
  <sheets>
    <sheet name="TGP" sheetId="1" r:id="rId1"/>
    <sheet name="RAIO X" sheetId="2" r:id="rId2"/>
    <sheet name="DEMAIS FUNCOES" sheetId="3" r:id="rId3"/>
    <sheet name="COORDENAÇÃO" sheetId="4" r:id="rId4"/>
    <sheet name="ENFERMEIROS" sheetId="5" r:id="rId5"/>
    <sheet name="TEC. DIA" sheetId="6" r:id="rId6"/>
    <sheet name="TEC. NOITE" sheetId="7" r:id="rId7"/>
    <sheet name="ACE" sheetId="8" r:id="rId8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46" i="6" l="1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BC46" i="6" s="1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BC45" i="6" s="1"/>
  <c r="BC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BC43" i="6" s="1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BC42" i="6" s="1"/>
  <c r="BB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BC41" i="6" s="1"/>
  <c r="BB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BC40" i="6" s="1"/>
  <c r="BB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BC39" i="6" s="1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BC38" i="6" s="1"/>
  <c r="AV37" i="6"/>
  <c r="AU37" i="6"/>
  <c r="AT37" i="6"/>
  <c r="AS37" i="6"/>
  <c r="AR37" i="6"/>
  <c r="AQ37" i="6"/>
  <c r="AP37" i="6"/>
  <c r="AO37" i="6"/>
  <c r="AN37" i="6"/>
  <c r="AM37" i="6"/>
  <c r="AL37" i="6"/>
  <c r="AK37" i="6"/>
  <c r="BC37" i="6" s="1"/>
  <c r="AJ37" i="6"/>
  <c r="AI37" i="6"/>
  <c r="BB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BC36" i="6" s="1"/>
  <c r="BB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BC35" i="6" s="1"/>
  <c r="BB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BC34" i="6" s="1"/>
  <c r="BB33" i="6"/>
  <c r="AV33" i="6"/>
  <c r="AU33" i="6"/>
  <c r="AT33" i="6"/>
  <c r="AS33" i="6"/>
  <c r="AR33" i="6"/>
  <c r="AQ33" i="6"/>
  <c r="AP33" i="6"/>
  <c r="AO33" i="6"/>
  <c r="AN33" i="6"/>
  <c r="AM33" i="6"/>
  <c r="AL33" i="6"/>
  <c r="AK33" i="6"/>
  <c r="AJ33" i="6"/>
  <c r="AI33" i="6"/>
  <c r="BC33" i="6" s="1"/>
  <c r="BB32" i="6"/>
  <c r="AV32" i="6"/>
  <c r="AU32" i="6"/>
  <c r="AT32" i="6"/>
  <c r="AS32" i="6"/>
  <c r="AR32" i="6"/>
  <c r="AQ32" i="6"/>
  <c r="AP32" i="6"/>
  <c r="AO32" i="6"/>
  <c r="AN32" i="6"/>
  <c r="AM32" i="6"/>
  <c r="AL32" i="6"/>
  <c r="AK32" i="6"/>
  <c r="AJ32" i="6"/>
  <c r="AI32" i="6"/>
  <c r="BC32" i="6" s="1"/>
  <c r="BB31" i="6"/>
  <c r="AV31" i="6"/>
  <c r="AU31" i="6"/>
  <c r="AT31" i="6"/>
  <c r="AS31" i="6"/>
  <c r="AR31" i="6"/>
  <c r="AQ31" i="6"/>
  <c r="AP31" i="6"/>
  <c r="AO31" i="6"/>
  <c r="AN31" i="6"/>
  <c r="AM31" i="6"/>
  <c r="AL31" i="6"/>
  <c r="AK31" i="6"/>
  <c r="AJ31" i="6"/>
  <c r="AI31" i="6"/>
  <c r="BC31" i="6" s="1"/>
  <c r="BB27" i="6"/>
  <c r="AV27" i="6"/>
  <c r="AU27" i="6"/>
  <c r="AT27" i="6"/>
  <c r="AS27" i="6"/>
  <c r="AR27" i="6"/>
  <c r="AQ27" i="6"/>
  <c r="AP27" i="6"/>
  <c r="AO27" i="6"/>
  <c r="AN27" i="6"/>
  <c r="AM27" i="6"/>
  <c r="AL27" i="6"/>
  <c r="AK27" i="6"/>
  <c r="AJ27" i="6"/>
  <c r="AI27" i="6"/>
  <c r="BC27" i="6" s="1"/>
  <c r="BB23" i="6"/>
  <c r="AV23" i="6"/>
  <c r="AU23" i="6"/>
  <c r="AT23" i="6"/>
  <c r="AS23" i="6"/>
  <c r="AR23" i="6"/>
  <c r="AQ23" i="6"/>
  <c r="AP23" i="6"/>
  <c r="AO23" i="6"/>
  <c r="AN23" i="6"/>
  <c r="AM23" i="6"/>
  <c r="AL23" i="6"/>
  <c r="AK23" i="6"/>
  <c r="AJ23" i="6"/>
  <c r="AI23" i="6"/>
  <c r="BC23" i="6" s="1"/>
  <c r="BB22" i="6"/>
  <c r="AV22" i="6"/>
  <c r="AU22" i="6"/>
  <c r="AT22" i="6"/>
  <c r="AS22" i="6"/>
  <c r="AR22" i="6"/>
  <c r="AQ22" i="6"/>
  <c r="AP22" i="6"/>
  <c r="AO22" i="6"/>
  <c r="AN22" i="6"/>
  <c r="AM22" i="6"/>
  <c r="AL22" i="6"/>
  <c r="AK22" i="6"/>
  <c r="AJ22" i="6"/>
  <c r="AI22" i="6"/>
  <c r="BC22" i="6" s="1"/>
  <c r="AV16" i="6"/>
  <c r="AU16" i="6"/>
  <c r="AT16" i="6"/>
  <c r="AS16" i="6"/>
  <c r="AR16" i="6"/>
  <c r="AQ16" i="6"/>
  <c r="AP16" i="6"/>
  <c r="AO16" i="6"/>
  <c r="AN16" i="6"/>
  <c r="AM16" i="6"/>
  <c r="AL16" i="6"/>
  <c r="AK16" i="6"/>
  <c r="AJ16" i="6"/>
  <c r="AI16" i="6"/>
  <c r="BC16" i="6" s="1"/>
  <c r="BB14" i="6"/>
  <c r="AV14" i="6"/>
  <c r="AU14" i="6"/>
  <c r="AT14" i="6"/>
  <c r="AS14" i="6"/>
  <c r="AR14" i="6"/>
  <c r="AQ14" i="6"/>
  <c r="AP14" i="6"/>
  <c r="AO14" i="6"/>
  <c r="AN14" i="6"/>
  <c r="AM14" i="6"/>
  <c r="AL14" i="6"/>
  <c r="AK14" i="6"/>
  <c r="AJ14" i="6"/>
  <c r="BC14" i="6" s="1"/>
  <c r="AI14" i="6"/>
  <c r="BB13" i="6"/>
  <c r="AV13" i="6"/>
  <c r="AU13" i="6"/>
  <c r="AT13" i="6"/>
  <c r="AS13" i="6"/>
  <c r="AR13" i="6"/>
  <c r="AQ13" i="6"/>
  <c r="AP13" i="6"/>
  <c r="AO13" i="6"/>
  <c r="AN13" i="6"/>
  <c r="AM13" i="6"/>
  <c r="AL13" i="6"/>
  <c r="AK13" i="6"/>
  <c r="AJ13" i="6"/>
  <c r="BC13" i="6" s="1"/>
  <c r="AI13" i="6"/>
  <c r="BB12" i="6"/>
  <c r="AV12" i="6"/>
  <c r="AU12" i="6"/>
  <c r="AT12" i="6"/>
  <c r="AS12" i="6"/>
  <c r="AR12" i="6"/>
  <c r="AQ12" i="6"/>
  <c r="AP12" i="6"/>
  <c r="AO12" i="6"/>
  <c r="AN12" i="6"/>
  <c r="AM12" i="6"/>
  <c r="AL12" i="6"/>
  <c r="AK12" i="6"/>
  <c r="AJ12" i="6"/>
  <c r="BC12" i="6" s="1"/>
  <c r="AI12" i="6"/>
  <c r="BB9" i="6"/>
  <c r="AV9" i="6"/>
  <c r="AU9" i="6"/>
  <c r="AT9" i="6"/>
  <c r="AS9" i="6"/>
  <c r="AR9" i="6"/>
  <c r="AQ9" i="6"/>
  <c r="AP9" i="6"/>
  <c r="AO9" i="6"/>
  <c r="AN9" i="6"/>
  <c r="AM9" i="6"/>
  <c r="AL9" i="6"/>
  <c r="AK9" i="6"/>
  <c r="AJ9" i="6"/>
  <c r="BC9" i="6" s="1"/>
  <c r="AI9" i="6"/>
  <c r="BB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BC7" i="6" s="1"/>
  <c r="AI7" i="6"/>
  <c r="BB6" i="6"/>
  <c r="AV6" i="6"/>
  <c r="AU6" i="6"/>
  <c r="AT6" i="6"/>
  <c r="AS6" i="6"/>
  <c r="AR6" i="6"/>
  <c r="AQ6" i="6"/>
  <c r="AP6" i="6"/>
  <c r="AO6" i="6"/>
  <c r="AN6" i="6"/>
  <c r="AM6" i="6"/>
  <c r="AL6" i="6"/>
  <c r="AK6" i="6"/>
  <c r="AJ6" i="6"/>
  <c r="BC6" i="6" s="1"/>
  <c r="AI6" i="6"/>
  <c r="AJ47" i="7" l="1"/>
  <c r="AI47" i="7" s="1"/>
  <c r="AH47" i="7"/>
  <c r="AJ46" i="7"/>
  <c r="AI46" i="7" s="1"/>
  <c r="AH46" i="7"/>
  <c r="BH40" i="7"/>
  <c r="BB40" i="7"/>
  <c r="BA40" i="7"/>
  <c r="AZ40" i="7"/>
  <c r="AY40" i="7"/>
  <c r="AX40" i="7"/>
  <c r="AW40" i="7"/>
  <c r="AV40" i="7"/>
  <c r="AU40" i="7"/>
  <c r="AT40" i="7"/>
  <c r="AS40" i="7"/>
  <c r="AR40" i="7"/>
  <c r="AQ40" i="7"/>
  <c r="AP40" i="7"/>
  <c r="AO40" i="7"/>
  <c r="BI40" i="7" s="1"/>
  <c r="AM40" i="7" s="1"/>
  <c r="AJ40" i="7" s="1"/>
  <c r="AI40" i="7" s="1"/>
  <c r="AL40" i="7"/>
  <c r="AH40" i="7"/>
  <c r="BH37" i="7"/>
  <c r="BB37" i="7"/>
  <c r="BA37" i="7"/>
  <c r="AZ37" i="7"/>
  <c r="AY37" i="7"/>
  <c r="AX37" i="7"/>
  <c r="AW37" i="7"/>
  <c r="AV37" i="7"/>
  <c r="AU37" i="7"/>
  <c r="AT37" i="7"/>
  <c r="AS37" i="7"/>
  <c r="AR37" i="7"/>
  <c r="AQ37" i="7"/>
  <c r="AP37" i="7"/>
  <c r="AO37" i="7"/>
  <c r="BI37" i="7" s="1"/>
  <c r="AM37" i="7" s="1"/>
  <c r="AJ37" i="7" s="1"/>
  <c r="AL37" i="7"/>
  <c r="AH37" i="7" s="1"/>
  <c r="AJ35" i="7"/>
  <c r="AH35" i="7"/>
  <c r="AI35" i="7" s="1"/>
  <c r="BH31" i="7"/>
  <c r="BB31" i="7"/>
  <c r="BA31" i="7"/>
  <c r="AZ31" i="7"/>
  <c r="AY31" i="7"/>
  <c r="AX31" i="7"/>
  <c r="AW31" i="7"/>
  <c r="AV31" i="7"/>
  <c r="AU31" i="7"/>
  <c r="AT31" i="7"/>
  <c r="AS31" i="7"/>
  <c r="AR31" i="7"/>
  <c r="AQ31" i="7"/>
  <c r="AP31" i="7"/>
  <c r="AO31" i="7"/>
  <c r="BI31" i="7" s="1"/>
  <c r="AM31" i="7" s="1"/>
  <c r="AJ31" i="7" s="1"/>
  <c r="AL31" i="7"/>
  <c r="AH31" i="7" s="1"/>
  <c r="AI31" i="7" s="1"/>
  <c r="BH29" i="7"/>
  <c r="BB29" i="7"/>
  <c r="BA29" i="7"/>
  <c r="AZ29" i="7"/>
  <c r="AY29" i="7"/>
  <c r="AX29" i="7"/>
  <c r="AW29" i="7"/>
  <c r="AV29" i="7"/>
  <c r="AU29" i="7"/>
  <c r="AT29" i="7"/>
  <c r="AS29" i="7"/>
  <c r="AR29" i="7"/>
  <c r="AQ29" i="7"/>
  <c r="AP29" i="7"/>
  <c r="AO29" i="7"/>
  <c r="BI29" i="7" s="1"/>
  <c r="AM29" i="7" s="1"/>
  <c r="AJ29" i="7" s="1"/>
  <c r="AL29" i="7"/>
  <c r="AH29" i="7" s="1"/>
  <c r="AI29" i="7" s="1"/>
  <c r="BH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BI25" i="7" s="1"/>
  <c r="AM25" i="7" s="1"/>
  <c r="AJ25" i="7" s="1"/>
  <c r="AL25" i="7"/>
  <c r="AH25" i="7" s="1"/>
  <c r="BH24" i="7"/>
  <c r="BB24" i="7"/>
  <c r="BA24" i="7"/>
  <c r="AZ24" i="7"/>
  <c r="AY24" i="7"/>
  <c r="AX24" i="7"/>
  <c r="AW24" i="7"/>
  <c r="AV24" i="7"/>
  <c r="AU24" i="7"/>
  <c r="AT24" i="7"/>
  <c r="AS24" i="7"/>
  <c r="AR24" i="7"/>
  <c r="AQ24" i="7"/>
  <c r="AP24" i="7"/>
  <c r="AO24" i="7"/>
  <c r="BI24" i="7" s="1"/>
  <c r="AM24" i="7" s="1"/>
  <c r="AJ24" i="7" s="1"/>
  <c r="AL24" i="7"/>
  <c r="AH24" i="7"/>
  <c r="BH22" i="7"/>
  <c r="BB22" i="7"/>
  <c r="BA22" i="7"/>
  <c r="AZ22" i="7"/>
  <c r="AY22" i="7"/>
  <c r="AX22" i="7"/>
  <c r="AW22" i="7"/>
  <c r="AV22" i="7"/>
  <c r="AU22" i="7"/>
  <c r="AT22" i="7"/>
  <c r="AS22" i="7"/>
  <c r="AR22" i="7"/>
  <c r="AQ22" i="7"/>
  <c r="AP22" i="7"/>
  <c r="AO22" i="7"/>
  <c r="BI22" i="7" s="1"/>
  <c r="AM22" i="7" s="1"/>
  <c r="AJ22" i="7" s="1"/>
  <c r="AI22" i="7" s="1"/>
  <c r="AL22" i="7"/>
  <c r="AH22" i="7"/>
  <c r="BH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BI21" i="7" s="1"/>
  <c r="AM21" i="7" s="1"/>
  <c r="AJ21" i="7" s="1"/>
  <c r="AL21" i="7"/>
  <c r="AH21" i="7" s="1"/>
  <c r="BH20" i="7"/>
  <c r="BB20" i="7"/>
  <c r="BA20" i="7"/>
  <c r="AZ20" i="7"/>
  <c r="AY20" i="7"/>
  <c r="AX20" i="7"/>
  <c r="AW20" i="7"/>
  <c r="AV20" i="7"/>
  <c r="AU20" i="7"/>
  <c r="AT20" i="7"/>
  <c r="AS20" i="7"/>
  <c r="AR20" i="7"/>
  <c r="AQ20" i="7"/>
  <c r="AP20" i="7"/>
  <c r="BI20" i="7" s="1"/>
  <c r="AM20" i="7" s="1"/>
  <c r="AJ20" i="7" s="1"/>
  <c r="AO20" i="7"/>
  <c r="AL20" i="7"/>
  <c r="AH20" i="7" s="1"/>
  <c r="BH19" i="7"/>
  <c r="BB19" i="7"/>
  <c r="BA19" i="7"/>
  <c r="AZ19" i="7"/>
  <c r="AY19" i="7"/>
  <c r="AX19" i="7"/>
  <c r="AW19" i="7"/>
  <c r="AV19" i="7"/>
  <c r="AU19" i="7"/>
  <c r="AT19" i="7"/>
  <c r="AS19" i="7"/>
  <c r="AR19" i="7"/>
  <c r="AQ19" i="7"/>
  <c r="AP19" i="7"/>
  <c r="AO19" i="7"/>
  <c r="BI19" i="7" s="1"/>
  <c r="AM19" i="7" s="1"/>
  <c r="AJ19" i="7" s="1"/>
  <c r="AL19" i="7"/>
  <c r="AH19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BI15" i="7" s="1"/>
  <c r="BH14" i="7"/>
  <c r="BB14" i="7"/>
  <c r="BA14" i="7"/>
  <c r="AZ14" i="7"/>
  <c r="AY14" i="7"/>
  <c r="AX14" i="7"/>
  <c r="AW14" i="7"/>
  <c r="AV14" i="7"/>
  <c r="AU14" i="7"/>
  <c r="AT14" i="7"/>
  <c r="AS14" i="7"/>
  <c r="AR14" i="7"/>
  <c r="AQ14" i="7"/>
  <c r="AP14" i="7"/>
  <c r="AO14" i="7"/>
  <c r="BI14" i="7" s="1"/>
  <c r="AM14" i="7" s="1"/>
  <c r="AJ14" i="7" s="1"/>
  <c r="AI14" i="7" s="1"/>
  <c r="AL14" i="7"/>
  <c r="AH14" i="7"/>
  <c r="BH13" i="7"/>
  <c r="BB13" i="7"/>
  <c r="BA13" i="7"/>
  <c r="AZ13" i="7"/>
  <c r="AY13" i="7"/>
  <c r="AX13" i="7"/>
  <c r="AW13" i="7"/>
  <c r="AV13" i="7"/>
  <c r="AU13" i="7"/>
  <c r="AT13" i="7"/>
  <c r="AS13" i="7"/>
  <c r="AR13" i="7"/>
  <c r="AQ13" i="7"/>
  <c r="AP13" i="7"/>
  <c r="AO13" i="7"/>
  <c r="BI13" i="7" s="1"/>
  <c r="AM13" i="7" s="1"/>
  <c r="AJ13" i="7" s="1"/>
  <c r="AI13" i="7" s="1"/>
  <c r="AL13" i="7"/>
  <c r="AH13" i="7"/>
  <c r="BH11" i="7"/>
  <c r="BB11" i="7"/>
  <c r="BA11" i="7"/>
  <c r="AZ11" i="7"/>
  <c r="AY11" i="7"/>
  <c r="AX11" i="7"/>
  <c r="AW11" i="7"/>
  <c r="AV11" i="7"/>
  <c r="AU11" i="7"/>
  <c r="AT11" i="7"/>
  <c r="AS11" i="7"/>
  <c r="AR11" i="7"/>
  <c r="AQ11" i="7"/>
  <c r="AP11" i="7"/>
  <c r="AO11" i="7"/>
  <c r="BI11" i="7" s="1"/>
  <c r="AM11" i="7" s="1"/>
  <c r="AJ11" i="7" s="1"/>
  <c r="AL11" i="7"/>
  <c r="AH11" i="7" s="1"/>
  <c r="AI11" i="7" s="1"/>
  <c r="BH10" i="7"/>
  <c r="BB10" i="7"/>
  <c r="BA10" i="7"/>
  <c r="AZ10" i="7"/>
  <c r="AY10" i="7"/>
  <c r="AX10" i="7"/>
  <c r="AW10" i="7"/>
  <c r="AV10" i="7"/>
  <c r="AU10" i="7"/>
  <c r="AT10" i="7"/>
  <c r="AS10" i="7"/>
  <c r="AR10" i="7"/>
  <c r="AQ10" i="7"/>
  <c r="BI10" i="7" s="1"/>
  <c r="AM10" i="7" s="1"/>
  <c r="AJ10" i="7" s="1"/>
  <c r="AP10" i="7"/>
  <c r="AO10" i="7"/>
  <c r="AL10" i="7"/>
  <c r="AH10" i="7" s="1"/>
  <c r="BH7" i="7"/>
  <c r="BB7" i="7"/>
  <c r="BA7" i="7"/>
  <c r="AZ7" i="7"/>
  <c r="AY7" i="7"/>
  <c r="AX7" i="7"/>
  <c r="AW7" i="7"/>
  <c r="AV7" i="7"/>
  <c r="AU7" i="7"/>
  <c r="AT7" i="7"/>
  <c r="AS7" i="7"/>
  <c r="AR7" i="7"/>
  <c r="AQ7" i="7"/>
  <c r="AP7" i="7"/>
  <c r="AO7" i="7"/>
  <c r="BI7" i="7" s="1"/>
  <c r="AM7" i="7" s="1"/>
  <c r="AJ7" i="7" s="1"/>
  <c r="AL7" i="7"/>
  <c r="AH7" i="7"/>
  <c r="AI7" i="7" s="1"/>
  <c r="BH6" i="7"/>
  <c r="BB6" i="7"/>
  <c r="BA6" i="7"/>
  <c r="AZ6" i="7"/>
  <c r="AY6" i="7"/>
  <c r="AX6" i="7"/>
  <c r="AW6" i="7"/>
  <c r="AV6" i="7"/>
  <c r="AU6" i="7"/>
  <c r="AT6" i="7"/>
  <c r="AS6" i="7"/>
  <c r="AR6" i="7"/>
  <c r="AQ6" i="7"/>
  <c r="AP6" i="7"/>
  <c r="AO6" i="7"/>
  <c r="BI6" i="7" s="1"/>
  <c r="AM6" i="7" s="1"/>
  <c r="AJ6" i="7" s="1"/>
  <c r="AI6" i="7" s="1"/>
  <c r="AL6" i="7"/>
  <c r="AH6" i="7"/>
  <c r="AI24" i="7" l="1"/>
  <c r="AI25" i="7"/>
  <c r="AI10" i="7"/>
  <c r="AI19" i="7"/>
  <c r="AI20" i="7"/>
  <c r="AI21" i="7"/>
  <c r="AI37" i="7"/>
  <c r="AL38" i="5" l="1"/>
  <c r="AK38" i="5"/>
  <c r="AJ38" i="5"/>
  <c r="AL35" i="5"/>
  <c r="AK35" i="5"/>
  <c r="AJ35" i="5"/>
  <c r="AL29" i="5"/>
  <c r="AK29" i="5"/>
  <c r="AJ29" i="5"/>
  <c r="AL26" i="5"/>
  <c r="AJ26" i="5"/>
  <c r="AK26" i="5" s="1"/>
  <c r="AL25" i="5"/>
  <c r="AK25" i="5"/>
  <c r="AJ25" i="5"/>
  <c r="AL22" i="5"/>
  <c r="AJ22" i="5"/>
  <c r="AK22" i="5" s="1"/>
  <c r="AL21" i="5"/>
  <c r="AK21" i="5"/>
  <c r="AJ21" i="5"/>
  <c r="AJ18" i="5"/>
  <c r="AL17" i="5"/>
  <c r="AK17" i="5"/>
  <c r="AL13" i="5"/>
  <c r="AK13" i="5"/>
  <c r="AJ13" i="5"/>
  <c r="AL9" i="5"/>
  <c r="AJ9" i="5"/>
  <c r="AK9" i="5" s="1"/>
  <c r="AL6" i="5"/>
  <c r="AK6" i="5"/>
  <c r="AJ6" i="5"/>
  <c r="BD24" i="1" l="1"/>
  <c r="BD6" i="1"/>
  <c r="AV25" i="1"/>
  <c r="BK24" i="1" l="1"/>
  <c r="BJ24" i="1"/>
  <c r="BI24" i="1"/>
  <c r="BH24" i="1"/>
  <c r="BG24" i="1"/>
  <c r="BF24" i="1"/>
  <c r="BE24" i="1"/>
  <c r="BC24" i="1"/>
  <c r="BB24" i="1"/>
  <c r="BA24" i="1"/>
  <c r="AZ24" i="1"/>
  <c r="AY24" i="1"/>
  <c r="AX24" i="1"/>
  <c r="AW24" i="1"/>
  <c r="AV24" i="1"/>
  <c r="AU24" i="1"/>
  <c r="AT24" i="1"/>
  <c r="AS24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BK22" i="1"/>
  <c r="BJ22" i="1"/>
  <c r="BI22" i="1"/>
  <c r="BH22" i="1"/>
  <c r="BG22" i="1"/>
  <c r="BF22" i="1"/>
  <c r="BE22" i="1"/>
  <c r="BC22" i="1"/>
  <c r="BB22" i="1"/>
  <c r="BA22" i="1"/>
  <c r="AZ22" i="1"/>
  <c r="AY22" i="1"/>
  <c r="AX22" i="1"/>
  <c r="AW22" i="1"/>
  <c r="AV22" i="1"/>
  <c r="AU22" i="1"/>
  <c r="AT22" i="1"/>
  <c r="AS22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BL21" i="1" l="1"/>
  <c r="AI21" i="1" s="1"/>
  <c r="AH21" i="1" s="1"/>
  <c r="BL22" i="1"/>
  <c r="AI22" i="1" s="1"/>
  <c r="AH22" i="1" s="1"/>
  <c r="BL24" i="1"/>
  <c r="AI24" i="1" s="1"/>
  <c r="AH24" i="1" s="1"/>
  <c r="BL23" i="1"/>
  <c r="AI23" i="1" s="1"/>
  <c r="AH23" i="1" s="1"/>
  <c r="AL21" i="1"/>
  <c r="AL12" i="4"/>
  <c r="AL9" i="4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BK25" i="1"/>
  <c r="BJ25" i="1"/>
  <c r="BI25" i="1"/>
  <c r="BH25" i="1"/>
  <c r="BG25" i="1"/>
  <c r="BF25" i="1"/>
  <c r="BC25" i="1"/>
  <c r="BB25" i="1"/>
  <c r="BA25" i="1"/>
  <c r="AZ25" i="1"/>
  <c r="AY25" i="1"/>
  <c r="AX25" i="1"/>
  <c r="AW25" i="1"/>
  <c r="AU25" i="1"/>
  <c r="AT25" i="1"/>
  <c r="AS25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BK6" i="1"/>
  <c r="BJ6" i="1"/>
  <c r="BI6" i="1"/>
  <c r="BH6" i="1"/>
  <c r="BG6" i="1"/>
  <c r="BF6" i="1"/>
  <c r="BE6" i="1"/>
  <c r="BC6" i="1"/>
  <c r="BB6" i="1"/>
  <c r="BA6" i="1"/>
  <c r="AZ6" i="1"/>
  <c r="AY6" i="1"/>
  <c r="AX6" i="1"/>
  <c r="AW6" i="1"/>
  <c r="AV6" i="1"/>
  <c r="AU6" i="1"/>
  <c r="AT6" i="1"/>
  <c r="AS6" i="1"/>
  <c r="AH30" i="3"/>
  <c r="BN18" i="3"/>
  <c r="BM18" i="3"/>
  <c r="BL18" i="3"/>
  <c r="BK18" i="3"/>
  <c r="BJ18" i="3"/>
  <c r="BI18" i="3"/>
  <c r="BH18" i="3"/>
  <c r="BG18" i="3"/>
  <c r="BF18" i="3"/>
  <c r="BE18" i="3"/>
  <c r="BD18" i="3"/>
  <c r="BC18" i="3"/>
  <c r="BB18" i="3"/>
  <c r="BA18" i="3"/>
  <c r="AZ18" i="3"/>
  <c r="AY18" i="3"/>
  <c r="AX18" i="3"/>
  <c r="BO18" i="3" s="1"/>
  <c r="AO18" i="3" s="1"/>
  <c r="AW18" i="3"/>
  <c r="AV18" i="3"/>
  <c r="BN17" i="3"/>
  <c r="BM17" i="3"/>
  <c r="BL17" i="3"/>
  <c r="BK17" i="3"/>
  <c r="BJ17" i="3"/>
  <c r="BI17" i="3"/>
  <c r="BH17" i="3"/>
  <c r="BG17" i="3"/>
  <c r="BF17" i="3"/>
  <c r="BE17" i="3"/>
  <c r="BD17" i="3"/>
  <c r="BC17" i="3"/>
  <c r="BB17" i="3"/>
  <c r="BA17" i="3"/>
  <c r="AZ17" i="3"/>
  <c r="AY17" i="3"/>
  <c r="AX17" i="3"/>
  <c r="AW17" i="3"/>
  <c r="AV17" i="3"/>
  <c r="BN16" i="3"/>
  <c r="BM16" i="3"/>
  <c r="BL16" i="3"/>
  <c r="BK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X16" i="3"/>
  <c r="AW16" i="3"/>
  <c r="AV16" i="3"/>
  <c r="BN15" i="3"/>
  <c r="BM15" i="3"/>
  <c r="BL15" i="3"/>
  <c r="BK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X15" i="3"/>
  <c r="AW15" i="3"/>
  <c r="AV15" i="3"/>
  <c r="BN14" i="3"/>
  <c r="BM14" i="3"/>
  <c r="BL14" i="3"/>
  <c r="BK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X14" i="3"/>
  <c r="AW14" i="3"/>
  <c r="AV14" i="3"/>
  <c r="BN13" i="3"/>
  <c r="BM13" i="3"/>
  <c r="BL13" i="3"/>
  <c r="BK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X13" i="3"/>
  <c r="AW13" i="3"/>
  <c r="AV13" i="3"/>
  <c r="BN12" i="3"/>
  <c r="BM12" i="3"/>
  <c r="BL12" i="3"/>
  <c r="BK12" i="3"/>
  <c r="BJ12" i="3"/>
  <c r="BI12" i="3"/>
  <c r="BH12" i="3"/>
  <c r="BG12" i="3"/>
  <c r="BF12" i="3"/>
  <c r="BE12" i="3"/>
  <c r="BD12" i="3"/>
  <c r="BC12" i="3"/>
  <c r="BB12" i="3"/>
  <c r="BA12" i="3"/>
  <c r="AZ12" i="3"/>
  <c r="AY12" i="3"/>
  <c r="AX12" i="3"/>
  <c r="AW12" i="3"/>
  <c r="AV12" i="3"/>
  <c r="AZ10" i="3"/>
  <c r="BO10" i="3" s="1"/>
  <c r="BN9" i="3"/>
  <c r="BM9" i="3"/>
  <c r="BL9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N9" i="3"/>
  <c r="AJ9" i="3"/>
  <c r="AK9" i="3" s="1"/>
  <c r="AZ7" i="3"/>
  <c r="BN6" i="3"/>
  <c r="AN6" i="3" s="1"/>
  <c r="AJ6" i="3" s="1"/>
  <c r="AK6" i="3" s="1"/>
  <c r="BM6" i="3"/>
  <c r="BL6" i="3"/>
  <c r="BK6" i="3"/>
  <c r="BJ6" i="3"/>
  <c r="BI6" i="3"/>
  <c r="BH6" i="3"/>
  <c r="BG6" i="3"/>
  <c r="BF6" i="3"/>
  <c r="BE6" i="3"/>
  <c r="BD6" i="3"/>
  <c r="BC6" i="3"/>
  <c r="BB6" i="3"/>
  <c r="BA6" i="3"/>
  <c r="AZ6" i="3"/>
  <c r="AY6" i="3"/>
  <c r="AX6" i="3"/>
  <c r="AW6" i="3"/>
  <c r="AV6" i="3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BG13" i="2"/>
  <c r="AJ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J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J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BG8" i="2"/>
  <c r="AJ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J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BG6" i="2"/>
  <c r="AJ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BO16" i="3" l="1"/>
  <c r="AO16" i="3" s="1"/>
  <c r="BO6" i="3"/>
  <c r="AO6" i="3" s="1"/>
  <c r="BH14" i="2"/>
  <c r="BK14" i="2" s="1"/>
  <c r="BH16" i="2"/>
  <c r="BK16" i="2" s="1"/>
  <c r="BO17" i="3"/>
  <c r="AO17" i="3" s="1"/>
  <c r="BL11" i="1"/>
  <c r="AI11" i="1" s="1"/>
  <c r="AH11" i="1" s="1"/>
  <c r="BH7" i="2"/>
  <c r="BK7" i="2" s="1"/>
  <c r="AL7" i="2" s="1"/>
  <c r="AK7" i="2" s="1"/>
  <c r="BH15" i="2"/>
  <c r="BK15" i="2" s="1"/>
  <c r="BO14" i="3"/>
  <c r="AO14" i="3" s="1"/>
  <c r="BH8" i="2"/>
  <c r="BK8" i="2" s="1"/>
  <c r="AL8" i="2" s="1"/>
  <c r="AK8" i="2" s="1"/>
  <c r="BO9" i="3"/>
  <c r="AO9" i="3" s="1"/>
  <c r="BO13" i="3"/>
  <c r="AO13" i="3" s="1"/>
  <c r="AL24" i="1"/>
  <c r="BH17" i="2"/>
  <c r="BK17" i="2" s="1"/>
  <c r="AL22" i="1"/>
  <c r="BH13" i="2"/>
  <c r="BK13" i="2" s="1"/>
  <c r="AL13" i="2" s="1"/>
  <c r="AK13" i="2" s="1"/>
  <c r="BH11" i="2"/>
  <c r="BK11" i="2" s="1"/>
  <c r="BH12" i="2"/>
  <c r="BK12" i="2" s="1"/>
  <c r="AL12" i="2" s="1"/>
  <c r="AK12" i="2" s="1"/>
  <c r="BO15" i="3"/>
  <c r="AO15" i="3" s="1"/>
  <c r="AL23" i="1"/>
  <c r="BL18" i="1"/>
  <c r="AI18" i="1" s="1"/>
  <c r="AH18" i="1" s="1"/>
  <c r="BL6" i="1"/>
  <c r="AI6" i="1" s="1"/>
  <c r="AH6" i="1" s="1"/>
  <c r="BL9" i="1"/>
  <c r="AL9" i="1" s="1"/>
  <c r="AL11" i="1"/>
  <c r="BL25" i="1"/>
  <c r="AL25" i="1" s="1"/>
  <c r="BL17" i="1"/>
  <c r="AI17" i="1" s="1"/>
  <c r="AH17" i="1" s="1"/>
  <c r="BL14" i="1"/>
  <c r="AL14" i="1" s="1"/>
  <c r="BH6" i="2"/>
  <c r="BK6" i="2" s="1"/>
  <c r="AL6" i="2" s="1"/>
  <c r="AK6" i="2" s="1"/>
  <c r="BO12" i="3"/>
  <c r="AO12" i="3" s="1"/>
  <c r="BL10" i="1"/>
  <c r="AI10" i="1" s="1"/>
  <c r="AH10" i="1" s="1"/>
  <c r="BL26" i="1"/>
  <c r="AL26" i="1" s="1"/>
  <c r="AL6" i="1" l="1"/>
  <c r="AL18" i="1"/>
  <c r="AI9" i="1"/>
  <c r="AH9" i="1" s="1"/>
  <c r="AI25" i="1"/>
  <c r="AH25" i="1" s="1"/>
  <c r="AL17" i="1"/>
  <c r="AI14" i="1"/>
  <c r="AH14" i="1" s="1"/>
  <c r="AL10" i="1"/>
  <c r="AI26" i="1"/>
  <c r="AH26" i="1" s="1"/>
</calcChain>
</file>

<file path=xl/sharedStrings.xml><?xml version="1.0" encoding="utf-8"?>
<sst xmlns="http://schemas.openxmlformats.org/spreadsheetml/2006/main" count="3604" uniqueCount="438">
  <si>
    <t>Matricula</t>
  </si>
  <si>
    <t>NOME</t>
  </si>
  <si>
    <t>LOCAL</t>
  </si>
  <si>
    <t>TURNO</t>
  </si>
  <si>
    <t>CH</t>
  </si>
  <si>
    <t>CT</t>
  </si>
  <si>
    <t>HE</t>
  </si>
  <si>
    <t>Coordenação</t>
  </si>
  <si>
    <t>QUA</t>
  </si>
  <si>
    <t>QUI</t>
  </si>
  <si>
    <t>SEX</t>
  </si>
  <si>
    <t>SAB</t>
  </si>
  <si>
    <t>DOM</t>
  </si>
  <si>
    <t>SEG</t>
  </si>
  <si>
    <t>TER</t>
  </si>
  <si>
    <t>F</t>
  </si>
  <si>
    <t>FE</t>
  </si>
  <si>
    <t>LP</t>
  </si>
  <si>
    <t>AT</t>
  </si>
  <si>
    <t>C</t>
  </si>
  <si>
    <t>M</t>
  </si>
  <si>
    <t>T</t>
  </si>
  <si>
    <t>P</t>
  </si>
  <si>
    <t>SN</t>
  </si>
  <si>
    <t>M/T</t>
  </si>
  <si>
    <t>I/I</t>
  </si>
  <si>
    <t>I¹</t>
  </si>
  <si>
    <t>I²</t>
  </si>
  <si>
    <t>M4</t>
  </si>
  <si>
    <t>T5</t>
  </si>
  <si>
    <t>M/SN</t>
  </si>
  <si>
    <t>T/SN</t>
  </si>
  <si>
    <t>T/I</t>
  </si>
  <si>
    <t>P/I</t>
  </si>
  <si>
    <t>M/I</t>
  </si>
  <si>
    <t>M4/T</t>
  </si>
  <si>
    <t>DCH</t>
  </si>
  <si>
    <t>THT</t>
  </si>
  <si>
    <t>SN*</t>
  </si>
  <si>
    <t>FLEXÍVEL</t>
  </si>
  <si>
    <t>Apoio Administrativo</t>
  </si>
  <si>
    <t>Faturamento</t>
  </si>
  <si>
    <t>07-13H</t>
  </si>
  <si>
    <t>113549</t>
  </si>
  <si>
    <t>LIA PAIVA</t>
  </si>
  <si>
    <t>TEREZINHA NUNES</t>
  </si>
  <si>
    <t>Serviços gerais</t>
  </si>
  <si>
    <t>12-18H</t>
  </si>
  <si>
    <t>RECEPÇÃO</t>
  </si>
  <si>
    <t>11388-3</t>
  </si>
  <si>
    <t>MARCIO LUSARDI</t>
  </si>
  <si>
    <t>15423-7</t>
  </si>
  <si>
    <t>MARIA CRISTINA</t>
  </si>
  <si>
    <t>13-19H</t>
  </si>
  <si>
    <t>10320-9</t>
  </si>
  <si>
    <t>HIGINEZ ALVES</t>
  </si>
  <si>
    <t>FÉRIAS</t>
  </si>
  <si>
    <t>19h-7h</t>
  </si>
  <si>
    <t>13963-7</t>
  </si>
  <si>
    <t>SILVANA BRANDÃO</t>
  </si>
  <si>
    <t>15467-9</t>
  </si>
  <si>
    <t>DANIELE ROBERTI</t>
  </si>
  <si>
    <t>EXTERNO</t>
  </si>
  <si>
    <t>Legenda</t>
  </si>
  <si>
    <t>Avisos:</t>
  </si>
  <si>
    <t>07:00 às 13:00</t>
  </si>
  <si>
    <t>01:00 às 07:00</t>
  </si>
  <si>
    <t>13:00 às 19:00</t>
  </si>
  <si>
    <t>19:00 às 07:07</t>
  </si>
  <si>
    <t>_________________________</t>
  </si>
  <si>
    <t>12:00 às 18:00</t>
  </si>
  <si>
    <t>19:00 às 07:00</t>
  </si>
  <si>
    <t>07:00 às 19:00</t>
  </si>
  <si>
    <t>19:00 à 01:00</t>
  </si>
  <si>
    <t>Coord. Administrativa</t>
  </si>
  <si>
    <t>Reg. Prof.</t>
  </si>
  <si>
    <t>Tec. Rx</t>
  </si>
  <si>
    <t>M1</t>
  </si>
  <si>
    <t>T1</t>
  </si>
  <si>
    <t>T2</t>
  </si>
  <si>
    <t>T3</t>
  </si>
  <si>
    <t>T4</t>
  </si>
  <si>
    <t>D1</t>
  </si>
  <si>
    <t>D2</t>
  </si>
  <si>
    <t>D3</t>
  </si>
  <si>
    <t>D4</t>
  </si>
  <si>
    <t>I</t>
  </si>
  <si>
    <t>N</t>
  </si>
  <si>
    <t>Jeferson Lopes</t>
  </si>
  <si>
    <t xml:space="preserve">0719 </t>
  </si>
  <si>
    <t>7h-12h</t>
  </si>
  <si>
    <t>Dilcelia Arantes</t>
  </si>
  <si>
    <t>02224</t>
  </si>
  <si>
    <t>10:00 AS 15:00</t>
  </si>
  <si>
    <t>Áquilas Ferreira</t>
  </si>
  <si>
    <t>01269 T</t>
  </si>
  <si>
    <t>14h-19h</t>
  </si>
  <si>
    <t>Adilson de Almeida</t>
  </si>
  <si>
    <t>03291T</t>
  </si>
  <si>
    <t>19-7h</t>
  </si>
  <si>
    <t xml:space="preserve">Anderson Meireles </t>
  </si>
  <si>
    <t>3201T</t>
  </si>
  <si>
    <t>Gustavo Albuquerque</t>
  </si>
  <si>
    <t>00858</t>
  </si>
  <si>
    <t>EXT</t>
  </si>
  <si>
    <t>07H - 12H</t>
  </si>
  <si>
    <t>07H - 11H</t>
  </si>
  <si>
    <t>14H-19H</t>
  </si>
  <si>
    <t>11H - 15H</t>
  </si>
  <si>
    <t>_____________________________________</t>
  </si>
  <si>
    <t>07H-15H</t>
  </si>
  <si>
    <t>Jeferson Lopes de Albuquerque</t>
  </si>
  <si>
    <t>Carolina A. F. Santini</t>
  </si>
  <si>
    <t>07H-13H</t>
  </si>
  <si>
    <t>07H-19H</t>
  </si>
  <si>
    <t xml:space="preserve">        Matrícula 12834-1/ Reg. Prof. 0719</t>
  </si>
  <si>
    <t>Matrícula 109460</t>
  </si>
  <si>
    <t>13H-19H</t>
  </si>
  <si>
    <t>19H - 07H</t>
  </si>
  <si>
    <t xml:space="preserve">               Responsável Técnico</t>
  </si>
  <si>
    <t>Coord Administrativa</t>
  </si>
  <si>
    <t>Farmacêutica</t>
  </si>
  <si>
    <t>CRF PR</t>
  </si>
  <si>
    <t>M2</t>
  </si>
  <si>
    <t>M3</t>
  </si>
  <si>
    <t>Mta</t>
  </si>
  <si>
    <t>14H30 as 20H30</t>
  </si>
  <si>
    <t>Assistente Social</t>
  </si>
  <si>
    <t>CRESS</t>
  </si>
  <si>
    <t>M5</t>
  </si>
  <si>
    <t>T6</t>
  </si>
  <si>
    <t>13765-0</t>
  </si>
  <si>
    <t>POLIANA DE PAULA AMANCIO</t>
  </si>
  <si>
    <t>6587 PR</t>
  </si>
  <si>
    <t>07h as 13h</t>
  </si>
  <si>
    <t>Rouparia</t>
  </si>
  <si>
    <t>11910-5</t>
  </si>
  <si>
    <t>JOAO VITOR DA SILVA</t>
  </si>
  <si>
    <t>não possui</t>
  </si>
  <si>
    <t>07H30 as 13H30</t>
  </si>
  <si>
    <t>Evelyne Peteira Merlini</t>
  </si>
  <si>
    <t>13h30-19h30</t>
  </si>
  <si>
    <t>Legendas:</t>
  </si>
  <si>
    <t>13H as 19H</t>
  </si>
  <si>
    <t>14:30 ÁS 20:30</t>
  </si>
  <si>
    <t>06h30 as 12h30</t>
  </si>
  <si>
    <t>08H AS 14H</t>
  </si>
  <si>
    <t>BH</t>
  </si>
  <si>
    <t>Banco de horas</t>
  </si>
  <si>
    <t>Rogerio Correia</t>
  </si>
  <si>
    <t>externo</t>
  </si>
  <si>
    <t>11451-0</t>
  </si>
  <si>
    <t>Cleusa Simões</t>
  </si>
  <si>
    <r>
      <t xml:space="preserve">
ESCALA DE TRABALHO - UPA Sabará  
ADMINISTRATIVOS – FEVEREIRO </t>
    </r>
    <r>
      <rPr>
        <b/>
        <sz val="10"/>
        <rFont val="Arial"/>
        <family val="2"/>
        <charset val="1"/>
      </rPr>
      <t xml:space="preserve"> – 2024 
CARGA HORÁRIA – 20 DIAS ÚTEIS -120  HS
Técnicos de Gestão Pública </t>
    </r>
  </si>
  <si>
    <t>Q</t>
  </si>
  <si>
    <t>S</t>
  </si>
  <si>
    <t>D</t>
  </si>
  <si>
    <t>10946-0</t>
  </si>
  <si>
    <t>12062-0</t>
  </si>
  <si>
    <t>CAROLINA A.F. SANTINI</t>
  </si>
  <si>
    <t>DULCINEIA ANDRADE</t>
  </si>
  <si>
    <t>LEGENDA</t>
  </si>
  <si>
    <t>_____________________________</t>
  </si>
  <si>
    <t>MEDICA</t>
  </si>
  <si>
    <t>Flexível</t>
  </si>
  <si>
    <t>FL</t>
  </si>
  <si>
    <t>ENFERMAGEM</t>
  </si>
  <si>
    <t>CAROLINA A.F.SANTINI</t>
  </si>
  <si>
    <t>ADMINISTRATIVA</t>
  </si>
  <si>
    <t>FL- Flexível</t>
  </si>
  <si>
    <t>06H</t>
  </si>
  <si>
    <t>Carolina F. Santini</t>
  </si>
  <si>
    <t>Matrícula 15160-2</t>
  </si>
  <si>
    <t>10970-3</t>
  </si>
  <si>
    <t>GLAUBER GEHARD</t>
  </si>
  <si>
    <t>12805-8</t>
  </si>
  <si>
    <t>RUI DE MELO</t>
  </si>
  <si>
    <t>GABRIEL HENRIQUE DE PAULA</t>
  </si>
  <si>
    <t>14005-8</t>
  </si>
  <si>
    <t>DANIEL RIBEIRO</t>
  </si>
  <si>
    <r>
      <rPr>
        <b/>
        <u/>
        <sz val="8"/>
        <rFont val="Calibri"/>
        <family val="2"/>
      </rPr>
      <t>M/</t>
    </r>
    <r>
      <rPr>
        <sz val="8"/>
        <rFont val="Calibri"/>
        <family val="2"/>
        <charset val="1"/>
      </rPr>
      <t>SN</t>
    </r>
  </si>
  <si>
    <t>ATESTADO</t>
  </si>
  <si>
    <t>ESCALA DE TRABALHO DO UPA Sabará - Fevereiro 2025
CARGA HORÁRIA – 20 DIAS ÚTEIS 96  HS
ESCALA DE PLANTÃO Técnico de Radiologia</t>
  </si>
  <si>
    <t>Dani - Cobertura apoio administrativo - DIAS 4,5 6 E 11</t>
  </si>
  <si>
    <t xml:space="preserve">Atestado </t>
  </si>
  <si>
    <t>Leandro</t>
  </si>
  <si>
    <t>Marquinhos</t>
  </si>
  <si>
    <t>D1/N</t>
  </si>
  <si>
    <t>D1+AB8:AJ8</t>
  </si>
  <si>
    <t>SEM COBERTURA</t>
  </si>
  <si>
    <r>
      <rPr>
        <b/>
        <u/>
        <sz val="8"/>
        <rFont val="Calibri"/>
        <family val="2"/>
      </rPr>
      <t>M</t>
    </r>
    <r>
      <rPr>
        <sz val="8"/>
        <rFont val="Calibri"/>
        <family val="2"/>
        <charset val="1"/>
      </rPr>
      <t>/SN</t>
    </r>
  </si>
  <si>
    <r>
      <rPr>
        <b/>
        <u/>
        <sz val="8"/>
        <rFont val="Calibri"/>
        <family val="2"/>
      </rPr>
      <t>T</t>
    </r>
    <r>
      <rPr>
        <sz val="8"/>
        <rFont val="Calibri"/>
        <family val="2"/>
        <charset val="1"/>
      </rPr>
      <t>/SN</t>
    </r>
  </si>
  <si>
    <r>
      <t>M</t>
    </r>
    <r>
      <rPr>
        <b/>
        <u/>
        <sz val="8"/>
        <rFont val="Calibri"/>
        <family val="2"/>
      </rPr>
      <t>/T</t>
    </r>
  </si>
  <si>
    <r>
      <t>M</t>
    </r>
    <r>
      <rPr>
        <b/>
        <sz val="8"/>
        <rFont val="Calibri"/>
        <family val="2"/>
      </rPr>
      <t>/T</t>
    </r>
  </si>
  <si>
    <r>
      <t xml:space="preserve">ESCALA DE TRABALHO DO UPA Sabará – fev -  2024
</t>
    </r>
    <r>
      <rPr>
        <b/>
        <sz val="10"/>
        <rFont val="Arial"/>
        <family val="2"/>
        <charset val="1"/>
      </rPr>
      <t xml:space="preserve">CARGA HORÁRIA – 20 DIAS ÚTEIS - 120 HS
</t>
    </r>
    <r>
      <rPr>
        <b/>
        <sz val="9"/>
        <rFont val="Arial"/>
        <family val="2"/>
        <charset val="1"/>
      </rPr>
      <t>ESCALA DE PLANTÃO – DEMAIS FUNÇÕES</t>
    </r>
  </si>
  <si>
    <t>TIAGO AIRES</t>
  </si>
  <si>
    <t xml:space="preserve">Coord. Administrativa </t>
  </si>
  <si>
    <r>
      <t xml:space="preserve">
ESCALA DE TRABALHO - UPA Sabará  
COORDENAÇÃO – FEVEREIRO</t>
    </r>
    <r>
      <rPr>
        <b/>
        <sz val="10"/>
        <color indexed="10"/>
        <rFont val="Arial"/>
        <family val="2"/>
      </rPr>
      <t xml:space="preserve"> –</t>
    </r>
    <r>
      <rPr>
        <b/>
        <sz val="10"/>
        <rFont val="Arial"/>
        <family val="2"/>
        <charset val="1"/>
      </rPr>
      <t xml:space="preserve"> </t>
    </r>
    <r>
      <rPr>
        <b/>
        <sz val="10"/>
        <color indexed="10"/>
        <rFont val="Arial"/>
        <family val="2"/>
      </rPr>
      <t>2025</t>
    </r>
    <r>
      <rPr>
        <b/>
        <sz val="10"/>
        <rFont val="Arial"/>
        <family val="2"/>
        <charset val="1"/>
      </rPr>
      <t xml:space="preserve"> 
CARGA HORÁRIA –  DIAS 22 ÚTEIS - 120 HS
</t>
    </r>
  </si>
  <si>
    <t>ANA PAULA FREGONEZE PAGLIARINI</t>
  </si>
  <si>
    <t>CARLOS ALBERTO DE SOUZA MARQUES</t>
  </si>
  <si>
    <t>fl</t>
  </si>
  <si>
    <r>
      <rPr>
        <b/>
        <sz val="18"/>
        <color indexed="10"/>
        <rFont val="Arial"/>
        <family val="2"/>
      </rPr>
      <t xml:space="preserve">ESCALA UPA SABARÁ - FEVEREIRO - 2025
</t>
    </r>
    <r>
      <rPr>
        <b/>
        <sz val="18"/>
        <rFont val="Arial"/>
        <family val="2"/>
      </rPr>
      <t>CARGA HORÁRIA - 20 DIAS ÚTEIS 120HS
ESCALA DE PLANTÃO - ENFERMEIROS</t>
    </r>
  </si>
  <si>
    <t xml:space="preserve">Reg. Prof. </t>
  </si>
  <si>
    <t>Enfermeiro</t>
  </si>
  <si>
    <t>COREN</t>
  </si>
  <si>
    <t>ANA PAULA F. PAGLIARINI</t>
  </si>
  <si>
    <t>FLEX</t>
  </si>
  <si>
    <t>VIVIAN SAYURI N. EBURNIO</t>
  </si>
  <si>
    <t>07-19H</t>
  </si>
  <si>
    <t xml:space="preserve"> VANIA GOMES S. FERREIRA</t>
  </si>
  <si>
    <t>OK</t>
  </si>
  <si>
    <t>13815-0</t>
  </si>
  <si>
    <t>LUCIANA PINHEIRO</t>
  </si>
  <si>
    <t>FÉRIAS ATÉ 06/02</t>
  </si>
  <si>
    <t>CARLOS HENRIQUE ANTONIO</t>
  </si>
  <si>
    <t>FLUXO</t>
  </si>
  <si>
    <t>DANIELLE C. M. A. DE SANTANA</t>
  </si>
  <si>
    <t>13944-0</t>
  </si>
  <si>
    <t>MANOEL ARANTES</t>
  </si>
  <si>
    <t>19h-07H</t>
  </si>
  <si>
    <t>ATESTADO 60 DIAS A PARTIR DE 10/12/24.</t>
  </si>
  <si>
    <t>CESAR AUGUSTO DE OLIVEIRA</t>
  </si>
  <si>
    <t>13612-3</t>
  </si>
  <si>
    <r>
      <rPr>
        <b/>
        <sz val="12"/>
        <rFont val="Arial"/>
        <family val="2"/>
      </rPr>
      <t>P</t>
    </r>
    <r>
      <rPr>
        <sz val="12"/>
        <rFont val="Arial"/>
        <family val="2"/>
      </rPr>
      <t>/SN</t>
    </r>
  </si>
  <si>
    <r>
      <rPr>
        <b/>
        <sz val="12"/>
        <rFont val="Arial"/>
        <family val="2"/>
      </rPr>
      <t>T</t>
    </r>
    <r>
      <rPr>
        <sz val="12"/>
        <rFont val="Arial"/>
        <family val="2"/>
      </rPr>
      <t>/SN</t>
    </r>
  </si>
  <si>
    <t>13615-8</t>
  </si>
  <si>
    <t>NEIVA MEIRA T. CARMO</t>
  </si>
  <si>
    <t>ANADIR DE ALMEIDA FERREIRA</t>
  </si>
  <si>
    <t>MARCELO FERNANDES</t>
  </si>
  <si>
    <t>Enfermeiros FLUXISTAS</t>
  </si>
  <si>
    <t>13614-0</t>
  </si>
  <si>
    <t>TANIA V. P. R. T. SANTOS</t>
  </si>
  <si>
    <t>10- 22H</t>
  </si>
  <si>
    <t>DEBORA CRISTINA Y.I.MORITA</t>
  </si>
  <si>
    <t>Enfermeiros EXTERNOS</t>
  </si>
  <si>
    <t>ELTON</t>
  </si>
  <si>
    <t>LIGIA ADRIANA</t>
  </si>
  <si>
    <t>F - FRENTE (ACOLHIMENTO, POS E HIDRATAÇÃO)</t>
  </si>
  <si>
    <t>P- PLANTÃO DIURNO 07 - 19HS</t>
  </si>
  <si>
    <t>IA - INTERMEDIÁRIO DAS 19H À 01H</t>
  </si>
  <si>
    <t>E- FUNDOS (ENFERMARIA E EMERGENCIA)</t>
  </si>
  <si>
    <t>M- MANHÃ - 07 - 13HS</t>
  </si>
  <si>
    <t>IB - INTERMEDIÁRIO DA 01 ÀS 07HS</t>
  </si>
  <si>
    <t>FLUXO - ORGANIZAÇÃO DOS ATENDIMENTOS</t>
  </si>
  <si>
    <t>T- TARDE - 13 - 19HS</t>
  </si>
  <si>
    <t>IAF - FLUXO 10 ÀS 16HS</t>
  </si>
  <si>
    <t>SN - SERVIÇO NOTURNO - 19 - 07HS</t>
  </si>
  <si>
    <t>IBF - FLUXO 16 ÀS 22H</t>
  </si>
  <si>
    <t>BH - BANCO DE HORAS</t>
  </si>
  <si>
    <t>ESCALA DE PLANTÃO TÉCNICOS DE ENFERMAGEM DIURNO</t>
  </si>
  <si>
    <t>PROFISSIONAIS</t>
  </si>
  <si>
    <t>CATEGORIA</t>
  </si>
  <si>
    <t>13649-2</t>
  </si>
  <si>
    <t>AP MARCIA SPINASSI</t>
  </si>
  <si>
    <t>235203</t>
  </si>
  <si>
    <t>AUX ENF</t>
  </si>
  <si>
    <t>7h00 às 19h00</t>
  </si>
  <si>
    <t>14190-9</t>
  </si>
  <si>
    <t>CLÓVIS E .DA COSTA</t>
  </si>
  <si>
    <t>492325</t>
  </si>
  <si>
    <t>JAQUELINE SOUZA DE ALMEIDA</t>
  </si>
  <si>
    <t>13715-4</t>
  </si>
  <si>
    <t>ELISÂNGELA S.S.S.PEREIRA</t>
  </si>
  <si>
    <t>263106</t>
  </si>
  <si>
    <t xml:space="preserve">M.NILZA  BORGES </t>
  </si>
  <si>
    <t>TEC ENF</t>
  </si>
  <si>
    <t>13164-4</t>
  </si>
  <si>
    <t xml:space="preserve">MARTA LUISA ROSA DA SILVA </t>
  </si>
  <si>
    <t>15086-0</t>
  </si>
  <si>
    <t>MARTA REGINA M. OLIVEIRA</t>
  </si>
  <si>
    <t>13h00 às 19h00</t>
  </si>
  <si>
    <t>13026-5</t>
  </si>
  <si>
    <t>SUELY B DE O RODRIGUES</t>
  </si>
  <si>
    <t>13740-5</t>
  </si>
  <si>
    <t>VERA L. GLOOR DE OLIVEIRA</t>
  </si>
  <si>
    <t>492782</t>
  </si>
  <si>
    <t>MAYARA PAIXÃO FERREIRA</t>
  </si>
  <si>
    <t>CLAUDIA MARIA VIANA DE MORAES</t>
  </si>
  <si>
    <t>13705-7</t>
  </si>
  <si>
    <t>ANA CAROLINA DA C. RAMOS</t>
  </si>
  <si>
    <t>665004</t>
  </si>
  <si>
    <t>13689-1</t>
  </si>
  <si>
    <t>ADRIANA BORBA ALVES</t>
  </si>
  <si>
    <t>15120-3</t>
  </si>
  <si>
    <t>BIANCO ZAMPARO</t>
  </si>
  <si>
    <t>710920</t>
  </si>
  <si>
    <t>15115-7</t>
  </si>
  <si>
    <t>CLAUDIA DAIANE R. DA NEVE</t>
  </si>
  <si>
    <t>932606</t>
  </si>
  <si>
    <t>15329-0</t>
  </si>
  <si>
    <t>J WALDECI FREITAS</t>
  </si>
  <si>
    <t>MARIA ROSA DA SILVA</t>
  </si>
  <si>
    <t>11435-9</t>
  </si>
  <si>
    <t>ROSELAINE YANES PALMIERI</t>
  </si>
  <si>
    <t>15085-1</t>
  </si>
  <si>
    <t>VERA LÚCIA SANTOS</t>
  </si>
  <si>
    <t>1034610</t>
  </si>
  <si>
    <t>SUZAMAR TREVISAN RODRIGUES</t>
  </si>
  <si>
    <t>JOSIANE CAMILO DOS S. SILVA</t>
  </si>
  <si>
    <t>GIOVANNI FRANCESCO NEGRI</t>
  </si>
  <si>
    <t>GHEYSA PATRICIA DE LIMA</t>
  </si>
  <si>
    <t>12471-0</t>
  </si>
  <si>
    <t>WALDENIR GOMES BRITO</t>
  </si>
  <si>
    <t>13747-2</t>
  </si>
  <si>
    <t>AP FÁTIMA DE JESUS</t>
  </si>
  <si>
    <t>13729-4</t>
  </si>
  <si>
    <t>BENTO (ANDRE LUIS)</t>
  </si>
  <si>
    <t>541438</t>
  </si>
  <si>
    <t>81507-1</t>
  </si>
  <si>
    <t>BRUNO DE ARAGÃO R0DRIGUES</t>
  </si>
  <si>
    <t>14279-4</t>
  </si>
  <si>
    <t>CRISTIANE DE CASSIA P.PADILHA</t>
  </si>
  <si>
    <t>7h00 às 13h00</t>
  </si>
  <si>
    <t>12946-1</t>
  </si>
  <si>
    <t>KARINA CARVALHO</t>
  </si>
  <si>
    <t>13h30 às 19h30</t>
  </si>
  <si>
    <t>13865-7</t>
  </si>
  <si>
    <t>FATIMA CORDEIRO TORRES</t>
  </si>
  <si>
    <t>13859-2</t>
  </si>
  <si>
    <t>MARIA FERNANDA GALVÃO</t>
  </si>
  <si>
    <t>15105-0</t>
  </si>
  <si>
    <t>ANGELA CELESTE TELES BELTRAN</t>
  </si>
  <si>
    <t>14091-0</t>
  </si>
  <si>
    <t>REGINA L M. RABELO</t>
  </si>
  <si>
    <t>731494</t>
  </si>
  <si>
    <t>JULIET CRISTINA DA SILVA</t>
  </si>
  <si>
    <t>ELISANGELA DE SOUZA FERREIRA</t>
  </si>
  <si>
    <t>12147-9</t>
  </si>
  <si>
    <t>ESCALA UPA SABARÁ - FEVEREIRO -  2025</t>
  </si>
  <si>
    <t>CARGA HORÁRIA - 20 DIAS ÚTEIS - 120 HS</t>
  </si>
  <si>
    <t>ESCALA DE PLANTÃO TÉCNICOS DE ENFERMAGEM NOTURNO</t>
  </si>
  <si>
    <t>Ma</t>
  </si>
  <si>
    <t>Ta</t>
  </si>
  <si>
    <t>Da</t>
  </si>
  <si>
    <t>Pa</t>
  </si>
  <si>
    <t>MTa</t>
  </si>
  <si>
    <t>13222-5</t>
  </si>
  <si>
    <t>ANGELITA VENANCIO TRUCOLO</t>
  </si>
  <si>
    <t>IZABEL LUIZA SOARES</t>
  </si>
  <si>
    <t>11829-0</t>
  </si>
  <si>
    <t>JOSEFA IVANEIDE DA SILVA</t>
  </si>
  <si>
    <t>LILIAN SOARES DOS SANTOS PONCE</t>
  </si>
  <si>
    <t>12219-0</t>
  </si>
  <si>
    <t>MARCELO FABIANI SILVA</t>
  </si>
  <si>
    <t>13887-8</t>
  </si>
  <si>
    <t>MARIA APARECIDA DA SILVA</t>
  </si>
  <si>
    <t>388029</t>
  </si>
  <si>
    <t>13725-1</t>
  </si>
  <si>
    <t>ROSANGELA AP. REIS CASAGRANDE</t>
  </si>
  <si>
    <t xml:space="preserve">DANILO DE CAMPOS </t>
  </si>
  <si>
    <t>EDVANA CRISTINA BARBOSA</t>
  </si>
  <si>
    <t>ALINE LAMÁRIO DA ROSA COSTA</t>
  </si>
  <si>
    <t>CARGA HORÁRIA - 23 DIAS ÚTEIS - 138 HS</t>
  </si>
  <si>
    <t>13180-6</t>
  </si>
  <si>
    <t>DENISE BOAVENTURA</t>
  </si>
  <si>
    <t>12389-7</t>
  </si>
  <si>
    <t>ELIANIA DA SILVA</t>
  </si>
  <si>
    <t>12172-0</t>
  </si>
  <si>
    <t>JOÃO BATISTA DE OLIVEIRA FILHO</t>
  </si>
  <si>
    <t>12926-7</t>
  </si>
  <si>
    <t>LUCILENE A SILVA MENDES</t>
  </si>
  <si>
    <t>12420-6</t>
  </si>
  <si>
    <t>MARCIO LEANDRO DE OLIVEIRA</t>
  </si>
  <si>
    <t xml:space="preserve">NILZA MOREIRA PINHO </t>
  </si>
  <si>
    <t>10628-3</t>
  </si>
  <si>
    <t>SILVANA TEIXEIRA</t>
  </si>
  <si>
    <t>13268-3</t>
  </si>
  <si>
    <t>SILVIA LOPES DA SILVA</t>
  </si>
  <si>
    <t>13679-4</t>
  </si>
  <si>
    <t>THIAGO GONÇALVES MEDEIROS</t>
  </si>
  <si>
    <t>12851-1</t>
  </si>
  <si>
    <t>ISMAR DA CRUZ REIS JUNIOR</t>
  </si>
  <si>
    <t>ANDRESSA ESTEVES DE SOUZA</t>
  </si>
  <si>
    <t>ANDRESSA DA ROCHA BARBOSA</t>
  </si>
  <si>
    <t>14262-0</t>
  </si>
  <si>
    <t>VANESSA LUIZA HONORATO FRANDINI</t>
  </si>
  <si>
    <t>11128-7</t>
  </si>
  <si>
    <t>VANDERLUCIA CALDEIRA DA SILVA</t>
  </si>
  <si>
    <t>THAIS VIDAL DOS SANTOS SOUZA</t>
  </si>
  <si>
    <t>10722-0</t>
  </si>
  <si>
    <t>EDNA REGINA DA SILVA</t>
  </si>
  <si>
    <t>14169-0</t>
  </si>
  <si>
    <t>JOSÉ M. BARBOSA JR</t>
  </si>
  <si>
    <t>901599</t>
  </si>
  <si>
    <t>13712-0</t>
  </si>
  <si>
    <t>LISANIA PINTO</t>
  </si>
  <si>
    <t>741333</t>
  </si>
  <si>
    <t>13680-8</t>
  </si>
  <si>
    <t>MARIA REGINA RODRIGUES SILVA</t>
  </si>
  <si>
    <t>NERCI APDA DE CASTRO DESTACIO</t>
  </si>
  <si>
    <t>13694-8</t>
  </si>
  <si>
    <t>SIMONE PEREIRA DA SILVA</t>
  </si>
  <si>
    <t>LEILA APARECIDA DA SILVA</t>
  </si>
  <si>
    <t>GABRIEL RIBEIRO</t>
  </si>
  <si>
    <t>DANIELE PEREIRA DO CARMO</t>
  </si>
  <si>
    <t>EDILAINE CRISTINA SARTORI</t>
  </si>
  <si>
    <t>19H - 01H</t>
  </si>
  <si>
    <t>12422-2</t>
  </si>
  <si>
    <t>MARIA APARECIDA DA  SILVA</t>
  </si>
  <si>
    <t>CARGA HORÁRIA - 20 DIAS ÚTEIS - 120HS</t>
  </si>
  <si>
    <t>FÉRIAS 20 DIAS A PARTIR DE 10/02/2025</t>
  </si>
  <si>
    <t>AF</t>
  </si>
  <si>
    <t>FÉRIAS 04 A 13/02/2025</t>
  </si>
  <si>
    <t>JULIANE ALVES PEREIRA</t>
  </si>
  <si>
    <r>
      <t>M/</t>
    </r>
    <r>
      <rPr>
        <b/>
        <sz val="14"/>
        <rFont val="Arial"/>
        <family val="2"/>
      </rPr>
      <t>T</t>
    </r>
  </si>
  <si>
    <t>FÉRIAS DE 11 A 27/02/2025</t>
  </si>
  <si>
    <t>FÉRIAS  DE 03 A 10/02/2025</t>
  </si>
  <si>
    <t>ESCALA UPA SABARÁ - FEVEREIRO 2024 - 20 DIAS ÚTEIS - 160HS</t>
  </si>
  <si>
    <t>ESCALA DE PLANTÃO - AGENTES CONTROLE ENDEMIAS - NOTIFICAÇÕES RDNO, GAL</t>
  </si>
  <si>
    <t>SIRLENE CARRETI</t>
  </si>
  <si>
    <t>19 - 01H</t>
  </si>
  <si>
    <t>I*</t>
  </si>
  <si>
    <t>EDNA APARECIDA BARBOSA DA SILVA</t>
  </si>
  <si>
    <t>07 -19H</t>
  </si>
  <si>
    <t>P2</t>
  </si>
  <si>
    <t>FRANCESCA A. WILLY AMARAL</t>
  </si>
  <si>
    <t>ATESTADO 60 DIAS A PARTIR DE 28/12</t>
  </si>
  <si>
    <t>EDMARA DOS SANTOS PEREIRA</t>
  </si>
  <si>
    <t>07 - 16H</t>
  </si>
  <si>
    <t>P1</t>
  </si>
  <si>
    <t>MÁRCIA TOMOKO HORITA</t>
  </si>
  <si>
    <t>DALSON LUIS HIDALGO</t>
  </si>
  <si>
    <t xml:space="preserve">LUCIANA TOMITA - </t>
  </si>
  <si>
    <t>P- DAS 07 AS 19HS COM 1 HORA DE INTERVALO REGISTRADO NO PONTO</t>
  </si>
  <si>
    <t>M- DAS 07 AS 13HS</t>
  </si>
  <si>
    <t>T- DAS 13 ÀS 19HS</t>
  </si>
  <si>
    <t>M* - DAS 07 AS 12HS</t>
  </si>
  <si>
    <t>T* - DAS 12 AS 19HS</t>
  </si>
  <si>
    <t>P*- DAS 07 AS 20HS COM 1 HORA DE INTERVALO REGISTRADO NO PONTO</t>
  </si>
  <si>
    <t>I - DAS 19 À 01H</t>
  </si>
  <si>
    <t>I* - DAS 18 A 01H</t>
  </si>
  <si>
    <t>I**- DAS 16 A 01H COM 1H DE INTERVALO REGISTRADO NO  PONTO</t>
  </si>
  <si>
    <t>TI - DAS 13 A 01H COM 1H INTERVALO REGISTRADA NO PONTO</t>
  </si>
  <si>
    <t>P1 - DAS 07 AS 16HS COM 1 H INTERVALO REGISTRADA NO PONTO</t>
  </si>
  <si>
    <t>P2 - DAS 10 ÀS 19HS COM 1 H INTERVALO REGISTRADA NO PONTO</t>
  </si>
  <si>
    <t>,</t>
  </si>
  <si>
    <t>P3 - DAS 11 ÀS 23HS COM 1 H INTERVALO REGISTRADO NO PONTO</t>
  </si>
  <si>
    <t>P1 *- DAS 07 AS 15HS COM 1 H INTERVALO REGISTRADA NO PONTO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</si>
</sst>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5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8"/>
      <name val="Calibri"/>
      <family val="2"/>
      <charset val="1"/>
    </font>
    <font>
      <b/>
      <sz val="6.5"/>
      <name val="Arial"/>
      <family val="2"/>
      <charset val="1"/>
    </font>
    <font>
      <b/>
      <sz val="9"/>
      <name val="Arial"/>
      <family val="2"/>
      <charset val="1"/>
    </font>
    <font>
      <b/>
      <sz val="9"/>
      <name val="Arial Narrow"/>
      <family val="2"/>
      <charset val="1"/>
    </font>
    <font>
      <b/>
      <sz val="6"/>
      <name val="Arial"/>
      <family val="2"/>
    </font>
    <font>
      <b/>
      <sz val="8"/>
      <name val="Arial"/>
      <family val="2"/>
      <charset val="1"/>
    </font>
    <font>
      <sz val="10"/>
      <name val="Verdana"/>
      <family val="2"/>
      <charset val="1"/>
    </font>
    <font>
      <sz val="11"/>
      <name val="Calibri"/>
      <family val="2"/>
      <charset val="1"/>
    </font>
    <font>
      <sz val="8"/>
      <name val="Calibri"/>
      <family val="2"/>
      <charset val="1"/>
    </font>
    <font>
      <sz val="9"/>
      <name val="Arial Narrow"/>
      <family val="2"/>
      <charset val="1"/>
    </font>
    <font>
      <sz val="8"/>
      <name val="Arial"/>
      <family val="2"/>
      <charset val="1"/>
    </font>
    <font>
      <sz val="5"/>
      <name val="Calibri"/>
      <family val="2"/>
      <charset val="1"/>
    </font>
    <font>
      <b/>
      <sz val="12"/>
      <name val="Arial"/>
      <family val="2"/>
      <charset val="1"/>
    </font>
    <font>
      <b/>
      <sz val="12"/>
      <name val="Calibri"/>
      <family val="2"/>
      <charset val="1"/>
    </font>
    <font>
      <b/>
      <sz val="12"/>
      <name val="Arial Narrow"/>
      <family val="2"/>
      <charset val="1"/>
    </font>
    <font>
      <b/>
      <sz val="12"/>
      <name val="Arial"/>
      <family val="2"/>
    </font>
    <font>
      <sz val="12"/>
      <name val="Arial"/>
      <family val="2"/>
      <charset val="1"/>
    </font>
    <font>
      <sz val="12"/>
      <name val="Arial Narrow"/>
      <family val="2"/>
      <charset val="1"/>
    </font>
    <font>
      <sz val="10"/>
      <name val="Arial"/>
      <family val="2"/>
      <charset val="1"/>
    </font>
    <font>
      <b/>
      <u/>
      <sz val="12"/>
      <name val="Arial"/>
      <family val="2"/>
      <charset val="1"/>
    </font>
    <font>
      <sz val="11"/>
      <color indexed="8"/>
      <name val="Calibri"/>
      <family val="2"/>
    </font>
    <font>
      <sz val="12"/>
      <name val="Arial"/>
      <family val="2"/>
    </font>
    <font>
      <b/>
      <sz val="9"/>
      <name val="Calibri"/>
      <family val="2"/>
      <charset val="1"/>
    </font>
    <font>
      <b/>
      <sz val="8.5"/>
      <name val="Arial"/>
      <family val="2"/>
      <charset val="1"/>
    </font>
    <font>
      <sz val="9"/>
      <name val="Arial"/>
      <family val="2"/>
      <charset val="1"/>
    </font>
    <font>
      <sz val="9"/>
      <name val="Calibri"/>
      <family val="2"/>
      <charset val="1"/>
    </font>
    <font>
      <sz val="10"/>
      <name val="Arial"/>
      <family val="2"/>
    </font>
    <font>
      <b/>
      <u/>
      <sz val="8"/>
      <name val="Calibri"/>
      <family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  <charset val="1"/>
    </font>
    <font>
      <b/>
      <sz val="8"/>
      <color rgb="FF000000"/>
      <name val="Calibri"/>
      <family val="2"/>
      <charset val="1"/>
    </font>
    <font>
      <sz val="5"/>
      <color rgb="FF000000"/>
      <name val="Arial Narrow"/>
      <family val="2"/>
      <charset val="1"/>
    </font>
    <font>
      <sz val="7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sz val="7"/>
      <color rgb="FF000000"/>
      <name val="Albertus MT"/>
      <family val="2"/>
      <charset val="1"/>
    </font>
    <font>
      <sz val="9"/>
      <color rgb="FF000000"/>
      <name val="Calibri"/>
      <family val="2"/>
      <charset val="1"/>
    </font>
    <font>
      <sz val="7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scheme val="minor"/>
    </font>
    <font>
      <sz val="12"/>
      <color rgb="FF000000"/>
      <name val="Albertus MT"/>
      <family val="2"/>
      <charset val="1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theme="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"/>
    </font>
    <font>
      <b/>
      <sz val="6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Arial Narrow"/>
      <family val="2"/>
    </font>
    <font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7"/>
      <color rgb="FF000000"/>
      <name val="Arial Narrow"/>
      <family val="2"/>
      <charset val="1"/>
    </font>
    <font>
      <b/>
      <sz val="10"/>
      <color rgb="FFFF0000"/>
      <name val="Arial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FF0000"/>
      <name val="Arial"/>
      <family val="2"/>
      <charset val="1"/>
    </font>
    <font>
      <b/>
      <sz val="12"/>
      <color theme="1"/>
      <name val="Arial"/>
      <family val="2"/>
      <charset val="1"/>
    </font>
    <font>
      <b/>
      <sz val="9"/>
      <color rgb="FF000000"/>
      <name val="Arial Narrow"/>
      <family val="2"/>
    </font>
    <font>
      <b/>
      <sz val="7"/>
      <color rgb="FF000000"/>
      <name val="Calibri"/>
      <family val="2"/>
      <charset val="1"/>
    </font>
    <font>
      <sz val="8"/>
      <color theme="1"/>
      <name val="Calibri"/>
      <family val="2"/>
      <charset val="1"/>
    </font>
    <font>
      <b/>
      <sz val="12"/>
      <color theme="0" tint="-4.9989318521683403E-2"/>
      <name val="Calibri"/>
      <family val="2"/>
    </font>
    <font>
      <b/>
      <sz val="8"/>
      <color rgb="FFFF0000"/>
      <name val="Calibri"/>
      <family val="2"/>
    </font>
    <font>
      <b/>
      <u/>
      <sz val="8"/>
      <color rgb="FFFF0000"/>
      <name val="Calibri"/>
      <family val="2"/>
    </font>
    <font>
      <sz val="9"/>
      <name val="Arial"/>
      <family val="2"/>
    </font>
    <font>
      <b/>
      <sz val="8"/>
      <name val="Calibri"/>
      <family val="2"/>
    </font>
    <font>
      <sz val="8"/>
      <color rgb="FFFF0000"/>
      <name val="Calibri"/>
      <family val="2"/>
      <charset val="1"/>
    </font>
    <font>
      <sz val="8"/>
      <name val="Calibri"/>
      <family val="2"/>
    </font>
    <font>
      <u/>
      <sz val="8"/>
      <name val="Calibri"/>
      <family val="2"/>
    </font>
    <font>
      <u/>
      <sz val="8"/>
      <color rgb="FFFF0000"/>
      <name val="Calibri"/>
      <family val="2"/>
    </font>
    <font>
      <b/>
      <sz val="10"/>
      <color theme="0"/>
      <name val="Calibri"/>
      <family val="2"/>
    </font>
    <font>
      <b/>
      <sz val="8"/>
      <color rgb="FF000000"/>
      <name val="Arial Narrow"/>
      <family val="2"/>
    </font>
    <font>
      <sz val="12"/>
      <color theme="0"/>
      <name val="Arial"/>
      <family val="2"/>
      <charset val="1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sz val="10"/>
      <color rgb="FF000000"/>
      <name val="Calibri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8"/>
      <name val="Arial"/>
      <family val="2"/>
    </font>
    <font>
      <sz val="6.5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10"/>
      <color theme="1"/>
      <name val="Calibri"/>
      <family val="2"/>
      <scheme val="minor"/>
    </font>
    <font>
      <sz val="18"/>
      <name val="Arial"/>
      <family val="2"/>
      <charset val="1"/>
    </font>
    <font>
      <sz val="14"/>
      <name val="Calibri"/>
      <family val="2"/>
      <charset val="1"/>
    </font>
    <font>
      <sz val="14"/>
      <name val="Arial Narrow"/>
      <family val="2"/>
      <charset val="1"/>
    </font>
    <font>
      <sz val="14"/>
      <name val="Arial"/>
      <family val="2"/>
      <charset val="1"/>
    </font>
    <font>
      <sz val="14"/>
      <name val="Arial"/>
      <family val="2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4"/>
      <name val="Arial Narrow"/>
      <family val="2"/>
    </font>
    <font>
      <b/>
      <sz val="7"/>
      <name val="Arial Narrow"/>
      <family val="2"/>
    </font>
    <font>
      <sz val="14"/>
      <name val="Arial Narrow"/>
      <family val="2"/>
    </font>
    <font>
      <sz val="7"/>
      <name val="Arial Narrow"/>
      <family val="2"/>
    </font>
    <font>
      <sz val="14"/>
      <color theme="1"/>
      <name val="Arial"/>
      <family val="2"/>
    </font>
    <font>
      <b/>
      <sz val="7.5"/>
      <name val="Arial"/>
      <family val="2"/>
    </font>
    <font>
      <sz val="16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CCFFFF"/>
      </patternFill>
    </fill>
    <fill>
      <patternFill patternType="solid">
        <fgColor theme="9" tint="0.39997558519241921"/>
        <bgColor rgb="FFF2DCDB"/>
      </patternFill>
    </fill>
    <fill>
      <patternFill patternType="solid">
        <fgColor theme="9" tint="0.39997558519241921"/>
        <bgColor rgb="FFBFBFBF"/>
      </patternFill>
    </fill>
    <fill>
      <patternFill patternType="solid">
        <fgColor theme="9" tint="0.39997558519241921"/>
        <bgColor rgb="FFF7D1D5"/>
      </patternFill>
    </fill>
    <fill>
      <patternFill patternType="solid">
        <fgColor rgb="FFBFBFBF"/>
        <bgColor rgb="FFE6B9B8"/>
      </patternFill>
    </fill>
    <fill>
      <patternFill patternType="solid">
        <fgColor rgb="FFFCD5B5"/>
        <bgColor rgb="FFF7D1D5"/>
      </patternFill>
    </fill>
    <fill>
      <patternFill patternType="solid">
        <fgColor rgb="FFFFFFFF"/>
        <bgColor rgb="FFFDEADA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9" tint="0.39997558519241921"/>
        <bgColor rgb="FFFAC090"/>
      </patternFill>
    </fill>
    <fill>
      <patternFill patternType="solid">
        <fgColor rgb="FFBFBFBF"/>
        <bgColor rgb="FFB2B2B2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B66C"/>
        <bgColor rgb="FFFAC09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B2B2B2"/>
      </patternFill>
    </fill>
    <fill>
      <patternFill patternType="solid">
        <fgColor theme="0"/>
        <bgColor indexed="22"/>
      </patternFill>
    </fill>
    <fill>
      <patternFill patternType="solid">
        <fgColor rgb="FFFAC090"/>
        <bgColor rgb="FFFCD5B5"/>
      </patternFill>
    </fill>
    <fill>
      <patternFill patternType="solid">
        <fgColor theme="9" tint="0.39997558519241921"/>
        <bgColor rgb="FF993300"/>
      </patternFill>
    </fill>
    <fill>
      <patternFill patternType="solid">
        <fgColor theme="0"/>
        <bgColor rgb="FF993300"/>
      </patternFill>
    </fill>
    <fill>
      <patternFill patternType="solid">
        <fgColor theme="9" tint="0.39997558519241921"/>
        <bgColor rgb="FFFFA6A6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CD5B5"/>
      </patternFill>
    </fill>
    <fill>
      <patternFill patternType="solid">
        <fgColor theme="1"/>
        <bgColor rgb="FF993300"/>
      </patternFill>
    </fill>
    <fill>
      <patternFill patternType="solid">
        <fgColor theme="0" tint="-0.249977111117893"/>
        <bgColor rgb="FF9933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BFBFBF"/>
      </patternFill>
    </fill>
    <fill>
      <patternFill patternType="solid">
        <fgColor theme="0"/>
        <bgColor rgb="FFFAC090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AC090"/>
        <bgColor rgb="FFE6B9B8"/>
      </patternFill>
    </fill>
    <fill>
      <patternFill patternType="solid">
        <fgColor theme="9" tint="0.39997558519241921"/>
        <bgColor indexed="22"/>
      </patternFill>
    </fill>
    <fill>
      <patternFill patternType="solid">
        <fgColor rgb="FFBFBFBF"/>
        <bgColor rgb="FFA6A6A6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22" fillId="0" borderId="0"/>
    <xf numFmtId="0" fontId="91" fillId="0" borderId="0"/>
  </cellStyleXfs>
  <cellXfs count="558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readingOrder="1"/>
      <protection locked="0"/>
    </xf>
    <xf numFmtId="0" fontId="8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 applyProtection="1">
      <alignment horizontal="center" vertical="center" readingOrder="1"/>
      <protection locked="0"/>
    </xf>
    <xf numFmtId="0" fontId="2" fillId="4" borderId="1" xfId="0" applyFont="1" applyFill="1" applyBorder="1" applyAlignment="1">
      <alignment horizontal="center" vertical="center"/>
    </xf>
    <xf numFmtId="17" fontId="33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12" fillId="3" borderId="1" xfId="0" applyFont="1" applyFill="1" applyBorder="1" applyAlignment="1">
      <alignment horizontal="right" vertical="center" readingOrder="1"/>
    </xf>
    <xf numFmtId="0" fontId="7" fillId="0" borderId="2" xfId="0" applyFont="1" applyBorder="1" applyAlignment="1">
      <alignment vertical="center" readingOrder="1"/>
    </xf>
    <xf numFmtId="0" fontId="7" fillId="0" borderId="2" xfId="0" applyFont="1" applyBorder="1" applyAlignment="1" applyProtection="1">
      <alignment horizontal="center" vertical="center" readingOrder="1"/>
      <protection locked="0"/>
    </xf>
    <xf numFmtId="0" fontId="7" fillId="0" borderId="2" xfId="0" applyFont="1" applyBorder="1" applyAlignment="1">
      <alignment horizontal="center" vertical="center" readingOrder="1"/>
    </xf>
    <xf numFmtId="0" fontId="12" fillId="0" borderId="2" xfId="0" applyFont="1" applyBorder="1" applyAlignment="1">
      <alignment horizontal="right" vertical="center" readingOrder="1"/>
    </xf>
    <xf numFmtId="0" fontId="36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6" fillId="0" borderId="3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6" fillId="0" borderId="4" xfId="0" applyFont="1" applyBorder="1"/>
    <xf numFmtId="0" fontId="39" fillId="0" borderId="3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40" fillId="0" borderId="0" xfId="0" applyFont="1"/>
    <xf numFmtId="0" fontId="40" fillId="0" borderId="3" xfId="0" applyFont="1" applyBorder="1" applyAlignment="1">
      <alignment horizontal="center"/>
    </xf>
    <xf numFmtId="0" fontId="40" fillId="0" borderId="4" xfId="0" applyFont="1" applyBorder="1"/>
    <xf numFmtId="0" fontId="39" fillId="0" borderId="3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40" fillId="0" borderId="5" xfId="0" applyFont="1" applyBorder="1" applyAlignment="1">
      <alignment horizontal="center"/>
    </xf>
    <xf numFmtId="0" fontId="40" fillId="0" borderId="2" xfId="0" applyFont="1" applyBorder="1"/>
    <xf numFmtId="0" fontId="40" fillId="0" borderId="6" xfId="0" applyFont="1" applyBorder="1"/>
    <xf numFmtId="0" fontId="39" fillId="0" borderId="5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4" fillId="6" borderId="1" xfId="0" applyFont="1" applyFill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readingOrder="1"/>
      <protection locked="0"/>
    </xf>
    <xf numFmtId="0" fontId="1" fillId="8" borderId="1" xfId="0" applyFont="1" applyFill="1" applyBorder="1" applyAlignment="1">
      <alignment horizontal="center" vertical="center" readingOrder="1"/>
    </xf>
    <xf numFmtId="0" fontId="1" fillId="9" borderId="1" xfId="0" applyFont="1" applyFill="1" applyBorder="1" applyAlignment="1" applyProtection="1">
      <alignment horizontal="center" vertical="center" readingOrder="1"/>
      <protection locked="0"/>
    </xf>
    <xf numFmtId="49" fontId="18" fillId="10" borderId="1" xfId="0" applyNumberFormat="1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42" fillId="11" borderId="1" xfId="2" applyFont="1" applyFill="1" applyBorder="1" applyAlignment="1">
      <alignment horizontal="center" vertical="center"/>
    </xf>
    <xf numFmtId="0" fontId="42" fillId="12" borderId="1" xfId="2" applyFont="1" applyFill="1" applyBorder="1" applyAlignment="1">
      <alignment horizontal="center" vertical="center"/>
    </xf>
    <xf numFmtId="0" fontId="42" fillId="13" borderId="1" xfId="2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2" fontId="19" fillId="7" borderId="1" xfId="0" applyNumberFormat="1" applyFont="1" applyFill="1" applyBorder="1" applyAlignment="1">
      <alignment horizontal="center" vertical="center" shrinkToFit="1"/>
    </xf>
    <xf numFmtId="2" fontId="19" fillId="7" borderId="8" xfId="0" applyNumberFormat="1" applyFont="1" applyFill="1" applyBorder="1" applyAlignment="1">
      <alignment horizontal="center" vertical="center" shrinkToFit="1"/>
    </xf>
    <xf numFmtId="0" fontId="1" fillId="9" borderId="1" xfId="0" applyFont="1" applyFill="1" applyBorder="1" applyAlignment="1">
      <alignment horizontal="center" vertical="center" readingOrder="1"/>
    </xf>
    <xf numFmtId="0" fontId="20" fillId="9" borderId="1" xfId="0" applyFont="1" applyFill="1" applyBorder="1" applyAlignment="1">
      <alignment horizontal="right" vertical="center" readingOrder="1"/>
    </xf>
    <xf numFmtId="0" fontId="1" fillId="0" borderId="1" xfId="0" applyFont="1" applyBorder="1" applyAlignment="1">
      <alignment vertical="center" readingOrder="1"/>
    </xf>
    <xf numFmtId="2" fontId="1" fillId="0" borderId="1" xfId="0" applyNumberFormat="1" applyFont="1" applyBorder="1" applyAlignment="1">
      <alignment vertical="center" readingOrder="1"/>
    </xf>
    <xf numFmtId="49" fontId="18" fillId="0" borderId="1" xfId="0" applyNumberFormat="1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 readingOrder="1"/>
      <protection locked="0"/>
    </xf>
    <xf numFmtId="0" fontId="1" fillId="0" borderId="9" xfId="0" applyFont="1" applyBorder="1" applyAlignment="1">
      <alignment horizontal="center" vertical="center" readingOrder="1"/>
    </xf>
    <xf numFmtId="0" fontId="20" fillId="0" borderId="9" xfId="0" applyFont="1" applyBorder="1" applyAlignment="1">
      <alignment horizontal="right" vertical="center" readingOrder="1"/>
    </xf>
    <xf numFmtId="0" fontId="1" fillId="0" borderId="9" xfId="0" applyFont="1" applyBorder="1" applyAlignment="1">
      <alignment vertical="center" readingOrder="1"/>
    </xf>
    <xf numFmtId="2" fontId="1" fillId="0" borderId="9" xfId="0" applyNumberFormat="1" applyFont="1" applyBorder="1" applyAlignment="1">
      <alignment vertical="center" readingOrder="1"/>
    </xf>
    <xf numFmtId="0" fontId="1" fillId="0" borderId="2" xfId="0" applyFont="1" applyBorder="1" applyAlignment="1" applyProtection="1">
      <alignment horizontal="center" vertical="center" readingOrder="1"/>
      <protection locked="0"/>
    </xf>
    <xf numFmtId="0" fontId="1" fillId="0" borderId="2" xfId="0" applyFont="1" applyBorder="1" applyAlignment="1">
      <alignment horizontal="center" vertical="center" readingOrder="1"/>
    </xf>
    <xf numFmtId="0" fontId="20" fillId="0" borderId="2" xfId="0" applyFont="1" applyBorder="1" applyAlignment="1">
      <alignment horizontal="right" vertical="center" readingOrder="1"/>
    </xf>
    <xf numFmtId="0" fontId="1" fillId="0" borderId="2" xfId="0" applyFont="1" applyBorder="1" applyAlignment="1">
      <alignment vertical="center" readingOrder="1"/>
    </xf>
    <xf numFmtId="2" fontId="1" fillId="0" borderId="2" xfId="0" applyNumberFormat="1" applyFont="1" applyBorder="1" applyAlignment="1">
      <alignment vertical="center" readingOrder="1"/>
    </xf>
    <xf numFmtId="0" fontId="18" fillId="12" borderId="1" xfId="2" applyFont="1" applyFill="1" applyBorder="1" applyAlignment="1">
      <alignment horizontal="center" vertical="center"/>
    </xf>
    <xf numFmtId="0" fontId="18" fillId="13" borderId="1" xfId="2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readingOrder="1"/>
    </xf>
    <xf numFmtId="0" fontId="12" fillId="9" borderId="1" xfId="0" applyFont="1" applyFill="1" applyBorder="1" applyAlignment="1">
      <alignment horizontal="right" vertical="center" readingOrder="1"/>
    </xf>
    <xf numFmtId="2" fontId="7" fillId="0" borderId="1" xfId="0" applyNumberFormat="1" applyFont="1" applyBorder="1" applyAlignment="1">
      <alignment vertical="center" readingOrder="1"/>
    </xf>
    <xf numFmtId="0" fontId="43" fillId="0" borderId="1" xfId="0" applyFont="1" applyBorder="1" applyAlignment="1">
      <alignment vertical="center"/>
    </xf>
    <xf numFmtId="0" fontId="42" fillId="14" borderId="1" xfId="2" applyFont="1" applyFill="1" applyBorder="1" applyAlignment="1">
      <alignment horizontal="center" vertical="center"/>
    </xf>
    <xf numFmtId="0" fontId="42" fillId="15" borderId="1" xfId="2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18" fillId="10" borderId="13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44" fillId="0" borderId="11" xfId="0" applyFont="1" applyBorder="1" applyAlignment="1">
      <alignment vertical="center"/>
    </xf>
    <xf numFmtId="0" fontId="20" fillId="1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44" fillId="0" borderId="14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5" fillId="16" borderId="1" xfId="3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6" fillId="16" borderId="1" xfId="3" applyFont="1" applyFill="1" applyBorder="1" applyAlignment="1">
      <alignment horizontal="center" vertical="center"/>
    </xf>
    <xf numFmtId="0" fontId="27" fillId="14" borderId="1" xfId="1" applyFont="1" applyFill="1" applyBorder="1" applyAlignment="1">
      <alignment horizontal="center" vertical="center"/>
    </xf>
    <xf numFmtId="0" fontId="27" fillId="18" borderId="1" xfId="1" applyFont="1" applyFill="1" applyBorder="1" applyAlignment="1">
      <alignment horizontal="center" vertical="center"/>
    </xf>
    <xf numFmtId="0" fontId="26" fillId="19" borderId="1" xfId="3" applyFont="1" applyFill="1" applyBorder="1" applyAlignment="1">
      <alignment horizontal="center" vertical="center"/>
    </xf>
    <xf numFmtId="0" fontId="11" fillId="19" borderId="1" xfId="3" applyFont="1" applyFill="1" applyBorder="1" applyAlignment="1">
      <alignment horizontal="center" vertical="center" shrinkToFit="1"/>
    </xf>
    <xf numFmtId="0" fontId="11" fillId="19" borderId="8" xfId="3" applyFont="1" applyFill="1" applyBorder="1" applyAlignment="1">
      <alignment horizontal="center" vertical="center" shrinkToFit="1"/>
    </xf>
    <xf numFmtId="0" fontId="26" fillId="16" borderId="1" xfId="0" applyFont="1" applyFill="1" applyBorder="1" applyAlignment="1">
      <alignment horizontal="center" vertical="center"/>
    </xf>
    <xf numFmtId="17" fontId="47" fillId="0" borderId="19" xfId="1" applyNumberFormat="1" applyFont="1" applyBorder="1" applyAlignment="1">
      <alignment horizontal="center" vertical="center"/>
    </xf>
    <xf numFmtId="0" fontId="48" fillId="14" borderId="1" xfId="1" applyFont="1" applyFill="1" applyBorder="1" applyAlignment="1">
      <alignment horizontal="center" vertical="center"/>
    </xf>
    <xf numFmtId="17" fontId="47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vertical="center" readingOrder="1"/>
    </xf>
    <xf numFmtId="0" fontId="50" fillId="20" borderId="11" xfId="0" applyFont="1" applyFill="1" applyBorder="1" applyAlignment="1">
      <alignment horizontal="center" vertical="center"/>
    </xf>
    <xf numFmtId="0" fontId="50" fillId="22" borderId="11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center" vertical="center"/>
    </xf>
    <xf numFmtId="0" fontId="28" fillId="2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8" fillId="22" borderId="15" xfId="0" applyFont="1" applyFill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1" xfId="3" applyFont="1" applyBorder="1" applyAlignment="1">
      <alignment horizontal="center" vertical="center"/>
    </xf>
    <xf numFmtId="0" fontId="3" fillId="2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vertical="center" readingOrder="1"/>
    </xf>
    <xf numFmtId="0" fontId="7" fillId="0" borderId="9" xfId="0" applyFont="1" applyBorder="1" applyAlignment="1" applyProtection="1">
      <alignment horizontal="center" vertical="center" readingOrder="1"/>
      <protection locked="0"/>
    </xf>
    <xf numFmtId="0" fontId="7" fillId="0" borderId="9" xfId="0" applyFont="1" applyBorder="1" applyAlignment="1">
      <alignment horizontal="center" vertical="center" readingOrder="1"/>
    </xf>
    <xf numFmtId="0" fontId="12" fillId="0" borderId="9" xfId="0" applyFont="1" applyBorder="1" applyAlignment="1">
      <alignment horizontal="right" vertical="center" readingOrder="1"/>
    </xf>
    <xf numFmtId="0" fontId="56" fillId="2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56" fillId="4" borderId="1" xfId="0" applyFont="1" applyFill="1" applyBorder="1" applyAlignment="1">
      <alignment horizontal="center" vertical="center"/>
    </xf>
    <xf numFmtId="0" fontId="34" fillId="0" borderId="7" xfId="1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58" fillId="0" borderId="1" xfId="1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9" xfId="0" applyFont="1" applyBorder="1" applyAlignment="1">
      <alignment vertical="center"/>
    </xf>
    <xf numFmtId="0" fontId="38" fillId="0" borderId="9" xfId="0" applyFont="1" applyBorder="1"/>
    <xf numFmtId="0" fontId="38" fillId="0" borderId="21" xfId="0" applyFont="1" applyBorder="1"/>
    <xf numFmtId="0" fontId="39" fillId="0" borderId="20" xfId="0" applyFont="1" applyBorder="1" applyAlignment="1">
      <alignment horizontal="left" vertical="center"/>
    </xf>
    <xf numFmtId="0" fontId="39" fillId="0" borderId="9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59" fillId="20" borderId="1" xfId="1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10" fillId="26" borderId="1" xfId="1" applyFont="1" applyFill="1" applyBorder="1" applyAlignment="1">
      <alignment horizontal="center" vertical="center"/>
    </xf>
    <xf numFmtId="0" fontId="10" fillId="14" borderId="1" xfId="1" applyFont="1" applyFill="1" applyBorder="1" applyAlignment="1">
      <alignment horizontal="center" vertical="center"/>
    </xf>
    <xf numFmtId="0" fontId="29" fillId="26" borderId="1" xfId="1" applyFont="1" applyFill="1" applyBorder="1" applyAlignment="1">
      <alignment horizontal="center" vertical="center"/>
    </xf>
    <xf numFmtId="0" fontId="10" fillId="13" borderId="1" xfId="1" applyFont="1" applyFill="1" applyBorder="1" applyAlignment="1">
      <alignment horizontal="center" vertical="center"/>
    </xf>
    <xf numFmtId="0" fontId="10" fillId="13" borderId="22" xfId="1" applyFont="1" applyFill="1" applyBorder="1" applyAlignment="1">
      <alignment horizontal="center" vertical="center"/>
    </xf>
    <xf numFmtId="0" fontId="18" fillId="14" borderId="1" xfId="2" applyFont="1" applyFill="1" applyBorder="1" applyAlignment="1">
      <alignment horizontal="center" vertical="center"/>
    </xf>
    <xf numFmtId="0" fontId="18" fillId="15" borderId="1" xfId="2" applyFont="1" applyFill="1" applyBorder="1" applyAlignment="1">
      <alignment horizontal="center" vertical="center"/>
    </xf>
    <xf numFmtId="0" fontId="10" fillId="13" borderId="19" xfId="1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55" fillId="4" borderId="7" xfId="0" applyFont="1" applyFill="1" applyBorder="1" applyAlignment="1">
      <alignment horizontal="center" vertical="center"/>
    </xf>
    <xf numFmtId="0" fontId="67" fillId="0" borderId="1" xfId="0" applyFont="1" applyBorder="1" applyAlignment="1">
      <alignment horizontal="center" vertical="center"/>
    </xf>
    <xf numFmtId="0" fontId="26" fillId="28" borderId="1" xfId="1" applyFont="1" applyFill="1" applyBorder="1" applyAlignment="1">
      <alignment horizontal="center" vertical="center"/>
    </xf>
    <xf numFmtId="0" fontId="11" fillId="28" borderId="1" xfId="0" applyFont="1" applyFill="1" applyBorder="1" applyAlignment="1">
      <alignment horizontal="center" vertical="center" shrinkToFit="1"/>
    </xf>
    <xf numFmtId="0" fontId="11" fillId="28" borderId="8" xfId="0" applyFont="1" applyFill="1" applyBorder="1" applyAlignment="1">
      <alignment horizontal="center" vertical="center" shrinkToFit="1"/>
    </xf>
    <xf numFmtId="0" fontId="68" fillId="4" borderId="1" xfId="0" applyFont="1" applyFill="1" applyBorder="1" applyAlignment="1">
      <alignment horizontal="center" vertical="center"/>
    </xf>
    <xf numFmtId="0" fontId="34" fillId="29" borderId="1" xfId="0" applyFont="1" applyFill="1" applyBorder="1" applyAlignment="1">
      <alignment horizontal="center" vertical="center"/>
    </xf>
    <xf numFmtId="0" fontId="62" fillId="29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69" fillId="26" borderId="1" xfId="1" applyFont="1" applyFill="1" applyBorder="1" applyAlignment="1">
      <alignment horizontal="center" vertical="center"/>
    </xf>
    <xf numFmtId="0" fontId="71" fillId="26" borderId="1" xfId="1" applyFont="1" applyFill="1" applyBorder="1" applyAlignment="1">
      <alignment horizontal="center" vertical="center"/>
    </xf>
    <xf numFmtId="0" fontId="72" fillId="26" borderId="1" xfId="1" applyFont="1" applyFill="1" applyBorder="1" applyAlignment="1">
      <alignment horizontal="center" vertical="center"/>
    </xf>
    <xf numFmtId="0" fontId="29" fillId="14" borderId="1" xfId="1" applyFont="1" applyFill="1" applyBorder="1" applyAlignment="1">
      <alignment horizontal="center" vertical="center"/>
    </xf>
    <xf numFmtId="0" fontId="72" fillId="13" borderId="22" xfId="1" applyFont="1" applyFill="1" applyBorder="1" applyAlignment="1">
      <alignment horizontal="center" vertical="center"/>
    </xf>
    <xf numFmtId="0" fontId="29" fillId="13" borderId="19" xfId="1" applyFont="1" applyFill="1" applyBorder="1" applyAlignment="1">
      <alignment horizontal="center" vertical="center"/>
    </xf>
    <xf numFmtId="0" fontId="29" fillId="13" borderId="1" xfId="1" applyFont="1" applyFill="1" applyBorder="1" applyAlignment="1">
      <alignment horizontal="center" vertical="center"/>
    </xf>
    <xf numFmtId="0" fontId="73" fillId="14" borderId="1" xfId="1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 readingOrder="1"/>
      <protection locked="0"/>
    </xf>
    <xf numFmtId="0" fontId="1" fillId="8" borderId="0" xfId="0" applyFont="1" applyFill="1" applyAlignment="1">
      <alignment horizontal="center" vertical="center" readingOrder="1"/>
    </xf>
    <xf numFmtId="0" fontId="7" fillId="9" borderId="0" xfId="0" applyFont="1" applyFill="1" applyAlignment="1">
      <alignment horizontal="center" vertical="center" readingOrder="1"/>
    </xf>
    <xf numFmtId="0" fontId="12" fillId="9" borderId="0" xfId="0" applyFont="1" applyFill="1" applyAlignment="1">
      <alignment horizontal="right" vertical="center" readingOrder="1"/>
    </xf>
    <xf numFmtId="2" fontId="7" fillId="0" borderId="0" xfId="0" applyNumberFormat="1" applyFont="1" applyAlignment="1">
      <alignment vertical="center" readingOrder="1"/>
    </xf>
    <xf numFmtId="0" fontId="10" fillId="26" borderId="36" xfId="1" applyFont="1" applyFill="1" applyBorder="1" applyAlignment="1">
      <alignment horizontal="center" vertical="center"/>
    </xf>
    <xf numFmtId="0" fontId="10" fillId="14" borderId="37" xfId="1" applyFont="1" applyFill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0" fontId="10" fillId="31" borderId="1" xfId="1" applyFont="1" applyFill="1" applyBorder="1" applyAlignment="1">
      <alignment horizontal="center" vertical="center"/>
    </xf>
    <xf numFmtId="0" fontId="75" fillId="13" borderId="1" xfId="1" applyFont="1" applyFill="1" applyBorder="1" applyAlignment="1">
      <alignment horizontal="center" vertical="center"/>
    </xf>
    <xf numFmtId="0" fontId="76" fillId="13" borderId="1" xfId="1" applyFont="1" applyFill="1" applyBorder="1" applyAlignment="1">
      <alignment horizontal="center" vertical="center"/>
    </xf>
    <xf numFmtId="0" fontId="76" fillId="26" borderId="1" xfId="1" applyFont="1" applyFill="1" applyBorder="1" applyAlignment="1">
      <alignment horizontal="center" vertical="center"/>
    </xf>
    <xf numFmtId="0" fontId="77" fillId="26" borderId="1" xfId="1" applyFont="1" applyFill="1" applyBorder="1" applyAlignment="1">
      <alignment horizontal="center" vertical="center"/>
    </xf>
    <xf numFmtId="0" fontId="10" fillId="18" borderId="1" xfId="1" applyFont="1" applyFill="1" applyBorder="1" applyAlignment="1">
      <alignment horizontal="center" vertical="center"/>
    </xf>
    <xf numFmtId="0" fontId="78" fillId="26" borderId="1" xfId="1" applyFont="1" applyFill="1" applyBorder="1" applyAlignment="1">
      <alignment horizontal="center" vertical="center"/>
    </xf>
    <xf numFmtId="0" fontId="72" fillId="14" borderId="1" xfId="1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34" fillId="24" borderId="7" xfId="0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4" borderId="1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 shrinkToFit="1"/>
    </xf>
    <xf numFmtId="0" fontId="5" fillId="24" borderId="1" xfId="0" applyFont="1" applyFill="1" applyBorder="1" applyAlignment="1">
      <alignment horizontal="center" shrinkToFit="1"/>
    </xf>
    <xf numFmtId="0" fontId="2" fillId="2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2" fillId="14" borderId="10" xfId="2" applyFont="1" applyFill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18" fillId="11" borderId="1" xfId="2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49" fontId="83" fillId="0" borderId="1" xfId="0" applyNumberFormat="1" applyFont="1" applyBorder="1" applyAlignment="1">
      <alignment horizontal="center" vertical="center"/>
    </xf>
    <xf numFmtId="0" fontId="83" fillId="10" borderId="1" xfId="0" applyFont="1" applyFill="1" applyBorder="1" applyAlignment="1">
      <alignment horizontal="center" vertical="center"/>
    </xf>
    <xf numFmtId="0" fontId="83" fillId="11" borderId="1" xfId="2" applyFont="1" applyFill="1" applyBorder="1" applyAlignment="1">
      <alignment horizontal="center" vertical="center"/>
    </xf>
    <xf numFmtId="0" fontId="83" fillId="13" borderId="1" xfId="2" applyFont="1" applyFill="1" applyBorder="1" applyAlignment="1">
      <alignment horizontal="center" vertical="center"/>
    </xf>
    <xf numFmtId="0" fontId="83" fillId="14" borderId="1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6" fillId="14" borderId="1" xfId="1" applyFont="1" applyFill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readingOrder="1"/>
      <protection locked="0"/>
    </xf>
    <xf numFmtId="0" fontId="7" fillId="0" borderId="10" xfId="0" applyFont="1" applyBorder="1" applyAlignment="1">
      <alignment vertical="center" readingOrder="1"/>
    </xf>
    <xf numFmtId="0" fontId="0" fillId="0" borderId="30" xfId="0" applyBorder="1"/>
    <xf numFmtId="0" fontId="0" fillId="0" borderId="12" xfId="0" applyBorder="1"/>
    <xf numFmtId="0" fontId="59" fillId="0" borderId="7" xfId="1" applyFont="1" applyBorder="1" applyAlignment="1">
      <alignment horizontal="center" vertical="center"/>
    </xf>
    <xf numFmtId="0" fontId="0" fillId="0" borderId="11" xfId="0" applyBorder="1"/>
    <xf numFmtId="0" fontId="60" fillId="0" borderId="7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38" fillId="0" borderId="0" xfId="0" applyFont="1" applyBorder="1"/>
    <xf numFmtId="0" fontId="36" fillId="0" borderId="0" xfId="0" applyFont="1" applyBorder="1" applyAlignment="1">
      <alignment vertical="center"/>
    </xf>
    <xf numFmtId="0" fontId="36" fillId="0" borderId="0" xfId="0" applyFont="1" applyBorder="1"/>
    <xf numFmtId="0" fontId="39" fillId="0" borderId="0" xfId="0" applyFont="1" applyBorder="1" applyAlignment="1">
      <alignment horizontal="left" vertical="center"/>
    </xf>
    <xf numFmtId="0" fontId="40" fillId="0" borderId="0" xfId="0" applyFont="1" applyBorder="1"/>
    <xf numFmtId="0" fontId="39" fillId="0" borderId="0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14" borderId="1" xfId="3" applyFont="1" applyFill="1" applyBorder="1" applyAlignment="1">
      <alignment horizontal="center" vertical="center"/>
    </xf>
    <xf numFmtId="0" fontId="26" fillId="34" borderId="1" xfId="3" applyFont="1" applyFill="1" applyBorder="1" applyAlignment="1">
      <alignment horizontal="center" vertical="center"/>
    </xf>
    <xf numFmtId="0" fontId="50" fillId="14" borderId="1" xfId="1" applyFont="1" applyFill="1" applyBorder="1" applyAlignment="1">
      <alignment horizontal="center" vertical="center"/>
    </xf>
    <xf numFmtId="0" fontId="27" fillId="13" borderId="1" xfId="1" applyFont="1" applyFill="1" applyBorder="1" applyAlignment="1">
      <alignment horizontal="center" vertical="center"/>
    </xf>
    <xf numFmtId="0" fontId="48" fillId="13" borderId="1" xfId="1" applyFont="1" applyFill="1" applyBorder="1" applyAlignment="1">
      <alignment horizontal="center" vertical="center"/>
    </xf>
    <xf numFmtId="0" fontId="49" fillId="0" borderId="0" xfId="1" applyFont="1" applyBorder="1" applyAlignment="1">
      <alignment horizontal="center" vertical="center"/>
    </xf>
    <xf numFmtId="17" fontId="47" fillId="0" borderId="0" xfId="1" applyNumberFormat="1" applyFont="1" applyBorder="1" applyAlignment="1">
      <alignment horizontal="center" vertical="center"/>
    </xf>
    <xf numFmtId="0" fontId="27" fillId="21" borderId="0" xfId="1" applyFont="1" applyFill="1" applyBorder="1" applyAlignment="1">
      <alignment horizontal="center" vertical="center"/>
    </xf>
    <xf numFmtId="0" fontId="27" fillId="22" borderId="0" xfId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6" fillId="0" borderId="0" xfId="3" applyFont="1" applyBorder="1" applyAlignment="1">
      <alignment horizontal="center" vertical="center"/>
    </xf>
    <xf numFmtId="0" fontId="52" fillId="22" borderId="0" xfId="0" applyFont="1" applyFill="1" applyBorder="1" applyAlignment="1">
      <alignment horizontal="center" vertical="center"/>
    </xf>
    <xf numFmtId="0" fontId="53" fillId="20" borderId="0" xfId="3" applyFont="1" applyFill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84" fillId="0" borderId="1" xfId="1" applyFont="1" applyBorder="1" applyAlignment="1" applyProtection="1">
      <alignment horizontal="center"/>
    </xf>
    <xf numFmtId="0" fontId="27" fillId="0" borderId="1" xfId="1" applyFont="1" applyBorder="1" applyAlignment="1" applyProtection="1">
      <alignment horizontal="center"/>
    </xf>
    <xf numFmtId="0" fontId="43" fillId="0" borderId="11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18" fillId="10" borderId="0" xfId="0" applyFont="1" applyFill="1" applyBorder="1" applyAlignment="1">
      <alignment horizontal="center" vertical="center"/>
    </xf>
    <xf numFmtId="0" fontId="44" fillId="14" borderId="0" xfId="0" applyFont="1" applyFill="1" applyBorder="1"/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45" fillId="10" borderId="0" xfId="0" applyFont="1" applyFill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23" fillId="0" borderId="0" xfId="4" applyFont="1" applyBorder="1" applyAlignment="1">
      <alignment vertical="center" readingOrder="1"/>
    </xf>
    <xf numFmtId="0" fontId="49" fillId="0" borderId="30" xfId="1" applyFont="1" applyBorder="1" applyAlignment="1">
      <alignment horizontal="center" vertical="center"/>
    </xf>
    <xf numFmtId="0" fontId="53" fillId="0" borderId="12" xfId="3" applyFont="1" applyBorder="1" applyAlignment="1">
      <alignment horizontal="center" vertical="center"/>
    </xf>
    <xf numFmtId="0" fontId="53" fillId="20" borderId="12" xfId="3" applyFont="1" applyFill="1" applyBorder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2" fillId="22" borderId="14" xfId="0" applyFont="1" applyFill="1" applyBorder="1" applyAlignment="1">
      <alignment horizontal="center" vertical="center"/>
    </xf>
    <xf numFmtId="0" fontId="53" fillId="20" borderId="16" xfId="3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24" fillId="16" borderId="7" xfId="3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17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 applyProtection="1">
      <alignment horizontal="center" vertical="center"/>
      <protection locked="0"/>
    </xf>
    <xf numFmtId="0" fontId="7" fillId="17" borderId="1" xfId="0" applyFont="1" applyFill="1" applyBorder="1" applyAlignment="1">
      <alignment horizontal="center" vertical="center"/>
    </xf>
    <xf numFmtId="0" fontId="26" fillId="0" borderId="7" xfId="3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17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50" fillId="13" borderId="1" xfId="1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8" fillId="23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0" fillId="20" borderId="11" xfId="0" applyFont="1" applyFill="1" applyBorder="1" applyAlignment="1">
      <alignment horizontal="center" vertical="center"/>
    </xf>
    <xf numFmtId="0" fontId="20" fillId="20" borderId="0" xfId="0" applyFont="1" applyFill="1" applyBorder="1" applyAlignment="1">
      <alignment horizontal="center" vertical="center"/>
    </xf>
    <xf numFmtId="0" fontId="50" fillId="0" borderId="28" xfId="3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17" borderId="0" xfId="0" applyFont="1" applyFill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6" fillId="14" borderId="0" xfId="3" applyFont="1" applyFill="1" applyBorder="1" applyAlignment="1">
      <alignment horizontal="center" vertical="center"/>
    </xf>
    <xf numFmtId="0" fontId="50" fillId="0" borderId="0" xfId="3" applyFont="1" applyBorder="1" applyAlignment="1">
      <alignment horizontal="center" vertical="center"/>
    </xf>
    <xf numFmtId="0" fontId="39" fillId="0" borderId="0" xfId="3" applyFont="1" applyBorder="1" applyAlignment="1">
      <alignment horizontal="center" vertical="center"/>
    </xf>
    <xf numFmtId="0" fontId="51" fillId="0" borderId="0" xfId="3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2" fillId="0" borderId="0" xfId="0" applyFont="1" applyAlignment="1">
      <alignment horizontal="center"/>
    </xf>
    <xf numFmtId="0" fontId="63" fillId="0" borderId="29" xfId="0" applyFont="1" applyBorder="1" applyAlignment="1">
      <alignment horizontal="center" wrapText="1"/>
    </xf>
    <xf numFmtId="0" fontId="63" fillId="0" borderId="30" xfId="0" applyFont="1" applyBorder="1" applyAlignment="1">
      <alignment horizontal="center" wrapText="1"/>
    </xf>
    <xf numFmtId="0" fontId="63" fillId="0" borderId="0" xfId="0" applyFont="1" applyAlignment="1">
      <alignment horizontal="center" wrapText="1"/>
    </xf>
    <xf numFmtId="0" fontId="63" fillId="0" borderId="12" xfId="0" applyFont="1" applyBorder="1" applyAlignment="1">
      <alignment horizontal="center" wrapText="1"/>
    </xf>
    <xf numFmtId="0" fontId="63" fillId="0" borderId="2" xfId="0" applyFont="1" applyBorder="1" applyAlignment="1">
      <alignment horizontal="center" wrapText="1"/>
    </xf>
    <xf numFmtId="0" fontId="63" fillId="0" borderId="32" xfId="0" applyFont="1" applyBorder="1" applyAlignment="1">
      <alignment horizontal="center" wrapText="1"/>
    </xf>
    <xf numFmtId="0" fontId="18" fillId="10" borderId="7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14" borderId="1" xfId="0" applyFont="1" applyFill="1" applyBorder="1" applyAlignment="1">
      <alignment horizontal="center"/>
    </xf>
    <xf numFmtId="0" fontId="13" fillId="14" borderId="8" xfId="0" applyFont="1" applyFill="1" applyBorder="1" applyAlignment="1">
      <alignment horizontal="center"/>
    </xf>
    <xf numFmtId="0" fontId="70" fillId="30" borderId="22" xfId="1" applyFont="1" applyFill="1" applyBorder="1" applyAlignment="1">
      <alignment horizontal="center" vertical="center"/>
    </xf>
    <xf numFmtId="0" fontId="70" fillId="30" borderId="25" xfId="1" applyFont="1" applyFill="1" applyBorder="1" applyAlignment="1">
      <alignment horizontal="center" vertical="center"/>
    </xf>
    <xf numFmtId="0" fontId="70" fillId="30" borderId="10" xfId="1" applyFont="1" applyFill="1" applyBorder="1" applyAlignment="1">
      <alignment horizontal="center" vertical="center"/>
    </xf>
    <xf numFmtId="0" fontId="34" fillId="24" borderId="7" xfId="0" applyFont="1" applyFill="1" applyBorder="1" applyAlignment="1">
      <alignment horizontal="center" vertical="center"/>
    </xf>
    <xf numFmtId="0" fontId="34" fillId="2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8" fillId="0" borderId="1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2" fillId="24" borderId="1" xfId="0" applyFont="1" applyFill="1" applyBorder="1" applyAlignment="1">
      <alignment horizontal="center" vertical="center"/>
    </xf>
    <xf numFmtId="0" fontId="4" fillId="24" borderId="1" xfId="0" applyFont="1" applyFill="1" applyBorder="1" applyAlignment="1">
      <alignment horizontal="center"/>
    </xf>
    <xf numFmtId="0" fontId="79" fillId="32" borderId="22" xfId="1" applyFont="1" applyFill="1" applyBorder="1" applyAlignment="1">
      <alignment horizontal="center" vertical="center"/>
    </xf>
    <xf numFmtId="0" fontId="79" fillId="32" borderId="25" xfId="1" applyFont="1" applyFill="1" applyBorder="1" applyAlignment="1">
      <alignment horizontal="center" vertical="center"/>
    </xf>
    <xf numFmtId="0" fontId="79" fillId="32" borderId="10" xfId="1" applyFont="1" applyFill="1" applyBorder="1" applyAlignment="1">
      <alignment horizontal="center" vertical="center"/>
    </xf>
    <xf numFmtId="0" fontId="5" fillId="24" borderId="8" xfId="0" applyFont="1" applyFill="1" applyBorder="1" applyAlignment="1">
      <alignment horizontal="center" shrinkToFit="1"/>
    </xf>
    <xf numFmtId="0" fontId="5" fillId="24" borderId="1" xfId="0" applyFont="1" applyFill="1" applyBorder="1" applyAlignment="1">
      <alignment horizontal="center" shrinkToFit="1"/>
    </xf>
    <xf numFmtId="0" fontId="63" fillId="0" borderId="23" xfId="0" applyFont="1" applyBorder="1" applyAlignment="1">
      <alignment horizontal="center" wrapText="1"/>
    </xf>
    <xf numFmtId="0" fontId="2" fillId="24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top"/>
    </xf>
    <xf numFmtId="0" fontId="14" fillId="0" borderId="13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wrapText="1"/>
    </xf>
    <xf numFmtId="0" fontId="15" fillId="5" borderId="2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shrinkToFit="1"/>
    </xf>
    <xf numFmtId="0" fontId="16" fillId="7" borderId="8" xfId="0" applyFont="1" applyFill="1" applyBorder="1" applyAlignment="1">
      <alignment horizontal="center" vertical="center" shrinkToFit="1"/>
    </xf>
    <xf numFmtId="0" fontId="82" fillId="32" borderId="22" xfId="2" applyFont="1" applyFill="1" applyBorder="1" applyAlignment="1">
      <alignment horizontal="center" vertical="center"/>
    </xf>
    <xf numFmtId="0" fontId="82" fillId="32" borderId="25" xfId="2" applyFont="1" applyFill="1" applyBorder="1" applyAlignment="1">
      <alignment horizontal="center" vertical="center"/>
    </xf>
    <xf numFmtId="0" fontId="82" fillId="32" borderId="10" xfId="2" applyFont="1" applyFill="1" applyBorder="1" applyAlignment="1">
      <alignment horizontal="center" vertical="center"/>
    </xf>
    <xf numFmtId="0" fontId="81" fillId="33" borderId="22" xfId="2" applyFont="1" applyFill="1" applyBorder="1" applyAlignment="1">
      <alignment horizontal="center" vertical="center"/>
    </xf>
    <xf numFmtId="0" fontId="81" fillId="33" borderId="25" xfId="2" applyFont="1" applyFill="1" applyBorder="1" applyAlignment="1">
      <alignment horizontal="center" vertical="center"/>
    </xf>
    <xf numFmtId="0" fontId="81" fillId="33" borderId="10" xfId="2" applyFont="1" applyFill="1" applyBorder="1" applyAlignment="1">
      <alignment horizontal="center" vertical="center"/>
    </xf>
    <xf numFmtId="0" fontId="66" fillId="0" borderId="23" xfId="0" applyFont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/>
    </xf>
    <xf numFmtId="0" fontId="5" fillId="16" borderId="19" xfId="3" applyFont="1" applyFill="1" applyBorder="1" applyAlignment="1">
      <alignment horizontal="center" vertical="center"/>
    </xf>
    <xf numFmtId="0" fontId="5" fillId="16" borderId="13" xfId="3" applyFont="1" applyFill="1" applyBorder="1" applyAlignment="1">
      <alignment horizontal="center" vertical="center"/>
    </xf>
    <xf numFmtId="0" fontId="4" fillId="19" borderId="19" xfId="3" applyFont="1" applyFill="1" applyBorder="1" applyAlignment="1">
      <alignment horizontal="center" vertical="center"/>
    </xf>
    <xf numFmtId="0" fontId="4" fillId="19" borderId="13" xfId="3" applyFont="1" applyFill="1" applyBorder="1" applyAlignment="1">
      <alignment horizontal="center" vertical="center"/>
    </xf>
    <xf numFmtId="0" fontId="5" fillId="19" borderId="26" xfId="3" applyFont="1" applyFill="1" applyBorder="1" applyAlignment="1">
      <alignment horizontal="center" vertical="center" shrinkToFit="1"/>
    </xf>
    <xf numFmtId="0" fontId="5" fillId="19" borderId="27" xfId="3" applyFont="1" applyFill="1" applyBorder="1" applyAlignment="1">
      <alignment horizontal="center" vertical="center" shrinkToFit="1"/>
    </xf>
    <xf numFmtId="0" fontId="65" fillId="0" borderId="28" xfId="3" applyFont="1" applyBorder="1" applyAlignment="1">
      <alignment horizontal="center" vertical="center" wrapText="1"/>
    </xf>
    <xf numFmtId="0" fontId="65" fillId="0" borderId="29" xfId="3" applyFont="1" applyBorder="1" applyAlignment="1">
      <alignment horizontal="center" vertical="center" wrapText="1"/>
    </xf>
    <xf numFmtId="0" fontId="65" fillId="0" borderId="30" xfId="3" applyFont="1" applyBorder="1" applyAlignment="1">
      <alignment horizontal="center" vertical="center" wrapText="1"/>
    </xf>
    <xf numFmtId="0" fontId="65" fillId="0" borderId="11" xfId="3" applyFont="1" applyBorder="1" applyAlignment="1">
      <alignment horizontal="center" vertical="center" wrapText="1"/>
    </xf>
    <xf numFmtId="0" fontId="65" fillId="0" borderId="0" xfId="3" applyFont="1" applyBorder="1" applyAlignment="1">
      <alignment horizontal="center" vertical="center" wrapText="1"/>
    </xf>
    <xf numFmtId="0" fontId="65" fillId="0" borderId="12" xfId="3" applyFont="1" applyBorder="1" applyAlignment="1">
      <alignment horizontal="center" vertical="center" wrapText="1"/>
    </xf>
    <xf numFmtId="0" fontId="65" fillId="0" borderId="31" xfId="3" applyFont="1" applyBorder="1" applyAlignment="1">
      <alignment horizontal="center" vertical="center" wrapText="1"/>
    </xf>
    <xf numFmtId="0" fontId="65" fillId="0" borderId="2" xfId="3" applyFont="1" applyBorder="1" applyAlignment="1">
      <alignment horizontal="center" vertical="center" wrapText="1"/>
    </xf>
    <xf numFmtId="0" fontId="65" fillId="0" borderId="32" xfId="3" applyFont="1" applyBorder="1" applyAlignment="1">
      <alignment horizontal="center" vertical="center" wrapText="1"/>
    </xf>
    <xf numFmtId="0" fontId="5" fillId="19" borderId="19" xfId="3" applyFont="1" applyFill="1" applyBorder="1" applyAlignment="1">
      <alignment horizontal="center" vertical="center" shrinkToFit="1"/>
    </xf>
    <xf numFmtId="0" fontId="5" fillId="19" borderId="13" xfId="3" applyFont="1" applyFill="1" applyBorder="1" applyAlignment="1">
      <alignment horizontal="center" vertical="center" shrinkToFit="1"/>
    </xf>
    <xf numFmtId="0" fontId="63" fillId="0" borderId="28" xfId="0" applyFont="1" applyBorder="1" applyAlignment="1">
      <alignment horizontal="center" vertical="center" wrapText="1"/>
    </xf>
    <xf numFmtId="0" fontId="63" fillId="0" borderId="29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31" xfId="0" applyFont="1" applyBorder="1" applyAlignment="1">
      <alignment horizontal="center" vertical="center" wrapText="1"/>
    </xf>
    <xf numFmtId="0" fontId="63" fillId="0" borderId="2" xfId="0" applyFont="1" applyBorder="1" applyAlignment="1">
      <alignment horizontal="center" vertical="center" wrapText="1"/>
    </xf>
    <xf numFmtId="0" fontId="4" fillId="29" borderId="1" xfId="0" applyFont="1" applyFill="1" applyBorder="1" applyAlignment="1">
      <alignment horizontal="center"/>
    </xf>
    <xf numFmtId="0" fontId="5" fillId="29" borderId="1" xfId="0" applyFont="1" applyFill="1" applyBorder="1" applyAlignment="1">
      <alignment horizontal="center" shrinkToFit="1"/>
    </xf>
    <xf numFmtId="0" fontId="5" fillId="29" borderId="8" xfId="0" applyFont="1" applyFill="1" applyBorder="1" applyAlignment="1">
      <alignment horizontal="center" shrinkToFit="1"/>
    </xf>
    <xf numFmtId="0" fontId="6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4" fillId="0" borderId="33" xfId="1" applyFont="1" applyBorder="1" applyAlignment="1">
      <alignment horizontal="center" vertical="center"/>
    </xf>
    <xf numFmtId="0" fontId="34" fillId="0" borderId="34" xfId="1" applyFont="1" applyBorder="1" applyAlignment="1">
      <alignment horizontal="center" vertical="center"/>
    </xf>
    <xf numFmtId="0" fontId="34" fillId="0" borderId="35" xfId="1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37" fillId="0" borderId="22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85" fillId="0" borderId="1" xfId="0" applyFont="1" applyBorder="1" applyAlignment="1">
      <alignment horizontal="center" vertical="center" wrapText="1"/>
    </xf>
    <xf numFmtId="0" fontId="87" fillId="0" borderId="21" xfId="0" applyFont="1" applyBorder="1" applyAlignment="1">
      <alignment wrapText="1"/>
    </xf>
    <xf numFmtId="0" fontId="88" fillId="0" borderId="0" xfId="0" applyFont="1"/>
    <xf numFmtId="0" fontId="87" fillId="0" borderId="4" xfId="0" applyFont="1" applyBorder="1" applyAlignment="1">
      <alignment wrapText="1"/>
    </xf>
    <xf numFmtId="0" fontId="89" fillId="0" borderId="0" xfId="0" applyFont="1" applyAlignment="1">
      <alignment vertical="center"/>
    </xf>
    <xf numFmtId="0" fontId="17" fillId="35" borderId="1" xfId="3" applyFont="1" applyFill="1" applyBorder="1" applyAlignment="1">
      <alignment horizontal="center" vertical="center"/>
    </xf>
    <xf numFmtId="0" fontId="17" fillId="35" borderId="1" xfId="3" applyFont="1" applyFill="1" applyBorder="1" applyAlignment="1">
      <alignment horizontal="left" vertical="center"/>
    </xf>
    <xf numFmtId="0" fontId="90" fillId="35" borderId="1" xfId="3" applyFont="1" applyFill="1" applyBorder="1" applyAlignment="1">
      <alignment horizontal="center" vertical="center"/>
    </xf>
    <xf numFmtId="0" fontId="17" fillId="35" borderId="1" xfId="3" applyFont="1" applyFill="1" applyBorder="1" applyAlignment="1">
      <alignment horizontal="center" vertical="center"/>
    </xf>
    <xf numFmtId="0" fontId="17" fillId="35" borderId="1" xfId="0" applyFont="1" applyFill="1" applyBorder="1" applyAlignment="1">
      <alignment horizontal="center" vertical="center"/>
    </xf>
    <xf numFmtId="0" fontId="0" fillId="14" borderId="0" xfId="0" applyFill="1"/>
    <xf numFmtId="0" fontId="17" fillId="36" borderId="1" xfId="0" applyFont="1" applyFill="1" applyBorder="1" applyAlignment="1">
      <alignment horizontal="center" vertical="center"/>
    </xf>
    <xf numFmtId="0" fontId="17" fillId="35" borderId="1" xfId="3" applyFont="1" applyFill="1" applyBorder="1" applyAlignment="1">
      <alignment horizontal="center" vertical="center" shrinkToFit="1"/>
    </xf>
    <xf numFmtId="0" fontId="17" fillId="35" borderId="19" xfId="3" applyFont="1" applyFill="1" applyBorder="1" applyAlignment="1">
      <alignment horizontal="center" vertical="center" shrinkToFit="1"/>
    </xf>
    <xf numFmtId="0" fontId="17" fillId="35" borderId="13" xfId="3" applyFont="1" applyFill="1" applyBorder="1" applyAlignment="1">
      <alignment horizontal="center" vertical="center" shrinkToFit="1"/>
    </xf>
    <xf numFmtId="0" fontId="17" fillId="0" borderId="1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/>
    </xf>
    <xf numFmtId="1" fontId="90" fillId="0" borderId="38" xfId="5" applyNumberFormat="1" applyFont="1" applyFill="1" applyBorder="1" applyAlignment="1">
      <alignment horizontal="center" vertical="center" shrinkToFit="1"/>
    </xf>
    <xf numFmtId="0" fontId="23" fillId="37" borderId="22" xfId="3" applyFont="1" applyFill="1" applyBorder="1" applyAlignment="1">
      <alignment horizontal="center" vertical="center"/>
    </xf>
    <xf numFmtId="0" fontId="92" fillId="38" borderId="1" xfId="0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horizontal="center" vertical="center"/>
    </xf>
    <xf numFmtId="0" fontId="92" fillId="14" borderId="1" xfId="0" applyFont="1" applyFill="1" applyBorder="1" applyAlignment="1">
      <alignment horizontal="center" vertical="center"/>
    </xf>
    <xf numFmtId="0" fontId="23" fillId="39" borderId="10" xfId="3" applyFont="1" applyFill="1" applyBorder="1" applyAlignment="1">
      <alignment horizontal="center" vertical="center" shrinkToFit="1"/>
    </xf>
    <xf numFmtId="0" fontId="23" fillId="39" borderId="1" xfId="3" applyFont="1" applyFill="1" applyBorder="1" applyAlignment="1">
      <alignment horizontal="center" vertical="center" shrinkToFit="1"/>
    </xf>
    <xf numFmtId="0" fontId="17" fillId="35" borderId="22" xfId="3" applyFont="1" applyFill="1" applyBorder="1" applyAlignment="1">
      <alignment horizontal="center" vertical="center"/>
    </xf>
    <xf numFmtId="0" fontId="17" fillId="35" borderId="10" xfId="3" applyFont="1" applyFill="1" applyBorder="1" applyAlignment="1">
      <alignment horizontal="center" vertical="center" shrinkToFit="1"/>
    </xf>
    <xf numFmtId="1" fontId="17" fillId="0" borderId="38" xfId="5" applyNumberFormat="1" applyFont="1" applyFill="1" applyBorder="1" applyAlignment="1">
      <alignment horizontal="center" vertical="center" shrinkToFit="1"/>
    </xf>
    <xf numFmtId="1" fontId="90" fillId="0" borderId="1" xfId="5" applyNumberFormat="1" applyFont="1" applyFill="1" applyBorder="1" applyAlignment="1">
      <alignment horizontal="center" vertical="center" shrinkToFit="1"/>
    </xf>
    <xf numFmtId="0" fontId="23" fillId="38" borderId="1" xfId="0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/>
    </xf>
    <xf numFmtId="1" fontId="17" fillId="0" borderId="39" xfId="5" applyNumberFormat="1" applyFont="1" applyFill="1" applyBorder="1" applyAlignment="1">
      <alignment horizontal="center" vertical="center" shrinkToFit="1"/>
    </xf>
    <xf numFmtId="1" fontId="90" fillId="0" borderId="0" xfId="5" applyNumberFormat="1" applyFont="1" applyFill="1" applyBorder="1" applyAlignment="1">
      <alignment horizontal="center" vertical="center" shrinkToFit="1"/>
    </xf>
    <xf numFmtId="0" fontId="17" fillId="14" borderId="1" xfId="0" applyFont="1" applyFill="1" applyBorder="1" applyAlignment="1">
      <alignment horizontal="center" vertical="center"/>
    </xf>
    <xf numFmtId="0" fontId="17" fillId="38" borderId="1" xfId="0" applyFont="1" applyFill="1" applyBorder="1" applyAlignment="1">
      <alignment horizontal="center" vertical="center"/>
    </xf>
    <xf numFmtId="0" fontId="90" fillId="0" borderId="1" xfId="3" applyFont="1" applyFill="1" applyBorder="1" applyAlignment="1">
      <alignment horizontal="center" vertical="center"/>
    </xf>
    <xf numFmtId="0" fontId="93" fillId="14" borderId="1" xfId="0" applyFont="1" applyFill="1" applyBorder="1" applyAlignment="1">
      <alignment horizontal="center" vertical="center"/>
    </xf>
    <xf numFmtId="0" fontId="94" fillId="14" borderId="1" xfId="0" applyFont="1" applyFill="1" applyBorder="1" applyAlignment="1">
      <alignment horizontal="center" vertical="center"/>
    </xf>
    <xf numFmtId="0" fontId="90" fillId="0" borderId="10" xfId="0" applyFont="1" applyBorder="1" applyAlignment="1">
      <alignment horizontal="center" vertical="center" readingOrder="1"/>
    </xf>
    <xf numFmtId="0" fontId="23" fillId="40" borderId="22" xfId="0" applyFont="1" applyFill="1" applyBorder="1" applyAlignment="1">
      <alignment horizontal="center" vertical="center"/>
    </xf>
    <xf numFmtId="0" fontId="23" fillId="40" borderId="25" xfId="0" applyFont="1" applyFill="1" applyBorder="1" applyAlignment="1">
      <alignment horizontal="center" vertical="center"/>
    </xf>
    <xf numFmtId="0" fontId="23" fillId="40" borderId="10" xfId="0" applyFont="1" applyFill="1" applyBorder="1" applyAlignment="1">
      <alignment horizontal="center" vertical="center"/>
    </xf>
    <xf numFmtId="0" fontId="95" fillId="14" borderId="1" xfId="0" applyFont="1" applyFill="1" applyBorder="1" applyAlignment="1">
      <alignment horizontal="center" vertical="center"/>
    </xf>
    <xf numFmtId="0" fontId="96" fillId="0" borderId="1" xfId="0" applyFont="1" applyBorder="1" applyAlignment="1">
      <alignment horizontal="center"/>
    </xf>
    <xf numFmtId="1" fontId="90" fillId="0" borderId="5" xfId="5" applyNumberFormat="1" applyFont="1" applyFill="1" applyBorder="1" applyAlignment="1">
      <alignment horizontal="center" vertical="center" shrinkToFit="1"/>
    </xf>
    <xf numFmtId="0" fontId="90" fillId="0" borderId="1" xfId="0" applyFont="1" applyBorder="1" applyAlignment="1">
      <alignment horizontal="center" vertical="center" readingOrder="1"/>
    </xf>
    <xf numFmtId="0" fontId="23" fillId="18" borderId="22" xfId="0" applyFont="1" applyFill="1" applyBorder="1" applyAlignment="1">
      <alignment horizontal="center" vertical="center"/>
    </xf>
    <xf numFmtId="0" fontId="23" fillId="18" borderId="25" xfId="0" applyFont="1" applyFill="1" applyBorder="1" applyAlignment="1">
      <alignment horizontal="center" vertical="center"/>
    </xf>
    <xf numFmtId="0" fontId="23" fillId="18" borderId="10" xfId="0" applyFont="1" applyFill="1" applyBorder="1" applyAlignment="1">
      <alignment horizontal="center" vertical="center"/>
    </xf>
    <xf numFmtId="0" fontId="23" fillId="14" borderId="25" xfId="0" applyFont="1" applyFill="1" applyBorder="1" applyAlignment="1">
      <alignment vertical="center"/>
    </xf>
    <xf numFmtId="0" fontId="23" fillId="14" borderId="10" xfId="0" applyFont="1" applyFill="1" applyBorder="1" applyAlignment="1">
      <alignment vertical="center"/>
    </xf>
    <xf numFmtId="0" fontId="23" fillId="35" borderId="1" xfId="0" applyFont="1" applyFill="1" applyBorder="1" applyAlignment="1">
      <alignment horizontal="center" vertical="center"/>
    </xf>
    <xf numFmtId="0" fontId="97" fillId="14" borderId="1" xfId="0" applyFont="1" applyFill="1" applyBorder="1" applyAlignment="1">
      <alignment horizontal="center" vertical="center"/>
    </xf>
    <xf numFmtId="0" fontId="17" fillId="35" borderId="10" xfId="3" applyFont="1" applyFill="1" applyBorder="1" applyAlignment="1">
      <alignment horizontal="center" vertical="center" shrinkToFit="1"/>
    </xf>
    <xf numFmtId="0" fontId="17" fillId="35" borderId="13" xfId="3" applyFont="1" applyFill="1" applyBorder="1" applyAlignment="1">
      <alignment horizontal="center" vertical="center" shrinkToFit="1"/>
    </xf>
    <xf numFmtId="0" fontId="17" fillId="36" borderId="1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 shrinkToFit="1"/>
    </xf>
    <xf numFmtId="0" fontId="23" fillId="0" borderId="0" xfId="0" applyFont="1"/>
    <xf numFmtId="0" fontId="28" fillId="0" borderId="0" xfId="0" applyFont="1"/>
    <xf numFmtId="0" fontId="23" fillId="0" borderId="0" xfId="0" applyFont="1" applyAlignment="1">
      <alignment horizontal="left"/>
    </xf>
    <xf numFmtId="0" fontId="98" fillId="0" borderId="0" xfId="0" applyFont="1" applyAlignment="1">
      <alignment horizontal="left"/>
    </xf>
    <xf numFmtId="0" fontId="98" fillId="0" borderId="0" xfId="0" applyFont="1"/>
    <xf numFmtId="0" fontId="17" fillId="0" borderId="0" xfId="3" applyFont="1" applyFill="1" applyBorder="1" applyAlignment="1">
      <alignment horizontal="center" vertical="center" shrinkToFit="1"/>
    </xf>
    <xf numFmtId="0" fontId="23" fillId="0" borderId="0" xfId="0" applyFont="1" applyAlignment="1">
      <alignment horizontal="left"/>
    </xf>
    <xf numFmtId="0" fontId="99" fillId="0" borderId="0" xfId="0" applyFont="1"/>
    <xf numFmtId="0" fontId="100" fillId="0" borderId="0" xfId="0" applyFont="1"/>
    <xf numFmtId="0" fontId="86" fillId="0" borderId="20" xfId="0" applyFont="1" applyBorder="1" applyAlignment="1">
      <alignment horizontal="center" wrapText="1"/>
    </xf>
    <xf numFmtId="0" fontId="86" fillId="0" borderId="9" xfId="0" applyFont="1" applyBorder="1" applyAlignment="1">
      <alignment horizontal="center" wrapText="1"/>
    </xf>
    <xf numFmtId="0" fontId="101" fillId="0" borderId="3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101" fillId="0" borderId="5" xfId="0" applyFont="1" applyBorder="1" applyAlignment="1">
      <alignment horizontal="center" vertical="center"/>
    </xf>
    <xf numFmtId="0" fontId="101" fillId="0" borderId="2" xfId="0" applyFont="1" applyBorder="1" applyAlignment="1">
      <alignment horizontal="center" vertical="center"/>
    </xf>
    <xf numFmtId="0" fontId="102" fillId="41" borderId="1" xfId="0" applyFont="1" applyFill="1" applyBorder="1" applyAlignment="1">
      <alignment vertical="center"/>
    </xf>
    <xf numFmtId="0" fontId="103" fillId="41" borderId="1" xfId="0" applyFont="1" applyFill="1" applyBorder="1" applyAlignment="1">
      <alignment horizontal="center" vertical="center"/>
    </xf>
    <xf numFmtId="0" fontId="103" fillId="41" borderId="19" xfId="0" applyFont="1" applyFill="1" applyBorder="1" applyAlignment="1">
      <alignment horizontal="center" vertical="center"/>
    </xf>
    <xf numFmtId="0" fontId="103" fillId="41" borderId="19" xfId="0" applyFont="1" applyFill="1" applyBorder="1" applyAlignment="1">
      <alignment horizontal="center" vertical="center"/>
    </xf>
    <xf numFmtId="0" fontId="103" fillId="41" borderId="13" xfId="0" applyFont="1" applyFill="1" applyBorder="1" applyAlignment="1">
      <alignment horizontal="center" vertical="center"/>
    </xf>
    <xf numFmtId="0" fontId="103" fillId="41" borderId="13" xfId="0" applyFont="1" applyFill="1" applyBorder="1" applyAlignment="1">
      <alignment horizontal="center" vertical="center"/>
    </xf>
    <xf numFmtId="0" fontId="104" fillId="20" borderId="1" xfId="0" applyFont="1" applyFill="1" applyBorder="1" applyAlignment="1">
      <alignment horizontal="center" vertical="center"/>
    </xf>
    <xf numFmtId="0" fontId="105" fillId="20" borderId="1" xfId="0" applyFont="1" applyFill="1" applyBorder="1" applyAlignment="1">
      <alignment horizontal="left" vertical="center"/>
    </xf>
    <xf numFmtId="0" fontId="104" fillId="41" borderId="1" xfId="0" applyFont="1" applyFill="1" applyBorder="1" applyAlignment="1">
      <alignment horizontal="center" vertical="center"/>
    </xf>
    <xf numFmtId="0" fontId="105" fillId="38" borderId="1" xfId="0" applyFont="1" applyFill="1" applyBorder="1" applyAlignment="1">
      <alignment horizontal="center" vertical="center"/>
    </xf>
    <xf numFmtId="0" fontId="105" fillId="14" borderId="1" xfId="0" applyFont="1" applyFill="1" applyBorder="1" applyAlignment="1">
      <alignment horizontal="center" vertical="center"/>
    </xf>
    <xf numFmtId="0" fontId="106" fillId="38" borderId="1" xfId="0" applyFont="1" applyFill="1" applyBorder="1" applyAlignment="1">
      <alignment horizontal="center" vertical="center"/>
    </xf>
    <xf numFmtId="0" fontId="104" fillId="20" borderId="1" xfId="0" applyFont="1" applyFill="1" applyBorder="1" applyAlignment="1">
      <alignment horizontal="left" vertical="center"/>
    </xf>
    <xf numFmtId="0" fontId="105" fillId="14" borderId="1" xfId="0" applyFont="1" applyFill="1" applyBorder="1" applyAlignment="1">
      <alignment horizontal="left" vertical="center"/>
    </xf>
    <xf numFmtId="0" fontId="105" fillId="40" borderId="22" xfId="0" applyFont="1" applyFill="1" applyBorder="1" applyAlignment="1">
      <alignment horizontal="center" vertical="center"/>
    </xf>
    <xf numFmtId="0" fontId="105" fillId="40" borderId="25" xfId="0" applyFont="1" applyFill="1" applyBorder="1" applyAlignment="1">
      <alignment horizontal="center" vertical="center"/>
    </xf>
    <xf numFmtId="0" fontId="105" fillId="40" borderId="10" xfId="0" applyFont="1" applyFill="1" applyBorder="1" applyAlignment="1">
      <alignment horizontal="center" vertical="center"/>
    </xf>
    <xf numFmtId="0" fontId="104" fillId="20" borderId="1" xfId="0" applyFont="1" applyFill="1" applyBorder="1" applyAlignment="1">
      <alignment vertical="center"/>
    </xf>
    <xf numFmtId="0" fontId="104" fillId="20" borderId="22" xfId="0" applyFont="1" applyFill="1" applyBorder="1" applyAlignment="1">
      <alignment horizontal="center" vertical="center"/>
    </xf>
    <xf numFmtId="0" fontId="104" fillId="0" borderId="1" xfId="0" applyFont="1" applyBorder="1" applyAlignment="1">
      <alignment horizontal="left" vertical="center"/>
    </xf>
    <xf numFmtId="0" fontId="105" fillId="0" borderId="0" xfId="0" applyFont="1"/>
    <xf numFmtId="0" fontId="98" fillId="0" borderId="0" xfId="0" applyFont="1" applyAlignment="1">
      <alignment horizontal="center"/>
    </xf>
    <xf numFmtId="0" fontId="106" fillId="0" borderId="0" xfId="0" applyFont="1" applyFill="1" applyBorder="1" applyAlignment="1">
      <alignment horizontal="center" vertical="center"/>
    </xf>
    <xf numFmtId="0" fontId="86" fillId="0" borderId="9" xfId="0" applyFont="1" applyBorder="1" applyAlignment="1">
      <alignment horizontal="center" wrapText="1"/>
    </xf>
    <xf numFmtId="0" fontId="86" fillId="0" borderId="21" xfId="0" applyFont="1" applyBorder="1" applyAlignment="1">
      <alignment horizontal="center" wrapText="1"/>
    </xf>
    <xf numFmtId="0" fontId="85" fillId="0" borderId="3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4" xfId="0" applyFont="1" applyBorder="1" applyAlignment="1">
      <alignment horizontal="center" vertical="center" wrapText="1"/>
    </xf>
    <xf numFmtId="0" fontId="88" fillId="0" borderId="0" xfId="0" applyFont="1" applyAlignment="1">
      <alignment horizontal="center"/>
    </xf>
    <xf numFmtId="0" fontId="85" fillId="0" borderId="5" xfId="0" applyFont="1" applyBorder="1" applyAlignment="1">
      <alignment horizontal="center" vertical="center" wrapText="1"/>
    </xf>
    <xf numFmtId="0" fontId="85" fillId="0" borderId="2" xfId="0" applyFont="1" applyBorder="1" applyAlignment="1">
      <alignment horizontal="center" vertical="center" wrapText="1"/>
    </xf>
    <xf numFmtId="0" fontId="85" fillId="0" borderId="2" xfId="0" applyFont="1" applyBorder="1" applyAlignment="1">
      <alignment horizontal="center" vertical="center" wrapText="1"/>
    </xf>
    <xf numFmtId="0" fontId="85" fillId="0" borderId="6" xfId="0" applyFont="1" applyBorder="1" applyAlignment="1">
      <alignment horizontal="center" vertical="center" wrapText="1"/>
    </xf>
    <xf numFmtId="0" fontId="107" fillId="42" borderId="1" xfId="0" quotePrefix="1" applyFont="1" applyFill="1" applyBorder="1" applyAlignment="1">
      <alignment vertical="center"/>
    </xf>
    <xf numFmtId="0" fontId="108" fillId="42" borderId="1" xfId="0" applyFont="1" applyFill="1" applyBorder="1" applyAlignment="1">
      <alignment horizontal="center" vertical="center"/>
    </xf>
    <xf numFmtId="0" fontId="108" fillId="42" borderId="19" xfId="0" applyFont="1" applyFill="1" applyBorder="1" applyAlignment="1">
      <alignment horizontal="center" vertical="center"/>
    </xf>
    <xf numFmtId="0" fontId="108" fillId="42" borderId="19" xfId="0" applyFont="1" applyFill="1" applyBorder="1" applyAlignment="1">
      <alignment vertical="center"/>
    </xf>
    <xf numFmtId="0" fontId="31" fillId="35" borderId="19" xfId="0" applyFont="1" applyFill="1" applyBorder="1" applyAlignment="1"/>
    <xf numFmtId="0" fontId="109" fillId="35" borderId="19" xfId="0" applyFont="1" applyFill="1" applyBorder="1" applyAlignment="1">
      <alignment shrinkToFit="1"/>
    </xf>
    <xf numFmtId="0" fontId="107" fillId="42" borderId="1" xfId="0" applyFont="1" applyFill="1" applyBorder="1" applyAlignment="1">
      <alignment vertical="center"/>
    </xf>
    <xf numFmtId="0" fontId="108" fillId="42" borderId="13" xfId="0" applyFont="1" applyFill="1" applyBorder="1" applyAlignment="1">
      <alignment horizontal="center" vertical="center"/>
    </xf>
    <xf numFmtId="0" fontId="108" fillId="42" borderId="13" xfId="0" applyFont="1" applyFill="1" applyBorder="1" applyAlignment="1">
      <alignment vertical="center"/>
    </xf>
    <xf numFmtId="0" fontId="106" fillId="35" borderId="1" xfId="0" applyFont="1" applyFill="1" applyBorder="1" applyAlignment="1">
      <alignment horizontal="center" vertical="center"/>
    </xf>
    <xf numFmtId="0" fontId="7" fillId="43" borderId="1" xfId="0" applyFont="1" applyFill="1" applyBorder="1" applyAlignment="1" applyProtection="1">
      <alignment horizontal="center" vertical="center" readingOrder="1"/>
    </xf>
    <xf numFmtId="0" fontId="7" fillId="43" borderId="1" xfId="0" applyFont="1" applyFill="1" applyBorder="1" applyAlignment="1" applyProtection="1">
      <alignment horizontal="center" vertical="center" readingOrder="1"/>
      <protection locked="0"/>
    </xf>
    <xf numFmtId="0" fontId="110" fillId="0" borderId="1" xfId="0" applyFont="1" applyFill="1" applyBorder="1" applyAlignment="1">
      <alignment horizontal="left" vertical="center"/>
    </xf>
    <xf numFmtId="0" fontId="110" fillId="14" borderId="1" xfId="0" applyFont="1" applyFill="1" applyBorder="1" applyAlignment="1">
      <alignment horizontal="center" vertical="center"/>
    </xf>
    <xf numFmtId="0" fontId="105" fillId="37" borderId="1" xfId="0" applyFont="1" applyFill="1" applyBorder="1" applyAlignment="1">
      <alignment horizontal="center" vertical="center"/>
    </xf>
    <xf numFmtId="0" fontId="106" fillId="0" borderId="1" xfId="0" applyFont="1" applyFill="1" applyBorder="1" applyAlignment="1">
      <alignment horizontal="center" vertical="center"/>
    </xf>
    <xf numFmtId="0" fontId="105" fillId="0" borderId="1" xfId="0" applyFont="1" applyFill="1" applyBorder="1" applyAlignment="1">
      <alignment horizontal="center" vertical="center"/>
    </xf>
    <xf numFmtId="0" fontId="99" fillId="35" borderId="1" xfId="0" applyFont="1" applyFill="1" applyBorder="1" applyAlignment="1">
      <alignment horizontal="center" vertical="center"/>
    </xf>
    <xf numFmtId="0" fontId="111" fillId="35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readingOrder="1"/>
    </xf>
    <xf numFmtId="0" fontId="12" fillId="43" borderId="1" xfId="0" applyFont="1" applyFill="1" applyBorder="1" applyAlignment="1" applyProtection="1">
      <alignment horizontal="right" vertical="center" readingOrder="1"/>
    </xf>
    <xf numFmtId="0" fontId="110" fillId="20" borderId="1" xfId="0" applyFont="1" applyFill="1" applyBorder="1" applyAlignment="1">
      <alignment horizontal="left" vertical="center"/>
    </xf>
    <xf numFmtId="0" fontId="110" fillId="20" borderId="22" xfId="0" applyFont="1" applyFill="1" applyBorder="1" applyAlignment="1">
      <alignment horizontal="center" vertical="center"/>
    </xf>
    <xf numFmtId="0" fontId="112" fillId="0" borderId="1" xfId="0" applyFont="1" applyBorder="1" applyAlignment="1">
      <alignment horizontal="left"/>
    </xf>
    <xf numFmtId="0" fontId="110" fillId="20" borderId="1" xfId="0" applyFont="1" applyFill="1" applyBorder="1" applyAlignment="1">
      <alignment horizontal="center" vertical="center"/>
    </xf>
    <xf numFmtId="0" fontId="31" fillId="35" borderId="13" xfId="0" applyFont="1" applyFill="1" applyBorder="1" applyAlignment="1"/>
    <xf numFmtId="0" fontId="109" fillId="35" borderId="13" xfId="0" applyFont="1" applyFill="1" applyBorder="1" applyAlignment="1">
      <alignment shrinkToFit="1"/>
    </xf>
    <xf numFmtId="0" fontId="97" fillId="38" borderId="1" xfId="0" applyFont="1" applyFill="1" applyBorder="1" applyAlignment="1">
      <alignment horizontal="center" vertical="center"/>
    </xf>
    <xf numFmtId="0" fontId="105" fillId="20" borderId="22" xfId="0" applyFont="1" applyFill="1" applyBorder="1" applyAlignment="1">
      <alignment horizontal="center" vertical="center"/>
    </xf>
    <xf numFmtId="0" fontId="89" fillId="0" borderId="0" xfId="0" applyFont="1"/>
    <xf numFmtId="0" fontId="89" fillId="0" borderId="0" xfId="0" applyFont="1" applyBorder="1"/>
    <xf numFmtId="0" fontId="105" fillId="0" borderId="0" xfId="0" applyFont="1" applyFill="1" applyBorder="1" applyAlignment="1">
      <alignment horizontal="center" vertical="center"/>
    </xf>
    <xf numFmtId="0" fontId="7" fillId="43" borderId="10" xfId="0" applyFont="1" applyFill="1" applyBorder="1" applyAlignment="1" applyProtection="1">
      <alignment horizontal="center" vertical="center" readingOrder="1"/>
    </xf>
    <xf numFmtId="0" fontId="105" fillId="40" borderId="1" xfId="0" applyFont="1" applyFill="1" applyBorder="1" applyAlignment="1">
      <alignment horizontal="center" vertical="center"/>
    </xf>
    <xf numFmtId="0" fontId="105" fillId="0" borderId="10" xfId="0" applyFont="1" applyFill="1" applyBorder="1" applyAlignment="1">
      <alignment horizontal="center" vertical="center"/>
    </xf>
    <xf numFmtId="0" fontId="98" fillId="0" borderId="0" xfId="0" applyFont="1" applyFill="1"/>
    <xf numFmtId="0" fontId="113" fillId="0" borderId="0" xfId="0" applyFont="1"/>
    <xf numFmtId="0" fontId="85" fillId="0" borderId="9" xfId="0" applyFont="1" applyBorder="1" applyAlignment="1">
      <alignment horizontal="center" vertical="center" wrapText="1"/>
    </xf>
    <xf numFmtId="0" fontId="17" fillId="35" borderId="19" xfId="3" applyFont="1" applyFill="1" applyBorder="1" applyAlignment="1">
      <alignment horizontal="center" vertical="center"/>
    </xf>
    <xf numFmtId="0" fontId="17" fillId="35" borderId="10" xfId="0" applyFont="1" applyFill="1" applyBorder="1" applyAlignment="1">
      <alignment horizontal="center" vertical="center"/>
    </xf>
    <xf numFmtId="0" fontId="17" fillId="35" borderId="13" xfId="3" applyFont="1" applyFill="1" applyBorder="1" applyAlignment="1">
      <alignment horizontal="center" vertical="center"/>
    </xf>
    <xf numFmtId="0" fontId="17" fillId="35" borderId="22" xfId="0" applyFont="1" applyFill="1" applyBorder="1" applyAlignment="1">
      <alignment horizontal="center" vertical="center"/>
    </xf>
    <xf numFmtId="0" fontId="23" fillId="37" borderId="1" xfId="3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13" borderId="22" xfId="0" applyFont="1" applyFill="1" applyBorder="1" applyAlignment="1">
      <alignment horizontal="center" vertical="center"/>
    </xf>
    <xf numFmtId="0" fontId="23" fillId="13" borderId="25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1" xfId="0" applyFont="1" applyFill="1" applyBorder="1" applyAlignment="1">
      <alignment horizontal="center" vertical="center"/>
    </xf>
    <xf numFmtId="0" fontId="73" fillId="37" borderId="1" xfId="3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4" fillId="0" borderId="0" xfId="0" applyFont="1"/>
    <xf numFmtId="0" fontId="114" fillId="0" borderId="0" xfId="0" applyFont="1" applyAlignment="1"/>
    <xf numFmtId="0" fontId="23" fillId="0" borderId="0" xfId="0" applyFont="1" applyAlignment="1"/>
    <xf numFmtId="0" fontId="17" fillId="0" borderId="0" xfId="0" applyFont="1"/>
    <xf numFmtId="0" fontId="23" fillId="0" borderId="0" xfId="0" applyFont="1" applyAlignment="1">
      <alignment horizontal="center"/>
    </xf>
    <xf numFmtId="0" fontId="114" fillId="0" borderId="0" xfId="0" applyFont="1" applyAlignment="1">
      <alignment horizontal="left"/>
    </xf>
  </cellXfs>
  <cellStyles count="6">
    <cellStyle name="Normal" xfId="0" builtinId="0"/>
    <cellStyle name="Normal 2" xfId="5"/>
    <cellStyle name="Normal 4" xfId="1"/>
    <cellStyle name="Normal 4 2" xfId="2"/>
    <cellStyle name="Normal 5" xfId="3"/>
    <cellStyle name="Normal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85725</xdr:rowOff>
    </xdr:from>
    <xdr:to>
      <xdr:col>1</xdr:col>
      <xdr:colOff>581025</xdr:colOff>
      <xdr:row>3</xdr:row>
      <xdr:rowOff>0</xdr:rowOff>
    </xdr:to>
    <xdr:pic>
      <xdr:nvPicPr>
        <xdr:cNvPr id="1085" name="Imagem 1">
          <a:extLst>
            <a:ext uri="{FF2B5EF4-FFF2-40B4-BE49-F238E27FC236}">
              <a16:creationId xmlns=""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5725"/>
          <a:ext cx="8001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142875</xdr:rowOff>
    </xdr:from>
    <xdr:to>
      <xdr:col>1</xdr:col>
      <xdr:colOff>447675</xdr:colOff>
      <xdr:row>2</xdr:row>
      <xdr:rowOff>123825</xdr:rowOff>
    </xdr:to>
    <xdr:pic>
      <xdr:nvPicPr>
        <xdr:cNvPr id="2107" name="Imagem 1">
          <a:extLst>
            <a:ext uri="{FF2B5EF4-FFF2-40B4-BE49-F238E27FC236}">
              <a16:creationId xmlns="" xmlns:a16="http://schemas.microsoft.com/office/drawing/2014/main" id="{00000000-0008-0000-01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42875"/>
          <a:ext cx="7715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47625</xdr:rowOff>
    </xdr:from>
    <xdr:to>
      <xdr:col>1</xdr:col>
      <xdr:colOff>638175</xdr:colOff>
      <xdr:row>2</xdr:row>
      <xdr:rowOff>161925</xdr:rowOff>
    </xdr:to>
    <xdr:pic>
      <xdr:nvPicPr>
        <xdr:cNvPr id="3131" name="Imagem 1">
          <a:extLst>
            <a:ext uri="{FF2B5EF4-FFF2-40B4-BE49-F238E27FC236}">
              <a16:creationId xmlns="" xmlns:a16="http://schemas.microsoft.com/office/drawing/2014/main" id="{00000000-0008-0000-0200-00003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1906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38"/>
  <sheetViews>
    <sheetView zoomScaleNormal="100" workbookViewId="0">
      <selection activeCell="G6" sqref="G6"/>
    </sheetView>
  </sheetViews>
  <sheetFormatPr defaultColWidth="8.7109375" defaultRowHeight="15"/>
  <cols>
    <col min="2" max="2" width="31.7109375" customWidth="1"/>
    <col min="5" max="5" width="3.7109375" customWidth="1"/>
    <col min="6" max="6" width="5.42578125" customWidth="1"/>
    <col min="7" max="8" width="3.7109375" customWidth="1"/>
    <col min="9" max="9" width="5.140625" customWidth="1"/>
    <col min="10" max="10" width="3.7109375" customWidth="1"/>
    <col min="11" max="11" width="3.140625" customWidth="1"/>
    <col min="12" max="26" width="3.7109375" customWidth="1"/>
    <col min="27" max="27" width="4.5703125" customWidth="1"/>
    <col min="28" max="35" width="3.7109375" customWidth="1"/>
    <col min="36" max="36" width="3.28515625" customWidth="1"/>
    <col min="37" max="37" width="4.42578125" customWidth="1"/>
    <col min="38" max="38" width="4.28515625" customWidth="1"/>
    <col min="39" max="82" width="3.28515625" customWidth="1"/>
  </cols>
  <sheetData>
    <row r="1" spans="1:82" ht="13.9" customHeight="1" thickBot="1">
      <c r="A1" s="336" t="s">
        <v>153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210"/>
    </row>
    <row r="2" spans="1:82" ht="15.75" thickBot="1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211"/>
      <c r="AK2">
        <v>114</v>
      </c>
    </row>
    <row r="3" spans="1:82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211"/>
    </row>
    <row r="4" spans="1:82">
      <c r="A4" s="324" t="s">
        <v>0</v>
      </c>
      <c r="B4" s="337" t="s">
        <v>1</v>
      </c>
      <c r="C4" s="191" t="s">
        <v>2</v>
      </c>
      <c r="D4" s="329" t="s">
        <v>3</v>
      </c>
      <c r="E4" s="112">
        <v>1</v>
      </c>
      <c r="F4" s="112">
        <v>2</v>
      </c>
      <c r="G4" s="112">
        <v>3</v>
      </c>
      <c r="H4" s="112">
        <v>4</v>
      </c>
      <c r="I4" s="112">
        <v>5</v>
      </c>
      <c r="J4" s="112">
        <v>6</v>
      </c>
      <c r="K4" s="112">
        <v>7</v>
      </c>
      <c r="L4" s="112">
        <v>8</v>
      </c>
      <c r="M4" s="112">
        <v>9</v>
      </c>
      <c r="N4" s="112">
        <v>10</v>
      </c>
      <c r="O4" s="112">
        <v>11</v>
      </c>
      <c r="P4" s="112">
        <v>12</v>
      </c>
      <c r="Q4" s="112">
        <v>13</v>
      </c>
      <c r="R4" s="112">
        <v>14</v>
      </c>
      <c r="S4" s="112">
        <v>15</v>
      </c>
      <c r="T4" s="112">
        <v>16</v>
      </c>
      <c r="U4" s="112">
        <v>17</v>
      </c>
      <c r="V4" s="112">
        <v>18</v>
      </c>
      <c r="W4" s="112">
        <v>19</v>
      </c>
      <c r="X4" s="112">
        <v>20</v>
      </c>
      <c r="Y4" s="112">
        <v>21</v>
      </c>
      <c r="Z4" s="112">
        <v>22</v>
      </c>
      <c r="AA4" s="112">
        <v>23</v>
      </c>
      <c r="AB4" s="112">
        <v>24</v>
      </c>
      <c r="AC4" s="112">
        <v>25</v>
      </c>
      <c r="AD4" s="112">
        <v>26</v>
      </c>
      <c r="AE4" s="112">
        <v>27</v>
      </c>
      <c r="AF4" s="112">
        <v>28</v>
      </c>
      <c r="AG4" s="330" t="s">
        <v>4</v>
      </c>
      <c r="AH4" s="335" t="s">
        <v>5</v>
      </c>
      <c r="AI4" s="334" t="s">
        <v>6</v>
      </c>
      <c r="AJ4" s="211"/>
    </row>
    <row r="5" spans="1:82">
      <c r="A5" s="324"/>
      <c r="B5" s="337"/>
      <c r="C5" s="191" t="s">
        <v>7</v>
      </c>
      <c r="D5" s="329"/>
      <c r="E5" s="112" t="s">
        <v>155</v>
      </c>
      <c r="F5" s="112" t="s">
        <v>156</v>
      </c>
      <c r="G5" s="112" t="s">
        <v>155</v>
      </c>
      <c r="H5" s="112" t="s">
        <v>21</v>
      </c>
      <c r="I5" s="112" t="s">
        <v>154</v>
      </c>
      <c r="J5" s="112" t="s">
        <v>154</v>
      </c>
      <c r="K5" s="112" t="s">
        <v>155</v>
      </c>
      <c r="L5" s="112" t="s">
        <v>155</v>
      </c>
      <c r="M5" s="112" t="s">
        <v>156</v>
      </c>
      <c r="N5" s="112" t="s">
        <v>155</v>
      </c>
      <c r="O5" s="112" t="s">
        <v>21</v>
      </c>
      <c r="P5" s="112" t="s">
        <v>154</v>
      </c>
      <c r="Q5" s="112" t="s">
        <v>154</v>
      </c>
      <c r="R5" s="112" t="s">
        <v>155</v>
      </c>
      <c r="S5" s="112" t="s">
        <v>155</v>
      </c>
      <c r="T5" s="112" t="s">
        <v>156</v>
      </c>
      <c r="U5" s="112" t="s">
        <v>155</v>
      </c>
      <c r="V5" s="112" t="s">
        <v>21</v>
      </c>
      <c r="W5" s="112" t="s">
        <v>154</v>
      </c>
      <c r="X5" s="112" t="s">
        <v>154</v>
      </c>
      <c r="Y5" s="112" t="s">
        <v>155</v>
      </c>
      <c r="Z5" s="112" t="s">
        <v>155</v>
      </c>
      <c r="AA5" s="112" t="s">
        <v>156</v>
      </c>
      <c r="AB5" s="112" t="s">
        <v>155</v>
      </c>
      <c r="AC5" s="112" t="s">
        <v>21</v>
      </c>
      <c r="AD5" s="112" t="s">
        <v>154</v>
      </c>
      <c r="AE5" s="112" t="s">
        <v>154</v>
      </c>
      <c r="AF5" s="112" t="s">
        <v>155</v>
      </c>
      <c r="AG5" s="330"/>
      <c r="AH5" s="335"/>
      <c r="AI5" s="334"/>
      <c r="AJ5" s="211"/>
      <c r="AK5" s="208" t="s">
        <v>4</v>
      </c>
      <c r="AL5" s="2" t="s">
        <v>6</v>
      </c>
      <c r="AM5" s="3"/>
      <c r="AN5" s="2" t="s">
        <v>15</v>
      </c>
      <c r="AO5" s="2" t="s">
        <v>16</v>
      </c>
      <c r="AP5" s="2" t="s">
        <v>17</v>
      </c>
      <c r="AQ5" s="2" t="s">
        <v>18</v>
      </c>
      <c r="AR5" s="2" t="s">
        <v>19</v>
      </c>
      <c r="AS5" s="4" t="s">
        <v>20</v>
      </c>
      <c r="AT5" s="4" t="s">
        <v>21</v>
      </c>
      <c r="AU5" s="4" t="s">
        <v>22</v>
      </c>
      <c r="AV5" s="4" t="s">
        <v>23</v>
      </c>
      <c r="AW5" s="4" t="s">
        <v>24</v>
      </c>
      <c r="AX5" s="4" t="s">
        <v>25</v>
      </c>
      <c r="AY5" s="4" t="s">
        <v>26</v>
      </c>
      <c r="AZ5" s="4" t="s">
        <v>27</v>
      </c>
      <c r="BA5" s="4" t="s">
        <v>28</v>
      </c>
      <c r="BB5" s="4" t="s">
        <v>29</v>
      </c>
      <c r="BC5" s="4" t="s">
        <v>30</v>
      </c>
      <c r="BD5" s="4" t="s">
        <v>31</v>
      </c>
      <c r="BE5" s="4" t="s">
        <v>32</v>
      </c>
      <c r="BF5" s="4" t="s">
        <v>33</v>
      </c>
      <c r="BG5" s="4" t="s">
        <v>34</v>
      </c>
      <c r="BH5" s="4" t="s">
        <v>35</v>
      </c>
      <c r="BI5" s="4"/>
      <c r="BJ5" s="4"/>
      <c r="BK5" s="5" t="s">
        <v>36</v>
      </c>
      <c r="BL5" s="5" t="s">
        <v>37</v>
      </c>
      <c r="BN5" s="4" t="s">
        <v>20</v>
      </c>
      <c r="BO5" s="4" t="s">
        <v>21</v>
      </c>
      <c r="BP5" s="4" t="s">
        <v>22</v>
      </c>
      <c r="BQ5" s="4" t="s">
        <v>23</v>
      </c>
      <c r="BR5" s="4" t="s">
        <v>24</v>
      </c>
      <c r="BS5" s="4" t="s">
        <v>25</v>
      </c>
      <c r="BT5" s="4" t="s">
        <v>26</v>
      </c>
      <c r="BU5" s="4" t="s">
        <v>27</v>
      </c>
      <c r="BV5" s="4" t="s">
        <v>28</v>
      </c>
      <c r="BW5" s="4" t="s">
        <v>29</v>
      </c>
      <c r="BX5" s="4" t="s">
        <v>30</v>
      </c>
      <c r="BY5" s="4" t="s">
        <v>31</v>
      </c>
      <c r="BZ5" s="4" t="s">
        <v>32</v>
      </c>
      <c r="CA5" s="4" t="s">
        <v>33</v>
      </c>
      <c r="CB5" s="4" t="s">
        <v>34</v>
      </c>
      <c r="CC5" s="4" t="s">
        <v>35</v>
      </c>
      <c r="CD5" s="4" t="s">
        <v>38</v>
      </c>
    </row>
    <row r="6" spans="1:82">
      <c r="A6" s="212" t="s">
        <v>157</v>
      </c>
      <c r="B6" s="136" t="s">
        <v>159</v>
      </c>
      <c r="C6" s="6" t="s">
        <v>7</v>
      </c>
      <c r="D6" s="7" t="s">
        <v>39</v>
      </c>
      <c r="E6" s="141"/>
      <c r="F6" s="141"/>
      <c r="G6" s="138" t="s">
        <v>200</v>
      </c>
      <c r="H6" s="138" t="s">
        <v>200</v>
      </c>
      <c r="I6" s="138" t="s">
        <v>20</v>
      </c>
      <c r="J6" s="138" t="s">
        <v>20</v>
      </c>
      <c r="K6" s="138" t="s">
        <v>20</v>
      </c>
      <c r="L6" s="141"/>
      <c r="M6" s="141"/>
      <c r="N6" s="138" t="s">
        <v>20</v>
      </c>
      <c r="O6" s="138" t="s">
        <v>20</v>
      </c>
      <c r="P6" s="138" t="s">
        <v>20</v>
      </c>
      <c r="Q6" s="138" t="s">
        <v>20</v>
      </c>
      <c r="R6" s="138" t="s">
        <v>20</v>
      </c>
      <c r="S6" s="141"/>
      <c r="T6" s="141"/>
      <c r="U6" s="138" t="s">
        <v>20</v>
      </c>
      <c r="V6" s="138" t="s">
        <v>20</v>
      </c>
      <c r="W6" s="138" t="s">
        <v>20</v>
      </c>
      <c r="X6" s="138" t="s">
        <v>20</v>
      </c>
      <c r="Y6" s="138" t="s">
        <v>20</v>
      </c>
      <c r="Z6" s="141"/>
      <c r="AA6" s="141"/>
      <c r="AB6" s="138" t="s">
        <v>20</v>
      </c>
      <c r="AC6" s="138" t="s">
        <v>20</v>
      </c>
      <c r="AD6" s="138" t="s">
        <v>20</v>
      </c>
      <c r="AE6" s="138" t="s">
        <v>20</v>
      </c>
      <c r="AF6" s="138" t="s">
        <v>20</v>
      </c>
      <c r="AG6" s="318">
        <v>120</v>
      </c>
      <c r="AH6" s="113">
        <f>AG6+AI6</f>
        <v>108</v>
      </c>
      <c r="AI6" s="114">
        <f>(BL6-AK6)</f>
        <v>-12</v>
      </c>
      <c r="AJ6" s="211"/>
      <c r="AK6" s="209">
        <v>120</v>
      </c>
      <c r="AL6" s="8">
        <f>(BL6-AK6)</f>
        <v>-12</v>
      </c>
      <c r="AM6" s="3"/>
      <c r="AN6" s="2"/>
      <c r="AO6" s="2"/>
      <c r="AP6" s="2"/>
      <c r="AQ6" s="2"/>
      <c r="AR6" s="2"/>
      <c r="AS6" s="4">
        <f>COUNTIF(E6:AF6,"M")</f>
        <v>18</v>
      </c>
      <c r="AT6" s="4">
        <f>COUNTIF(E6:AF6,"T")</f>
        <v>0</v>
      </c>
      <c r="AU6" s="4">
        <f>COUNTIF(E6:AF6,"P")</f>
        <v>0</v>
      </c>
      <c r="AV6" s="4">
        <f>COUNTIF(E6:AF6,"SN")</f>
        <v>0</v>
      </c>
      <c r="AW6" s="4">
        <f>COUNTIF(E6:AF6,"M/T")</f>
        <v>0</v>
      </c>
      <c r="AX6" s="4">
        <f>COUNTIF(E6:AF6,"I/I")</f>
        <v>0</v>
      </c>
      <c r="AY6" s="4">
        <f>COUNTIF(E6:AF6,"I")</f>
        <v>0</v>
      </c>
      <c r="AZ6" s="4">
        <f>COUNTIF(E6:AF6,"I²")</f>
        <v>0</v>
      </c>
      <c r="BA6" s="4">
        <f>COUNTIF(E6:AF6,"M4")</f>
        <v>0</v>
      </c>
      <c r="BB6" s="4">
        <f>COUNTIF(E6:AF6,"T5")</f>
        <v>0</v>
      </c>
      <c r="BC6" s="4">
        <f>COUNTIF(E6:AF6,"M/SN")</f>
        <v>0</v>
      </c>
      <c r="BD6" s="4">
        <f>COUNTIF(E6:AF6,"T/SNDa")</f>
        <v>0</v>
      </c>
      <c r="BE6" s="4">
        <f>COUNTIF(E6:AF6,"T/I")</f>
        <v>0</v>
      </c>
      <c r="BF6" s="4">
        <f>COUNTIF(E6:AF6,"P/i")</f>
        <v>0</v>
      </c>
      <c r="BG6" s="4">
        <f>COUNTIF(E6:AF6,"m/i")</f>
        <v>0</v>
      </c>
      <c r="BH6" s="4">
        <f>COUNTIF(E6:AF6,"M4/t")</f>
        <v>0</v>
      </c>
      <c r="BI6" s="4">
        <f>COUNTIF(E6:AF6,"MTa")</f>
        <v>0</v>
      </c>
      <c r="BJ6" s="4">
        <f>COUNTIF(E6:AF6,"MTa")</f>
        <v>0</v>
      </c>
      <c r="BK6" s="4">
        <f>((AO6*6)+(AP6*6)+(AQ6*6)+(AR6)+(AN6*6))</f>
        <v>0</v>
      </c>
      <c r="BL6" s="9">
        <f>(AS6*$BN$6)+(AT6*$BO$6)+(AU6*$BP$6)+(AV6*$BQ$6)+(AW6*$BR$6)+(AX6*$BS$6)+(AY6*$BT$6)+(AZ6*$BU$6)+(BA6*$BV$6)+(BB6*$BW$6)+(BC6*$BX$6)+(BD6*$BY$6)+(BE6*$BZ$6)+(BF6*$CA6)+(BG6*$CB$6)+(BH6*$CC$6)+(BI6*$CD$6)+(BJ6*$CE$6)</f>
        <v>108</v>
      </c>
      <c r="BN6" s="2">
        <v>6</v>
      </c>
      <c r="BO6" s="2">
        <v>6</v>
      </c>
      <c r="BP6" s="2">
        <v>12</v>
      </c>
      <c r="BQ6" s="2">
        <v>12</v>
      </c>
      <c r="BR6" s="2">
        <v>12</v>
      </c>
      <c r="BS6" s="2">
        <v>12</v>
      </c>
      <c r="BT6" s="2">
        <v>6</v>
      </c>
      <c r="BU6" s="2">
        <v>6</v>
      </c>
      <c r="BV6" s="2">
        <v>6</v>
      </c>
      <c r="BW6" s="2">
        <v>6</v>
      </c>
      <c r="BX6" s="2">
        <v>18</v>
      </c>
      <c r="BY6" s="2">
        <v>18</v>
      </c>
      <c r="BZ6" s="2">
        <v>12</v>
      </c>
      <c r="CA6" s="2">
        <v>18</v>
      </c>
      <c r="CB6" s="2">
        <v>12</v>
      </c>
      <c r="CC6" s="2">
        <v>8</v>
      </c>
      <c r="CD6" s="2">
        <v>12</v>
      </c>
    </row>
    <row r="7" spans="1:82">
      <c r="A7" s="324" t="s">
        <v>0</v>
      </c>
      <c r="B7" s="325" t="s">
        <v>1</v>
      </c>
      <c r="C7" s="186" t="s">
        <v>2</v>
      </c>
      <c r="D7" s="329" t="s">
        <v>3</v>
      </c>
      <c r="E7" s="112">
        <v>1</v>
      </c>
      <c r="F7" s="112">
        <v>2</v>
      </c>
      <c r="G7" s="112">
        <v>3</v>
      </c>
      <c r="H7" s="112">
        <v>4</v>
      </c>
      <c r="I7" s="112">
        <v>5</v>
      </c>
      <c r="J7" s="112">
        <v>6</v>
      </c>
      <c r="K7" s="112">
        <v>7</v>
      </c>
      <c r="L7" s="112">
        <v>8</v>
      </c>
      <c r="M7" s="112">
        <v>9</v>
      </c>
      <c r="N7" s="112">
        <v>10</v>
      </c>
      <c r="O7" s="112">
        <v>11</v>
      </c>
      <c r="P7" s="112">
        <v>12</v>
      </c>
      <c r="Q7" s="112">
        <v>13</v>
      </c>
      <c r="R7" s="112">
        <v>14</v>
      </c>
      <c r="S7" s="112">
        <v>15</v>
      </c>
      <c r="T7" s="112">
        <v>16</v>
      </c>
      <c r="U7" s="112">
        <v>17</v>
      </c>
      <c r="V7" s="112">
        <v>18</v>
      </c>
      <c r="W7" s="112">
        <v>19</v>
      </c>
      <c r="X7" s="112">
        <v>20</v>
      </c>
      <c r="Y7" s="112">
        <v>21</v>
      </c>
      <c r="Z7" s="112">
        <v>22</v>
      </c>
      <c r="AA7" s="112">
        <v>23</v>
      </c>
      <c r="AB7" s="112">
        <v>24</v>
      </c>
      <c r="AC7" s="112">
        <v>25</v>
      </c>
      <c r="AD7" s="112">
        <v>26</v>
      </c>
      <c r="AE7" s="112">
        <v>27</v>
      </c>
      <c r="AF7" s="112">
        <v>28</v>
      </c>
      <c r="AG7" s="330" t="s">
        <v>4</v>
      </c>
      <c r="AH7" s="335" t="s">
        <v>5</v>
      </c>
      <c r="AI7" s="334" t="s">
        <v>6</v>
      </c>
      <c r="AJ7" s="211"/>
      <c r="AK7" s="115"/>
      <c r="AL7" s="115"/>
      <c r="AM7" s="3"/>
      <c r="AN7" s="116"/>
      <c r="AO7" s="116"/>
      <c r="AP7" s="116"/>
      <c r="AQ7" s="116"/>
      <c r="AR7" s="116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8"/>
    </row>
    <row r="8" spans="1:82">
      <c r="A8" s="324"/>
      <c r="B8" s="325"/>
      <c r="C8" s="119" t="s">
        <v>40</v>
      </c>
      <c r="D8" s="329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330"/>
      <c r="AH8" s="335"/>
      <c r="AI8" s="334"/>
      <c r="AJ8" s="211"/>
      <c r="AK8" s="10"/>
      <c r="AL8" s="10"/>
      <c r="AM8" s="3"/>
      <c r="AN8" s="11"/>
      <c r="AO8" s="11"/>
      <c r="AP8" s="11"/>
      <c r="AQ8" s="11"/>
      <c r="AR8" s="11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3"/>
    </row>
    <row r="9" spans="1:82">
      <c r="A9" s="284">
        <v>153605</v>
      </c>
      <c r="B9" s="184" t="s">
        <v>160</v>
      </c>
      <c r="C9" s="121" t="s">
        <v>41</v>
      </c>
      <c r="D9" s="122" t="s">
        <v>42</v>
      </c>
      <c r="E9" s="141"/>
      <c r="F9" s="142"/>
      <c r="G9" s="138" t="s">
        <v>20</v>
      </c>
      <c r="H9" s="179" t="s">
        <v>24</v>
      </c>
      <c r="I9" s="138" t="s">
        <v>20</v>
      </c>
      <c r="J9" s="138" t="s">
        <v>20</v>
      </c>
      <c r="K9" s="138" t="s">
        <v>24</v>
      </c>
      <c r="L9" s="141"/>
      <c r="M9" s="142"/>
      <c r="N9" s="138" t="s">
        <v>20</v>
      </c>
      <c r="O9" s="138" t="s">
        <v>20</v>
      </c>
      <c r="P9" s="138" t="s">
        <v>20</v>
      </c>
      <c r="Q9" s="138" t="s">
        <v>24</v>
      </c>
      <c r="R9" s="138" t="s">
        <v>20</v>
      </c>
      <c r="S9" s="141"/>
      <c r="T9" s="141"/>
      <c r="U9" s="138" t="s">
        <v>20</v>
      </c>
      <c r="V9" s="138" t="s">
        <v>20</v>
      </c>
      <c r="W9" s="138" t="s">
        <v>20</v>
      </c>
      <c r="X9" s="138" t="s">
        <v>20</v>
      </c>
      <c r="Y9" s="138" t="s">
        <v>20</v>
      </c>
      <c r="Z9" s="141"/>
      <c r="AA9" s="141"/>
      <c r="AB9" s="138" t="s">
        <v>20</v>
      </c>
      <c r="AC9" s="138" t="s">
        <v>20</v>
      </c>
      <c r="AD9" s="138" t="s">
        <v>20</v>
      </c>
      <c r="AE9" s="138" t="s">
        <v>20</v>
      </c>
      <c r="AF9" s="138" t="s">
        <v>20</v>
      </c>
      <c r="AG9" s="318">
        <v>120</v>
      </c>
      <c r="AH9" s="113">
        <f>AG9+AI9</f>
        <v>138</v>
      </c>
      <c r="AI9" s="114">
        <f>(BL9-AK9)</f>
        <v>18</v>
      </c>
      <c r="AJ9" s="211"/>
      <c r="AK9" s="209">
        <v>120</v>
      </c>
      <c r="AL9" s="8">
        <f>(BL9-AK9)</f>
        <v>18</v>
      </c>
      <c r="AM9" s="3"/>
      <c r="AN9" s="2"/>
      <c r="AO9" s="2"/>
      <c r="AP9" s="2"/>
      <c r="AQ9" s="2"/>
      <c r="AR9" s="2"/>
      <c r="AS9" s="4">
        <f>COUNTIF(E9:AF9,"M")</f>
        <v>17</v>
      </c>
      <c r="AT9" s="4">
        <f>COUNTIF(E9:AF9,"T")</f>
        <v>0</v>
      </c>
      <c r="AU9" s="4">
        <f>COUNTIF(E9:AF9,"P")</f>
        <v>0</v>
      </c>
      <c r="AV9" s="4">
        <f>COUNTIF(E9:AF9,"SN")</f>
        <v>0</v>
      </c>
      <c r="AW9" s="4">
        <f>COUNTIF(E9:AF9,"M/T")</f>
        <v>3</v>
      </c>
      <c r="AX9" s="4">
        <f>COUNTIF(E9:AF9,"I/I")</f>
        <v>0</v>
      </c>
      <c r="AY9" s="4">
        <f>COUNTIF(E9:AF9,"I")</f>
        <v>0</v>
      </c>
      <c r="AZ9" s="4">
        <f>COUNTIF(E9:AF9,"I²")</f>
        <v>0</v>
      </c>
      <c r="BA9" s="4">
        <f>COUNTIF(E9:AF9,"M4")</f>
        <v>0</v>
      </c>
      <c r="BB9" s="4">
        <f>COUNTIF(E9:AF9,"T5")</f>
        <v>0</v>
      </c>
      <c r="BC9" s="4">
        <f>COUNTIF(E9:AF9,"M/SN")</f>
        <v>0</v>
      </c>
      <c r="BD9" s="4">
        <f>COUNTIF(E9:AF9,"T/SNDa")</f>
        <v>0</v>
      </c>
      <c r="BE9" s="4">
        <f>COUNTIF(E9:AF9,"T/I")</f>
        <v>0</v>
      </c>
      <c r="BF9" s="4">
        <f>COUNTIF(E9:AF9,"P/i")</f>
        <v>0</v>
      </c>
      <c r="BG9" s="4">
        <f>COUNTIF(E9:AF9,"m/i")</f>
        <v>0</v>
      </c>
      <c r="BH9" s="4">
        <f>COUNTIF(E9:AF9,"M4/t")</f>
        <v>0</v>
      </c>
      <c r="BI9" s="4">
        <f>COUNTIF(E9:AF9,"MTa")</f>
        <v>0</v>
      </c>
      <c r="BJ9" s="4">
        <f>COUNTIF(E9:AF9,"MTa")</f>
        <v>0</v>
      </c>
      <c r="BK9" s="4">
        <f>((AO9*6)+(AP9*6)+(AQ9*6)+(AR9)+(AN9*6))</f>
        <v>0</v>
      </c>
      <c r="BL9" s="9">
        <f>(AS9*$BN$6)+(AT9*$BO$6)+(AU9*$BP$6)+(AV9*$BQ$6)+(AW9*$BR$6)+(AX9*$BS$6)+(AY9*$BT$6)+(AZ9*$BU$6)+(BA9*$BV$6)+(BB9*$BW$6)+(BC9*$BX$6)+(BD9*$BY$6)+(BE9*$BZ$6)+(BF9*$CA9)+(BG9*$CB$6)+(BH9*$CC$6)+(BI9*$CD$6)+(BJ9*$CE$6)</f>
        <v>138</v>
      </c>
    </row>
    <row r="10" spans="1:82" ht="15.75">
      <c r="A10" s="123" t="s">
        <v>43</v>
      </c>
      <c r="B10" s="120" t="s">
        <v>44</v>
      </c>
      <c r="C10" s="124" t="s">
        <v>40</v>
      </c>
      <c r="D10" s="122" t="s">
        <v>42</v>
      </c>
      <c r="E10" s="166" t="s">
        <v>20</v>
      </c>
      <c r="F10" s="164"/>
      <c r="G10" s="138" t="s">
        <v>20</v>
      </c>
      <c r="H10" s="138" t="s">
        <v>20</v>
      </c>
      <c r="I10" s="321" t="s">
        <v>56</v>
      </c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3"/>
      <c r="U10" s="138" t="s">
        <v>20</v>
      </c>
      <c r="V10" s="138" t="s">
        <v>20</v>
      </c>
      <c r="W10" s="138" t="s">
        <v>21</v>
      </c>
      <c r="X10" s="138" t="s">
        <v>20</v>
      </c>
      <c r="Y10" s="138" t="s">
        <v>21</v>
      </c>
      <c r="Z10" s="165" t="s">
        <v>22</v>
      </c>
      <c r="AA10" s="145"/>
      <c r="AB10" s="138" t="s">
        <v>20</v>
      </c>
      <c r="AC10" s="138" t="s">
        <v>20</v>
      </c>
      <c r="AD10" s="138" t="s">
        <v>21</v>
      </c>
      <c r="AE10" s="138" t="s">
        <v>20</v>
      </c>
      <c r="AF10" s="138" t="s">
        <v>21</v>
      </c>
      <c r="AG10" s="318">
        <v>72</v>
      </c>
      <c r="AH10" s="113">
        <f>AG10+AI10</f>
        <v>90</v>
      </c>
      <c r="AI10" s="114">
        <f>(BL10-AK10)</f>
        <v>18</v>
      </c>
      <c r="AJ10" s="211"/>
      <c r="AK10" s="209">
        <v>72</v>
      </c>
      <c r="AL10" s="8">
        <f>(BL10-AK10)</f>
        <v>18</v>
      </c>
      <c r="AM10" s="3"/>
      <c r="AN10" s="2"/>
      <c r="AO10" s="2"/>
      <c r="AP10" s="2"/>
      <c r="AQ10" s="2"/>
      <c r="AR10" s="2"/>
      <c r="AS10" s="4">
        <f>COUNTIF(E10:AF10,"M")</f>
        <v>9</v>
      </c>
      <c r="AT10" s="4">
        <f>COUNTIF(E10:AF10,"T")</f>
        <v>4</v>
      </c>
      <c r="AU10" s="4">
        <f>COUNTIF(E10:AF10,"P")</f>
        <v>1</v>
      </c>
      <c r="AV10" s="4">
        <f>COUNTIF(E10:AF10,"SN")</f>
        <v>0</v>
      </c>
      <c r="AW10" s="4">
        <f>COUNTIF(E10:AF10,"M/T")</f>
        <v>0</v>
      </c>
      <c r="AX10" s="4">
        <f>COUNTIF(E10:AF10,"I/I")</f>
        <v>0</v>
      </c>
      <c r="AY10" s="4">
        <f>COUNTIF(E10:AF10,"I")</f>
        <v>0</v>
      </c>
      <c r="AZ10" s="4">
        <f>COUNTIF(E10:AF10,"I²")</f>
        <v>0</v>
      </c>
      <c r="BA10" s="4">
        <f>COUNTIF(E10:AF10,"M4")</f>
        <v>0</v>
      </c>
      <c r="BB10" s="4">
        <f>COUNTIF(E10:AF10,"T5")</f>
        <v>0</v>
      </c>
      <c r="BC10" s="4">
        <f>COUNTIF(E10:AF10,"M/SN")</f>
        <v>0</v>
      </c>
      <c r="BD10" s="4">
        <f>COUNTIF(E10:AF10,"T/SNDa")</f>
        <v>0</v>
      </c>
      <c r="BE10" s="4">
        <f>COUNTIF(E10:AF10,"T/I")</f>
        <v>0</v>
      </c>
      <c r="BF10" s="4">
        <f>COUNTIF(E10:AF10,"P/i")</f>
        <v>0</v>
      </c>
      <c r="BG10" s="4">
        <f>COUNTIF(E10:AF10,"m/i")</f>
        <v>0</v>
      </c>
      <c r="BH10" s="4">
        <f>COUNTIF(E10:AF10,"M4/t")</f>
        <v>0</v>
      </c>
      <c r="BI10" s="4">
        <f>COUNTIF(E10:AF10,"MTa")</f>
        <v>0</v>
      </c>
      <c r="BJ10" s="4">
        <f>COUNTIF(E10:AF10,"MTa")</f>
        <v>0</v>
      </c>
      <c r="BK10" s="4">
        <f>((AO10*6)+(AP10*6)+(AQ10*6)+(AR10)+(AN10*6))</f>
        <v>0</v>
      </c>
      <c r="BL10" s="9">
        <f>(AS10*$BN$6)+(AT10*$BO$6)+(AU10*$BP$6)+(AV10*$BQ$6)+(AW10*$BR$6)+(AX10*$BS$6)+(AY10*$BT$6)+(AZ10*$BU$6)+(BA10*$BV$6)+(BB10*$BW$6)+(BC10*$BX$6)+(BD10*$BY$6)+(BE10*$BZ$6)+(BF10*$CA10)+(BG10*$CB$6)+(BH10*$CC$6)+(BI10*$CD$6)+(BJ10*$CE$6)</f>
        <v>90</v>
      </c>
    </row>
    <row r="11" spans="1:82">
      <c r="A11" s="123" t="s">
        <v>158</v>
      </c>
      <c r="B11" s="120" t="s">
        <v>45</v>
      </c>
      <c r="C11" s="121" t="s">
        <v>46</v>
      </c>
      <c r="D11" s="122" t="s">
        <v>47</v>
      </c>
      <c r="E11" s="142"/>
      <c r="F11" s="142"/>
      <c r="G11" s="138" t="s">
        <v>20</v>
      </c>
      <c r="H11" s="138" t="s">
        <v>20</v>
      </c>
      <c r="I11" s="138" t="s">
        <v>20</v>
      </c>
      <c r="J11" s="138" t="s">
        <v>20</v>
      </c>
      <c r="K11" s="138" t="s">
        <v>20</v>
      </c>
      <c r="L11" s="142"/>
      <c r="M11" s="142"/>
      <c r="N11" s="138" t="s">
        <v>20</v>
      </c>
      <c r="O11" s="138" t="s">
        <v>20</v>
      </c>
      <c r="P11" s="138" t="s">
        <v>20</v>
      </c>
      <c r="Q11" s="138" t="s">
        <v>20</v>
      </c>
      <c r="R11" s="138" t="s">
        <v>20</v>
      </c>
      <c r="S11" s="142"/>
      <c r="T11" s="142"/>
      <c r="U11" s="138" t="s">
        <v>20</v>
      </c>
      <c r="V11" s="138" t="s">
        <v>20</v>
      </c>
      <c r="W11" s="138" t="s">
        <v>20</v>
      </c>
      <c r="X11" s="138" t="s">
        <v>20</v>
      </c>
      <c r="Y11" s="138" t="s">
        <v>20</v>
      </c>
      <c r="Z11" s="142"/>
      <c r="AA11" s="142"/>
      <c r="AB11" s="138" t="s">
        <v>20</v>
      </c>
      <c r="AC11" s="138" t="s">
        <v>20</v>
      </c>
      <c r="AD11" s="138" t="s">
        <v>20</v>
      </c>
      <c r="AE11" s="138" t="s">
        <v>20</v>
      </c>
      <c r="AF11" s="138" t="s">
        <v>20</v>
      </c>
      <c r="AG11" s="318">
        <v>120</v>
      </c>
      <c r="AH11" s="113">
        <f>AG11+AI11</f>
        <v>120</v>
      </c>
      <c r="AI11" s="114">
        <f>(BL11-AK11)</f>
        <v>0</v>
      </c>
      <c r="AJ11" s="211"/>
      <c r="AK11" s="209">
        <v>120</v>
      </c>
      <c r="AL11" s="8">
        <f>(BL11-AK11)</f>
        <v>0</v>
      </c>
      <c r="AM11" s="3"/>
      <c r="AN11" s="2"/>
      <c r="AO11" s="2"/>
      <c r="AP11" s="2"/>
      <c r="AQ11" s="2"/>
      <c r="AR11" s="2"/>
      <c r="AS11" s="4">
        <f>COUNTIF(E11:AF11,"M")</f>
        <v>20</v>
      </c>
      <c r="AT11" s="4">
        <f>COUNTIF(E11:AF11,"T")</f>
        <v>0</v>
      </c>
      <c r="AU11" s="4">
        <f>COUNTIF(E11:AF11,"P")</f>
        <v>0</v>
      </c>
      <c r="AV11" s="4">
        <f>COUNTIF(E11:AF11,"SN")</f>
        <v>0</v>
      </c>
      <c r="AW11" s="4">
        <f>COUNTIF(E11:AF11,"M/T")</f>
        <v>0</v>
      </c>
      <c r="AX11" s="4">
        <f>COUNTIF(E11:AF11,"I/I")</f>
        <v>0</v>
      </c>
      <c r="AY11" s="4">
        <f>COUNTIF(E11:AF11,"I")</f>
        <v>0</v>
      </c>
      <c r="AZ11" s="4">
        <f>COUNTIF(E11:AF11,"I²")</f>
        <v>0</v>
      </c>
      <c r="BA11" s="4">
        <f>COUNTIF(E11:AF11,"M4")</f>
        <v>0</v>
      </c>
      <c r="BB11" s="4">
        <f>COUNTIF(E11:AF11,"T5")</f>
        <v>0</v>
      </c>
      <c r="BC11" s="4">
        <f>COUNTIF(E11:AF11,"M/SN")</f>
        <v>0</v>
      </c>
      <c r="BD11" s="4">
        <f>COUNTIF(E11:AF11,"T/SNDa")</f>
        <v>0</v>
      </c>
      <c r="BE11" s="4">
        <f>COUNTIF(E11:AF11,"T/I")</f>
        <v>0</v>
      </c>
      <c r="BF11" s="4">
        <f>COUNTIF(E11:AF11,"P/i")</f>
        <v>0</v>
      </c>
      <c r="BG11" s="4">
        <f>COUNTIF(E11:AF11,"m/i")</f>
        <v>0</v>
      </c>
      <c r="BH11" s="4">
        <f>COUNTIF(E11:AF11,"M4/t")</f>
        <v>0</v>
      </c>
      <c r="BI11" s="4">
        <f>COUNTIF(E11:AF11,"MTa")</f>
        <v>0</v>
      </c>
      <c r="BJ11" s="4">
        <f>COUNTIF(E11:AF11,"MTa")</f>
        <v>0</v>
      </c>
      <c r="BK11" s="4">
        <f>((AO11*6)+(AP11*6)+(AQ11*6)+(AR11)+(AN11*6))</f>
        <v>0</v>
      </c>
      <c r="BL11" s="9">
        <f>(AS11*$BN$6)+(AT11*$BO$6)+(AU11*$BP$6)+(AV11*$BQ$6)+(AW11*$BR$6)+(AX11*$BS$6)+(AY11*$BT$6)+(AZ11*$BU$6)+(BA11*$BV$6)+(BB11*$BW$6)+(BC11*$BX$6)+(BD11*$BY$6)+(BE11*$BZ$6)+(BF11*$CA11)+(BG11*$CB$6)+(BH11*$CC$6)+(BI11*$CD$6)+(BJ11*$CE$6)</f>
        <v>120</v>
      </c>
    </row>
    <row r="12" spans="1:82">
      <c r="A12" s="324" t="s">
        <v>0</v>
      </c>
      <c r="B12" s="325" t="s">
        <v>1</v>
      </c>
      <c r="C12" s="186" t="s">
        <v>2</v>
      </c>
      <c r="D12" s="329" t="s">
        <v>3</v>
      </c>
      <c r="E12" s="112">
        <v>1</v>
      </c>
      <c r="F12" s="112">
        <v>2</v>
      </c>
      <c r="G12" s="112">
        <v>3</v>
      </c>
      <c r="H12" s="112">
        <v>4</v>
      </c>
      <c r="I12" s="112">
        <v>5</v>
      </c>
      <c r="J12" s="112">
        <v>6</v>
      </c>
      <c r="K12" s="112">
        <v>7</v>
      </c>
      <c r="L12" s="112">
        <v>8</v>
      </c>
      <c r="M12" s="112">
        <v>9</v>
      </c>
      <c r="N12" s="112">
        <v>10</v>
      </c>
      <c r="O12" s="112">
        <v>11</v>
      </c>
      <c r="P12" s="112">
        <v>12</v>
      </c>
      <c r="Q12" s="112">
        <v>13</v>
      </c>
      <c r="R12" s="112">
        <v>14</v>
      </c>
      <c r="S12" s="112">
        <v>15</v>
      </c>
      <c r="T12" s="112">
        <v>16</v>
      </c>
      <c r="U12" s="112">
        <v>17</v>
      </c>
      <c r="V12" s="112">
        <v>18</v>
      </c>
      <c r="W12" s="112">
        <v>19</v>
      </c>
      <c r="X12" s="112">
        <v>20</v>
      </c>
      <c r="Y12" s="112">
        <v>21</v>
      </c>
      <c r="Z12" s="112">
        <v>22</v>
      </c>
      <c r="AA12" s="112">
        <v>23</v>
      </c>
      <c r="AB12" s="112">
        <v>24</v>
      </c>
      <c r="AC12" s="112">
        <v>25</v>
      </c>
      <c r="AD12" s="112">
        <v>26</v>
      </c>
      <c r="AE12" s="112">
        <v>27</v>
      </c>
      <c r="AF12" s="112">
        <v>28</v>
      </c>
      <c r="AG12" s="330" t="s">
        <v>4</v>
      </c>
      <c r="AH12" s="335" t="s">
        <v>5</v>
      </c>
      <c r="AI12" s="334" t="s">
        <v>6</v>
      </c>
      <c r="AJ12" s="211"/>
      <c r="AK12" s="115"/>
      <c r="AL12" s="115"/>
      <c r="AM12" s="3"/>
      <c r="AN12" s="116"/>
      <c r="AO12" s="116"/>
      <c r="AP12" s="116"/>
      <c r="AQ12" s="116"/>
      <c r="AR12" s="116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8"/>
    </row>
    <row r="13" spans="1:82">
      <c r="A13" s="324"/>
      <c r="B13" s="325"/>
      <c r="C13" s="119" t="s">
        <v>48</v>
      </c>
      <c r="D13" s="329"/>
      <c r="E13" s="1" t="s">
        <v>11</v>
      </c>
      <c r="F13" s="1" t="s">
        <v>12</v>
      </c>
      <c r="G13" s="1" t="s">
        <v>13</v>
      </c>
      <c r="H13" s="1" t="s">
        <v>14</v>
      </c>
      <c r="I13" s="1" t="s">
        <v>8</v>
      </c>
      <c r="J13" s="1" t="s">
        <v>9</v>
      </c>
      <c r="K13" s="1" t="s">
        <v>10</v>
      </c>
      <c r="L13" s="1" t="s">
        <v>11</v>
      </c>
      <c r="M13" s="1" t="s">
        <v>12</v>
      </c>
      <c r="N13" s="1" t="s">
        <v>13</v>
      </c>
      <c r="O13" s="1" t="s">
        <v>14</v>
      </c>
      <c r="P13" s="1" t="s">
        <v>8</v>
      </c>
      <c r="Q13" s="1" t="s">
        <v>9</v>
      </c>
      <c r="R13" s="1" t="s">
        <v>10</v>
      </c>
      <c r="S13" s="1" t="s">
        <v>11</v>
      </c>
      <c r="T13" s="1" t="s">
        <v>12</v>
      </c>
      <c r="U13" s="1" t="s">
        <v>13</v>
      </c>
      <c r="V13" s="1" t="s">
        <v>14</v>
      </c>
      <c r="W13" s="1" t="s">
        <v>8</v>
      </c>
      <c r="X13" s="1" t="s">
        <v>9</v>
      </c>
      <c r="Y13" s="1" t="s">
        <v>10</v>
      </c>
      <c r="Z13" s="1" t="s">
        <v>11</v>
      </c>
      <c r="AA13" s="1" t="s">
        <v>12</v>
      </c>
      <c r="AB13" s="1" t="s">
        <v>13</v>
      </c>
      <c r="AC13" s="1" t="s">
        <v>14</v>
      </c>
      <c r="AD13" s="1" t="s">
        <v>8</v>
      </c>
      <c r="AE13" s="1" t="s">
        <v>9</v>
      </c>
      <c r="AF13" s="1" t="s">
        <v>10</v>
      </c>
      <c r="AG13" s="330"/>
      <c r="AH13" s="335"/>
      <c r="AI13" s="334"/>
      <c r="AJ13" s="211"/>
      <c r="AK13" s="10"/>
      <c r="AL13" s="10"/>
      <c r="AM13" s="3"/>
      <c r="AN13" s="11"/>
      <c r="AO13" s="11"/>
      <c r="AP13" s="11"/>
      <c r="AQ13" s="11"/>
      <c r="AR13" s="11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3"/>
    </row>
    <row r="14" spans="1:82">
      <c r="A14" s="214" t="s">
        <v>49</v>
      </c>
      <c r="B14" s="137" t="s">
        <v>50</v>
      </c>
      <c r="C14" s="124" t="s">
        <v>48</v>
      </c>
      <c r="D14" s="122" t="s">
        <v>42</v>
      </c>
      <c r="E14" s="141"/>
      <c r="F14" s="166" t="s">
        <v>21</v>
      </c>
      <c r="G14" s="138" t="s">
        <v>20</v>
      </c>
      <c r="H14" s="138" t="s">
        <v>192</v>
      </c>
      <c r="I14" s="138" t="s">
        <v>20</v>
      </c>
      <c r="J14" s="138" t="s">
        <v>20</v>
      </c>
      <c r="K14" s="138" t="s">
        <v>20</v>
      </c>
      <c r="L14" s="141"/>
      <c r="M14" s="166" t="s">
        <v>20</v>
      </c>
      <c r="N14" s="138" t="s">
        <v>193</v>
      </c>
      <c r="O14" s="138" t="s">
        <v>20</v>
      </c>
      <c r="P14" s="138" t="s">
        <v>20</v>
      </c>
      <c r="Q14" s="138" t="s">
        <v>192</v>
      </c>
      <c r="R14" s="138" t="s">
        <v>20</v>
      </c>
      <c r="S14" s="141"/>
      <c r="T14" s="166" t="s">
        <v>22</v>
      </c>
      <c r="U14" s="138" t="s">
        <v>20</v>
      </c>
      <c r="V14" s="138" t="s">
        <v>20</v>
      </c>
      <c r="W14" s="138" t="s">
        <v>20</v>
      </c>
      <c r="X14" s="138" t="s">
        <v>20</v>
      </c>
      <c r="Y14" s="138" t="s">
        <v>20</v>
      </c>
      <c r="Z14" s="141"/>
      <c r="AA14" s="141"/>
      <c r="AB14" s="138" t="s">
        <v>20</v>
      </c>
      <c r="AC14" s="138" t="s">
        <v>20</v>
      </c>
      <c r="AD14" s="138" t="s">
        <v>20</v>
      </c>
      <c r="AE14" s="138" t="s">
        <v>20</v>
      </c>
      <c r="AF14" s="138" t="s">
        <v>20</v>
      </c>
      <c r="AG14" s="318">
        <v>120</v>
      </c>
      <c r="AH14" s="113">
        <f>AG14+AI14</f>
        <v>162</v>
      </c>
      <c r="AI14" s="114">
        <f>(BL14-AK14)</f>
        <v>42</v>
      </c>
      <c r="AJ14" s="211"/>
      <c r="AK14" s="209">
        <v>120</v>
      </c>
      <c r="AL14" s="8">
        <f>(BL14-AK14)</f>
        <v>42</v>
      </c>
      <c r="AM14" s="3"/>
      <c r="AN14" s="2"/>
      <c r="AO14" s="2"/>
      <c r="AP14" s="2"/>
      <c r="AQ14" s="2"/>
      <c r="AR14" s="2"/>
      <c r="AS14" s="4">
        <f>COUNTIF(E14:AF14,"M")</f>
        <v>18</v>
      </c>
      <c r="AT14" s="4">
        <f>COUNTIF(E14:AF14,"T")</f>
        <v>1</v>
      </c>
      <c r="AU14" s="4">
        <f>COUNTIF(E14:AF14,"P")</f>
        <v>1</v>
      </c>
      <c r="AV14" s="4">
        <f>COUNTIF(E14:AF14,"SN")</f>
        <v>0</v>
      </c>
      <c r="AW14" s="4">
        <f>COUNTIF(E14:AF14,"M/T")</f>
        <v>3</v>
      </c>
      <c r="AX14" s="4">
        <f>COUNTIF(E14:AF14,"I/I")</f>
        <v>0</v>
      </c>
      <c r="AY14" s="4">
        <f>COUNTIF(E14:AF14,"I")</f>
        <v>0</v>
      </c>
      <c r="AZ14" s="4">
        <f>COUNTIF(E14:AF14,"I²")</f>
        <v>0</v>
      </c>
      <c r="BA14" s="4">
        <f>COUNTIF(E14:AF14,"M4")</f>
        <v>0</v>
      </c>
      <c r="BB14" s="4">
        <f>COUNTIF(E14:AF14,"T5")</f>
        <v>0</v>
      </c>
      <c r="BC14" s="4">
        <f>COUNTIF(E14:AF14,"M/SN")</f>
        <v>0</v>
      </c>
      <c r="BD14" s="4">
        <f>COUNTIF(E14:AF14,"T/SNDa")</f>
        <v>0</v>
      </c>
      <c r="BE14" s="4">
        <f>COUNTIF(E14:AF14,"T/I")</f>
        <v>0</v>
      </c>
      <c r="BF14" s="4">
        <f>COUNTIF(E14:AF14,"P/i")</f>
        <v>0</v>
      </c>
      <c r="BG14" s="4">
        <f>COUNTIF(E14:AF14,"m/i")</f>
        <v>0</v>
      </c>
      <c r="BH14" s="4">
        <f>COUNTIF(E14:AF14,"M4/t")</f>
        <v>0</v>
      </c>
      <c r="BI14" s="4">
        <f>COUNTIF(E14:AF14,"MTa")</f>
        <v>0</v>
      </c>
      <c r="BJ14" s="4">
        <f>COUNTIF(E14:AF14,"MTa")</f>
        <v>0</v>
      </c>
      <c r="BK14" s="4">
        <f>((AO14*6)+(AP14*6)+(AQ14*6)+(AR14)+(AN14*6))</f>
        <v>0</v>
      </c>
      <c r="BL14" s="9">
        <f>(AS14*$BN$6)+(AT14*$BO$6)+(AU14*$BP$6)+(AV14*$BQ$6)+(AW14*$BR$6)+(AX14*$BS$6)+(AY14*$BT$6)+(AZ14*$BU$6)+(BA14*$BV$6)+(BB14*$BW$6)+(BC14*$BX$6)+(BD14*$BY$6)+(BE14*$BZ$6)+(BF14*$CA14)+(BG14*$CB$6)+(BH14*$CC$6)+(BI14*$CD$6)+(BJ14*$CE$6)</f>
        <v>162</v>
      </c>
    </row>
    <row r="15" spans="1:82">
      <c r="A15" s="324" t="s">
        <v>0</v>
      </c>
      <c r="B15" s="325" t="s">
        <v>1</v>
      </c>
      <c r="C15" s="186" t="s">
        <v>2</v>
      </c>
      <c r="D15" s="329" t="s">
        <v>3</v>
      </c>
      <c r="E15" s="112">
        <v>1</v>
      </c>
      <c r="F15" s="112">
        <v>2</v>
      </c>
      <c r="G15" s="112">
        <v>3</v>
      </c>
      <c r="H15" s="112">
        <v>4</v>
      </c>
      <c r="I15" s="112">
        <v>5</v>
      </c>
      <c r="J15" s="112">
        <v>6</v>
      </c>
      <c r="K15" s="112">
        <v>7</v>
      </c>
      <c r="L15" s="112">
        <v>8</v>
      </c>
      <c r="M15" s="112">
        <v>9</v>
      </c>
      <c r="N15" s="112">
        <v>10</v>
      </c>
      <c r="O15" s="112">
        <v>11</v>
      </c>
      <c r="P15" s="112">
        <v>12</v>
      </c>
      <c r="Q15" s="112">
        <v>13</v>
      </c>
      <c r="R15" s="112">
        <v>14</v>
      </c>
      <c r="S15" s="112">
        <v>15</v>
      </c>
      <c r="T15" s="112">
        <v>16</v>
      </c>
      <c r="U15" s="112">
        <v>17</v>
      </c>
      <c r="V15" s="112">
        <v>18</v>
      </c>
      <c r="W15" s="112">
        <v>19</v>
      </c>
      <c r="X15" s="112">
        <v>20</v>
      </c>
      <c r="Y15" s="112">
        <v>21</v>
      </c>
      <c r="Z15" s="112">
        <v>22</v>
      </c>
      <c r="AA15" s="112">
        <v>23</v>
      </c>
      <c r="AB15" s="112">
        <v>24</v>
      </c>
      <c r="AC15" s="112">
        <v>25</v>
      </c>
      <c r="AD15" s="112">
        <v>26</v>
      </c>
      <c r="AE15" s="112">
        <v>27</v>
      </c>
      <c r="AF15" s="112">
        <v>28</v>
      </c>
      <c r="AG15" s="330" t="s">
        <v>4</v>
      </c>
      <c r="AH15" s="335" t="s">
        <v>5</v>
      </c>
      <c r="AI15" s="334" t="s">
        <v>6</v>
      </c>
      <c r="AJ15" s="211"/>
      <c r="AK15" s="115"/>
      <c r="AL15" s="115"/>
      <c r="AM15" s="3"/>
      <c r="AN15" s="116"/>
      <c r="AO15" s="116"/>
      <c r="AP15" s="116"/>
      <c r="AQ15" s="116"/>
      <c r="AR15" s="116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8"/>
    </row>
    <row r="16" spans="1:82">
      <c r="A16" s="324"/>
      <c r="B16" s="325"/>
      <c r="C16" s="119" t="s">
        <v>48</v>
      </c>
      <c r="D16" s="329"/>
      <c r="E16" s="1" t="s">
        <v>11</v>
      </c>
      <c r="F16" s="1" t="s">
        <v>12</v>
      </c>
      <c r="G16" s="1" t="s">
        <v>13</v>
      </c>
      <c r="H16" s="1" t="s">
        <v>14</v>
      </c>
      <c r="I16" s="1" t="s">
        <v>8</v>
      </c>
      <c r="J16" s="1" t="s">
        <v>9</v>
      </c>
      <c r="K16" s="1" t="s">
        <v>10</v>
      </c>
      <c r="L16" s="1" t="s">
        <v>11</v>
      </c>
      <c r="M16" s="1" t="s">
        <v>12</v>
      </c>
      <c r="N16" s="1" t="s">
        <v>13</v>
      </c>
      <c r="O16" s="1" t="s">
        <v>14</v>
      </c>
      <c r="P16" s="1" t="s">
        <v>8</v>
      </c>
      <c r="Q16" s="1" t="s">
        <v>9</v>
      </c>
      <c r="R16" s="1" t="s">
        <v>10</v>
      </c>
      <c r="S16" s="1" t="s">
        <v>11</v>
      </c>
      <c r="T16" s="1" t="s">
        <v>12</v>
      </c>
      <c r="U16" s="1" t="s">
        <v>13</v>
      </c>
      <c r="V16" s="1" t="s">
        <v>14</v>
      </c>
      <c r="W16" s="1" t="s">
        <v>8</v>
      </c>
      <c r="X16" s="1" t="s">
        <v>9</v>
      </c>
      <c r="Y16" s="1" t="s">
        <v>10</v>
      </c>
      <c r="Z16" s="1" t="s">
        <v>11</v>
      </c>
      <c r="AA16" s="1" t="s">
        <v>12</v>
      </c>
      <c r="AB16" s="1" t="s">
        <v>13</v>
      </c>
      <c r="AC16" s="1" t="s">
        <v>14</v>
      </c>
      <c r="AD16" s="1" t="s">
        <v>8</v>
      </c>
      <c r="AE16" s="1" t="s">
        <v>9</v>
      </c>
      <c r="AF16" s="1" t="s">
        <v>10</v>
      </c>
      <c r="AG16" s="330"/>
      <c r="AH16" s="335"/>
      <c r="AI16" s="334"/>
      <c r="AJ16" s="211"/>
      <c r="AK16" s="10"/>
      <c r="AL16" s="10"/>
      <c r="AM16" s="3"/>
      <c r="AN16" s="11"/>
      <c r="AO16" s="11"/>
      <c r="AP16" s="11"/>
      <c r="AQ16" s="11"/>
      <c r="AR16" s="11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3"/>
    </row>
    <row r="17" spans="1:64">
      <c r="A17" s="123" t="s">
        <v>51</v>
      </c>
      <c r="B17" s="120" t="s">
        <v>52</v>
      </c>
      <c r="C17" s="124" t="s">
        <v>48</v>
      </c>
      <c r="D17" s="122" t="s">
        <v>53</v>
      </c>
      <c r="E17" s="141"/>
      <c r="F17" s="166"/>
      <c r="G17" s="138" t="s">
        <v>21</v>
      </c>
      <c r="H17" s="138" t="s">
        <v>21</v>
      </c>
      <c r="I17" s="138" t="s">
        <v>21</v>
      </c>
      <c r="J17" s="138" t="s">
        <v>21</v>
      </c>
      <c r="K17" s="180" t="s">
        <v>21</v>
      </c>
      <c r="L17" s="141"/>
      <c r="M17" s="141"/>
      <c r="N17" s="138" t="s">
        <v>193</v>
      </c>
      <c r="O17" s="138" t="s">
        <v>24</v>
      </c>
      <c r="P17" s="138" t="s">
        <v>21</v>
      </c>
      <c r="Q17" s="138" t="s">
        <v>21</v>
      </c>
      <c r="R17" s="138" t="s">
        <v>24</v>
      </c>
      <c r="S17" s="141"/>
      <c r="T17" s="181"/>
      <c r="U17" s="138" t="s">
        <v>24</v>
      </c>
      <c r="V17" s="138" t="s">
        <v>21</v>
      </c>
      <c r="W17" s="138" t="s">
        <v>24</v>
      </c>
      <c r="X17" s="138" t="s">
        <v>24</v>
      </c>
      <c r="Y17" s="138" t="s">
        <v>21</v>
      </c>
      <c r="Z17" s="166" t="s">
        <v>21</v>
      </c>
      <c r="AA17" s="141"/>
      <c r="AB17" s="138" t="s">
        <v>21</v>
      </c>
      <c r="AC17" s="138" t="s">
        <v>24</v>
      </c>
      <c r="AD17" s="138" t="s">
        <v>24</v>
      </c>
      <c r="AE17" s="138" t="s">
        <v>21</v>
      </c>
      <c r="AF17" s="138" t="s">
        <v>24</v>
      </c>
      <c r="AG17" s="318">
        <v>120</v>
      </c>
      <c r="AH17" s="113">
        <f>AG17+AI17</f>
        <v>180</v>
      </c>
      <c r="AI17" s="114">
        <f>(BL17-AK17)</f>
        <v>60</v>
      </c>
      <c r="AJ17" s="211"/>
      <c r="AK17" s="209">
        <v>120</v>
      </c>
      <c r="AL17" s="8">
        <f>(BL17-AK17)</f>
        <v>60</v>
      </c>
      <c r="AM17" s="3"/>
      <c r="AN17" s="2"/>
      <c r="AO17" s="2"/>
      <c r="AP17" s="2"/>
      <c r="AQ17" s="2"/>
      <c r="AR17" s="2"/>
      <c r="AS17" s="4">
        <f>COUNTIF(E17:AF17,"M")</f>
        <v>0</v>
      </c>
      <c r="AT17" s="4">
        <f>COUNTIF(E17:AF17,"T")</f>
        <v>12</v>
      </c>
      <c r="AU17" s="4">
        <f>COUNTIF(E17:AF17,"P")</f>
        <v>0</v>
      </c>
      <c r="AV17" s="4">
        <f>COUNTIF(E17:AF17,"SN")</f>
        <v>0</v>
      </c>
      <c r="AW17" s="4">
        <f>COUNTIF(E17:AF17,"M/T")</f>
        <v>9</v>
      </c>
      <c r="AX17" s="4">
        <f>COUNTIF(E17:AF17,"I/I")</f>
        <v>0</v>
      </c>
      <c r="AY17" s="4">
        <f>COUNTIF(E17:AF17,"I")</f>
        <v>0</v>
      </c>
      <c r="AZ17" s="4">
        <f>COUNTIF(E17:AF17,"I²")</f>
        <v>0</v>
      </c>
      <c r="BA17" s="4">
        <f>COUNTIF(E17:AF17,"M4")</f>
        <v>0</v>
      </c>
      <c r="BB17" s="4">
        <f>COUNTIF(E17:AF17,"T5")</f>
        <v>0</v>
      </c>
      <c r="BC17" s="4">
        <f>COUNTIF(E17:AF17,"M/SN")</f>
        <v>0</v>
      </c>
      <c r="BD17" s="4">
        <f>COUNTIF(E17:AF17,"T/SNDa")</f>
        <v>0</v>
      </c>
      <c r="BE17" s="4">
        <f>COUNTIF(E17:AF17,"T/I")</f>
        <v>0</v>
      </c>
      <c r="BF17" s="4">
        <f>COUNTIF(E17:AF17,"P/i")</f>
        <v>0</v>
      </c>
      <c r="BG17" s="4">
        <f>COUNTIF(E17:AF17,"m/i")</f>
        <v>0</v>
      </c>
      <c r="BH17" s="4">
        <f>COUNTIF(E17:AF17,"M4/t")</f>
        <v>0</v>
      </c>
      <c r="BI17" s="4">
        <f>COUNTIF(E17:AF17,"MTa")</f>
        <v>0</v>
      </c>
      <c r="BJ17" s="4">
        <f>COUNTIF(E17:AF17,"MTa")</f>
        <v>0</v>
      </c>
      <c r="BK17" s="4">
        <f>((AO17*6)+(AP17*6)+(AQ17*6)+(AR17)+(AN17*6))</f>
        <v>0</v>
      </c>
      <c r="BL17" s="9">
        <f>(AS17*$BN$6)+(AT17*$BO$6)+(AU17*$BP$6)+(AV17*$BQ$6)+(AW17*$BR$6)+(AX17*$BS$6)+(AY17*$BT$6)+(AZ17*$BU$6)+(BA17*$BV$6)+(BB17*$BW$6)+(BC17*$BX$6)+(BD17*$BY$6)+(BE17*$BZ$6)+(BF17*$CA17)+(BG17*$CB$6)+(BH17*$CC$6)+(BI17*$CD$6)+(BJ17*$CE$6)</f>
        <v>180</v>
      </c>
    </row>
    <row r="18" spans="1:64">
      <c r="A18" s="123" t="s">
        <v>54</v>
      </c>
      <c r="B18" s="120" t="s">
        <v>55</v>
      </c>
      <c r="C18" s="124" t="s">
        <v>48</v>
      </c>
      <c r="D18" s="122" t="s">
        <v>53</v>
      </c>
      <c r="E18" s="331" t="s">
        <v>181</v>
      </c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  <c r="S18" s="332"/>
      <c r="T18" s="333"/>
      <c r="U18" s="138" t="s">
        <v>21</v>
      </c>
      <c r="V18" s="138" t="s">
        <v>21</v>
      </c>
      <c r="W18" s="138" t="s">
        <v>21</v>
      </c>
      <c r="X18" s="138" t="s">
        <v>21</v>
      </c>
      <c r="Y18" s="138" t="s">
        <v>21</v>
      </c>
      <c r="Z18" s="141"/>
      <c r="AA18" s="166" t="s">
        <v>22</v>
      </c>
      <c r="AB18" s="138" t="s">
        <v>21</v>
      </c>
      <c r="AC18" s="138" t="s">
        <v>21</v>
      </c>
      <c r="AD18" s="138" t="s">
        <v>21</v>
      </c>
      <c r="AE18" s="138" t="s">
        <v>21</v>
      </c>
      <c r="AF18" s="138" t="s">
        <v>21</v>
      </c>
      <c r="AG18" s="318">
        <v>120</v>
      </c>
      <c r="AH18" s="113">
        <f>AG18+AI18</f>
        <v>132</v>
      </c>
      <c r="AI18" s="114">
        <f>(BL18-AK18)</f>
        <v>12</v>
      </c>
      <c r="AJ18" s="211"/>
      <c r="AK18" s="209">
        <v>60</v>
      </c>
      <c r="AL18" s="8">
        <f>(BL18-AK18)</f>
        <v>12</v>
      </c>
      <c r="AM18" s="3"/>
      <c r="AN18" s="2"/>
      <c r="AO18" s="2"/>
      <c r="AP18" s="2"/>
      <c r="AQ18" s="2"/>
      <c r="AR18" s="2"/>
      <c r="AS18" s="4">
        <f>COUNTIF(E18:AF18,"M")</f>
        <v>0</v>
      </c>
      <c r="AT18" s="4">
        <f>COUNTIF(E18:AF18,"T")</f>
        <v>10</v>
      </c>
      <c r="AU18" s="4">
        <f>COUNTIF(E18:AF18,"P")</f>
        <v>1</v>
      </c>
      <c r="AV18" s="4">
        <f>COUNTIF(E18:AF18,"SN")</f>
        <v>0</v>
      </c>
      <c r="AW18" s="4">
        <f>COUNTIF(E18:AF18,"M/T")</f>
        <v>0</v>
      </c>
      <c r="AX18" s="4">
        <f>COUNTIF(E18:AF18,"I/I")</f>
        <v>0</v>
      </c>
      <c r="AY18" s="4">
        <f>COUNTIF(E18:AF18,"I")</f>
        <v>0</v>
      </c>
      <c r="AZ18" s="4">
        <f>COUNTIF(E18:AF18,"I²")</f>
        <v>0</v>
      </c>
      <c r="BA18" s="4">
        <f>COUNTIF(E18:AF18,"M4")</f>
        <v>0</v>
      </c>
      <c r="BB18" s="4">
        <f>COUNTIF(E18:AF18,"T5")</f>
        <v>0</v>
      </c>
      <c r="BC18" s="4">
        <f>COUNTIF(E18:AF18,"M/SN")</f>
        <v>0</v>
      </c>
      <c r="BD18" s="4">
        <f>COUNTIF(E18:AF18,"T/SNDa")</f>
        <v>0</v>
      </c>
      <c r="BE18" s="4">
        <f>COUNTIF(E18:AF18,"T/I")</f>
        <v>0</v>
      </c>
      <c r="BF18" s="4">
        <f>COUNTIF(E18:AF18,"P/i")</f>
        <v>0</v>
      </c>
      <c r="BG18" s="4">
        <f>COUNTIF(E18:AF18,"m/i")</f>
        <v>0</v>
      </c>
      <c r="BH18" s="4">
        <f>COUNTIF(E18:AF18,"M4/t")</f>
        <v>0</v>
      </c>
      <c r="BI18" s="4">
        <f>COUNTIF(E18:AF18,"MTa")</f>
        <v>0</v>
      </c>
      <c r="BJ18" s="4">
        <f>COUNTIF(E18:AF18,"MTa")</f>
        <v>0</v>
      </c>
      <c r="BK18" s="4">
        <f>((AO18*6)+(AP18*6)+(AQ18*6)+(AR18)+(AN18*6))</f>
        <v>0</v>
      </c>
      <c r="BL18" s="9">
        <f>(AS18*$BN$6)+(AT18*$BO$6)+(AU18*$BP$6)+(AV18*$BQ$6)+(AW18*$BR$6)+(AX18*$BS$6)+(AY18*$BT$6)+(AZ18*$BU$6)+(BA18*$BV$6)+(BB18*$BW$6)+(BC18*$BX$6)+(BD18*$BY$6)+(BE18*$BZ$6)+(BF18*$CA18)+(BG18*$CB$6)+(BH18*$CC$6)+(BI18*$CD$6)+(BJ18*$CE$6)</f>
        <v>72</v>
      </c>
    </row>
    <row r="19" spans="1:64">
      <c r="A19" s="324" t="s">
        <v>0</v>
      </c>
      <c r="B19" s="325" t="s">
        <v>1</v>
      </c>
      <c r="C19" s="186" t="s">
        <v>2</v>
      </c>
      <c r="D19" s="329" t="s">
        <v>3</v>
      </c>
      <c r="E19" s="112">
        <v>1</v>
      </c>
      <c r="F19" s="112">
        <v>2</v>
      </c>
      <c r="G19" s="112">
        <v>3</v>
      </c>
      <c r="H19" s="112">
        <v>4</v>
      </c>
      <c r="I19" s="112">
        <v>5</v>
      </c>
      <c r="J19" s="112">
        <v>6</v>
      </c>
      <c r="K19" s="112">
        <v>7</v>
      </c>
      <c r="L19" s="112">
        <v>8</v>
      </c>
      <c r="M19" s="112">
        <v>9</v>
      </c>
      <c r="N19" s="112">
        <v>10</v>
      </c>
      <c r="O19" s="112">
        <v>11</v>
      </c>
      <c r="P19" s="112">
        <v>12</v>
      </c>
      <c r="Q19" s="112">
        <v>13</v>
      </c>
      <c r="R19" s="112">
        <v>14</v>
      </c>
      <c r="S19" s="112">
        <v>15</v>
      </c>
      <c r="T19" s="112">
        <v>16</v>
      </c>
      <c r="U19" s="112">
        <v>17</v>
      </c>
      <c r="V19" s="112">
        <v>18</v>
      </c>
      <c r="W19" s="112">
        <v>19</v>
      </c>
      <c r="X19" s="112">
        <v>20</v>
      </c>
      <c r="Y19" s="112">
        <v>21</v>
      </c>
      <c r="Z19" s="112">
        <v>22</v>
      </c>
      <c r="AA19" s="112">
        <v>23</v>
      </c>
      <c r="AB19" s="112">
        <v>24</v>
      </c>
      <c r="AC19" s="112">
        <v>25</v>
      </c>
      <c r="AD19" s="112">
        <v>26</v>
      </c>
      <c r="AE19" s="112">
        <v>27</v>
      </c>
      <c r="AF19" s="112">
        <v>28</v>
      </c>
      <c r="AG19" s="330" t="s">
        <v>4</v>
      </c>
      <c r="AH19" s="335" t="s">
        <v>5</v>
      </c>
      <c r="AI19" s="334" t="s">
        <v>6</v>
      </c>
      <c r="AJ19" s="211"/>
      <c r="AK19" s="115"/>
      <c r="AL19" s="115"/>
      <c r="AM19" s="3"/>
      <c r="AN19" s="116"/>
      <c r="AO19" s="116"/>
      <c r="AP19" s="116"/>
      <c r="AQ19" s="116"/>
      <c r="AR19" s="116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8"/>
    </row>
    <row r="20" spans="1:64">
      <c r="A20" s="324"/>
      <c r="B20" s="325"/>
      <c r="C20" s="119" t="s">
        <v>48</v>
      </c>
      <c r="D20" s="329"/>
      <c r="E20" s="1" t="s">
        <v>11</v>
      </c>
      <c r="F20" s="1" t="s">
        <v>12</v>
      </c>
      <c r="G20" s="1" t="s">
        <v>13</v>
      </c>
      <c r="H20" s="1" t="s">
        <v>14</v>
      </c>
      <c r="I20" s="1" t="s">
        <v>8</v>
      </c>
      <c r="J20" s="1" t="s">
        <v>9</v>
      </c>
      <c r="K20" s="1" t="s">
        <v>10</v>
      </c>
      <c r="L20" s="1" t="s">
        <v>11</v>
      </c>
      <c r="M20" s="1" t="s">
        <v>12</v>
      </c>
      <c r="N20" s="1" t="s">
        <v>13</v>
      </c>
      <c r="O20" s="1" t="s">
        <v>14</v>
      </c>
      <c r="P20" s="1" t="s">
        <v>8</v>
      </c>
      <c r="Q20" s="1" t="s">
        <v>9</v>
      </c>
      <c r="R20" s="1" t="s">
        <v>10</v>
      </c>
      <c r="S20" s="1" t="s">
        <v>11</v>
      </c>
      <c r="T20" s="1" t="s">
        <v>12</v>
      </c>
      <c r="U20" s="1" t="s">
        <v>13</v>
      </c>
      <c r="V20" s="1" t="s">
        <v>14</v>
      </c>
      <c r="W20" s="1" t="s">
        <v>8</v>
      </c>
      <c r="X20" s="1" t="s">
        <v>9</v>
      </c>
      <c r="Y20" s="1" t="s">
        <v>10</v>
      </c>
      <c r="Z20" s="1" t="s">
        <v>11</v>
      </c>
      <c r="AA20" s="1" t="s">
        <v>12</v>
      </c>
      <c r="AB20" s="1" t="s">
        <v>13</v>
      </c>
      <c r="AC20" s="1" t="s">
        <v>14</v>
      </c>
      <c r="AD20" s="1" t="s">
        <v>8</v>
      </c>
      <c r="AE20" s="1" t="s">
        <v>9</v>
      </c>
      <c r="AF20" s="1" t="s">
        <v>10</v>
      </c>
      <c r="AG20" s="330"/>
      <c r="AH20" s="335"/>
      <c r="AI20" s="334"/>
      <c r="AJ20" s="211"/>
      <c r="AK20" s="10"/>
      <c r="AL20" s="10"/>
      <c r="AM20" s="3"/>
      <c r="AN20" s="11"/>
      <c r="AO20" s="11"/>
      <c r="AP20" s="11"/>
      <c r="AQ20" s="11"/>
      <c r="AR20" s="11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3"/>
    </row>
    <row r="21" spans="1:64">
      <c r="A21" s="123" t="s">
        <v>173</v>
      </c>
      <c r="B21" s="120" t="s">
        <v>174</v>
      </c>
      <c r="C21" s="124" t="s">
        <v>48</v>
      </c>
      <c r="D21" s="122" t="s">
        <v>57</v>
      </c>
      <c r="E21" s="141"/>
      <c r="F21" s="141" t="s">
        <v>23</v>
      </c>
      <c r="G21" s="138"/>
      <c r="H21" s="138"/>
      <c r="I21" s="160" t="s">
        <v>30</v>
      </c>
      <c r="J21" s="139"/>
      <c r="K21" s="139" t="s">
        <v>20</v>
      </c>
      <c r="L21" s="141" t="s">
        <v>23</v>
      </c>
      <c r="M21" s="141"/>
      <c r="N21" s="160"/>
      <c r="O21" s="160" t="s">
        <v>23</v>
      </c>
      <c r="P21" s="139"/>
      <c r="Q21" s="138"/>
      <c r="R21" s="160" t="s">
        <v>23</v>
      </c>
      <c r="S21" s="141"/>
      <c r="T21" s="141"/>
      <c r="U21" s="160" t="s">
        <v>23</v>
      </c>
      <c r="V21" s="140"/>
      <c r="W21" s="139"/>
      <c r="X21" s="160" t="s">
        <v>23</v>
      </c>
      <c r="Y21" s="139"/>
      <c r="Z21" s="141"/>
      <c r="AA21" s="141" t="s">
        <v>23</v>
      </c>
      <c r="AB21" s="138"/>
      <c r="AC21" s="138"/>
      <c r="AD21" s="160" t="s">
        <v>23</v>
      </c>
      <c r="AE21" s="139"/>
      <c r="AF21" s="163" t="s">
        <v>23</v>
      </c>
      <c r="AG21" s="318">
        <v>120</v>
      </c>
      <c r="AH21" s="113">
        <f t="shared" ref="AH21:AH24" si="0">AG21+AI21</f>
        <v>132</v>
      </c>
      <c r="AI21" s="114">
        <f t="shared" ref="AI21:AI24" si="1">(BL21-AK21)</f>
        <v>12</v>
      </c>
      <c r="AJ21" s="211"/>
      <c r="AK21" s="209">
        <v>120</v>
      </c>
      <c r="AL21" s="8">
        <f t="shared" ref="AL21:AL24" si="2">(BL21-AK21)</f>
        <v>12</v>
      </c>
      <c r="AM21" s="3"/>
      <c r="AN21" s="2"/>
      <c r="AO21" s="2"/>
      <c r="AP21" s="2"/>
      <c r="AQ21" s="2"/>
      <c r="AR21" s="2"/>
      <c r="AS21" s="4">
        <f t="shared" ref="AS21:AS24" si="3">COUNTIF(E21:AF21,"M")</f>
        <v>1</v>
      </c>
      <c r="AT21" s="4">
        <f t="shared" ref="AT21:AT24" si="4">COUNTIF(E21:AF21,"T")</f>
        <v>0</v>
      </c>
      <c r="AU21" s="4">
        <f t="shared" ref="AU21:AU24" si="5">COUNTIF(E21:AF21,"P")</f>
        <v>0</v>
      </c>
      <c r="AV21" s="4">
        <f t="shared" ref="AV21:AV24" si="6">COUNTIF(E21:AF21,"SN")</f>
        <v>9</v>
      </c>
      <c r="AW21" s="4">
        <f t="shared" ref="AW21:AW24" si="7">COUNTIF(E21:AF21,"M/T")</f>
        <v>0</v>
      </c>
      <c r="AX21" s="4">
        <f t="shared" ref="AX21:AX24" si="8">COUNTIF(E21:AF21,"I/I")</f>
        <v>0</v>
      </c>
      <c r="AY21" s="4">
        <f t="shared" ref="AY21:AY24" si="9">COUNTIF(E21:AF21,"I")</f>
        <v>0</v>
      </c>
      <c r="AZ21" s="4">
        <f t="shared" ref="AZ21:AZ24" si="10">COUNTIF(E21:AF21,"I²")</f>
        <v>0</v>
      </c>
      <c r="BA21" s="4">
        <f t="shared" ref="BA21:BA24" si="11">COUNTIF(E21:AF21,"M4")</f>
        <v>0</v>
      </c>
      <c r="BB21" s="4">
        <f t="shared" ref="BB21:BB24" si="12">COUNTIF(E21:AF21,"T5")</f>
        <v>0</v>
      </c>
      <c r="BC21" s="4">
        <f t="shared" ref="BC21:BC24" si="13">COUNTIF(E21:AF21,"M/SN")</f>
        <v>1</v>
      </c>
      <c r="BD21" s="4">
        <f t="shared" ref="BD21:BD24" si="14">COUNTIF(E21:AF21,"T/SNDa")</f>
        <v>0</v>
      </c>
      <c r="BE21" s="4">
        <f t="shared" ref="BE21:BE24" si="15">COUNTIF(E21:AF21,"T/I")</f>
        <v>0</v>
      </c>
      <c r="BF21" s="4">
        <f t="shared" ref="BF21:BF24" si="16">COUNTIF(E21:AF21,"P/i")</f>
        <v>0</v>
      </c>
      <c r="BG21" s="4">
        <f t="shared" ref="BG21:BG24" si="17">COUNTIF(E21:AF21,"m/i")</f>
        <v>0</v>
      </c>
      <c r="BH21" s="4">
        <f t="shared" ref="BH21:BH24" si="18">COUNTIF(E21:AF21,"M4/t")</f>
        <v>0</v>
      </c>
      <c r="BI21" s="4">
        <f t="shared" ref="BI21:BI24" si="19">COUNTIF(E21:AF21,"MTa")</f>
        <v>0</v>
      </c>
      <c r="BJ21" s="4">
        <f t="shared" ref="BJ21:BJ24" si="20">COUNTIF(E21:AF21,"MTa")</f>
        <v>0</v>
      </c>
      <c r="BK21" s="4">
        <f t="shared" ref="BK21:BK24" si="21">((AO21*6)+(AP21*6)+(AQ21*6)+(AR21)+(AN21*6))</f>
        <v>0</v>
      </c>
      <c r="BL21" s="9">
        <f t="shared" ref="BL21:BL24" si="22">(AS21*$BN$6)+(AT21*$BO$6)+(AU21*$BP$6)+(AV21*$BQ$6)+(AW21*$BR$6)+(AX21*$BS$6)+(AY21*$BT$6)+(AZ21*$BU$6)+(BA21*$BV$6)+(BB21*$BW$6)+(BC21*$BX$6)+(BD21*$BY$6)+(BE21*$BZ$6)+(BF21*$CA21)+(BG21*$CB$6)+(BH21*$CC$6)+(BI21*$CD$6)+(BJ21*$CE$6)</f>
        <v>132</v>
      </c>
    </row>
    <row r="22" spans="1:64">
      <c r="A22" s="123" t="s">
        <v>175</v>
      </c>
      <c r="B22" s="120" t="s">
        <v>176</v>
      </c>
      <c r="C22" s="124" t="s">
        <v>48</v>
      </c>
      <c r="D22" s="122" t="s">
        <v>57</v>
      </c>
      <c r="E22" s="166"/>
      <c r="F22" s="178" t="s">
        <v>180</v>
      </c>
      <c r="G22" s="138"/>
      <c r="H22" s="138"/>
      <c r="I22" s="160" t="s">
        <v>23</v>
      </c>
      <c r="J22" s="163"/>
      <c r="K22" s="139"/>
      <c r="L22" s="178" t="s">
        <v>190</v>
      </c>
      <c r="M22" s="141"/>
      <c r="N22" s="160"/>
      <c r="O22" s="160" t="s">
        <v>23</v>
      </c>
      <c r="P22" s="139"/>
      <c r="Q22" s="140"/>
      <c r="R22" s="160" t="s">
        <v>23</v>
      </c>
      <c r="S22" s="141"/>
      <c r="T22" s="166" t="s">
        <v>20</v>
      </c>
      <c r="U22" s="160" t="s">
        <v>23</v>
      </c>
      <c r="V22" s="140"/>
      <c r="W22" s="139"/>
      <c r="X22" s="160" t="s">
        <v>23</v>
      </c>
      <c r="Y22" s="139"/>
      <c r="Z22" s="142" t="s">
        <v>23</v>
      </c>
      <c r="AA22" s="178" t="s">
        <v>180</v>
      </c>
      <c r="AB22" s="138"/>
      <c r="AC22" s="173"/>
      <c r="AD22" s="160" t="s">
        <v>23</v>
      </c>
      <c r="AE22" s="139"/>
      <c r="AF22" s="174"/>
      <c r="AG22" s="318">
        <v>120</v>
      </c>
      <c r="AH22" s="113">
        <f t="shared" si="0"/>
        <v>162</v>
      </c>
      <c r="AI22" s="114">
        <f t="shared" si="1"/>
        <v>42</v>
      </c>
      <c r="AJ22" s="211"/>
      <c r="AK22" s="209">
        <v>120</v>
      </c>
      <c r="AL22" s="8">
        <f t="shared" si="2"/>
        <v>42</v>
      </c>
      <c r="AM22" s="3"/>
      <c r="AN22" s="2"/>
      <c r="AO22" s="2"/>
      <c r="AP22" s="2"/>
      <c r="AQ22" s="2"/>
      <c r="AR22" s="2"/>
      <c r="AS22" s="4">
        <f t="shared" si="3"/>
        <v>1</v>
      </c>
      <c r="AT22" s="4">
        <f t="shared" si="4"/>
        <v>0</v>
      </c>
      <c r="AU22" s="4">
        <f t="shared" si="5"/>
        <v>0</v>
      </c>
      <c r="AV22" s="4">
        <f t="shared" si="6"/>
        <v>7</v>
      </c>
      <c r="AW22" s="4">
        <f t="shared" si="7"/>
        <v>0</v>
      </c>
      <c r="AX22" s="4">
        <f t="shared" si="8"/>
        <v>0</v>
      </c>
      <c r="AY22" s="4">
        <f t="shared" si="9"/>
        <v>0</v>
      </c>
      <c r="AZ22" s="4">
        <f t="shared" si="10"/>
        <v>0</v>
      </c>
      <c r="BA22" s="4">
        <f t="shared" si="11"/>
        <v>0</v>
      </c>
      <c r="BB22" s="4">
        <f t="shared" si="12"/>
        <v>0</v>
      </c>
      <c r="BC22" s="4">
        <f t="shared" si="13"/>
        <v>3</v>
      </c>
      <c r="BD22" s="4">
        <v>1</v>
      </c>
      <c r="BE22" s="4">
        <f t="shared" si="15"/>
        <v>0</v>
      </c>
      <c r="BF22" s="4">
        <f t="shared" si="16"/>
        <v>0</v>
      </c>
      <c r="BG22" s="4">
        <f t="shared" si="17"/>
        <v>0</v>
      </c>
      <c r="BH22" s="4">
        <f t="shared" si="18"/>
        <v>0</v>
      </c>
      <c r="BI22" s="4">
        <f t="shared" si="19"/>
        <v>0</v>
      </c>
      <c r="BJ22" s="4">
        <f t="shared" si="20"/>
        <v>0</v>
      </c>
      <c r="BK22" s="4">
        <f t="shared" si="21"/>
        <v>0</v>
      </c>
      <c r="BL22" s="9">
        <f t="shared" si="22"/>
        <v>162</v>
      </c>
    </row>
    <row r="23" spans="1:64">
      <c r="A23" s="123">
        <v>435015</v>
      </c>
      <c r="B23" s="175" t="s">
        <v>177</v>
      </c>
      <c r="C23" s="124" t="s">
        <v>48</v>
      </c>
      <c r="D23" s="122" t="s">
        <v>57</v>
      </c>
      <c r="E23" s="141" t="s">
        <v>22</v>
      </c>
      <c r="F23" s="141"/>
      <c r="G23" s="138" t="s">
        <v>23</v>
      </c>
      <c r="H23" s="160" t="s">
        <v>23</v>
      </c>
      <c r="I23" s="139"/>
      <c r="J23" s="138" t="s">
        <v>23</v>
      </c>
      <c r="K23" s="160"/>
      <c r="L23" s="166" t="s">
        <v>21</v>
      </c>
      <c r="M23" s="176" t="s">
        <v>23</v>
      </c>
      <c r="N23" s="160"/>
      <c r="O23" s="138"/>
      <c r="P23" s="138" t="s">
        <v>23</v>
      </c>
      <c r="Q23" s="160"/>
      <c r="R23" s="139"/>
      <c r="S23" s="176" t="s">
        <v>23</v>
      </c>
      <c r="T23" s="141"/>
      <c r="U23" s="138"/>
      <c r="V23" s="138" t="s">
        <v>23</v>
      </c>
      <c r="W23" s="160"/>
      <c r="X23" s="139"/>
      <c r="Y23" s="138" t="s">
        <v>23</v>
      </c>
      <c r="Z23" s="177" t="s">
        <v>15</v>
      </c>
      <c r="AA23" s="141" t="s">
        <v>15</v>
      </c>
      <c r="AB23" s="138"/>
      <c r="AC23" s="160"/>
      <c r="AD23" s="139"/>
      <c r="AE23" s="138" t="s">
        <v>23</v>
      </c>
      <c r="AF23" s="160"/>
      <c r="AG23" s="318">
        <v>120</v>
      </c>
      <c r="AH23" s="113">
        <f>AG23+AI23</f>
        <v>126</v>
      </c>
      <c r="AI23" s="114">
        <f>(BL23-AK23)</f>
        <v>6</v>
      </c>
      <c r="AJ23" s="211"/>
      <c r="AK23" s="209">
        <v>120</v>
      </c>
      <c r="AL23" s="8">
        <f t="shared" si="2"/>
        <v>6</v>
      </c>
      <c r="AM23" s="3"/>
      <c r="AN23" s="2"/>
      <c r="AO23" s="2"/>
      <c r="AP23" s="2"/>
      <c r="AQ23" s="2"/>
      <c r="AR23" s="2"/>
      <c r="AS23" s="4">
        <f t="shared" si="3"/>
        <v>0</v>
      </c>
      <c r="AT23" s="4">
        <f t="shared" si="4"/>
        <v>1</v>
      </c>
      <c r="AU23" s="4">
        <f t="shared" si="5"/>
        <v>1</v>
      </c>
      <c r="AV23" s="4">
        <f t="shared" si="6"/>
        <v>9</v>
      </c>
      <c r="AW23" s="4">
        <f t="shared" si="7"/>
        <v>0</v>
      </c>
      <c r="AX23" s="4">
        <f t="shared" si="8"/>
        <v>0</v>
      </c>
      <c r="AY23" s="4">
        <f t="shared" si="9"/>
        <v>0</v>
      </c>
      <c r="AZ23" s="4">
        <f t="shared" si="10"/>
        <v>0</v>
      </c>
      <c r="BA23" s="4">
        <f t="shared" si="11"/>
        <v>0</v>
      </c>
      <c r="BB23" s="4">
        <f t="shared" si="12"/>
        <v>0</v>
      </c>
      <c r="BC23" s="4">
        <f t="shared" si="13"/>
        <v>0</v>
      </c>
      <c r="BD23" s="4">
        <f t="shared" si="14"/>
        <v>0</v>
      </c>
      <c r="BE23" s="4">
        <f t="shared" si="15"/>
        <v>0</v>
      </c>
      <c r="BF23" s="4">
        <f t="shared" si="16"/>
        <v>0</v>
      </c>
      <c r="BG23" s="4">
        <f t="shared" si="17"/>
        <v>0</v>
      </c>
      <c r="BH23" s="4">
        <f t="shared" si="18"/>
        <v>0</v>
      </c>
      <c r="BI23" s="4">
        <f t="shared" si="19"/>
        <v>0</v>
      </c>
      <c r="BJ23" s="4">
        <f t="shared" si="20"/>
        <v>0</v>
      </c>
      <c r="BK23" s="4">
        <f>((AO23*6)+(AP23*6)+(AQ23*6)+(AR23)+(AN23*6))</f>
        <v>0</v>
      </c>
      <c r="BL23" s="9">
        <f t="shared" si="22"/>
        <v>126</v>
      </c>
    </row>
    <row r="24" spans="1:64">
      <c r="A24" s="123" t="s">
        <v>178</v>
      </c>
      <c r="B24" s="120" t="s">
        <v>179</v>
      </c>
      <c r="C24" s="124" t="s">
        <v>48</v>
      </c>
      <c r="D24" s="122" t="s">
        <v>57</v>
      </c>
      <c r="E24" s="166" t="s">
        <v>21</v>
      </c>
      <c r="F24" s="178" t="s">
        <v>22</v>
      </c>
      <c r="G24" s="138" t="s">
        <v>23</v>
      </c>
      <c r="H24" s="160"/>
      <c r="I24" s="163" t="s">
        <v>21</v>
      </c>
      <c r="J24" s="138" t="s">
        <v>23</v>
      </c>
      <c r="K24" s="160"/>
      <c r="L24" s="166" t="s">
        <v>22</v>
      </c>
      <c r="M24" s="176" t="s">
        <v>23</v>
      </c>
      <c r="N24" s="160"/>
      <c r="O24" s="140" t="s">
        <v>21</v>
      </c>
      <c r="P24" s="138" t="s">
        <v>23</v>
      </c>
      <c r="Q24" s="160"/>
      <c r="R24" s="163" t="s">
        <v>21</v>
      </c>
      <c r="S24" s="176" t="s">
        <v>23</v>
      </c>
      <c r="T24" s="141"/>
      <c r="U24" s="140"/>
      <c r="V24" s="138" t="s">
        <v>23</v>
      </c>
      <c r="W24" s="160"/>
      <c r="X24" s="139"/>
      <c r="Y24" s="138" t="s">
        <v>23</v>
      </c>
      <c r="Z24" s="166" t="s">
        <v>20</v>
      </c>
      <c r="AA24" s="166" t="s">
        <v>21</v>
      </c>
      <c r="AB24" s="138" t="s">
        <v>23</v>
      </c>
      <c r="AC24" s="160"/>
      <c r="AD24" s="139"/>
      <c r="AE24" s="138" t="s">
        <v>23</v>
      </c>
      <c r="AF24" s="160"/>
      <c r="AG24" s="318">
        <v>120</v>
      </c>
      <c r="AH24" s="113">
        <f t="shared" si="0"/>
        <v>168</v>
      </c>
      <c r="AI24" s="114">
        <f t="shared" si="1"/>
        <v>48</v>
      </c>
      <c r="AJ24" s="211"/>
      <c r="AK24" s="209">
        <v>120</v>
      </c>
      <c r="AL24" s="8">
        <f t="shared" si="2"/>
        <v>48</v>
      </c>
      <c r="AM24" s="3"/>
      <c r="AN24" s="2"/>
      <c r="AO24" s="2"/>
      <c r="AP24" s="2"/>
      <c r="AQ24" s="2"/>
      <c r="AR24" s="2"/>
      <c r="AS24" s="4">
        <f t="shared" si="3"/>
        <v>1</v>
      </c>
      <c r="AT24" s="4">
        <f t="shared" si="4"/>
        <v>5</v>
      </c>
      <c r="AU24" s="4">
        <f t="shared" si="5"/>
        <v>2</v>
      </c>
      <c r="AV24" s="4">
        <f t="shared" si="6"/>
        <v>9</v>
      </c>
      <c r="AW24" s="4">
        <f t="shared" si="7"/>
        <v>0</v>
      </c>
      <c r="AX24" s="4">
        <f t="shared" si="8"/>
        <v>0</v>
      </c>
      <c r="AY24" s="4">
        <f t="shared" si="9"/>
        <v>0</v>
      </c>
      <c r="AZ24" s="4">
        <f t="shared" si="10"/>
        <v>0</v>
      </c>
      <c r="BA24" s="4">
        <f t="shared" si="11"/>
        <v>0</v>
      </c>
      <c r="BB24" s="4">
        <f t="shared" si="12"/>
        <v>0</v>
      </c>
      <c r="BC24" s="4">
        <f t="shared" si="13"/>
        <v>0</v>
      </c>
      <c r="BD24" s="4">
        <f t="shared" si="14"/>
        <v>0</v>
      </c>
      <c r="BE24" s="4">
        <f t="shared" si="15"/>
        <v>0</v>
      </c>
      <c r="BF24" s="4">
        <f t="shared" si="16"/>
        <v>0</v>
      </c>
      <c r="BG24" s="4">
        <f t="shared" si="17"/>
        <v>0</v>
      </c>
      <c r="BH24" s="4">
        <f t="shared" si="18"/>
        <v>0</v>
      </c>
      <c r="BI24" s="4">
        <f t="shared" si="19"/>
        <v>0</v>
      </c>
      <c r="BJ24" s="4">
        <f t="shared" si="20"/>
        <v>0</v>
      </c>
      <c r="BK24" s="4">
        <f t="shared" si="21"/>
        <v>0</v>
      </c>
      <c r="BL24" s="9">
        <f t="shared" si="22"/>
        <v>168</v>
      </c>
    </row>
    <row r="25" spans="1:64">
      <c r="A25" s="123" t="s">
        <v>58</v>
      </c>
      <c r="B25" s="120" t="s">
        <v>59</v>
      </c>
      <c r="C25" s="124" t="s">
        <v>48</v>
      </c>
      <c r="D25" s="122" t="s">
        <v>57</v>
      </c>
      <c r="E25" s="141" t="s">
        <v>23</v>
      </c>
      <c r="F25" s="141"/>
      <c r="G25" s="140" t="s">
        <v>20</v>
      </c>
      <c r="H25" s="160" t="s">
        <v>23</v>
      </c>
      <c r="I25" s="139"/>
      <c r="J25" s="207" t="s">
        <v>22</v>
      </c>
      <c r="K25" s="160" t="s">
        <v>23</v>
      </c>
      <c r="L25" s="141"/>
      <c r="M25" s="166" t="s">
        <v>22</v>
      </c>
      <c r="N25" s="160" t="s">
        <v>23</v>
      </c>
      <c r="O25" s="140"/>
      <c r="P25" s="163" t="s">
        <v>22</v>
      </c>
      <c r="Q25" s="160" t="s">
        <v>23</v>
      </c>
      <c r="R25" s="139"/>
      <c r="S25" s="166" t="s">
        <v>22</v>
      </c>
      <c r="T25" s="141" t="s">
        <v>23</v>
      </c>
      <c r="U25" s="138"/>
      <c r="V25" s="182"/>
      <c r="W25" s="160" t="s">
        <v>23</v>
      </c>
      <c r="X25" s="139"/>
      <c r="Y25" s="163" t="s">
        <v>20</v>
      </c>
      <c r="Z25" s="178" t="s">
        <v>191</v>
      </c>
      <c r="AA25" s="141"/>
      <c r="AB25" s="140" t="s">
        <v>20</v>
      </c>
      <c r="AC25" s="160" t="s">
        <v>23</v>
      </c>
      <c r="AD25" s="139"/>
      <c r="AE25" s="139" t="s">
        <v>15</v>
      </c>
      <c r="AF25" s="161" t="s">
        <v>15</v>
      </c>
      <c r="AG25" s="318">
        <v>120</v>
      </c>
      <c r="AH25" s="113">
        <f t="shared" ref="AH25:AH26" si="23">AG25+AI25</f>
        <v>180</v>
      </c>
      <c r="AI25" s="114">
        <f t="shared" ref="AI25:AI26" si="24">(BL25-AK25)</f>
        <v>60</v>
      </c>
      <c r="AJ25" s="211"/>
      <c r="AK25" s="209">
        <v>120</v>
      </c>
      <c r="AL25" s="8">
        <f t="shared" ref="AL25:AL26" si="25">(BL25-AK25)</f>
        <v>60</v>
      </c>
      <c r="AM25" s="3"/>
      <c r="AN25" s="2"/>
      <c r="AO25" s="2"/>
      <c r="AP25" s="2"/>
      <c r="AQ25" s="2"/>
      <c r="AR25" s="2"/>
      <c r="AS25" s="4">
        <f t="shared" ref="AS25:AS26" si="26">COUNTIF(E25:AF25,"M")</f>
        <v>3</v>
      </c>
      <c r="AT25" s="4">
        <f t="shared" ref="AT25:AT26" si="27">COUNTIF(E25:AF25,"T")</f>
        <v>0</v>
      </c>
      <c r="AU25" s="4">
        <f t="shared" ref="AU25:AU26" si="28">COUNTIF(E25:AF25,"P")</f>
        <v>4</v>
      </c>
      <c r="AV25" s="4">
        <f t="shared" ref="AV25:AV26" si="29">COUNTIF(E25:AF25,"SN")</f>
        <v>8</v>
      </c>
      <c r="AW25" s="4">
        <f t="shared" ref="AW25:AW26" si="30">COUNTIF(E25:AF25,"M/T")</f>
        <v>0</v>
      </c>
      <c r="AX25" s="4">
        <f t="shared" ref="AX25:AX26" si="31">COUNTIF(E25:AF25,"I/I")</f>
        <v>0</v>
      </c>
      <c r="AY25" s="4">
        <f t="shared" ref="AY25:AY26" si="32">COUNTIF(E25:AF25,"I")</f>
        <v>0</v>
      </c>
      <c r="AZ25" s="4">
        <f t="shared" ref="AZ25:AZ26" si="33">COUNTIF(E25:AF25,"I²")</f>
        <v>0</v>
      </c>
      <c r="BA25" s="4">
        <f t="shared" ref="BA25:BA26" si="34">COUNTIF(E25:AF25,"M4")</f>
        <v>0</v>
      </c>
      <c r="BB25" s="4">
        <f t="shared" ref="BB25:BB26" si="35">COUNTIF(E25:AF25,"T5")</f>
        <v>0</v>
      </c>
      <c r="BC25" s="4">
        <f t="shared" ref="BC25:BC26" si="36">COUNTIF(E25:AF25,"M/SN")</f>
        <v>0</v>
      </c>
      <c r="BD25" s="4">
        <v>1</v>
      </c>
      <c r="BE25" s="4">
        <v>0</v>
      </c>
      <c r="BF25" s="4">
        <f t="shared" ref="BF25:BF26" si="37">COUNTIF(E25:AF25,"P/i")</f>
        <v>0</v>
      </c>
      <c r="BG25" s="4">
        <f t="shared" ref="BG25:BG26" si="38">COUNTIF(E25:AF25,"m/i")</f>
        <v>0</v>
      </c>
      <c r="BH25" s="4">
        <f t="shared" ref="BH25:BH26" si="39">COUNTIF(E25:AF25,"M4/t")</f>
        <v>0</v>
      </c>
      <c r="BI25" s="4">
        <f t="shared" ref="BI25:BI26" si="40">COUNTIF(E25:AF25,"MTa")</f>
        <v>0</v>
      </c>
      <c r="BJ25" s="4">
        <f t="shared" ref="BJ25:BJ26" si="41">COUNTIF(E25:AF25,"MTa")</f>
        <v>0</v>
      </c>
      <c r="BK25" s="4">
        <f t="shared" ref="BK25:BK26" si="42">((AO25*6)+(AP25*6)+(AQ25*6)+(AR25)+(AN25*6))</f>
        <v>0</v>
      </c>
      <c r="BL25" s="9">
        <f t="shared" ref="BL25:BL26" si="43">(AS25*$BN$6)+(AT25*$BO$6)+(AU25*$BP$6)+(AV25*$BQ$6)+(AW25*$BR$6)+(AX25*$BS$6)+(AY25*$BT$6)+(AZ25*$BU$6)+(BA25*$BV$6)+(BB25*$BW$6)+(BC25*$BX$6)+(BD25*$BY$6)+(BE25*$BZ$6)+(BF25*$CA25)+(BG25*$CB$6)+(BH25*$CC$6)+(BI25*$CD$6)+(BJ25*$CE$6)</f>
        <v>180</v>
      </c>
    </row>
    <row r="26" spans="1:64">
      <c r="A26" s="123" t="s">
        <v>60</v>
      </c>
      <c r="B26" s="120" t="s">
        <v>61</v>
      </c>
      <c r="C26" s="124" t="s">
        <v>48</v>
      </c>
      <c r="D26" s="122" t="s">
        <v>57</v>
      </c>
      <c r="E26" s="141" t="s">
        <v>23</v>
      </c>
      <c r="F26" s="141"/>
      <c r="G26" s="140" t="s">
        <v>21</v>
      </c>
      <c r="H26" s="162" t="s">
        <v>22</v>
      </c>
      <c r="I26" s="183" t="s">
        <v>20</v>
      </c>
      <c r="J26" s="183" t="s">
        <v>20</v>
      </c>
      <c r="K26" s="160" t="s">
        <v>23</v>
      </c>
      <c r="L26" s="141"/>
      <c r="M26" s="141" t="s">
        <v>21</v>
      </c>
      <c r="N26" s="160" t="s">
        <v>23</v>
      </c>
      <c r="O26" s="162" t="s">
        <v>20</v>
      </c>
      <c r="P26" s="163"/>
      <c r="Q26" s="160" t="s">
        <v>23</v>
      </c>
      <c r="R26" s="139"/>
      <c r="S26" s="141" t="s">
        <v>22</v>
      </c>
      <c r="T26" s="141" t="s">
        <v>31</v>
      </c>
      <c r="U26" s="140"/>
      <c r="V26" s="138" t="s">
        <v>20</v>
      </c>
      <c r="W26" s="160" t="s">
        <v>23</v>
      </c>
      <c r="X26" s="139"/>
      <c r="Y26" s="139"/>
      <c r="Z26" s="141" t="s">
        <v>23</v>
      </c>
      <c r="AA26" s="141"/>
      <c r="AB26" s="138" t="s">
        <v>23</v>
      </c>
      <c r="AC26" s="160" t="s">
        <v>23</v>
      </c>
      <c r="AD26" s="139"/>
      <c r="AE26" s="139" t="s">
        <v>20</v>
      </c>
      <c r="AF26" s="160" t="s">
        <v>23</v>
      </c>
      <c r="AG26" s="318">
        <v>120</v>
      </c>
      <c r="AH26" s="113">
        <f t="shared" si="23"/>
        <v>174</v>
      </c>
      <c r="AI26" s="114">
        <f t="shared" si="24"/>
        <v>54</v>
      </c>
      <c r="AJ26" s="211"/>
      <c r="AK26" s="209">
        <v>120</v>
      </c>
      <c r="AL26" s="8">
        <f t="shared" si="25"/>
        <v>54</v>
      </c>
      <c r="AM26" s="3"/>
      <c r="AN26" s="2"/>
      <c r="AO26" s="2"/>
      <c r="AP26" s="2"/>
      <c r="AQ26" s="2"/>
      <c r="AR26" s="2"/>
      <c r="AS26" s="4">
        <f t="shared" si="26"/>
        <v>5</v>
      </c>
      <c r="AT26" s="4">
        <f t="shared" si="27"/>
        <v>2</v>
      </c>
      <c r="AU26" s="4">
        <f t="shared" si="28"/>
        <v>2</v>
      </c>
      <c r="AV26" s="4">
        <f t="shared" si="29"/>
        <v>9</v>
      </c>
      <c r="AW26" s="4">
        <f t="shared" si="30"/>
        <v>0</v>
      </c>
      <c r="AX26" s="4">
        <f t="shared" si="31"/>
        <v>0</v>
      </c>
      <c r="AY26" s="4">
        <f t="shared" si="32"/>
        <v>0</v>
      </c>
      <c r="AZ26" s="4">
        <f t="shared" si="33"/>
        <v>0</v>
      </c>
      <c r="BA26" s="4">
        <f t="shared" si="34"/>
        <v>0</v>
      </c>
      <c r="BB26" s="4">
        <f t="shared" si="35"/>
        <v>0</v>
      </c>
      <c r="BC26" s="4">
        <f t="shared" si="36"/>
        <v>0</v>
      </c>
      <c r="BD26" s="4">
        <f t="shared" ref="BD26" si="44">COUNTIF(E26:AF26,"T/SNDa")</f>
        <v>0</v>
      </c>
      <c r="BE26" s="4">
        <f t="shared" ref="BE26" si="45">COUNTIF(E26:AF26,"T/I")</f>
        <v>0</v>
      </c>
      <c r="BF26" s="4">
        <f t="shared" si="37"/>
        <v>0</v>
      </c>
      <c r="BG26" s="4">
        <f t="shared" si="38"/>
        <v>0</v>
      </c>
      <c r="BH26" s="4">
        <f t="shared" si="39"/>
        <v>0</v>
      </c>
      <c r="BI26" s="4">
        <f t="shared" si="40"/>
        <v>0</v>
      </c>
      <c r="BJ26" s="4">
        <f t="shared" si="41"/>
        <v>0</v>
      </c>
      <c r="BK26" s="4">
        <f t="shared" si="42"/>
        <v>0</v>
      </c>
      <c r="BL26" s="9">
        <f t="shared" si="43"/>
        <v>174</v>
      </c>
    </row>
    <row r="27" spans="1:64">
      <c r="A27" s="324" t="s">
        <v>0</v>
      </c>
      <c r="B27" s="325" t="s">
        <v>1</v>
      </c>
      <c r="C27" s="186" t="s">
        <v>2</v>
      </c>
      <c r="D27" s="329" t="s">
        <v>3</v>
      </c>
      <c r="E27" s="112">
        <v>1</v>
      </c>
      <c r="F27" s="112">
        <v>2</v>
      </c>
      <c r="G27" s="112">
        <v>3</v>
      </c>
      <c r="H27" s="112">
        <v>4</v>
      </c>
      <c r="I27" s="112">
        <v>5</v>
      </c>
      <c r="J27" s="112">
        <v>6</v>
      </c>
      <c r="K27" s="112">
        <v>7</v>
      </c>
      <c r="L27" s="112">
        <v>8</v>
      </c>
      <c r="M27" s="112">
        <v>9</v>
      </c>
      <c r="N27" s="112">
        <v>10</v>
      </c>
      <c r="O27" s="112">
        <v>11</v>
      </c>
      <c r="P27" s="112">
        <v>12</v>
      </c>
      <c r="Q27" s="112">
        <v>13</v>
      </c>
      <c r="R27" s="112">
        <v>14</v>
      </c>
      <c r="S27" s="112">
        <v>15</v>
      </c>
      <c r="T27" s="112">
        <v>16</v>
      </c>
      <c r="U27" s="112">
        <v>17</v>
      </c>
      <c r="V27" s="112">
        <v>18</v>
      </c>
      <c r="W27" s="112">
        <v>19</v>
      </c>
      <c r="X27" s="112">
        <v>20</v>
      </c>
      <c r="Y27" s="112">
        <v>21</v>
      </c>
      <c r="Z27" s="112">
        <v>22</v>
      </c>
      <c r="AA27" s="112">
        <v>23</v>
      </c>
      <c r="AB27" s="112">
        <v>24</v>
      </c>
      <c r="AC27" s="112">
        <v>25</v>
      </c>
      <c r="AD27" s="112">
        <v>26</v>
      </c>
      <c r="AE27" s="112">
        <v>27</v>
      </c>
      <c r="AF27" s="112">
        <v>28</v>
      </c>
      <c r="AG27" s="330" t="s">
        <v>4</v>
      </c>
      <c r="AH27" s="335" t="s">
        <v>5</v>
      </c>
      <c r="AI27" s="334" t="s">
        <v>6</v>
      </c>
      <c r="AJ27" s="211"/>
      <c r="AK27" s="209"/>
      <c r="AL27" s="8"/>
      <c r="AM27" s="3"/>
      <c r="AN27" s="2"/>
      <c r="AO27" s="2"/>
      <c r="AP27" s="2"/>
      <c r="AQ27" s="2"/>
      <c r="AR27" s="2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9"/>
    </row>
    <row r="28" spans="1:64">
      <c r="A28" s="324"/>
      <c r="B28" s="325"/>
      <c r="C28" s="119" t="s">
        <v>48</v>
      </c>
      <c r="D28" s="329"/>
      <c r="E28" s="1" t="s">
        <v>11</v>
      </c>
      <c r="F28" s="1" t="s">
        <v>12</v>
      </c>
      <c r="G28" s="1" t="s">
        <v>13</v>
      </c>
      <c r="H28" s="1" t="s">
        <v>14</v>
      </c>
      <c r="I28" s="1" t="s">
        <v>8</v>
      </c>
      <c r="J28" s="1" t="s">
        <v>9</v>
      </c>
      <c r="K28" s="1" t="s">
        <v>10</v>
      </c>
      <c r="L28" s="1" t="s">
        <v>11</v>
      </c>
      <c r="M28" s="1" t="s">
        <v>12</v>
      </c>
      <c r="N28" s="1" t="s">
        <v>13</v>
      </c>
      <c r="O28" s="1" t="s">
        <v>14</v>
      </c>
      <c r="P28" s="1" t="s">
        <v>8</v>
      </c>
      <c r="Q28" s="1" t="s">
        <v>9</v>
      </c>
      <c r="R28" s="1" t="s">
        <v>10</v>
      </c>
      <c r="S28" s="1" t="s">
        <v>11</v>
      </c>
      <c r="T28" s="1" t="s">
        <v>12</v>
      </c>
      <c r="U28" s="1" t="s">
        <v>13</v>
      </c>
      <c r="V28" s="1" t="s">
        <v>14</v>
      </c>
      <c r="W28" s="1" t="s">
        <v>8</v>
      </c>
      <c r="X28" s="1" t="s">
        <v>9</v>
      </c>
      <c r="Y28" s="1" t="s">
        <v>10</v>
      </c>
      <c r="Z28" s="1" t="s">
        <v>11</v>
      </c>
      <c r="AA28" s="1" t="s">
        <v>12</v>
      </c>
      <c r="AB28" s="1" t="s">
        <v>13</v>
      </c>
      <c r="AC28" s="1" t="s">
        <v>14</v>
      </c>
      <c r="AD28" s="1" t="s">
        <v>8</v>
      </c>
      <c r="AE28" s="1" t="s">
        <v>9</v>
      </c>
      <c r="AF28" s="1" t="s">
        <v>10</v>
      </c>
      <c r="AG28" s="330"/>
      <c r="AH28" s="335"/>
      <c r="AI28" s="334"/>
      <c r="AJ28" s="211"/>
    </row>
    <row r="29" spans="1:64">
      <c r="A29" s="125"/>
      <c r="B29" s="126"/>
      <c r="C29" s="120" t="s">
        <v>62</v>
      </c>
      <c r="D29" s="127"/>
      <c r="E29" s="141"/>
      <c r="F29" s="141"/>
      <c r="G29" s="138"/>
      <c r="H29" s="138"/>
      <c r="I29" s="139"/>
      <c r="J29" s="139"/>
      <c r="K29" s="139"/>
      <c r="L29" s="139"/>
      <c r="M29" s="139"/>
      <c r="N29" s="138"/>
      <c r="O29" s="138"/>
      <c r="P29" s="139"/>
      <c r="Q29" s="138"/>
      <c r="R29" s="139"/>
      <c r="S29" s="139"/>
      <c r="T29" s="139"/>
      <c r="U29" s="140"/>
      <c r="V29" s="138"/>
      <c r="W29" s="139"/>
      <c r="X29" s="139"/>
      <c r="Y29" s="139"/>
      <c r="Z29" s="139"/>
      <c r="AA29" s="139"/>
      <c r="AB29" s="138"/>
      <c r="AC29" s="138"/>
      <c r="AD29" s="139"/>
      <c r="AE29" s="139"/>
      <c r="AF29" s="139"/>
      <c r="AG29" s="319"/>
      <c r="AH29" s="319"/>
      <c r="AI29" s="320"/>
      <c r="AJ29" s="211"/>
    </row>
    <row r="30" spans="1:64">
      <c r="A30" s="284"/>
      <c r="B30" s="285"/>
      <c r="C30" s="285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285"/>
      <c r="AD30" s="285"/>
      <c r="AE30" s="285"/>
      <c r="AF30" s="285"/>
      <c r="AG30" s="285"/>
      <c r="AH30" s="285"/>
      <c r="AI30" s="285"/>
      <c r="AJ30" s="211"/>
    </row>
    <row r="31" spans="1:64">
      <c r="A31" s="213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215"/>
      <c r="AI31" s="215"/>
      <c r="AJ31" s="211"/>
    </row>
    <row r="32" spans="1:64">
      <c r="A32" s="213"/>
      <c r="B32" s="128" t="s">
        <v>63</v>
      </c>
      <c r="C32" s="216"/>
      <c r="D32" s="217"/>
      <c r="E32" s="218"/>
      <c r="F32" s="219"/>
      <c r="G32" s="219"/>
      <c r="H32" s="220"/>
      <c r="I32" s="220"/>
      <c r="J32" s="220"/>
      <c r="K32" s="327" t="s">
        <v>64</v>
      </c>
      <c r="L32" s="327"/>
      <c r="M32" s="327"/>
      <c r="N32" s="327"/>
      <c r="O32" s="327"/>
      <c r="P32" s="220"/>
      <c r="Q32" s="220"/>
      <c r="R32" s="220"/>
      <c r="S32" s="218"/>
      <c r="T32" s="218"/>
      <c r="U32" s="218"/>
      <c r="V32" s="220"/>
      <c r="W32" s="220"/>
      <c r="X32" s="220"/>
      <c r="Y32" s="220"/>
      <c r="Z32" s="220"/>
      <c r="AA32" s="215"/>
      <c r="AB32" s="215"/>
      <c r="AC32" s="215"/>
      <c r="AD32" s="215"/>
      <c r="AE32" s="215"/>
      <c r="AF32" s="215"/>
      <c r="AG32" s="215"/>
      <c r="AH32" s="215"/>
      <c r="AI32" s="215"/>
      <c r="AJ32" s="211"/>
    </row>
    <row r="33" spans="1:36">
      <c r="A33" s="213"/>
      <c r="B33" s="129" t="s">
        <v>20</v>
      </c>
      <c r="C33" s="130" t="s">
        <v>65</v>
      </c>
      <c r="D33" s="131"/>
      <c r="E33" s="131" t="s">
        <v>27</v>
      </c>
      <c r="F33" s="131"/>
      <c r="G33" s="131" t="s">
        <v>66</v>
      </c>
      <c r="H33" s="131"/>
      <c r="I33" s="132"/>
      <c r="J33" s="221"/>
      <c r="K33" s="133" t="s">
        <v>183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1"/>
    </row>
    <row r="34" spans="1:36">
      <c r="A34" s="213"/>
      <c r="B34" s="17" t="s">
        <v>21</v>
      </c>
      <c r="C34" s="222" t="s">
        <v>67</v>
      </c>
      <c r="D34" s="223"/>
      <c r="E34" s="223" t="s">
        <v>23</v>
      </c>
      <c r="F34" s="223"/>
      <c r="G34" s="223" t="s">
        <v>68</v>
      </c>
      <c r="H34" s="223"/>
      <c r="I34" s="20"/>
      <c r="J34" s="223"/>
      <c r="K34" s="21"/>
      <c r="L34" s="224"/>
      <c r="M34" s="224"/>
      <c r="N34" s="224"/>
      <c r="O34" s="224"/>
      <c r="P34" s="224"/>
      <c r="Q34" s="224"/>
      <c r="R34" s="224"/>
      <c r="S34" s="224"/>
      <c r="T34" s="224"/>
      <c r="U34" s="224"/>
      <c r="V34" s="224"/>
      <c r="W34" s="224"/>
      <c r="X34" s="224"/>
      <c r="Y34" s="224"/>
      <c r="Z34" s="23"/>
      <c r="AA34" s="326" t="s">
        <v>69</v>
      </c>
      <c r="AB34" s="326"/>
      <c r="AC34" s="326"/>
      <c r="AD34" s="326"/>
      <c r="AE34" s="326"/>
      <c r="AF34" s="326"/>
      <c r="AG34" s="326"/>
      <c r="AH34" s="215"/>
      <c r="AI34" s="215"/>
      <c r="AJ34" s="211"/>
    </row>
    <row r="35" spans="1:36">
      <c r="A35" s="213"/>
      <c r="B35" s="17" t="s">
        <v>29</v>
      </c>
      <c r="C35" s="222" t="s">
        <v>70</v>
      </c>
      <c r="D35" s="223"/>
      <c r="E35" s="225" t="s">
        <v>25</v>
      </c>
      <c r="F35" s="225"/>
      <c r="G35" s="225" t="s">
        <v>71</v>
      </c>
      <c r="H35" s="225"/>
      <c r="I35" s="20"/>
      <c r="J35" s="223"/>
      <c r="K35" s="21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4"/>
      <c r="W35" s="224"/>
      <c r="X35" s="224"/>
      <c r="Y35" s="224"/>
      <c r="Z35" s="23"/>
      <c r="AA35" s="328" t="s">
        <v>171</v>
      </c>
      <c r="AB35" s="328"/>
      <c r="AC35" s="328"/>
      <c r="AD35" s="328"/>
      <c r="AE35" s="328"/>
      <c r="AF35" s="328"/>
      <c r="AG35" s="328"/>
      <c r="AH35" s="215"/>
      <c r="AI35" s="215"/>
      <c r="AJ35" s="211"/>
    </row>
    <row r="36" spans="1:36">
      <c r="A36" s="213"/>
      <c r="B36" s="25" t="s">
        <v>22</v>
      </c>
      <c r="C36" s="225" t="s">
        <v>72</v>
      </c>
      <c r="D36" s="225"/>
      <c r="E36" s="225" t="s">
        <v>26</v>
      </c>
      <c r="F36" s="225"/>
      <c r="G36" s="225" t="s">
        <v>73</v>
      </c>
      <c r="H36" s="225"/>
      <c r="I36" s="26"/>
      <c r="J36" s="215"/>
      <c r="K36" s="27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6"/>
      <c r="X36" s="226"/>
      <c r="Y36" s="226"/>
      <c r="Z36" s="29"/>
      <c r="AA36" s="326" t="s">
        <v>172</v>
      </c>
      <c r="AB36" s="326"/>
      <c r="AC36" s="326"/>
      <c r="AD36" s="326"/>
      <c r="AE36" s="326"/>
      <c r="AF36" s="326"/>
      <c r="AG36" s="326"/>
      <c r="AH36" s="215"/>
      <c r="AI36" s="215"/>
      <c r="AJ36" s="211"/>
    </row>
    <row r="37" spans="1:36">
      <c r="A37" s="213"/>
      <c r="B37" s="30" t="s">
        <v>24</v>
      </c>
      <c r="C37" s="31" t="s">
        <v>72</v>
      </c>
      <c r="D37" s="31"/>
      <c r="E37" s="31"/>
      <c r="F37" s="31"/>
      <c r="G37" s="31"/>
      <c r="H37" s="31"/>
      <c r="I37" s="32"/>
      <c r="J37" s="215"/>
      <c r="K37" s="33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5"/>
      <c r="AA37" s="326" t="s">
        <v>74</v>
      </c>
      <c r="AB37" s="326"/>
      <c r="AC37" s="326"/>
      <c r="AD37" s="326"/>
      <c r="AE37" s="326"/>
      <c r="AF37" s="326"/>
      <c r="AG37" s="326"/>
      <c r="AH37" s="215"/>
      <c r="AI37" s="215"/>
      <c r="AJ37" s="211"/>
    </row>
    <row r="38" spans="1:36" ht="15.75" thickBot="1">
      <c r="A38" s="227"/>
      <c r="B38" s="228"/>
      <c r="C38" s="228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9"/>
    </row>
  </sheetData>
  <sheetProtection formatCells="0" formatColumns="0" formatRows="0" insertColumns="0" insertRows="0" insertHyperlinks="0" deleteColumns="0" deleteRows="0" sort="0" autoFilter="0" pivotTables="0"/>
  <mergeCells count="44">
    <mergeCell ref="AH27:AH28"/>
    <mergeCell ref="AI27:AI28"/>
    <mergeCell ref="A1:AI3"/>
    <mergeCell ref="A4:A5"/>
    <mergeCell ref="B4:B5"/>
    <mergeCell ref="D4:D5"/>
    <mergeCell ref="AG4:AG5"/>
    <mergeCell ref="AH4:AH5"/>
    <mergeCell ref="AI4:AI5"/>
    <mergeCell ref="A7:A8"/>
    <mergeCell ref="B7:B8"/>
    <mergeCell ref="D7:D8"/>
    <mergeCell ref="AG7:AG8"/>
    <mergeCell ref="AH7:AH8"/>
    <mergeCell ref="AI7:AI8"/>
    <mergeCell ref="AH19:AH20"/>
    <mergeCell ref="AI19:AI20"/>
    <mergeCell ref="AI12:AI13"/>
    <mergeCell ref="A15:A16"/>
    <mergeCell ref="B15:B16"/>
    <mergeCell ref="D15:D16"/>
    <mergeCell ref="AG15:AG16"/>
    <mergeCell ref="AH15:AH16"/>
    <mergeCell ref="AI15:AI16"/>
    <mergeCell ref="A12:A13"/>
    <mergeCell ref="B12:B13"/>
    <mergeCell ref="D12:D13"/>
    <mergeCell ref="AG12:AG13"/>
    <mergeCell ref="AH12:AH13"/>
    <mergeCell ref="I10:T10"/>
    <mergeCell ref="A27:A28"/>
    <mergeCell ref="B27:B28"/>
    <mergeCell ref="AA36:AG36"/>
    <mergeCell ref="AA37:AG37"/>
    <mergeCell ref="K32:O32"/>
    <mergeCell ref="AA34:AG34"/>
    <mergeCell ref="AA35:AG35"/>
    <mergeCell ref="D27:D28"/>
    <mergeCell ref="AG27:AG28"/>
    <mergeCell ref="A19:A20"/>
    <mergeCell ref="B19:B20"/>
    <mergeCell ref="D19:D20"/>
    <mergeCell ref="AG19:AG20"/>
    <mergeCell ref="E18:T18"/>
  </mergeCells>
  <pageMargins left="0.511811024" right="0.511811024" top="0.78740157499999996" bottom="0.78740157499999996" header="0.31496062000000002" footer="0.31496062000000002"/>
  <pageSetup paperSize="9" scale="40" fitToHeight="0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31"/>
  <sheetViews>
    <sheetView zoomScaleNormal="100" workbookViewId="0">
      <selection sqref="A1:AL19"/>
    </sheetView>
  </sheetViews>
  <sheetFormatPr defaultColWidth="4.42578125" defaultRowHeight="15"/>
  <cols>
    <col min="1" max="1" width="11.5703125" style="36" customWidth="1"/>
    <col min="2" max="2" width="26.28515625" style="36" customWidth="1"/>
    <col min="3" max="3" width="8.42578125" style="36" customWidth="1"/>
    <col min="4" max="4" width="12.28515625" style="36" customWidth="1"/>
    <col min="5" max="5" width="6.28515625" style="36" customWidth="1"/>
    <col min="6" max="6" width="7.140625" style="36" customWidth="1"/>
    <col min="7" max="7" width="9.28515625" style="36" customWidth="1"/>
    <col min="8" max="9" width="7.140625" style="36" customWidth="1"/>
    <col min="10" max="20" width="6.28515625" style="36" customWidth="1"/>
    <col min="21" max="21" width="6.85546875" style="36" customWidth="1"/>
    <col min="22" max="32" width="6.28515625" style="36" customWidth="1"/>
    <col min="33" max="35" width="6.28515625" style="36" hidden="1" customWidth="1"/>
    <col min="36" max="36" width="7" style="36" customWidth="1"/>
    <col min="37" max="38" width="5.42578125" style="36" customWidth="1"/>
    <col min="39" max="39" width="2.85546875" style="36" customWidth="1"/>
    <col min="40" max="59" width="5.28515625" style="36" customWidth="1"/>
    <col min="60" max="60" width="4.85546875" style="36" customWidth="1"/>
    <col min="61" max="61" width="4.140625" style="36" customWidth="1"/>
    <col min="62" max="62" width="6.28515625" style="36" customWidth="1"/>
    <col min="63" max="63" width="8.7109375" style="36" customWidth="1"/>
    <col min="64" max="232" width="9.140625" style="36" customWidth="1"/>
    <col min="233" max="233" width="20.28515625" style="36" customWidth="1"/>
    <col min="234" max="234" width="10.42578125" style="36" customWidth="1"/>
    <col min="235" max="235" width="15.140625" style="36" customWidth="1"/>
    <col min="236" max="16384" width="4.42578125" style="36"/>
  </cols>
  <sheetData>
    <row r="1" spans="1:63" customFormat="1" ht="15.75" thickBot="1">
      <c r="A1" s="354" t="s">
        <v>182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  <c r="AB1" s="354"/>
      <c r="AC1" s="354"/>
      <c r="AD1" s="354"/>
      <c r="AE1" s="354"/>
      <c r="AF1" s="354"/>
      <c r="AG1" s="354"/>
      <c r="AH1" s="354"/>
      <c r="AI1" s="354"/>
      <c r="AJ1" s="354"/>
      <c r="AK1" s="354"/>
      <c r="AL1" s="354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</row>
    <row r="2" spans="1:63" customFormat="1" ht="15.75" thickBot="1">
      <c r="A2" s="354"/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 t="s">
        <v>4</v>
      </c>
      <c r="BK2" s="36">
        <v>100.8</v>
      </c>
    </row>
    <row r="3" spans="1:63" customFormat="1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  <c r="S3" s="354"/>
      <c r="T3" s="354"/>
      <c r="U3" s="354"/>
      <c r="V3" s="354"/>
      <c r="W3" s="354"/>
      <c r="X3" s="354"/>
      <c r="Y3" s="354"/>
      <c r="Z3" s="354"/>
      <c r="AA3" s="354"/>
      <c r="AB3" s="354"/>
      <c r="AC3" s="354"/>
      <c r="AD3" s="354"/>
      <c r="AE3" s="354"/>
      <c r="AF3" s="354"/>
      <c r="AG3" s="354"/>
      <c r="AH3" s="354"/>
      <c r="AI3" s="354"/>
      <c r="AJ3" s="354"/>
      <c r="AK3" s="354"/>
      <c r="AL3" s="354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</row>
    <row r="4" spans="1:63" s="38" customFormat="1" ht="15.75">
      <c r="A4" s="355" t="s">
        <v>0</v>
      </c>
      <c r="B4" s="192" t="s">
        <v>1</v>
      </c>
      <c r="C4" s="343" t="s">
        <v>75</v>
      </c>
      <c r="D4" s="344" t="s">
        <v>3</v>
      </c>
      <c r="E4" s="37">
        <v>1</v>
      </c>
      <c r="F4" s="193">
        <v>2</v>
      </c>
      <c r="G4" s="193">
        <v>3</v>
      </c>
      <c r="H4" s="193">
        <v>4</v>
      </c>
      <c r="I4" s="193">
        <v>5</v>
      </c>
      <c r="J4" s="37">
        <v>6</v>
      </c>
      <c r="K4" s="37">
        <v>7</v>
      </c>
      <c r="L4" s="193">
        <v>8</v>
      </c>
      <c r="M4" s="193">
        <v>9</v>
      </c>
      <c r="N4" s="193">
        <v>10</v>
      </c>
      <c r="O4" s="193">
        <v>11</v>
      </c>
      <c r="P4" s="193">
        <v>12</v>
      </c>
      <c r="Q4" s="37">
        <v>13</v>
      </c>
      <c r="R4" s="37">
        <v>14</v>
      </c>
      <c r="S4" s="193">
        <v>15</v>
      </c>
      <c r="T4" s="193">
        <v>16</v>
      </c>
      <c r="U4" s="193">
        <v>17</v>
      </c>
      <c r="V4" s="193">
        <v>18</v>
      </c>
      <c r="W4" s="193">
        <v>19</v>
      </c>
      <c r="X4" s="37">
        <v>20</v>
      </c>
      <c r="Y4" s="37">
        <v>21</v>
      </c>
      <c r="Z4" s="193">
        <v>22</v>
      </c>
      <c r="AA4" s="193">
        <v>23</v>
      </c>
      <c r="AB4" s="193">
        <v>24</v>
      </c>
      <c r="AC4" s="193">
        <v>25</v>
      </c>
      <c r="AD4" s="193">
        <v>26</v>
      </c>
      <c r="AE4" s="37">
        <v>27</v>
      </c>
      <c r="AF4" s="37">
        <v>28</v>
      </c>
      <c r="AG4" s="193">
        <v>29</v>
      </c>
      <c r="AH4" s="193">
        <v>30</v>
      </c>
      <c r="AI4" s="193">
        <v>31</v>
      </c>
      <c r="AJ4" s="345" t="s">
        <v>4</v>
      </c>
      <c r="AK4" s="346" t="s">
        <v>5</v>
      </c>
      <c r="AL4" s="347" t="s">
        <v>6</v>
      </c>
    </row>
    <row r="5" spans="1:63" s="38" customFormat="1" ht="15.75">
      <c r="A5" s="355"/>
      <c r="B5" s="192" t="s">
        <v>76</v>
      </c>
      <c r="C5" s="343"/>
      <c r="D5" s="343"/>
      <c r="E5" s="39" t="s">
        <v>11</v>
      </c>
      <c r="F5" s="39" t="s">
        <v>12</v>
      </c>
      <c r="G5" s="39" t="s">
        <v>13</v>
      </c>
      <c r="H5" s="39" t="s">
        <v>14</v>
      </c>
      <c r="I5" s="39" t="s">
        <v>8</v>
      </c>
      <c r="J5" s="39" t="s">
        <v>9</v>
      </c>
      <c r="K5" s="39" t="s">
        <v>10</v>
      </c>
      <c r="L5" s="39" t="s">
        <v>11</v>
      </c>
      <c r="M5" s="39" t="s">
        <v>12</v>
      </c>
      <c r="N5" s="39" t="s">
        <v>13</v>
      </c>
      <c r="O5" s="39" t="s">
        <v>14</v>
      </c>
      <c r="P5" s="39" t="s">
        <v>8</v>
      </c>
      <c r="Q5" s="39" t="s">
        <v>9</v>
      </c>
      <c r="R5" s="39" t="s">
        <v>10</v>
      </c>
      <c r="S5" s="39" t="s">
        <v>11</v>
      </c>
      <c r="T5" s="39" t="s">
        <v>12</v>
      </c>
      <c r="U5" s="39" t="s">
        <v>13</v>
      </c>
      <c r="V5" s="39" t="s">
        <v>14</v>
      </c>
      <c r="W5" s="39" t="s">
        <v>8</v>
      </c>
      <c r="X5" s="39" t="s">
        <v>9</v>
      </c>
      <c r="Y5" s="39" t="s">
        <v>10</v>
      </c>
      <c r="Z5" s="39" t="s">
        <v>11</v>
      </c>
      <c r="AA5" s="39" t="s">
        <v>12</v>
      </c>
      <c r="AB5" s="39" t="s">
        <v>13</v>
      </c>
      <c r="AC5" s="39" t="s">
        <v>14</v>
      </c>
      <c r="AD5" s="39" t="s">
        <v>8</v>
      </c>
      <c r="AE5" s="39" t="s">
        <v>9</v>
      </c>
      <c r="AF5" s="39" t="s">
        <v>10</v>
      </c>
      <c r="AG5" s="39" t="s">
        <v>8</v>
      </c>
      <c r="AH5" s="39" t="s">
        <v>9</v>
      </c>
      <c r="AI5" s="39" t="s">
        <v>10</v>
      </c>
      <c r="AJ5" s="345"/>
      <c r="AK5" s="346"/>
      <c r="AL5" s="347"/>
      <c r="AM5" s="3"/>
      <c r="AN5" s="40" t="s">
        <v>15</v>
      </c>
      <c r="AO5" s="40" t="s">
        <v>16</v>
      </c>
      <c r="AP5" s="40" t="s">
        <v>17</v>
      </c>
      <c r="AQ5" s="40" t="s">
        <v>18</v>
      </c>
      <c r="AR5" s="40" t="s">
        <v>19</v>
      </c>
      <c r="AS5" s="41" t="s">
        <v>77</v>
      </c>
      <c r="AT5" s="41" t="s">
        <v>20</v>
      </c>
      <c r="AU5" s="41" t="s">
        <v>21</v>
      </c>
      <c r="AV5" s="41" t="s">
        <v>78</v>
      </c>
      <c r="AW5" s="41" t="s">
        <v>79</v>
      </c>
      <c r="AX5" s="41" t="s">
        <v>80</v>
      </c>
      <c r="AY5" s="41" t="s">
        <v>81</v>
      </c>
      <c r="AZ5" s="41" t="s">
        <v>22</v>
      </c>
      <c r="BA5" s="41" t="s">
        <v>82</v>
      </c>
      <c r="BB5" s="41" t="s">
        <v>83</v>
      </c>
      <c r="BC5" s="41" t="s">
        <v>84</v>
      </c>
      <c r="BD5" s="41" t="s">
        <v>85</v>
      </c>
      <c r="BE5" s="41" t="s">
        <v>86</v>
      </c>
      <c r="BF5" s="41" t="s">
        <v>87</v>
      </c>
      <c r="BG5" s="42" t="s">
        <v>36</v>
      </c>
      <c r="BH5" s="42" t="s">
        <v>37</v>
      </c>
      <c r="BJ5" s="40" t="s">
        <v>4</v>
      </c>
      <c r="BK5" s="40" t="s">
        <v>6</v>
      </c>
    </row>
    <row r="6" spans="1:63" s="38" customFormat="1" ht="15.75">
      <c r="A6" s="313">
        <v>128341</v>
      </c>
      <c r="B6" s="44" t="s">
        <v>88</v>
      </c>
      <c r="C6" s="43" t="s">
        <v>89</v>
      </c>
      <c r="D6" s="44" t="s">
        <v>90</v>
      </c>
      <c r="E6" s="45" t="s">
        <v>82</v>
      </c>
      <c r="F6" s="47"/>
      <c r="G6" s="73" t="s">
        <v>82</v>
      </c>
      <c r="H6" s="73" t="s">
        <v>82</v>
      </c>
      <c r="I6" s="73" t="s">
        <v>82</v>
      </c>
      <c r="J6" s="73" t="s">
        <v>82</v>
      </c>
      <c r="K6" s="73" t="s">
        <v>82</v>
      </c>
      <c r="L6" s="47"/>
      <c r="M6" s="47"/>
      <c r="N6" s="348" t="s">
        <v>56</v>
      </c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50"/>
      <c r="AG6" s="46"/>
      <c r="AH6" s="46"/>
      <c r="AI6" s="46"/>
      <c r="AJ6" s="48">
        <f>BJ6</f>
        <v>96</v>
      </c>
      <c r="AK6" s="49">
        <f>AJ6+AL6</f>
        <v>36</v>
      </c>
      <c r="AL6" s="50">
        <f>BK6</f>
        <v>-60</v>
      </c>
      <c r="AM6" s="3"/>
      <c r="AN6" s="40"/>
      <c r="AO6" s="40"/>
      <c r="AP6" s="40"/>
      <c r="AQ6" s="40"/>
      <c r="AR6" s="40"/>
      <c r="AS6" s="41">
        <f>COUNTIF(E6:AI6,"M1")</f>
        <v>0</v>
      </c>
      <c r="AT6" s="41">
        <f>COUNTIF(E6:AI6,"M")</f>
        <v>0</v>
      </c>
      <c r="AU6" s="41">
        <f>COUNTIF(E6:AI6,"T")</f>
        <v>0</v>
      </c>
      <c r="AV6" s="41">
        <f>COUNTIF(E6:AI6,"T1")</f>
        <v>0</v>
      </c>
      <c r="AW6" s="41">
        <f>COUNTIF(E6:AI6,"T2")</f>
        <v>0</v>
      </c>
      <c r="AX6" s="41">
        <f>COUNTIF(E6:AI6,"T3")</f>
        <v>0</v>
      </c>
      <c r="AY6" s="41">
        <f>COUNTIF(E6:AI6,"T4")</f>
        <v>0</v>
      </c>
      <c r="AZ6" s="41">
        <f>COUNTIF(E6:AI6,"P")</f>
        <v>0</v>
      </c>
      <c r="BA6" s="41">
        <f>COUNTIF(E6:AI6,"D1")</f>
        <v>6</v>
      </c>
      <c r="BB6" s="41">
        <f>COUNTIF(E6:AI6,"D2")</f>
        <v>0</v>
      </c>
      <c r="BC6" s="41">
        <f>COUNTIF(E6:AI6,"D3")</f>
        <v>0</v>
      </c>
      <c r="BD6" s="41">
        <f>COUNTIF(E6:AI6,"M1/T3")</f>
        <v>0</v>
      </c>
      <c r="BE6" s="41">
        <f>COUNTIF(E6:AI6,"I")</f>
        <v>0</v>
      </c>
      <c r="BF6" s="41">
        <f>COUNTIF(E6:AI6,"SN")</f>
        <v>0</v>
      </c>
      <c r="BG6" s="51">
        <f>(AO6+AP6+AQ6+(AR6))</f>
        <v>0</v>
      </c>
      <c r="BH6" s="52">
        <f>((AS6*5)+(AT6*4)+(AU6*5)+(AV6*4)+(AW6*5)+(AX6*5)+(AY6*8)+(AZ6*12)+(BA6*6)+(BB6*6)+(BC6*8)+(BD6*8)+(BE6*4.8)+(BF6*12))</f>
        <v>36</v>
      </c>
      <c r="BJ6" s="53">
        <v>96</v>
      </c>
      <c r="BK6" s="54">
        <f>(BH6-BJ6)</f>
        <v>-60</v>
      </c>
    </row>
    <row r="7" spans="1:63" s="38" customFormat="1" ht="15.75">
      <c r="A7" s="314">
        <v>135860</v>
      </c>
      <c r="B7" s="84" t="s">
        <v>91</v>
      </c>
      <c r="C7" s="55" t="s">
        <v>92</v>
      </c>
      <c r="D7" s="56" t="s">
        <v>93</v>
      </c>
      <c r="E7" s="351" t="s">
        <v>184</v>
      </c>
      <c r="F7" s="352"/>
      <c r="G7" s="352"/>
      <c r="H7" s="352"/>
      <c r="I7" s="352"/>
      <c r="J7" s="352"/>
      <c r="K7" s="352"/>
      <c r="L7" s="352"/>
      <c r="M7" s="352"/>
      <c r="N7" s="352"/>
      <c r="O7" s="352"/>
      <c r="P7" s="352"/>
      <c r="Q7" s="352"/>
      <c r="R7" s="352"/>
      <c r="S7" s="352"/>
      <c r="T7" s="352"/>
      <c r="U7" s="352"/>
      <c r="V7" s="352"/>
      <c r="W7" s="352"/>
      <c r="X7" s="352"/>
      <c r="Y7" s="352"/>
      <c r="Z7" s="352"/>
      <c r="AA7" s="352"/>
      <c r="AB7" s="352"/>
      <c r="AC7" s="352"/>
      <c r="AD7" s="352"/>
      <c r="AE7" s="352"/>
      <c r="AF7" s="353"/>
      <c r="AG7" s="46"/>
      <c r="AH7" s="46"/>
      <c r="AI7" s="46"/>
      <c r="AJ7" s="48">
        <f>BJ7</f>
        <v>96</v>
      </c>
      <c r="AK7" s="49">
        <f>AJ7+AL7</f>
        <v>0</v>
      </c>
      <c r="AL7" s="50">
        <f>BK7</f>
        <v>-96</v>
      </c>
      <c r="AM7" s="3"/>
      <c r="AN7" s="40"/>
      <c r="AO7" s="40"/>
      <c r="AP7" s="40"/>
      <c r="AQ7" s="40"/>
      <c r="AR7" s="40"/>
      <c r="AS7" s="41">
        <f>COUNTIF(E7:AI7,"M1")</f>
        <v>0</v>
      </c>
      <c r="AT7" s="41">
        <f>COUNTIF(E7:AI7,"M")</f>
        <v>0</v>
      </c>
      <c r="AU7" s="41">
        <f>COUNTIF(E7:AI7,"T")</f>
        <v>0</v>
      </c>
      <c r="AV7" s="41">
        <f>COUNTIF(E7:AI7,"T1")</f>
        <v>0</v>
      </c>
      <c r="AW7" s="41">
        <f>COUNTIF(E7:AI7,"T2")</f>
        <v>0</v>
      </c>
      <c r="AX7" s="41">
        <f>COUNTIF(E7:AI7,"T3")</f>
        <v>0</v>
      </c>
      <c r="AY7" s="41">
        <f>COUNTIF(E7:AI7,"M1/T3")</f>
        <v>0</v>
      </c>
      <c r="AZ7" s="41">
        <f>COUNTIF(E7:AI7,"P")</f>
        <v>0</v>
      </c>
      <c r="BA7" s="41">
        <f>COUNTIF(E7:AI7,"D1")</f>
        <v>0</v>
      </c>
      <c r="BB7" s="41">
        <f>COUNTIF(E7:AI7,"D2")</f>
        <v>0</v>
      </c>
      <c r="BC7" s="41">
        <f>COUNTIF(E7:AI7,"D3")</f>
        <v>0</v>
      </c>
      <c r="BD7" s="41">
        <f>COUNTIF(E7:AI7,"D4")</f>
        <v>0</v>
      </c>
      <c r="BE7" s="41">
        <f>COUNTIF(E7:AI7,"I")</f>
        <v>0</v>
      </c>
      <c r="BF7" s="41">
        <f>COUNTIF(E7:AI7,"SN")</f>
        <v>0</v>
      </c>
      <c r="BG7" s="51">
        <f>(AO7+AP7+AQ7+(AR7))</f>
        <v>0</v>
      </c>
      <c r="BH7" s="52">
        <f>((AS7*5)+(AT7*4)+(AU7*5)+(AV7*4)+(AW7*5)+(AX7*5)+(AY7*8)+(AZ7*12)+(BA7*6)+(BB7*6)+(BC7*8)+(BD7*8)+(BE7*4.8)+(BF7*12))</f>
        <v>0</v>
      </c>
      <c r="BJ7" s="53">
        <v>96</v>
      </c>
      <c r="BK7" s="54">
        <f>(BH7-BJ7)</f>
        <v>-96</v>
      </c>
    </row>
    <row r="8" spans="1:63" s="38" customFormat="1" ht="15.75">
      <c r="A8" s="314">
        <v>152633</v>
      </c>
      <c r="B8" s="84" t="s">
        <v>94</v>
      </c>
      <c r="C8" s="55" t="s">
        <v>95</v>
      </c>
      <c r="D8" s="44" t="s">
        <v>96</v>
      </c>
      <c r="E8" s="45"/>
      <c r="F8" s="47" t="s">
        <v>22</v>
      </c>
      <c r="G8" s="73" t="s">
        <v>83</v>
      </c>
      <c r="H8" s="73" t="s">
        <v>83</v>
      </c>
      <c r="I8" s="73" t="s">
        <v>83</v>
      </c>
      <c r="J8" s="73" t="s">
        <v>83</v>
      </c>
      <c r="K8" s="73" t="s">
        <v>83</v>
      </c>
      <c r="L8" s="47"/>
      <c r="M8" s="47"/>
      <c r="N8" s="73" t="s">
        <v>82</v>
      </c>
      <c r="O8" s="73" t="s">
        <v>82</v>
      </c>
      <c r="P8" s="73" t="s">
        <v>82</v>
      </c>
      <c r="Q8" s="73" t="s">
        <v>82</v>
      </c>
      <c r="R8" s="73" t="s">
        <v>82</v>
      </c>
      <c r="S8" s="47" t="s">
        <v>82</v>
      </c>
      <c r="T8" s="47"/>
      <c r="U8" s="73" t="s">
        <v>82</v>
      </c>
      <c r="V8" s="73" t="s">
        <v>82</v>
      </c>
      <c r="W8" s="73" t="s">
        <v>82</v>
      </c>
      <c r="X8" s="73" t="s">
        <v>82</v>
      </c>
      <c r="Y8" s="73" t="s">
        <v>82</v>
      </c>
      <c r="Z8" s="47"/>
      <c r="AA8" s="47"/>
      <c r="AB8" s="73" t="s">
        <v>82</v>
      </c>
      <c r="AC8" s="73" t="s">
        <v>82</v>
      </c>
      <c r="AD8" s="73" t="s">
        <v>22</v>
      </c>
      <c r="AE8" s="74" t="s">
        <v>82</v>
      </c>
      <c r="AF8" s="74" t="s">
        <v>82</v>
      </c>
      <c r="AG8" s="46"/>
      <c r="AH8" s="46"/>
      <c r="AI8" s="46"/>
      <c r="AJ8" s="48">
        <f>BJ8</f>
        <v>96</v>
      </c>
      <c r="AK8" s="49">
        <f>AJ8+AL8</f>
        <v>144</v>
      </c>
      <c r="AL8" s="50">
        <f>BK8</f>
        <v>48</v>
      </c>
      <c r="AM8" s="3"/>
      <c r="AN8" s="40"/>
      <c r="AO8" s="40"/>
      <c r="AP8" s="40"/>
      <c r="AQ8" s="40"/>
      <c r="AR8" s="40"/>
      <c r="AS8" s="41">
        <f>COUNTIF(E8:AI8,"M1")</f>
        <v>0</v>
      </c>
      <c r="AT8" s="41">
        <f>COUNTIF(E8:AI8,"M")</f>
        <v>0</v>
      </c>
      <c r="AU8" s="41">
        <f>COUNTIF(E8:AI8,"T")</f>
        <v>0</v>
      </c>
      <c r="AV8" s="41">
        <f>COUNTIF(E8:AI8,"T1")</f>
        <v>0</v>
      </c>
      <c r="AW8" s="41">
        <f>COUNTIF(E8:AI8,"T2")</f>
        <v>0</v>
      </c>
      <c r="AX8" s="41">
        <f>COUNTIF(E8:AI8,"T3")</f>
        <v>0</v>
      </c>
      <c r="AY8" s="41">
        <f>COUNTIF(E8:AI8,"M1/T2")</f>
        <v>0</v>
      </c>
      <c r="AZ8" s="41">
        <f>COUNTIF(E8:AI8,"P")</f>
        <v>2</v>
      </c>
      <c r="BA8" s="41">
        <f>COUNTIF(E8:AI8,"D1")</f>
        <v>15</v>
      </c>
      <c r="BB8" s="41">
        <f>COUNTIF(E8:AI8,"D2")</f>
        <v>5</v>
      </c>
      <c r="BC8" s="41">
        <f>COUNTIF(E8:AI8,"D3")</f>
        <v>0</v>
      </c>
      <c r="BD8" s="41">
        <f>COUNTIF(E8:AI8,"T2/N")</f>
        <v>0</v>
      </c>
      <c r="BE8" s="41">
        <f>COUNTIF(E8:AI8,"I")</f>
        <v>0</v>
      </c>
      <c r="BF8" s="41">
        <f>COUNTIF(E8:AI8,"SN")</f>
        <v>0</v>
      </c>
      <c r="BG8" s="51">
        <f>(AO8+AP8+AQ8+(AR8))</f>
        <v>0</v>
      </c>
      <c r="BH8" s="52">
        <f>((AS8*5)+(AT8*4)+(AU8*5)+(AV8*4)+(AW8*5)+(AX8*5)+(AY8*10)+(AZ8*12)+(BA8*6)+(BB8*6)+(BC8*8)+(BD8*8)+(BE8*4.8)+(BF8*12))</f>
        <v>144</v>
      </c>
      <c r="BJ8" s="53">
        <v>96</v>
      </c>
      <c r="BK8" s="54">
        <f>(BH8-BJ8)</f>
        <v>48</v>
      </c>
    </row>
    <row r="9" spans="1:63" s="38" customFormat="1" ht="15.75">
      <c r="A9" s="194" t="s">
        <v>0</v>
      </c>
      <c r="B9" s="192" t="s">
        <v>1</v>
      </c>
      <c r="C9" s="344" t="s">
        <v>75</v>
      </c>
      <c r="D9" s="344" t="s">
        <v>3</v>
      </c>
      <c r="E9" s="37">
        <v>1</v>
      </c>
      <c r="F9" s="193">
        <v>2</v>
      </c>
      <c r="G9" s="193">
        <v>3</v>
      </c>
      <c r="H9" s="193">
        <v>4</v>
      </c>
      <c r="I9" s="193">
        <v>5</v>
      </c>
      <c r="J9" s="37">
        <v>6</v>
      </c>
      <c r="K9" s="37">
        <v>7</v>
      </c>
      <c r="L9" s="193">
        <v>8</v>
      </c>
      <c r="M9" s="193">
        <v>9</v>
      </c>
      <c r="N9" s="193">
        <v>10</v>
      </c>
      <c r="O9" s="193">
        <v>11</v>
      </c>
      <c r="P9" s="193">
        <v>12</v>
      </c>
      <c r="Q9" s="37">
        <v>13</v>
      </c>
      <c r="R9" s="37">
        <v>14</v>
      </c>
      <c r="S9" s="193">
        <v>15</v>
      </c>
      <c r="T9" s="193">
        <v>16</v>
      </c>
      <c r="U9" s="193">
        <v>17</v>
      </c>
      <c r="V9" s="193">
        <v>18</v>
      </c>
      <c r="W9" s="193">
        <v>19</v>
      </c>
      <c r="X9" s="37">
        <v>20</v>
      </c>
      <c r="Y9" s="37">
        <v>21</v>
      </c>
      <c r="Z9" s="193">
        <v>22</v>
      </c>
      <c r="AA9" s="193">
        <v>23</v>
      </c>
      <c r="AB9" s="193">
        <v>24</v>
      </c>
      <c r="AC9" s="193">
        <v>25</v>
      </c>
      <c r="AD9" s="193">
        <v>26</v>
      </c>
      <c r="AE9" s="37">
        <v>27</v>
      </c>
      <c r="AF9" s="37">
        <v>28</v>
      </c>
      <c r="AG9" s="193">
        <v>29</v>
      </c>
      <c r="AH9" s="193">
        <v>30</v>
      </c>
      <c r="AI9" s="193">
        <v>31</v>
      </c>
      <c r="AJ9" s="345" t="s">
        <v>4</v>
      </c>
      <c r="AK9" s="346" t="s">
        <v>5</v>
      </c>
      <c r="AL9" s="347" t="s">
        <v>6</v>
      </c>
      <c r="AN9" s="57"/>
      <c r="AO9" s="57"/>
      <c r="AP9" s="57"/>
      <c r="AQ9" s="57"/>
      <c r="AR9" s="57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9"/>
      <c r="BJ9" s="60"/>
      <c r="BK9" s="61"/>
    </row>
    <row r="10" spans="1:63" s="38" customFormat="1" ht="15.75">
      <c r="A10" s="194"/>
      <c r="B10" s="192" t="s">
        <v>76</v>
      </c>
      <c r="C10" s="344"/>
      <c r="D10" s="344"/>
      <c r="E10" s="39" t="s">
        <v>11</v>
      </c>
      <c r="F10" s="39" t="s">
        <v>12</v>
      </c>
      <c r="G10" s="39" t="s">
        <v>13</v>
      </c>
      <c r="H10" s="39" t="s">
        <v>14</v>
      </c>
      <c r="I10" s="39" t="s">
        <v>8</v>
      </c>
      <c r="J10" s="39" t="s">
        <v>9</v>
      </c>
      <c r="K10" s="39" t="s">
        <v>10</v>
      </c>
      <c r="L10" s="39" t="s">
        <v>11</v>
      </c>
      <c r="M10" s="39" t="s">
        <v>12</v>
      </c>
      <c r="N10" s="39" t="s">
        <v>13</v>
      </c>
      <c r="O10" s="39" t="s">
        <v>14</v>
      </c>
      <c r="P10" s="39" t="s">
        <v>8</v>
      </c>
      <c r="Q10" s="39" t="s">
        <v>9</v>
      </c>
      <c r="R10" s="39" t="s">
        <v>10</v>
      </c>
      <c r="S10" s="39" t="s">
        <v>11</v>
      </c>
      <c r="T10" s="39" t="s">
        <v>12</v>
      </c>
      <c r="U10" s="39" t="s">
        <v>13</v>
      </c>
      <c r="V10" s="39" t="s">
        <v>14</v>
      </c>
      <c r="W10" s="39" t="s">
        <v>8</v>
      </c>
      <c r="X10" s="39" t="s">
        <v>9</v>
      </c>
      <c r="Y10" s="39" t="s">
        <v>10</v>
      </c>
      <c r="Z10" s="200" t="s">
        <v>188</v>
      </c>
      <c r="AA10" s="39" t="s">
        <v>12</v>
      </c>
      <c r="AB10" s="39" t="s">
        <v>13</v>
      </c>
      <c r="AC10" s="39" t="s">
        <v>14</v>
      </c>
      <c r="AD10" s="39" t="s">
        <v>8</v>
      </c>
      <c r="AE10" s="39" t="s">
        <v>9</v>
      </c>
      <c r="AF10" s="39" t="s">
        <v>10</v>
      </c>
      <c r="AG10" s="39" t="s">
        <v>8</v>
      </c>
      <c r="AH10" s="39" t="s">
        <v>9</v>
      </c>
      <c r="AI10" s="39" t="s">
        <v>10</v>
      </c>
      <c r="AJ10" s="345"/>
      <c r="AK10" s="346"/>
      <c r="AL10" s="347"/>
      <c r="AN10" s="62"/>
      <c r="AO10" s="62"/>
      <c r="AP10" s="62"/>
      <c r="AQ10" s="62"/>
      <c r="AR10" s="62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4"/>
      <c r="BJ10" s="65"/>
      <c r="BK10" s="66"/>
    </row>
    <row r="11" spans="1:63" s="38" customFormat="1" ht="15.75">
      <c r="A11" s="314">
        <v>135909</v>
      </c>
      <c r="B11" s="84" t="s">
        <v>97</v>
      </c>
      <c r="C11" s="55" t="s">
        <v>98</v>
      </c>
      <c r="D11" s="44" t="s">
        <v>99</v>
      </c>
      <c r="E11" s="45" t="s">
        <v>87</v>
      </c>
      <c r="F11" s="68"/>
      <c r="G11" s="143"/>
      <c r="H11" s="143" t="s">
        <v>87</v>
      </c>
      <c r="I11" s="143"/>
      <c r="J11" s="144"/>
      <c r="K11" s="144"/>
      <c r="L11" s="68" t="s">
        <v>187</v>
      </c>
      <c r="M11" s="68" t="s">
        <v>87</v>
      </c>
      <c r="N11" s="143" t="s">
        <v>83</v>
      </c>
      <c r="O11" s="143"/>
      <c r="P11" s="143" t="s">
        <v>87</v>
      </c>
      <c r="Q11" s="144"/>
      <c r="R11" s="144" t="s">
        <v>83</v>
      </c>
      <c r="S11" s="68"/>
      <c r="T11" s="68" t="s">
        <v>87</v>
      </c>
      <c r="U11" s="143"/>
      <c r="V11" s="143" t="s">
        <v>83</v>
      </c>
      <c r="W11" s="143"/>
      <c r="X11" s="144" t="s">
        <v>87</v>
      </c>
      <c r="Y11" s="144"/>
      <c r="Z11" s="68" t="s">
        <v>22</v>
      </c>
      <c r="AA11" s="68" t="s">
        <v>82</v>
      </c>
      <c r="AB11" s="143" t="s">
        <v>87</v>
      </c>
      <c r="AC11" s="143" t="s">
        <v>87</v>
      </c>
      <c r="AD11" s="143"/>
      <c r="AE11" s="144"/>
      <c r="AF11" s="144" t="s">
        <v>87</v>
      </c>
      <c r="AG11" s="67"/>
      <c r="AH11" s="67"/>
      <c r="AI11" s="67"/>
      <c r="AJ11" s="48">
        <f>BJ11</f>
        <v>96</v>
      </c>
      <c r="AK11" s="49">
        <v>144</v>
      </c>
      <c r="AL11" s="50">
        <v>46.8</v>
      </c>
      <c r="AM11" s="3"/>
      <c r="AN11" s="40"/>
      <c r="AO11" s="40"/>
      <c r="AP11" s="40"/>
      <c r="AQ11" s="40"/>
      <c r="AR11" s="40"/>
      <c r="AS11" s="41">
        <f>COUNTIF(E11:AI11,"M1")</f>
        <v>0</v>
      </c>
      <c r="AT11" s="41">
        <f>COUNTIF(E11:AI11,"M")</f>
        <v>0</v>
      </c>
      <c r="AU11" s="41">
        <f>COUNTIF(E11:AI11,"T")</f>
        <v>0</v>
      </c>
      <c r="AV11" s="41">
        <f>COUNTIF(E11:AI11,"T1")</f>
        <v>0</v>
      </c>
      <c r="AW11" s="41">
        <f>COUNTIF(E11:AI11,"T2")</f>
        <v>0</v>
      </c>
      <c r="AX11" s="41">
        <f>COUNTIF(E11:AI11,"T3")</f>
        <v>0</v>
      </c>
      <c r="AY11" s="41">
        <f>COUNTIF(E11:AI11,"T4")</f>
        <v>0</v>
      </c>
      <c r="AZ11" s="41">
        <f>COUNTIF(E11:AI11,"P")</f>
        <v>1</v>
      </c>
      <c r="BA11" s="41">
        <f>COUNTIF(E11:AI11,"D1")</f>
        <v>1</v>
      </c>
      <c r="BB11" s="41">
        <f>COUNTIF(E11:AI11,"D2")</f>
        <v>3</v>
      </c>
      <c r="BC11" s="41">
        <f>COUNTIF(E11:AI11,"D3")</f>
        <v>0</v>
      </c>
      <c r="BD11" s="41">
        <f>COUNTIF(E11:AI11,"M/N")</f>
        <v>0</v>
      </c>
      <c r="BE11" s="41">
        <f>COUNTIF(E11:AI11,"I")</f>
        <v>0</v>
      </c>
      <c r="BF11" s="41">
        <f>COUNTIF(E11:AI11,"SN")</f>
        <v>0</v>
      </c>
      <c r="BG11" s="51">
        <f>(AO11+AP11+AQ11+(AR11))</f>
        <v>0</v>
      </c>
      <c r="BH11" s="52">
        <f>((AS11*5)+(AT11*4)+(AU11*5)+(AV11*4)+(AW11*5)+(AX11*5)+(AY11*4)+(AZ11*12)+(BA11*6)+(BB11*6)+(BC11*6)+(BD11*17)+(BE11*4.8)+(BF11*12))</f>
        <v>36</v>
      </c>
      <c r="BJ11" s="53">
        <v>96</v>
      </c>
      <c r="BK11" s="54">
        <f>(BH11-BJ11)</f>
        <v>-60</v>
      </c>
    </row>
    <row r="12" spans="1:63" s="38" customFormat="1" ht="15.75">
      <c r="A12" s="314">
        <v>135836</v>
      </c>
      <c r="B12" s="84" t="s">
        <v>100</v>
      </c>
      <c r="C12" s="55" t="s">
        <v>101</v>
      </c>
      <c r="D12" s="44" t="s">
        <v>99</v>
      </c>
      <c r="E12" s="45"/>
      <c r="F12" s="68" t="s">
        <v>87</v>
      </c>
      <c r="G12" s="143"/>
      <c r="H12" s="143"/>
      <c r="I12" s="143"/>
      <c r="J12" s="144" t="s">
        <v>87</v>
      </c>
      <c r="K12" s="144"/>
      <c r="L12" s="68"/>
      <c r="M12" s="68"/>
      <c r="N12" s="143" t="s">
        <v>87</v>
      </c>
      <c r="O12" s="143"/>
      <c r="P12" s="143"/>
      <c r="Q12" s="144" t="s">
        <v>87</v>
      </c>
      <c r="R12" s="144" t="s">
        <v>87</v>
      </c>
      <c r="S12" s="68"/>
      <c r="T12" s="68"/>
      <c r="U12" s="143"/>
      <c r="V12" s="143" t="s">
        <v>87</v>
      </c>
      <c r="W12" s="143"/>
      <c r="X12" s="144"/>
      <c r="Y12" s="144"/>
      <c r="Z12" s="68" t="s">
        <v>87</v>
      </c>
      <c r="AA12" s="68"/>
      <c r="AB12" s="143"/>
      <c r="AC12" s="143"/>
      <c r="AD12" s="143" t="s">
        <v>87</v>
      </c>
      <c r="AE12" s="144"/>
      <c r="AF12" s="144"/>
      <c r="AG12" s="67"/>
      <c r="AH12" s="67"/>
      <c r="AI12" s="67"/>
      <c r="AJ12" s="48">
        <f>BJ12</f>
        <v>96</v>
      </c>
      <c r="AK12" s="49">
        <f>AJ12+AL12</f>
        <v>0</v>
      </c>
      <c r="AL12" s="50">
        <f>BK12</f>
        <v>-96</v>
      </c>
      <c r="AM12" s="3"/>
      <c r="AN12" s="40"/>
      <c r="AO12" s="40"/>
      <c r="AP12" s="40"/>
      <c r="AQ12" s="40"/>
      <c r="AR12" s="40"/>
      <c r="AS12" s="41">
        <f>COUNTIF(E12:AI12,"M1")</f>
        <v>0</v>
      </c>
      <c r="AT12" s="41">
        <f>COUNTIF(E12:AI12,"M")</f>
        <v>0</v>
      </c>
      <c r="AU12" s="41">
        <f>COUNTIF(E12:AI12,"T")</f>
        <v>0</v>
      </c>
      <c r="AV12" s="41">
        <f>COUNTIF(E12:AI12,"T1")</f>
        <v>0</v>
      </c>
      <c r="AW12" s="41">
        <f>COUNTIF(E12:AI12,"T2")</f>
        <v>0</v>
      </c>
      <c r="AX12" s="41">
        <f>COUNTIF(E12:AI12,"T3")</f>
        <v>0</v>
      </c>
      <c r="AY12" s="41">
        <f>COUNTIF(E12:AI12,"T4")</f>
        <v>0</v>
      </c>
      <c r="AZ12" s="41">
        <f>COUNTIF(E12:AI12,"P")</f>
        <v>0</v>
      </c>
      <c r="BA12" s="41">
        <f>COUNTIF(E12:AI12,"D1")</f>
        <v>0</v>
      </c>
      <c r="BB12" s="41">
        <f>COUNTIF(E12:AI12,"D2")</f>
        <v>0</v>
      </c>
      <c r="BC12" s="41">
        <f>COUNTIF(E12:AI12,"D3")</f>
        <v>0</v>
      </c>
      <c r="BD12" s="41">
        <f>COUNTIF(E12:AI12,"D4")</f>
        <v>0</v>
      </c>
      <c r="BE12" s="41">
        <f>COUNTIF(E12:AI12,"I")</f>
        <v>0</v>
      </c>
      <c r="BF12" s="41">
        <f>COUNTIF(E12:AI12,"SN")</f>
        <v>0</v>
      </c>
      <c r="BG12" s="51">
        <f>(AO12+AP12+AQ12+(AR12))</f>
        <v>0</v>
      </c>
      <c r="BH12" s="52">
        <f t="shared" ref="BH12:BH17" si="0">((AS12*5)+(AT12*4)+(AU12*5)+(AV12*4)+(AW12*5)+(AX12*5)+(AY12*4)+(AZ12*12)+(BA12*6)+(BB12*6)+(BC12*6)+(BD12*6)+(BE12*4.8)+(BF12*12))</f>
        <v>0</v>
      </c>
      <c r="BJ12" s="53">
        <v>96</v>
      </c>
      <c r="BK12" s="54">
        <f>(BH12-BJ12)</f>
        <v>-96</v>
      </c>
    </row>
    <row r="13" spans="1:63" s="38" customFormat="1" ht="15.75">
      <c r="A13" s="314">
        <v>135852</v>
      </c>
      <c r="B13" s="84" t="s">
        <v>102</v>
      </c>
      <c r="C13" s="55" t="s">
        <v>103</v>
      </c>
      <c r="D13" s="44" t="s">
        <v>99</v>
      </c>
      <c r="E13" s="45"/>
      <c r="F13" s="68"/>
      <c r="G13" s="143" t="s">
        <v>87</v>
      </c>
      <c r="H13" s="143"/>
      <c r="I13" s="143" t="s">
        <v>87</v>
      </c>
      <c r="J13" s="144"/>
      <c r="K13" s="144" t="s">
        <v>87</v>
      </c>
      <c r="L13" s="68"/>
      <c r="M13" s="68"/>
      <c r="N13" s="143"/>
      <c r="O13" s="143" t="s">
        <v>87</v>
      </c>
      <c r="P13" s="143"/>
      <c r="Q13" s="144"/>
      <c r="R13" s="144"/>
      <c r="S13" s="68" t="s">
        <v>87</v>
      </c>
      <c r="T13" s="68"/>
      <c r="U13" s="143"/>
      <c r="V13" s="143"/>
      <c r="W13" s="143" t="s">
        <v>87</v>
      </c>
      <c r="X13" s="144"/>
      <c r="Y13" s="144"/>
      <c r="Z13" s="68"/>
      <c r="AA13" s="68" t="s">
        <v>87</v>
      </c>
      <c r="AB13" s="143"/>
      <c r="AC13" s="143"/>
      <c r="AD13" s="143"/>
      <c r="AE13" s="144" t="s">
        <v>87</v>
      </c>
      <c r="AF13" s="144"/>
      <c r="AG13" s="67"/>
      <c r="AH13" s="67"/>
      <c r="AI13" s="67"/>
      <c r="AJ13" s="48">
        <f>BJ13</f>
        <v>96</v>
      </c>
      <c r="AK13" s="49">
        <f>AJ13+AL13</f>
        <v>0</v>
      </c>
      <c r="AL13" s="50">
        <f>BK13</f>
        <v>-96</v>
      </c>
      <c r="AM13" s="3"/>
      <c r="AN13" s="40"/>
      <c r="AO13" s="40">
        <v>1</v>
      </c>
      <c r="AP13" s="40"/>
      <c r="AQ13" s="40"/>
      <c r="AR13" s="40"/>
      <c r="AS13" s="41">
        <f>COUNTIF(E13:AI13,"M1")</f>
        <v>0</v>
      </c>
      <c r="AT13" s="41">
        <f>COUNTIF(E13:AI13,"M")</f>
        <v>0</v>
      </c>
      <c r="AU13" s="41">
        <f>COUNTIF(E13:AI13,"T")</f>
        <v>0</v>
      </c>
      <c r="AV13" s="41">
        <f>COUNTIF(E13:AI13,"T1")</f>
        <v>0</v>
      </c>
      <c r="AW13" s="41">
        <f>COUNTIF(E13:AI13,"T2")</f>
        <v>0</v>
      </c>
      <c r="AX13" s="41">
        <f>COUNTIF(E13:AI13,"T3")</f>
        <v>0</v>
      </c>
      <c r="AY13" s="41">
        <f>COUNTIF(E13:AI13,"T4")</f>
        <v>0</v>
      </c>
      <c r="AZ13" s="41">
        <f>COUNTIF(E13:AI13,"P")</f>
        <v>0</v>
      </c>
      <c r="BA13" s="41">
        <f>COUNTIF(E13:AI13,"D1")</f>
        <v>0</v>
      </c>
      <c r="BB13" s="41">
        <f>COUNTIF(E13:AI13,"D2")</f>
        <v>0</v>
      </c>
      <c r="BC13" s="41">
        <f>COUNTIF(E13:AI13,"D3")</f>
        <v>0</v>
      </c>
      <c r="BD13" s="41">
        <f>COUNTIF(E13:AI13,"D4")</f>
        <v>0</v>
      </c>
      <c r="BE13" s="41">
        <f>COUNTIF(E13:AI13,"I")</f>
        <v>0</v>
      </c>
      <c r="BF13" s="41">
        <f>COUNTIF(E13:AI13,"SN")</f>
        <v>0</v>
      </c>
      <c r="BG13" s="51">
        <f>(AO13+AP13+AQ13+(AR13))</f>
        <v>1</v>
      </c>
      <c r="BH13" s="52">
        <f t="shared" si="0"/>
        <v>0</v>
      </c>
      <c r="BJ13" s="53">
        <v>96</v>
      </c>
      <c r="BK13" s="54">
        <f>(BH13-BJ13)</f>
        <v>-96</v>
      </c>
    </row>
    <row r="14" spans="1:63" customFormat="1" ht="15.75">
      <c r="A14" s="342" t="s">
        <v>0</v>
      </c>
      <c r="B14" s="192" t="s">
        <v>1</v>
      </c>
      <c r="C14" s="343" t="s">
        <v>75</v>
      </c>
      <c r="D14" s="344" t="s">
        <v>3</v>
      </c>
      <c r="E14" s="37">
        <v>1</v>
      </c>
      <c r="F14" s="193">
        <v>2</v>
      </c>
      <c r="G14" s="193">
        <v>3</v>
      </c>
      <c r="H14" s="193">
        <v>4</v>
      </c>
      <c r="I14" s="193">
        <v>5</v>
      </c>
      <c r="J14" s="37">
        <v>6</v>
      </c>
      <c r="K14" s="37">
        <v>7</v>
      </c>
      <c r="L14" s="193">
        <v>8</v>
      </c>
      <c r="M14" s="193">
        <v>9</v>
      </c>
      <c r="N14" s="193">
        <v>10</v>
      </c>
      <c r="O14" s="193">
        <v>11</v>
      </c>
      <c r="P14" s="193">
        <v>12</v>
      </c>
      <c r="Q14" s="37">
        <v>13</v>
      </c>
      <c r="R14" s="37">
        <v>14</v>
      </c>
      <c r="S14" s="193">
        <v>15</v>
      </c>
      <c r="T14" s="193">
        <v>16</v>
      </c>
      <c r="U14" s="193">
        <v>17</v>
      </c>
      <c r="V14" s="193">
        <v>18</v>
      </c>
      <c r="W14" s="193">
        <v>19</v>
      </c>
      <c r="X14" s="37">
        <v>20</v>
      </c>
      <c r="Y14" s="37">
        <v>21</v>
      </c>
      <c r="Z14" s="193">
        <v>22</v>
      </c>
      <c r="AA14" s="193">
        <v>23</v>
      </c>
      <c r="AB14" s="193">
        <v>24</v>
      </c>
      <c r="AC14" s="193">
        <v>25</v>
      </c>
      <c r="AD14" s="193">
        <v>26</v>
      </c>
      <c r="AE14" s="37">
        <v>27</v>
      </c>
      <c r="AF14" s="37">
        <v>28</v>
      </c>
      <c r="AG14" s="193">
        <v>29</v>
      </c>
      <c r="AH14" s="193">
        <v>30</v>
      </c>
      <c r="AI14" s="193">
        <v>31</v>
      </c>
      <c r="AJ14" s="345" t="s">
        <v>4</v>
      </c>
      <c r="AK14" s="346" t="s">
        <v>5</v>
      </c>
      <c r="AL14" s="347" t="s">
        <v>6</v>
      </c>
      <c r="AM14" s="3"/>
      <c r="AN14" s="40"/>
      <c r="AO14" s="40"/>
      <c r="AP14" s="40"/>
      <c r="AQ14" s="40"/>
      <c r="AR14" s="40"/>
      <c r="AS14" s="41">
        <f>COUNTIF(E14:AI14,"M1")</f>
        <v>0</v>
      </c>
      <c r="AT14" s="41">
        <f>COUNTIF(E14:AI14,"M")</f>
        <v>0</v>
      </c>
      <c r="AU14" s="41">
        <f>COUNTIF(E14:AI14,"T")</f>
        <v>0</v>
      </c>
      <c r="AV14" s="41">
        <f>COUNTIF(E14:AI14,"T1")</f>
        <v>0</v>
      </c>
      <c r="AW14" s="41">
        <f>COUNTIF(E14:AI14,"T2")</f>
        <v>0</v>
      </c>
      <c r="AX14" s="41">
        <f>COUNTIF(E14:AI14,"T3")</f>
        <v>0</v>
      </c>
      <c r="AY14" s="41">
        <f>COUNTIF(E14:AI14,"T4")</f>
        <v>0</v>
      </c>
      <c r="AZ14" s="41">
        <f>COUNTIF(E14:AI14,"P")</f>
        <v>0</v>
      </c>
      <c r="BA14" s="41">
        <f>COUNTIF(E14:AI14,"D1")</f>
        <v>0</v>
      </c>
      <c r="BB14" s="41">
        <f>COUNTIF(E14:AI14,"D2")</f>
        <v>0</v>
      </c>
      <c r="BC14" s="41">
        <f>COUNTIF(E14:AI14,"D3")</f>
        <v>0</v>
      </c>
      <c r="BD14" s="41">
        <f>COUNTIF(E14:AI14,"D4")</f>
        <v>0</v>
      </c>
      <c r="BE14" s="41">
        <f>COUNTIF(E14:AI14,"I")</f>
        <v>0</v>
      </c>
      <c r="BF14" s="41">
        <f>COUNTIF(E14:AI14,"N")</f>
        <v>0</v>
      </c>
      <c r="BG14" s="51">
        <f t="shared" ref="BG14:BG17" si="1">(AO14+AP14+AQ14+(AR14))</f>
        <v>0</v>
      </c>
      <c r="BH14" s="52">
        <f t="shared" si="0"/>
        <v>0</v>
      </c>
      <c r="BI14" s="38"/>
      <c r="BJ14" s="53">
        <v>96</v>
      </c>
      <c r="BK14" s="54">
        <f t="shared" ref="BK14:BK17" si="2">(BH14-BJ14)</f>
        <v>-96</v>
      </c>
    </row>
    <row r="15" spans="1:63" customFormat="1" ht="15.75">
      <c r="A15" s="342"/>
      <c r="B15" s="192" t="s">
        <v>76</v>
      </c>
      <c r="C15" s="343"/>
      <c r="D15" s="343"/>
      <c r="E15" s="39" t="s">
        <v>11</v>
      </c>
      <c r="F15" s="39" t="s">
        <v>12</v>
      </c>
      <c r="G15" s="39" t="s">
        <v>13</v>
      </c>
      <c r="H15" s="39" t="s">
        <v>14</v>
      </c>
      <c r="I15" s="39" t="s">
        <v>8</v>
      </c>
      <c r="J15" s="39" t="s">
        <v>9</v>
      </c>
      <c r="K15" s="39" t="s">
        <v>10</v>
      </c>
      <c r="L15" s="39" t="s">
        <v>11</v>
      </c>
      <c r="M15" s="39" t="s">
        <v>12</v>
      </c>
      <c r="N15" s="39" t="s">
        <v>13</v>
      </c>
      <c r="O15" s="39" t="s">
        <v>14</v>
      </c>
      <c r="P15" s="39" t="s">
        <v>8</v>
      </c>
      <c r="Q15" s="39" t="s">
        <v>9</v>
      </c>
      <c r="R15" s="39" t="s">
        <v>10</v>
      </c>
      <c r="S15" s="39" t="s">
        <v>11</v>
      </c>
      <c r="T15" s="39" t="s">
        <v>12</v>
      </c>
      <c r="U15" s="39" t="s">
        <v>13</v>
      </c>
      <c r="V15" s="39" t="s">
        <v>14</v>
      </c>
      <c r="W15" s="39" t="s">
        <v>8</v>
      </c>
      <c r="X15" s="39" t="s">
        <v>9</v>
      </c>
      <c r="Y15" s="39" t="s">
        <v>10</v>
      </c>
      <c r="Z15" s="39" t="s">
        <v>11</v>
      </c>
      <c r="AA15" s="39" t="s">
        <v>12</v>
      </c>
      <c r="AB15" s="39" t="s">
        <v>13</v>
      </c>
      <c r="AC15" s="39" t="s">
        <v>14</v>
      </c>
      <c r="AD15" s="39" t="s">
        <v>8</v>
      </c>
      <c r="AE15" s="39" t="s">
        <v>9</v>
      </c>
      <c r="AF15" s="39" t="s">
        <v>10</v>
      </c>
      <c r="AG15" s="39" t="s">
        <v>8</v>
      </c>
      <c r="AH15" s="39" t="s">
        <v>9</v>
      </c>
      <c r="AI15" s="39" t="s">
        <v>10</v>
      </c>
      <c r="AJ15" s="345"/>
      <c r="AK15" s="346"/>
      <c r="AL15" s="347"/>
      <c r="AM15" s="3"/>
      <c r="AN15" s="2"/>
      <c r="AO15" s="2"/>
      <c r="AP15" s="2"/>
      <c r="AQ15" s="2"/>
      <c r="AR15" s="2"/>
      <c r="AS15" s="41">
        <f>COUNTIF(E15:AI15,"M1")</f>
        <v>0</v>
      </c>
      <c r="AT15" s="41">
        <f>COUNTIF(E15:AI15,"M")</f>
        <v>0</v>
      </c>
      <c r="AU15" s="41">
        <f>COUNTIF(E15:AI15,"T")</f>
        <v>0</v>
      </c>
      <c r="AV15" s="41">
        <f>COUNTIF(E15:AI15,"T1")</f>
        <v>0</v>
      </c>
      <c r="AW15" s="41">
        <f>COUNTIF(E15:AI15,"T2")</f>
        <v>0</v>
      </c>
      <c r="AX15" s="41">
        <f>COUNTIF(E15:AI15,"T3")</f>
        <v>0</v>
      </c>
      <c r="AY15" s="41">
        <f>COUNTIF(E15:AI15,"T4")</f>
        <v>0</v>
      </c>
      <c r="AZ15" s="41">
        <f>COUNTIF(E15:AI15,"P")</f>
        <v>0</v>
      </c>
      <c r="BA15" s="41">
        <f>COUNTIF(E15:AI15,"D1")</f>
        <v>0</v>
      </c>
      <c r="BB15" s="41">
        <f>COUNTIF(E15:AI15,"D2")</f>
        <v>0</v>
      </c>
      <c r="BC15" s="41">
        <f>COUNTIF(E15:AI15,"D3")</f>
        <v>0</v>
      </c>
      <c r="BD15" s="41">
        <f>COUNTIF(E15:AI15,"D4")</f>
        <v>0</v>
      </c>
      <c r="BE15" s="41">
        <f>COUNTIF(E15:AI15,"I")</f>
        <v>0</v>
      </c>
      <c r="BF15" s="41">
        <f>COUNTIF(E15:AI15,"N")</f>
        <v>0</v>
      </c>
      <c r="BG15" s="69">
        <f t="shared" si="1"/>
        <v>0</v>
      </c>
      <c r="BH15" s="70">
        <f t="shared" si="0"/>
        <v>0</v>
      </c>
      <c r="BI15" s="36"/>
      <c r="BJ15" s="53">
        <v>96</v>
      </c>
      <c r="BK15" s="71">
        <f t="shared" si="2"/>
        <v>-96</v>
      </c>
    </row>
    <row r="16" spans="1:63" customFormat="1" ht="15.75">
      <c r="A16" s="315">
        <v>132314</v>
      </c>
      <c r="B16" s="316" t="s">
        <v>149</v>
      </c>
      <c r="C16" s="55"/>
      <c r="D16" s="44" t="s">
        <v>104</v>
      </c>
      <c r="E16" s="45"/>
      <c r="F16" s="47"/>
      <c r="G16" s="73"/>
      <c r="H16" s="73"/>
      <c r="I16" s="73"/>
      <c r="J16" s="74"/>
      <c r="K16" s="74"/>
      <c r="L16" s="47"/>
      <c r="M16" s="47"/>
      <c r="N16" s="73"/>
      <c r="O16" s="73" t="s">
        <v>83</v>
      </c>
      <c r="P16" s="73" t="s">
        <v>83</v>
      </c>
      <c r="Q16" s="74" t="s">
        <v>83</v>
      </c>
      <c r="R16" s="74"/>
      <c r="S16" s="47"/>
      <c r="T16" s="47"/>
      <c r="U16" s="73" t="s">
        <v>83</v>
      </c>
      <c r="V16" s="73"/>
      <c r="W16" s="73"/>
      <c r="X16" s="74" t="s">
        <v>83</v>
      </c>
      <c r="Y16" s="74" t="s">
        <v>83</v>
      </c>
      <c r="Z16" s="47"/>
      <c r="AA16" s="47"/>
      <c r="AB16" s="73" t="s">
        <v>83</v>
      </c>
      <c r="AC16" s="73" t="s">
        <v>83</v>
      </c>
      <c r="AD16" s="73"/>
      <c r="AE16" s="74" t="s">
        <v>83</v>
      </c>
      <c r="AF16" s="74" t="s">
        <v>83</v>
      </c>
      <c r="AG16" s="73"/>
      <c r="AH16" s="73"/>
      <c r="AI16" s="73"/>
      <c r="AJ16" s="48">
        <v>0</v>
      </c>
      <c r="AK16" s="49">
        <v>0</v>
      </c>
      <c r="AL16" s="50">
        <v>6</v>
      </c>
      <c r="AM16" s="3"/>
      <c r="AN16" s="2"/>
      <c r="AO16" s="2"/>
      <c r="AP16" s="2"/>
      <c r="AQ16" s="2"/>
      <c r="AR16" s="2"/>
      <c r="AS16" s="41">
        <f>COUNTIF(E17:AI17,"M1")</f>
        <v>0</v>
      </c>
      <c r="AT16" s="41">
        <f>COUNTIF(E17:AI17,"M")</f>
        <v>0</v>
      </c>
      <c r="AU16" s="41">
        <f>COUNTIF(E17:AI17,"T")</f>
        <v>0</v>
      </c>
      <c r="AV16" s="41">
        <f>COUNTIF(E17:AI17,"T1")</f>
        <v>0</v>
      </c>
      <c r="AW16" s="41">
        <f>COUNTIF(E17:AI17,"T2")</f>
        <v>0</v>
      </c>
      <c r="AX16" s="41">
        <f>COUNTIF(E17:AI17,"T3")</f>
        <v>0</v>
      </c>
      <c r="AY16" s="41">
        <f>COUNTIF(E17:AI17,"T4")</f>
        <v>0</v>
      </c>
      <c r="AZ16" s="41">
        <f>COUNTIF(E17:AI17,"P")</f>
        <v>0</v>
      </c>
      <c r="BA16" s="41">
        <f>COUNTIF(E17:AI17,"D1")</f>
        <v>0</v>
      </c>
      <c r="BB16" s="41">
        <f>COUNTIF(E17:AI17,"D2")</f>
        <v>0</v>
      </c>
      <c r="BC16" s="41">
        <f>COUNTIF(E17:AI17,"D3")</f>
        <v>0</v>
      </c>
      <c r="BD16" s="41">
        <f>COUNTIF(E17:AI17,"D4")</f>
        <v>0</v>
      </c>
      <c r="BE16" s="41">
        <f>COUNTIF(E17:AI17,"I")</f>
        <v>0</v>
      </c>
      <c r="BF16" s="41">
        <f>COUNTIF(E17:AI17,"N")</f>
        <v>2</v>
      </c>
      <c r="BG16" s="69">
        <f t="shared" si="1"/>
        <v>0</v>
      </c>
      <c r="BH16" s="70">
        <f t="shared" si="0"/>
        <v>24</v>
      </c>
      <c r="BI16" s="36"/>
      <c r="BJ16" s="53">
        <v>96</v>
      </c>
      <c r="BK16" s="71">
        <f t="shared" si="2"/>
        <v>-72</v>
      </c>
    </row>
    <row r="17" spans="1:81" customFormat="1" ht="15.75">
      <c r="A17" s="315"/>
      <c r="B17" s="84" t="s">
        <v>185</v>
      </c>
      <c r="C17" s="55"/>
      <c r="D17" s="44" t="s">
        <v>104</v>
      </c>
      <c r="E17" s="45"/>
      <c r="F17" s="47"/>
      <c r="G17" s="73"/>
      <c r="H17" s="73"/>
      <c r="I17" s="73"/>
      <c r="J17" s="74"/>
      <c r="K17" s="74"/>
      <c r="L17" s="47"/>
      <c r="M17" s="47"/>
      <c r="N17" s="73"/>
      <c r="O17" s="73"/>
      <c r="P17" s="73"/>
      <c r="Q17" s="74"/>
      <c r="R17" s="74"/>
      <c r="S17" s="47"/>
      <c r="T17" s="47"/>
      <c r="U17" s="73" t="s">
        <v>87</v>
      </c>
      <c r="V17" s="73"/>
      <c r="W17" s="73"/>
      <c r="X17" s="74"/>
      <c r="Y17" s="74" t="s">
        <v>87</v>
      </c>
      <c r="Z17" s="47"/>
      <c r="AA17" s="47"/>
      <c r="AB17" s="73"/>
      <c r="AC17" s="73"/>
      <c r="AD17" s="73"/>
      <c r="AE17" s="74"/>
      <c r="AF17" s="74"/>
      <c r="AG17" s="196"/>
      <c r="AH17" s="73"/>
      <c r="AI17" s="73"/>
      <c r="AJ17" s="48">
        <v>0</v>
      </c>
      <c r="AK17" s="49">
        <v>0</v>
      </c>
      <c r="AL17" s="50">
        <v>6</v>
      </c>
      <c r="AM17" s="3"/>
      <c r="AN17" s="2"/>
      <c r="AO17" s="2"/>
      <c r="AP17" s="2"/>
      <c r="AQ17" s="2"/>
      <c r="AR17" s="2"/>
      <c r="AS17" s="41">
        <f>COUNTIF(E21:AI21,"M1")</f>
        <v>0</v>
      </c>
      <c r="AT17" s="41">
        <f>COUNTIF(E21:AI21,"M")</f>
        <v>0</v>
      </c>
      <c r="AU17" s="41">
        <f>COUNTIF(E21:AI21,"T")</f>
        <v>0</v>
      </c>
      <c r="AV17" s="41">
        <f>COUNTIF(E21:AI21,"T1")</f>
        <v>0</v>
      </c>
      <c r="AW17" s="41">
        <f>COUNTIF(E21:AI21,"T2")</f>
        <v>0</v>
      </c>
      <c r="AX17" s="41">
        <f>COUNTIF(E21:AI21,"T3")</f>
        <v>0</v>
      </c>
      <c r="AY17" s="41">
        <f>COUNTIF(E21:AI21,"T4")</f>
        <v>0</v>
      </c>
      <c r="AZ17" s="41">
        <f>COUNTIF(E21:AI21,"P")</f>
        <v>0</v>
      </c>
      <c r="BA17" s="41">
        <f>COUNTIF(E21:AI21,"D1")</f>
        <v>0</v>
      </c>
      <c r="BB17" s="41">
        <f>COUNTIF(E21:AI21,"D2")</f>
        <v>0</v>
      </c>
      <c r="BC17" s="41">
        <f>COUNTIF(E21:AI21,"D3")</f>
        <v>0</v>
      </c>
      <c r="BD17" s="41">
        <f>COUNTIF(E21:AI21,"D4")</f>
        <v>0</v>
      </c>
      <c r="BE17" s="41">
        <f>COUNTIF(E21:AI21,"I")</f>
        <v>0</v>
      </c>
      <c r="BF17" s="41">
        <f>COUNTIF(E21:AI21,"N")</f>
        <v>0</v>
      </c>
      <c r="BG17" s="69">
        <f t="shared" si="1"/>
        <v>0</v>
      </c>
      <c r="BH17" s="70">
        <f t="shared" si="0"/>
        <v>0</v>
      </c>
      <c r="BI17" s="36"/>
      <c r="BJ17" s="53">
        <v>96</v>
      </c>
      <c r="BK17" s="71">
        <f t="shared" si="2"/>
        <v>-96</v>
      </c>
    </row>
    <row r="18" spans="1:81" customFormat="1" ht="15.75">
      <c r="A18" s="315"/>
      <c r="B18" s="84" t="s">
        <v>186</v>
      </c>
      <c r="C18" s="55"/>
      <c r="D18" s="44" t="s">
        <v>104</v>
      </c>
      <c r="E18" s="199"/>
      <c r="F18" s="47"/>
      <c r="G18" s="73"/>
      <c r="H18" s="73"/>
      <c r="I18" s="73"/>
      <c r="J18" s="73"/>
      <c r="K18" s="73"/>
      <c r="L18" s="47"/>
      <c r="M18" s="47"/>
      <c r="N18" s="73"/>
      <c r="O18" s="73"/>
      <c r="P18" s="73"/>
      <c r="Q18" s="73"/>
      <c r="R18" s="73"/>
      <c r="S18" s="47" t="s">
        <v>83</v>
      </c>
      <c r="T18" s="47"/>
      <c r="U18" s="73"/>
      <c r="V18" s="73"/>
      <c r="W18" s="73" t="s">
        <v>83</v>
      </c>
      <c r="X18" s="73"/>
      <c r="Y18" s="73"/>
      <c r="Z18" s="47"/>
      <c r="AA18" s="47"/>
      <c r="AB18" s="73"/>
      <c r="AC18" s="73"/>
      <c r="AD18" s="73"/>
      <c r="AE18" s="73"/>
      <c r="AF18" s="73"/>
      <c r="AG18" s="73"/>
      <c r="AH18" s="73"/>
      <c r="AI18" s="73"/>
      <c r="AJ18" s="48"/>
      <c r="AK18" s="49"/>
      <c r="AL18" s="50"/>
      <c r="AM18" s="3"/>
      <c r="AN18" s="168"/>
      <c r="AO18" s="168"/>
      <c r="AP18" s="168"/>
      <c r="AQ18" s="168"/>
      <c r="AR18" s="168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  <c r="BD18" s="169"/>
      <c r="BE18" s="169"/>
      <c r="BF18" s="169"/>
      <c r="BG18" s="170"/>
      <c r="BH18" s="171"/>
      <c r="BI18" s="36"/>
      <c r="BJ18" s="103"/>
      <c r="BK18" s="172"/>
    </row>
    <row r="19" spans="1:81" customFormat="1" ht="15.75">
      <c r="A19" s="315"/>
      <c r="B19" s="317" t="s">
        <v>189</v>
      </c>
      <c r="C19" s="201"/>
      <c r="D19" s="202"/>
      <c r="E19" s="203" t="s">
        <v>83</v>
      </c>
      <c r="F19" s="204"/>
      <c r="G19" s="205"/>
      <c r="H19" s="205"/>
      <c r="I19" s="205"/>
      <c r="J19" s="205"/>
      <c r="K19" s="205"/>
      <c r="L19" s="204"/>
      <c r="M19" s="204" t="s">
        <v>22</v>
      </c>
      <c r="N19" s="205"/>
      <c r="O19" s="205"/>
      <c r="P19" s="205"/>
      <c r="Q19" s="205"/>
      <c r="R19" s="205"/>
      <c r="S19" s="204"/>
      <c r="T19" s="204" t="s">
        <v>22</v>
      </c>
      <c r="U19" s="205"/>
      <c r="V19" s="205"/>
      <c r="W19" s="205"/>
      <c r="X19" s="205"/>
      <c r="Y19" s="205"/>
      <c r="Z19" s="204"/>
      <c r="AA19" s="204" t="s">
        <v>83</v>
      </c>
      <c r="AB19" s="205"/>
      <c r="AC19" s="205"/>
      <c r="AD19" s="205"/>
      <c r="AE19" s="205"/>
      <c r="AF19" s="205"/>
      <c r="AG19" s="73"/>
      <c r="AH19" s="73"/>
      <c r="AI19" s="73"/>
      <c r="AJ19" s="48"/>
      <c r="AK19" s="49"/>
      <c r="AL19" s="50"/>
      <c r="AM19" s="3"/>
      <c r="AN19" s="168"/>
      <c r="AO19" s="168"/>
      <c r="AP19" s="168"/>
      <c r="AQ19" s="168"/>
      <c r="AR19" s="168"/>
      <c r="AS19" s="169"/>
      <c r="AT19" s="169"/>
      <c r="AU19" s="169"/>
      <c r="AV19" s="169"/>
      <c r="AW19" s="169"/>
      <c r="AX19" s="169"/>
      <c r="AY19" s="169"/>
      <c r="AZ19" s="169"/>
      <c r="BA19" s="169"/>
      <c r="BB19" s="169"/>
      <c r="BC19" s="169"/>
      <c r="BD19" s="169"/>
      <c r="BE19" s="169"/>
      <c r="BF19" s="169"/>
      <c r="BG19" s="170"/>
      <c r="BH19" s="171"/>
      <c r="BI19" s="36"/>
      <c r="BJ19" s="103"/>
      <c r="BK19" s="172"/>
    </row>
    <row r="20" spans="1:81" s="72" customFormat="1" ht="15.75" customHeight="1">
      <c r="A20" s="246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247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8"/>
      <c r="BH20" s="198"/>
      <c r="BI20" s="198"/>
      <c r="BJ20" s="198"/>
      <c r="BK20" s="198"/>
      <c r="BL20" s="198"/>
      <c r="BM20" s="198"/>
      <c r="BN20" s="198"/>
      <c r="BO20" s="198"/>
      <c r="BP20" s="198"/>
      <c r="BQ20" s="198"/>
      <c r="BR20" s="198"/>
      <c r="BS20" s="198"/>
      <c r="BT20" s="198"/>
      <c r="BU20" s="198"/>
      <c r="BV20" s="198"/>
      <c r="BW20" s="198"/>
      <c r="BX20" s="198"/>
      <c r="BY20" s="198"/>
      <c r="BZ20" s="198"/>
      <c r="CA20" s="198"/>
      <c r="CB20" s="198"/>
      <c r="CC20" s="197"/>
    </row>
    <row r="21" spans="1:81" s="72" customFormat="1" ht="15.75" customHeight="1">
      <c r="A21" s="246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247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8"/>
      <c r="BG21" s="198"/>
      <c r="BH21" s="198"/>
      <c r="BI21" s="198"/>
      <c r="BJ21" s="198"/>
      <c r="BK21" s="198"/>
      <c r="BL21" s="198"/>
      <c r="BM21" s="198"/>
      <c r="BN21" s="198"/>
      <c r="BO21" s="198"/>
      <c r="BP21" s="198"/>
      <c r="BQ21" s="198"/>
      <c r="BR21" s="198"/>
      <c r="BS21" s="198"/>
      <c r="BT21" s="198"/>
      <c r="BU21" s="198"/>
      <c r="BV21" s="198"/>
      <c r="BW21" s="198"/>
      <c r="BX21" s="198"/>
      <c r="BY21" s="198"/>
      <c r="BZ21" s="198"/>
      <c r="CA21" s="198"/>
      <c r="CB21" s="198"/>
      <c r="CC21" s="197"/>
    </row>
    <row r="22" spans="1:81" s="72" customFormat="1" ht="15.75" customHeight="1">
      <c r="A22" s="246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247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8"/>
      <c r="BA22" s="198"/>
      <c r="BB22" s="198"/>
      <c r="BC22" s="198"/>
      <c r="BD22" s="198"/>
      <c r="BE22" s="198"/>
      <c r="BF22" s="198"/>
      <c r="BG22" s="198"/>
      <c r="BH22" s="198"/>
      <c r="BI22" s="198"/>
      <c r="BJ22" s="198"/>
      <c r="BK22" s="198"/>
      <c r="BL22" s="198"/>
      <c r="BM22" s="198"/>
      <c r="BN22" s="198"/>
      <c r="BO22" s="198"/>
      <c r="BP22" s="198"/>
      <c r="BQ22" s="198"/>
      <c r="BR22" s="198"/>
      <c r="BS22" s="198"/>
      <c r="BT22" s="198"/>
      <c r="BU22" s="198"/>
      <c r="BV22" s="198"/>
      <c r="BW22" s="198"/>
      <c r="BX22" s="198"/>
      <c r="BY22" s="198"/>
      <c r="BZ22" s="198"/>
      <c r="CA22" s="198"/>
      <c r="CB22" s="198"/>
      <c r="CC22" s="197"/>
    </row>
    <row r="23" spans="1:81" customFormat="1" ht="15.75">
      <c r="A23" s="75"/>
      <c r="B23" s="248"/>
      <c r="C23" s="339" t="s">
        <v>161</v>
      </c>
      <c r="D23" s="339"/>
      <c r="E23" s="339"/>
      <c r="F23" s="339"/>
      <c r="G23" s="339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9"/>
      <c r="V23" s="249"/>
      <c r="W23" s="249"/>
      <c r="X23" s="250"/>
      <c r="Y23" s="251"/>
      <c r="Z23" s="252"/>
      <c r="AA23" s="253"/>
      <c r="AB23" s="253"/>
      <c r="AC23" s="253"/>
      <c r="AD23" s="253"/>
      <c r="AE23" s="253"/>
      <c r="AF23" s="253"/>
      <c r="AG23" s="253"/>
      <c r="AH23" s="253"/>
      <c r="AI23" s="253"/>
      <c r="AJ23" s="251"/>
      <c r="AK23" s="251"/>
      <c r="AL23" s="7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</row>
    <row r="24" spans="1:81" customFormat="1" ht="15.75">
      <c r="A24" s="75"/>
      <c r="B24" s="248"/>
      <c r="C24" s="77" t="s">
        <v>77</v>
      </c>
      <c r="D24" s="78" t="s">
        <v>105</v>
      </c>
      <c r="E24" s="254"/>
      <c r="F24" s="79" t="s">
        <v>20</v>
      </c>
      <c r="G24" s="80" t="s">
        <v>106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340"/>
      <c r="AB24" s="340"/>
      <c r="AC24" s="340"/>
      <c r="AD24" s="340"/>
      <c r="AE24" s="340"/>
      <c r="AF24" s="340"/>
      <c r="AG24" s="340"/>
      <c r="AH24" s="340"/>
      <c r="AI24" s="340"/>
      <c r="AJ24" s="252"/>
      <c r="AK24" s="252"/>
      <c r="AL24" s="81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</row>
    <row r="25" spans="1:81" customFormat="1" ht="16.5">
      <c r="A25" s="82"/>
      <c r="B25" s="251"/>
      <c r="C25" s="44" t="s">
        <v>79</v>
      </c>
      <c r="D25" s="83" t="s">
        <v>107</v>
      </c>
      <c r="E25" s="254"/>
      <c r="F25" s="84" t="s">
        <v>21</v>
      </c>
      <c r="G25" s="85" t="s">
        <v>108</v>
      </c>
      <c r="H25" s="251"/>
      <c r="I25" s="251"/>
      <c r="J25" s="251"/>
      <c r="K25" s="255" t="s">
        <v>109</v>
      </c>
      <c r="L25" s="255"/>
      <c r="M25" s="256"/>
      <c r="N25" s="257"/>
      <c r="O25" s="258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341" t="s">
        <v>162</v>
      </c>
      <c r="AB25" s="341"/>
      <c r="AC25" s="341"/>
      <c r="AD25" s="341"/>
      <c r="AE25" s="341"/>
      <c r="AF25" s="341"/>
      <c r="AG25" s="341"/>
      <c r="AH25" s="341"/>
      <c r="AI25" s="341"/>
      <c r="AJ25" s="252"/>
      <c r="AK25" s="252"/>
      <c r="AL25" s="81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</row>
    <row r="26" spans="1:81" customFormat="1" ht="15.75">
      <c r="A26" s="82"/>
      <c r="B26" s="251"/>
      <c r="C26" s="44" t="s">
        <v>80</v>
      </c>
      <c r="D26" s="56" t="s">
        <v>93</v>
      </c>
      <c r="E26" s="259"/>
      <c r="F26" s="44" t="s">
        <v>84</v>
      </c>
      <c r="G26" s="83" t="s">
        <v>110</v>
      </c>
      <c r="H26" s="251"/>
      <c r="I26" s="251"/>
      <c r="J26" s="251"/>
      <c r="K26" s="251"/>
      <c r="L26" s="260" t="s">
        <v>111</v>
      </c>
      <c r="M26" s="260"/>
      <c r="N26" s="260"/>
      <c r="O26" s="260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340" t="s">
        <v>112</v>
      </c>
      <c r="AB26" s="340"/>
      <c r="AC26" s="340"/>
      <c r="AD26" s="340"/>
      <c r="AE26" s="340"/>
      <c r="AF26" s="340"/>
      <c r="AG26" s="340"/>
      <c r="AH26" s="340"/>
      <c r="AI26" s="340"/>
      <c r="AJ26" s="252"/>
      <c r="AK26" s="252"/>
      <c r="AL26" s="7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</row>
    <row r="27" spans="1:81" customFormat="1" ht="15.75">
      <c r="A27" s="82"/>
      <c r="B27" s="251"/>
      <c r="C27" s="44" t="s">
        <v>82</v>
      </c>
      <c r="D27" s="83" t="s">
        <v>113</v>
      </c>
      <c r="E27" s="254"/>
      <c r="F27" s="44" t="s">
        <v>22</v>
      </c>
      <c r="G27" s="83" t="s">
        <v>114</v>
      </c>
      <c r="H27" s="251"/>
      <c r="I27" s="251"/>
      <c r="J27" s="251"/>
      <c r="K27" s="261" t="s">
        <v>115</v>
      </c>
      <c r="L27" s="261"/>
      <c r="M27" s="261"/>
      <c r="N27" s="248"/>
      <c r="O27" s="26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338" t="s">
        <v>116</v>
      </c>
      <c r="AB27" s="338"/>
      <c r="AC27" s="338"/>
      <c r="AD27" s="338"/>
      <c r="AE27" s="338"/>
      <c r="AF27" s="338"/>
      <c r="AG27" s="338"/>
      <c r="AH27" s="338"/>
      <c r="AI27" s="338"/>
      <c r="AJ27" s="251"/>
      <c r="AK27" s="251"/>
      <c r="AL27" s="7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</row>
    <row r="28" spans="1:81" customFormat="1" ht="15.75">
      <c r="A28" s="82"/>
      <c r="B28" s="251"/>
      <c r="C28" s="44" t="s">
        <v>83</v>
      </c>
      <c r="D28" s="83" t="s">
        <v>117</v>
      </c>
      <c r="E28" s="254"/>
      <c r="F28" s="44" t="s">
        <v>87</v>
      </c>
      <c r="G28" s="83" t="s">
        <v>118</v>
      </c>
      <c r="H28" s="251"/>
      <c r="I28" s="251"/>
      <c r="J28" s="251"/>
      <c r="K28" s="261" t="s">
        <v>119</v>
      </c>
      <c r="L28" s="261"/>
      <c r="M28" s="261"/>
      <c r="N28" s="261"/>
      <c r="O28" s="26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338" t="s">
        <v>120</v>
      </c>
      <c r="AB28" s="338"/>
      <c r="AC28" s="338"/>
      <c r="AD28" s="338"/>
      <c r="AE28" s="338"/>
      <c r="AF28" s="338"/>
      <c r="AG28" s="338"/>
      <c r="AH28" s="338"/>
      <c r="AI28" s="338"/>
      <c r="AJ28" s="251"/>
      <c r="AK28" s="251"/>
      <c r="AL28" s="7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</row>
    <row r="29" spans="1:81" customFormat="1" ht="16.5" thickBot="1">
      <c r="A29" s="8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8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</row>
    <row r="31" spans="1:81" customForma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</row>
  </sheetData>
  <mergeCells count="26">
    <mergeCell ref="N6:AF6"/>
    <mergeCell ref="E7:AF7"/>
    <mergeCell ref="A1:AL3"/>
    <mergeCell ref="A4:A5"/>
    <mergeCell ref="C4:C5"/>
    <mergeCell ref="D4:D5"/>
    <mergeCell ref="AJ4:AJ5"/>
    <mergeCell ref="AK4:AK5"/>
    <mergeCell ref="AL4:AL5"/>
    <mergeCell ref="AL14:AL15"/>
    <mergeCell ref="C9:C10"/>
    <mergeCell ref="D9:D10"/>
    <mergeCell ref="AJ9:AJ10"/>
    <mergeCell ref="AK9:AK10"/>
    <mergeCell ref="AL9:AL10"/>
    <mergeCell ref="A14:A15"/>
    <mergeCell ref="C14:C15"/>
    <mergeCell ref="D14:D15"/>
    <mergeCell ref="AJ14:AJ15"/>
    <mergeCell ref="AK14:AK15"/>
    <mergeCell ref="AA28:AI28"/>
    <mergeCell ref="C23:G23"/>
    <mergeCell ref="AA24:AI24"/>
    <mergeCell ref="AA25:AI25"/>
    <mergeCell ref="AA26:AI26"/>
    <mergeCell ref="AA27:AI27"/>
  </mergeCells>
  <pageMargins left="0.511811024" right="0.511811024" top="0.78740157499999996" bottom="0.78740157499999996" header="0.31496062000000002" footer="0.31496062000000002"/>
  <pageSetup paperSize="9" scale="24" fitToHeight="0" orientation="landscape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30"/>
  <sheetViews>
    <sheetView workbookViewId="0">
      <selection sqref="A1:XFD1048576"/>
    </sheetView>
  </sheetViews>
  <sheetFormatPr defaultRowHeight="15"/>
  <cols>
    <col min="1" max="1" width="8.7109375" style="195" customWidth="1"/>
    <col min="2" max="2" width="30.5703125" style="195" customWidth="1"/>
    <col min="3" max="3" width="13.140625" style="306" customWidth="1"/>
    <col min="4" max="4" width="13.5703125" style="195" customWidth="1"/>
    <col min="5" max="32" width="4.7109375" style="195" customWidth="1"/>
    <col min="33" max="35" width="4.7109375" style="195" hidden="1" customWidth="1"/>
    <col min="36" max="36" width="4.7109375" style="195" customWidth="1"/>
    <col min="37" max="37" width="4.28515625" style="195" customWidth="1"/>
    <col min="38" max="38" width="3.7109375" style="195" customWidth="1"/>
    <col min="39" max="16384" width="9.140625" style="195"/>
  </cols>
  <sheetData>
    <row r="1" spans="1:87" ht="15" customHeight="1">
      <c r="A1" s="362" t="s">
        <v>194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4"/>
      <c r="AM1" s="268"/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87"/>
      <c r="CD1" s="187"/>
      <c r="CE1" s="187"/>
      <c r="CF1" s="187"/>
      <c r="CG1" s="187"/>
      <c r="CH1" s="187"/>
      <c r="CI1" s="187"/>
    </row>
    <row r="2" spans="1:87">
      <c r="A2" s="365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7"/>
      <c r="AM2" s="268"/>
      <c r="AN2" s="269">
        <v>126</v>
      </c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269"/>
      <c r="BH2" s="269"/>
      <c r="BI2" s="269"/>
      <c r="BJ2" s="269"/>
      <c r="BK2" s="269"/>
      <c r="BL2" s="269"/>
      <c r="BM2" s="269"/>
      <c r="BN2" s="269"/>
      <c r="BO2" s="269"/>
      <c r="BP2" s="269"/>
      <c r="BQ2" s="269"/>
      <c r="BR2" s="269"/>
      <c r="BS2" s="269"/>
      <c r="BT2" s="269"/>
      <c r="BU2" s="269"/>
      <c r="BV2" s="269"/>
      <c r="BW2" s="269"/>
      <c r="BX2" s="269"/>
      <c r="BY2" s="269"/>
      <c r="BZ2" s="269"/>
      <c r="CA2" s="269"/>
      <c r="CB2" s="269"/>
      <c r="CC2" s="269"/>
      <c r="CD2" s="269"/>
      <c r="CE2" s="269"/>
      <c r="CF2" s="269"/>
      <c r="CG2" s="269"/>
      <c r="CH2" s="269"/>
      <c r="CI2" s="187"/>
    </row>
    <row r="3" spans="1:87">
      <c r="A3" s="368"/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69"/>
      <c r="AA3" s="369"/>
      <c r="AB3" s="369"/>
      <c r="AC3" s="369"/>
      <c r="AD3" s="369"/>
      <c r="AE3" s="369"/>
      <c r="AF3" s="369"/>
      <c r="AG3" s="369"/>
      <c r="AH3" s="369"/>
      <c r="AI3" s="369"/>
      <c r="AJ3" s="369"/>
      <c r="AK3" s="369"/>
      <c r="AL3" s="370"/>
      <c r="AM3" s="268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  <c r="CA3" s="269"/>
      <c r="CB3" s="269"/>
      <c r="CC3" s="269"/>
      <c r="CD3" s="269"/>
      <c r="CE3" s="269"/>
      <c r="CF3" s="269"/>
      <c r="CG3" s="269"/>
      <c r="CH3" s="269"/>
      <c r="CI3" s="187"/>
    </row>
    <row r="4" spans="1:87">
      <c r="A4" s="270" t="s">
        <v>0</v>
      </c>
      <c r="B4" s="89" t="s">
        <v>1</v>
      </c>
      <c r="C4" s="89" t="s">
        <v>75</v>
      </c>
      <c r="D4" s="356" t="s">
        <v>3</v>
      </c>
      <c r="E4" s="90">
        <v>1</v>
      </c>
      <c r="F4" s="90">
        <v>2</v>
      </c>
      <c r="G4" s="90">
        <v>3</v>
      </c>
      <c r="H4" s="90">
        <v>4</v>
      </c>
      <c r="I4" s="90">
        <v>5</v>
      </c>
      <c r="J4" s="90">
        <v>6</v>
      </c>
      <c r="K4" s="90">
        <v>7</v>
      </c>
      <c r="L4" s="90">
        <v>8</v>
      </c>
      <c r="M4" s="90">
        <v>9</v>
      </c>
      <c r="N4" s="90">
        <v>10</v>
      </c>
      <c r="O4" s="90">
        <v>11</v>
      </c>
      <c r="P4" s="90">
        <v>12</v>
      </c>
      <c r="Q4" s="90">
        <v>13</v>
      </c>
      <c r="R4" s="90">
        <v>14</v>
      </c>
      <c r="S4" s="90">
        <v>15</v>
      </c>
      <c r="T4" s="90">
        <v>16</v>
      </c>
      <c r="U4" s="90">
        <v>17</v>
      </c>
      <c r="V4" s="90">
        <v>18</v>
      </c>
      <c r="W4" s="90">
        <v>19</v>
      </c>
      <c r="X4" s="90">
        <v>20</v>
      </c>
      <c r="Y4" s="90">
        <v>21</v>
      </c>
      <c r="Z4" s="90">
        <v>22</v>
      </c>
      <c r="AA4" s="90">
        <v>23</v>
      </c>
      <c r="AB4" s="90">
        <v>24</v>
      </c>
      <c r="AC4" s="90">
        <v>25</v>
      </c>
      <c r="AD4" s="90">
        <v>26</v>
      </c>
      <c r="AE4" s="90">
        <v>27</v>
      </c>
      <c r="AF4" s="90">
        <v>28</v>
      </c>
      <c r="AG4" s="91">
        <v>29</v>
      </c>
      <c r="AH4" s="91">
        <v>30</v>
      </c>
      <c r="AI4" s="91">
        <v>31</v>
      </c>
      <c r="AJ4" s="358" t="s">
        <v>4</v>
      </c>
      <c r="AK4" s="371" t="s">
        <v>5</v>
      </c>
      <c r="AL4" s="360" t="s">
        <v>6</v>
      </c>
      <c r="AM4" s="268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269"/>
      <c r="BH4" s="269"/>
      <c r="BI4" s="269"/>
      <c r="BJ4" s="269"/>
      <c r="BK4" s="269"/>
      <c r="BL4" s="269"/>
      <c r="BM4" s="269"/>
      <c r="BN4" s="269"/>
      <c r="BO4" s="269"/>
      <c r="BP4" s="269"/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187"/>
    </row>
    <row r="5" spans="1:87">
      <c r="A5" s="270"/>
      <c r="B5" s="89" t="s">
        <v>121</v>
      </c>
      <c r="C5" s="89" t="s">
        <v>122</v>
      </c>
      <c r="D5" s="357"/>
      <c r="E5" s="1" t="s">
        <v>11</v>
      </c>
      <c r="F5" s="1" t="s">
        <v>12</v>
      </c>
      <c r="G5" s="1" t="s">
        <v>13</v>
      </c>
      <c r="H5" s="1" t="s">
        <v>14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8</v>
      </c>
      <c r="Q5" s="1" t="s">
        <v>9</v>
      </c>
      <c r="R5" s="1" t="s">
        <v>10</v>
      </c>
      <c r="S5" s="1" t="s">
        <v>11</v>
      </c>
      <c r="T5" s="1" t="s">
        <v>12</v>
      </c>
      <c r="U5" s="1" t="s">
        <v>13</v>
      </c>
      <c r="V5" s="1" t="s">
        <v>14</v>
      </c>
      <c r="W5" s="1" t="s">
        <v>8</v>
      </c>
      <c r="X5" s="1" t="s">
        <v>9</v>
      </c>
      <c r="Y5" s="1" t="s">
        <v>10</v>
      </c>
      <c r="Z5" s="1" t="s">
        <v>11</v>
      </c>
      <c r="AA5" s="1" t="s">
        <v>12</v>
      </c>
      <c r="AB5" s="1" t="s">
        <v>13</v>
      </c>
      <c r="AC5" s="1" t="s">
        <v>14</v>
      </c>
      <c r="AD5" s="1" t="s">
        <v>8</v>
      </c>
      <c r="AE5" s="1" t="s">
        <v>9</v>
      </c>
      <c r="AF5" s="1" t="s">
        <v>10</v>
      </c>
      <c r="AG5" s="1" t="s">
        <v>8</v>
      </c>
      <c r="AH5" s="1" t="s">
        <v>9</v>
      </c>
      <c r="AI5" s="1" t="s">
        <v>10</v>
      </c>
      <c r="AJ5" s="359"/>
      <c r="AK5" s="372"/>
      <c r="AL5" s="361"/>
      <c r="AM5" s="268"/>
      <c r="AN5" s="271" t="s">
        <v>4</v>
      </c>
      <c r="AO5" s="271" t="s">
        <v>6</v>
      </c>
      <c r="AP5" s="92"/>
      <c r="AQ5" s="271" t="s">
        <v>15</v>
      </c>
      <c r="AR5" s="271" t="s">
        <v>16</v>
      </c>
      <c r="AS5" s="271" t="s">
        <v>17</v>
      </c>
      <c r="AT5" s="271" t="s">
        <v>18</v>
      </c>
      <c r="AU5" s="271" t="s">
        <v>19</v>
      </c>
      <c r="AV5" s="272" t="s">
        <v>20</v>
      </c>
      <c r="AW5" s="272" t="s">
        <v>21</v>
      </c>
      <c r="AX5" s="272" t="s">
        <v>22</v>
      </c>
      <c r="AY5" s="272" t="s">
        <v>123</v>
      </c>
      <c r="AZ5" s="272" t="s">
        <v>77</v>
      </c>
      <c r="BA5" s="272" t="s">
        <v>78</v>
      </c>
      <c r="BB5" s="272" t="s">
        <v>26</v>
      </c>
      <c r="BC5" s="272" t="s">
        <v>27</v>
      </c>
      <c r="BD5" s="272" t="s">
        <v>28</v>
      </c>
      <c r="BE5" s="272" t="s">
        <v>78</v>
      </c>
      <c r="BF5" s="272" t="s">
        <v>30</v>
      </c>
      <c r="BG5" s="272" t="s">
        <v>31</v>
      </c>
      <c r="BH5" s="272" t="s">
        <v>32</v>
      </c>
      <c r="BI5" s="272" t="s">
        <v>33</v>
      </c>
      <c r="BJ5" s="272" t="s">
        <v>34</v>
      </c>
      <c r="BK5" s="272" t="s">
        <v>35</v>
      </c>
      <c r="BL5" s="272"/>
      <c r="BM5" s="272"/>
      <c r="BN5" s="273" t="s">
        <v>36</v>
      </c>
      <c r="BO5" s="273" t="s">
        <v>37</v>
      </c>
      <c r="BP5" s="269"/>
      <c r="BQ5" s="272" t="s">
        <v>20</v>
      </c>
      <c r="BR5" s="272" t="s">
        <v>21</v>
      </c>
      <c r="BS5" s="272" t="s">
        <v>22</v>
      </c>
      <c r="BT5" s="272" t="s">
        <v>124</v>
      </c>
      <c r="BU5" s="272" t="s">
        <v>28</v>
      </c>
      <c r="BV5" s="272" t="s">
        <v>77</v>
      </c>
      <c r="BW5" s="272" t="s">
        <v>26</v>
      </c>
      <c r="BX5" s="272" t="s">
        <v>27</v>
      </c>
      <c r="BY5" s="272" t="s">
        <v>28</v>
      </c>
      <c r="BZ5" s="272" t="s">
        <v>78</v>
      </c>
      <c r="CA5" s="272" t="s">
        <v>30</v>
      </c>
      <c r="CB5" s="272" t="s">
        <v>31</v>
      </c>
      <c r="CC5" s="272" t="s">
        <v>32</v>
      </c>
      <c r="CD5" s="272" t="s">
        <v>33</v>
      </c>
      <c r="CE5" s="272" t="s">
        <v>34</v>
      </c>
      <c r="CF5" s="272" t="s">
        <v>35</v>
      </c>
      <c r="CG5" s="272"/>
      <c r="CH5" s="272"/>
      <c r="CI5" s="274" t="s">
        <v>125</v>
      </c>
    </row>
    <row r="6" spans="1:87">
      <c r="A6" s="275">
        <v>426237</v>
      </c>
      <c r="B6" s="276" t="s">
        <v>195</v>
      </c>
      <c r="C6" s="110">
        <v>17191</v>
      </c>
      <c r="D6" s="93" t="s">
        <v>126</v>
      </c>
      <c r="E6" s="95"/>
      <c r="F6" s="95"/>
      <c r="G6" s="94" t="s">
        <v>78</v>
      </c>
      <c r="H6" s="94" t="s">
        <v>78</v>
      </c>
      <c r="I6" s="94" t="s">
        <v>78</v>
      </c>
      <c r="J6" s="94" t="s">
        <v>78</v>
      </c>
      <c r="K6" s="94" t="s">
        <v>78</v>
      </c>
      <c r="L6" s="233"/>
      <c r="M6" s="233"/>
      <c r="N6" s="94" t="s">
        <v>78</v>
      </c>
      <c r="O6" s="94" t="s">
        <v>78</v>
      </c>
      <c r="P6" s="94" t="s">
        <v>78</v>
      </c>
      <c r="Q6" s="94" t="s">
        <v>78</v>
      </c>
      <c r="R6" s="94" t="s">
        <v>78</v>
      </c>
      <c r="S6" s="233"/>
      <c r="T6" s="233"/>
      <c r="U6" s="94" t="s">
        <v>78</v>
      </c>
      <c r="V6" s="94" t="s">
        <v>78</v>
      </c>
      <c r="W6" s="94" t="s">
        <v>78</v>
      </c>
      <c r="X6" s="94" t="s">
        <v>78</v>
      </c>
      <c r="Y6" s="94" t="s">
        <v>78</v>
      </c>
      <c r="Z6" s="233"/>
      <c r="AA6" s="233"/>
      <c r="AB6" s="94" t="s">
        <v>78</v>
      </c>
      <c r="AC6" s="94" t="s">
        <v>78</v>
      </c>
      <c r="AD6" s="94" t="s">
        <v>78</v>
      </c>
      <c r="AE6" s="94" t="s">
        <v>78</v>
      </c>
      <c r="AF6" s="94" t="s">
        <v>78</v>
      </c>
      <c r="AG6" s="94"/>
      <c r="AH6" s="94"/>
      <c r="AI6" s="94"/>
      <c r="AJ6" s="96">
        <f>AN6</f>
        <v>126</v>
      </c>
      <c r="AK6" s="97">
        <f>AJ6+AL6</f>
        <v>126</v>
      </c>
      <c r="AL6" s="98">
        <v>0</v>
      </c>
      <c r="AM6" s="268"/>
      <c r="AN6" s="277">
        <f>$AN$2-BN6</f>
        <v>126</v>
      </c>
      <c r="AO6" s="277">
        <f>(BO6-AN6)</f>
        <v>-6</v>
      </c>
      <c r="AP6" s="92"/>
      <c r="AQ6" s="271"/>
      <c r="AR6" s="271"/>
      <c r="AS6" s="271"/>
      <c r="AT6" s="271"/>
      <c r="AU6" s="271"/>
      <c r="AV6" s="272">
        <f>COUNTIF(D6:AI6,"M")</f>
        <v>0</v>
      </c>
      <c r="AW6" s="272">
        <f>COUNTIF(D6:AI6,"T")</f>
        <v>0</v>
      </c>
      <c r="AX6" s="272">
        <f>COUNTIF(D6:AI6,"P")</f>
        <v>0</v>
      </c>
      <c r="AY6" s="272">
        <f>COUNTIF(D6:AI6,"M2")</f>
        <v>0</v>
      </c>
      <c r="AZ6" s="272">
        <f>COUNTIF(D6:AI6,"M1")</f>
        <v>0</v>
      </c>
      <c r="BA6" s="272">
        <f>COUNTIF(D6:AI6,"T1")</f>
        <v>20</v>
      </c>
      <c r="BB6" s="272">
        <f>COUNTIF(D6:AI6,"I")</f>
        <v>0</v>
      </c>
      <c r="BC6" s="272">
        <f>COUNTIF(D6:AI6,"I²")</f>
        <v>0</v>
      </c>
      <c r="BD6" s="272">
        <f>COUNTIF(D6:AI6,"M4")</f>
        <v>0</v>
      </c>
      <c r="BE6" s="272">
        <f>COUNTIF(D6:AI6,"T5")</f>
        <v>0</v>
      </c>
      <c r="BF6" s="272">
        <f>COUNTIF(D6:AI6,"M/SN")</f>
        <v>0</v>
      </c>
      <c r="BG6" s="272">
        <f>COUNTIF(D6:AI6,"T/SNDa")</f>
        <v>0</v>
      </c>
      <c r="BH6" s="272">
        <f>COUNTIF(D6:AI6,"T/I")</f>
        <v>0</v>
      </c>
      <c r="BI6" s="272">
        <f>COUNTIF(D6:AI6,"P/i")</f>
        <v>0</v>
      </c>
      <c r="BJ6" s="272">
        <f>COUNTIF(D6:AI6,"m/i")</f>
        <v>0</v>
      </c>
      <c r="BK6" s="272">
        <f>COUNTIF(D6:AI6,"M4/t")</f>
        <v>0</v>
      </c>
      <c r="BL6" s="272">
        <f>COUNTIF(D6:AI6,"MTa")</f>
        <v>0</v>
      </c>
      <c r="BM6" s="272">
        <f>COUNTIF(D6:AI6,"MTa")</f>
        <v>0</v>
      </c>
      <c r="BN6" s="272">
        <f>((AR6*6)+(AS6*6)+(AT6*6)+(AU6)+(AQ6*6))</f>
        <v>0</v>
      </c>
      <c r="BO6" s="278">
        <f>(AV6*$BQ$6)+(AW6*$BR$6)+(AX6*$BS$6)+(AY6*$BT$6)+(AZ6*$BU$6)+(BA6*$BV$6)+(BB6*$BW$6)+(BC6*$BX$6)+(BD6*$BY$6)+(BE6*$BZ$6)+(BF6*$CA$6)+(BG6*$CB$6)+(BH6*$CC$6)+(BI6*$CD6)+(BJ6*$CE$6)+(BK6*$CF$6)+(BL6*$CG$6)+(BM6*$CH$6)</f>
        <v>120</v>
      </c>
      <c r="BP6" s="269"/>
      <c r="BQ6" s="271">
        <v>6</v>
      </c>
      <c r="BR6" s="271">
        <v>6</v>
      </c>
      <c r="BS6" s="271">
        <v>12</v>
      </c>
      <c r="BT6" s="271">
        <v>6</v>
      </c>
      <c r="BU6" s="271">
        <v>6</v>
      </c>
      <c r="BV6" s="271">
        <v>6</v>
      </c>
      <c r="BW6" s="271">
        <v>6</v>
      </c>
      <c r="BX6" s="271">
        <v>6</v>
      </c>
      <c r="BY6" s="271">
        <v>6</v>
      </c>
      <c r="BZ6" s="271">
        <v>6</v>
      </c>
      <c r="CA6" s="271">
        <v>18</v>
      </c>
      <c r="CB6" s="271">
        <v>18</v>
      </c>
      <c r="CC6" s="271">
        <v>12</v>
      </c>
      <c r="CD6" s="271">
        <v>18</v>
      </c>
      <c r="CE6" s="271">
        <v>12</v>
      </c>
      <c r="CF6" s="271">
        <v>8</v>
      </c>
      <c r="CG6" s="271"/>
      <c r="CH6" s="271"/>
      <c r="CI6" s="279">
        <v>6</v>
      </c>
    </row>
    <row r="7" spans="1:87">
      <c r="A7" s="270" t="s">
        <v>0</v>
      </c>
      <c r="B7" s="89" t="s">
        <v>1</v>
      </c>
      <c r="C7" s="89" t="s">
        <v>75</v>
      </c>
      <c r="D7" s="356" t="s">
        <v>3</v>
      </c>
      <c r="E7" s="90">
        <v>1</v>
      </c>
      <c r="F7" s="90">
        <v>2</v>
      </c>
      <c r="G7" s="90">
        <v>3</v>
      </c>
      <c r="H7" s="90">
        <v>4</v>
      </c>
      <c r="I7" s="90">
        <v>5</v>
      </c>
      <c r="J7" s="90">
        <v>6</v>
      </c>
      <c r="K7" s="90">
        <v>7</v>
      </c>
      <c r="L7" s="90">
        <v>8</v>
      </c>
      <c r="M7" s="90">
        <v>9</v>
      </c>
      <c r="N7" s="90">
        <v>10</v>
      </c>
      <c r="O7" s="90">
        <v>11</v>
      </c>
      <c r="P7" s="90">
        <v>12</v>
      </c>
      <c r="Q7" s="90">
        <v>13</v>
      </c>
      <c r="R7" s="90">
        <v>14</v>
      </c>
      <c r="S7" s="90">
        <v>15</v>
      </c>
      <c r="T7" s="90">
        <v>16</v>
      </c>
      <c r="U7" s="90">
        <v>17</v>
      </c>
      <c r="V7" s="90">
        <v>18</v>
      </c>
      <c r="W7" s="90">
        <v>19</v>
      </c>
      <c r="X7" s="90">
        <v>20</v>
      </c>
      <c r="Y7" s="90">
        <v>21</v>
      </c>
      <c r="Z7" s="90">
        <v>22</v>
      </c>
      <c r="AA7" s="90">
        <v>23</v>
      </c>
      <c r="AB7" s="90">
        <v>24</v>
      </c>
      <c r="AC7" s="90">
        <v>25</v>
      </c>
      <c r="AD7" s="90">
        <v>26</v>
      </c>
      <c r="AE7" s="90">
        <v>27</v>
      </c>
      <c r="AF7" s="90">
        <v>28</v>
      </c>
      <c r="AG7" s="91">
        <v>29</v>
      </c>
      <c r="AH7" s="91">
        <v>30</v>
      </c>
      <c r="AI7" s="91">
        <v>31</v>
      </c>
      <c r="AJ7" s="358" t="s">
        <v>4</v>
      </c>
      <c r="AK7" s="371" t="s">
        <v>5</v>
      </c>
      <c r="AL7" s="360" t="s">
        <v>6</v>
      </c>
      <c r="AM7" s="268"/>
      <c r="AN7" s="271"/>
      <c r="AO7" s="271"/>
      <c r="AP7" s="92"/>
      <c r="AQ7" s="271"/>
      <c r="AR7" s="271"/>
      <c r="AS7" s="271"/>
      <c r="AT7" s="271"/>
      <c r="AU7" s="271"/>
      <c r="AV7" s="272"/>
      <c r="AW7" s="272"/>
      <c r="AX7" s="272"/>
      <c r="AY7" s="272"/>
      <c r="AZ7" s="272">
        <f t="shared" ref="AZ7:AZ15" si="0">COUNTIF(D7:AI7,"M1")</f>
        <v>0</v>
      </c>
      <c r="BA7" s="272"/>
      <c r="BB7" s="272"/>
      <c r="BC7" s="272"/>
      <c r="BD7" s="272"/>
      <c r="BE7" s="272"/>
      <c r="BF7" s="272"/>
      <c r="BG7" s="272"/>
      <c r="BH7" s="272"/>
      <c r="BI7" s="272"/>
      <c r="BJ7" s="272"/>
      <c r="BK7" s="272"/>
      <c r="BL7" s="272"/>
      <c r="BM7" s="272"/>
      <c r="BN7" s="273"/>
      <c r="BO7" s="273"/>
      <c r="BP7" s="269"/>
      <c r="BQ7" s="269"/>
      <c r="BR7" s="269"/>
      <c r="BS7" s="269"/>
      <c r="BT7" s="269"/>
      <c r="BU7" s="269"/>
      <c r="BV7" s="269"/>
      <c r="BW7" s="269"/>
      <c r="BX7" s="269"/>
      <c r="BY7" s="269"/>
      <c r="BZ7" s="269"/>
      <c r="CA7" s="269"/>
      <c r="CB7" s="269"/>
      <c r="CC7" s="269"/>
      <c r="CD7" s="269"/>
      <c r="CE7" s="269"/>
      <c r="CF7" s="269"/>
      <c r="CG7" s="269"/>
      <c r="CH7" s="269"/>
      <c r="CI7" s="187"/>
    </row>
    <row r="8" spans="1:87">
      <c r="A8" s="270"/>
      <c r="B8" s="89" t="s">
        <v>127</v>
      </c>
      <c r="C8" s="89" t="s">
        <v>128</v>
      </c>
      <c r="D8" s="357"/>
      <c r="E8" s="1" t="s">
        <v>11</v>
      </c>
      <c r="F8" s="1" t="s">
        <v>12</v>
      </c>
      <c r="G8" s="1" t="s">
        <v>13</v>
      </c>
      <c r="H8" s="1" t="s">
        <v>14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8</v>
      </c>
      <c r="Q8" s="1" t="s">
        <v>9</v>
      </c>
      <c r="R8" s="1" t="s">
        <v>10</v>
      </c>
      <c r="S8" s="1" t="s">
        <v>11</v>
      </c>
      <c r="T8" s="1" t="s">
        <v>12</v>
      </c>
      <c r="U8" s="1" t="s">
        <v>13</v>
      </c>
      <c r="V8" s="1" t="s">
        <v>14</v>
      </c>
      <c r="W8" s="1" t="s">
        <v>8</v>
      </c>
      <c r="X8" s="1" t="s">
        <v>9</v>
      </c>
      <c r="Y8" s="1" t="s">
        <v>10</v>
      </c>
      <c r="Z8" s="1" t="s">
        <v>11</v>
      </c>
      <c r="AA8" s="1" t="s">
        <v>12</v>
      </c>
      <c r="AB8" s="1" t="s">
        <v>13</v>
      </c>
      <c r="AC8" s="1" t="s">
        <v>14</v>
      </c>
      <c r="AD8" s="1" t="s">
        <v>8</v>
      </c>
      <c r="AE8" s="1" t="s">
        <v>9</v>
      </c>
      <c r="AF8" s="1" t="s">
        <v>10</v>
      </c>
      <c r="AG8" s="1" t="s">
        <v>8</v>
      </c>
      <c r="AH8" s="1" t="s">
        <v>9</v>
      </c>
      <c r="AI8" s="1" t="s">
        <v>10</v>
      </c>
      <c r="AJ8" s="359"/>
      <c r="AK8" s="372"/>
      <c r="AL8" s="361"/>
      <c r="AM8" s="268"/>
      <c r="AN8" s="271" t="s">
        <v>4</v>
      </c>
      <c r="AO8" s="271" t="s">
        <v>6</v>
      </c>
      <c r="AP8" s="92"/>
      <c r="AQ8" s="271" t="s">
        <v>15</v>
      </c>
      <c r="AR8" s="271" t="s">
        <v>16</v>
      </c>
      <c r="AS8" s="271" t="s">
        <v>17</v>
      </c>
      <c r="AT8" s="271" t="s">
        <v>18</v>
      </c>
      <c r="AU8" s="271" t="s">
        <v>19</v>
      </c>
      <c r="AV8" s="272" t="s">
        <v>20</v>
      </c>
      <c r="AW8" s="272" t="s">
        <v>21</v>
      </c>
      <c r="AX8" s="272" t="s">
        <v>22</v>
      </c>
      <c r="AY8" s="272" t="s">
        <v>123</v>
      </c>
      <c r="AZ8" s="272" t="s">
        <v>77</v>
      </c>
      <c r="BA8" s="272" t="s">
        <v>78</v>
      </c>
      <c r="BB8" s="272" t="s">
        <v>26</v>
      </c>
      <c r="BC8" s="272" t="s">
        <v>27</v>
      </c>
      <c r="BD8" s="272" t="s">
        <v>129</v>
      </c>
      <c r="BE8" s="272" t="s">
        <v>130</v>
      </c>
      <c r="BF8" s="272" t="s">
        <v>30</v>
      </c>
      <c r="BG8" s="272" t="s">
        <v>31</v>
      </c>
      <c r="BH8" s="272" t="s">
        <v>32</v>
      </c>
      <c r="BI8" s="272" t="s">
        <v>33</v>
      </c>
      <c r="BJ8" s="272" t="s">
        <v>34</v>
      </c>
      <c r="BK8" s="272" t="s">
        <v>35</v>
      </c>
      <c r="BL8" s="272"/>
      <c r="BM8" s="272"/>
      <c r="BN8" s="273" t="s">
        <v>36</v>
      </c>
      <c r="BO8" s="273" t="s">
        <v>37</v>
      </c>
      <c r="BP8" s="269"/>
      <c r="BQ8" s="269"/>
      <c r="BR8" s="269"/>
      <c r="BS8" s="269"/>
      <c r="BT8" s="269"/>
      <c r="BU8" s="269"/>
      <c r="BV8" s="269"/>
      <c r="BW8" s="269"/>
      <c r="BX8" s="269"/>
      <c r="BY8" s="269"/>
      <c r="BZ8" s="269"/>
      <c r="CA8" s="269"/>
      <c r="CB8" s="269"/>
      <c r="CC8" s="269"/>
      <c r="CD8" s="269"/>
      <c r="CE8" s="269"/>
      <c r="CF8" s="269"/>
      <c r="CG8" s="269"/>
      <c r="CH8" s="269"/>
      <c r="CI8" s="187"/>
    </row>
    <row r="9" spans="1:87">
      <c r="A9" s="275" t="s">
        <v>131</v>
      </c>
      <c r="B9" s="276" t="s">
        <v>132</v>
      </c>
      <c r="C9" s="110" t="s">
        <v>133</v>
      </c>
      <c r="D9" s="99" t="s">
        <v>134</v>
      </c>
      <c r="E9" s="95"/>
      <c r="F9" s="95"/>
      <c r="G9" s="232" t="s">
        <v>20</v>
      </c>
      <c r="H9" s="232" t="s">
        <v>20</v>
      </c>
      <c r="I9" s="232" t="s">
        <v>20</v>
      </c>
      <c r="J9" s="232" t="s">
        <v>20</v>
      </c>
      <c r="K9" s="232" t="s">
        <v>20</v>
      </c>
      <c r="L9" s="233"/>
      <c r="M9" s="233"/>
      <c r="N9" s="232" t="s">
        <v>20</v>
      </c>
      <c r="O9" s="232" t="s">
        <v>20</v>
      </c>
      <c r="P9" s="232" t="s">
        <v>20</v>
      </c>
      <c r="Q9" s="232" t="s">
        <v>20</v>
      </c>
      <c r="R9" s="232" t="s">
        <v>20</v>
      </c>
      <c r="S9" s="233"/>
      <c r="T9" s="233"/>
      <c r="U9" s="232" t="s">
        <v>20</v>
      </c>
      <c r="V9" s="232" t="s">
        <v>20</v>
      </c>
      <c r="W9" s="232" t="s">
        <v>20</v>
      </c>
      <c r="X9" s="232" t="s">
        <v>20</v>
      </c>
      <c r="Y9" s="232" t="s">
        <v>20</v>
      </c>
      <c r="Z9" s="233"/>
      <c r="AA9" s="233"/>
      <c r="AB9" s="232" t="s">
        <v>20</v>
      </c>
      <c r="AC9" s="232" t="s">
        <v>20</v>
      </c>
      <c r="AD9" s="232" t="s">
        <v>20</v>
      </c>
      <c r="AE9" s="232" t="s">
        <v>20</v>
      </c>
      <c r="AF9" s="232" t="s">
        <v>20</v>
      </c>
      <c r="AG9" s="94"/>
      <c r="AH9" s="94"/>
      <c r="AI9" s="94"/>
      <c r="AJ9" s="96">
        <f>AN2</f>
        <v>126</v>
      </c>
      <c r="AK9" s="97">
        <f>AJ9+AL9</f>
        <v>126</v>
      </c>
      <c r="AL9" s="98">
        <v>0</v>
      </c>
      <c r="AM9" s="268"/>
      <c r="AN9" s="277">
        <f>$AN$2-BN9</f>
        <v>48</v>
      </c>
      <c r="AO9" s="277">
        <f>(BO9-AN9)</f>
        <v>72</v>
      </c>
      <c r="AP9" s="92"/>
      <c r="AQ9" s="271">
        <v>5</v>
      </c>
      <c r="AR9" s="271">
        <v>3</v>
      </c>
      <c r="AS9" s="271"/>
      <c r="AT9" s="271">
        <v>5</v>
      </c>
      <c r="AU9" s="271"/>
      <c r="AV9" s="272">
        <f>COUNTIF(D9:AI9,"M")</f>
        <v>20</v>
      </c>
      <c r="AW9" s="272">
        <f>COUNTIF(D9:AI9,"T")</f>
        <v>0</v>
      </c>
      <c r="AX9" s="272">
        <f>COUNTIF(D9:AI9,"P")</f>
        <v>0</v>
      </c>
      <c r="AY9" s="272">
        <f>COUNTIF(D9:AI9,"M3")</f>
        <v>0</v>
      </c>
      <c r="AZ9" s="272">
        <f t="shared" si="0"/>
        <v>0</v>
      </c>
      <c r="BA9" s="272">
        <f>COUNTIF(D9:AI9,"I/I")</f>
        <v>0</v>
      </c>
      <c r="BB9" s="272">
        <f>COUNTIF(D9:AI9,"I")</f>
        <v>0</v>
      </c>
      <c r="BC9" s="272">
        <f>COUNTIF(D9:AI9,"I²")</f>
        <v>0</v>
      </c>
      <c r="BD9" s="272">
        <f>COUNTIF(D9:AI9,"M4")</f>
        <v>0</v>
      </c>
      <c r="BE9" s="272">
        <f>COUNTIF(D9:AI9,"T5")</f>
        <v>0</v>
      </c>
      <c r="BF9" s="272">
        <f>COUNTIF(D9:AI9,"M/SN")</f>
        <v>0</v>
      </c>
      <c r="BG9" s="272">
        <f>COUNTIF(D9:AI9,"T/SNDa")</f>
        <v>0</v>
      </c>
      <c r="BH9" s="272">
        <f>COUNTIF(D9:AI9,"T/I")</f>
        <v>0</v>
      </c>
      <c r="BI9" s="272">
        <f>COUNTIF(D9:AI9,"P/i")</f>
        <v>0</v>
      </c>
      <c r="BJ9" s="272">
        <f>COUNTIF(D9:AI9,"m/i")</f>
        <v>0</v>
      </c>
      <c r="BK9" s="272">
        <f>COUNTIF(D9:AI9,"M4/t")</f>
        <v>0</v>
      </c>
      <c r="BL9" s="272">
        <f>COUNTIF(D9:AI9,"MTa")</f>
        <v>0</v>
      </c>
      <c r="BM9" s="272">
        <f>COUNTIF(D9:AI9,"MTa")</f>
        <v>0</v>
      </c>
      <c r="BN9" s="272">
        <f>((AR9*6)+(AS9*6)+(AT9*6)+(AU9)+(AQ9*6))</f>
        <v>78</v>
      </c>
      <c r="BO9" s="278">
        <f>(AV9*$BQ$6)+(AW9*$BR$6)+(AX9*$BS$6)+(AY9*$BT$6)+(AZ9*$BU$6)+(BA9*$BV$6)+(BB9*$BW$6)+(BC9*$BX$6)+(BD9*$BY$6)+(BE9*$BZ$6)+(BF9*$CA$6)+(BG9*$CB$6)+(BH9*$CC$6)+(BI9*$CD9)+(BJ9*$CE$6)+(BK9*$CF$6)+(BL9*$CG$6)+(BM9*$CH$6)</f>
        <v>120</v>
      </c>
      <c r="BP9" s="269"/>
      <c r="BQ9" s="269"/>
      <c r="BR9" s="269"/>
      <c r="BS9" s="269"/>
      <c r="BT9" s="269"/>
      <c r="BU9" s="269"/>
      <c r="BV9" s="269"/>
      <c r="BW9" s="269"/>
      <c r="BX9" s="269"/>
      <c r="BY9" s="269"/>
      <c r="BZ9" s="269"/>
      <c r="CA9" s="269"/>
      <c r="CB9" s="269"/>
      <c r="CC9" s="269"/>
      <c r="CD9" s="269"/>
      <c r="CE9" s="269"/>
      <c r="CF9" s="269"/>
      <c r="CG9" s="269"/>
      <c r="CH9" s="269"/>
      <c r="CI9" s="187"/>
    </row>
    <row r="10" spans="1:87">
      <c r="A10" s="270" t="s">
        <v>0</v>
      </c>
      <c r="B10" s="89" t="s">
        <v>1</v>
      </c>
      <c r="C10" s="89" t="s">
        <v>75</v>
      </c>
      <c r="D10" s="356" t="s">
        <v>3</v>
      </c>
      <c r="E10" s="90">
        <v>1</v>
      </c>
      <c r="F10" s="90">
        <v>2</v>
      </c>
      <c r="G10" s="90">
        <v>3</v>
      </c>
      <c r="H10" s="90">
        <v>4</v>
      </c>
      <c r="I10" s="90">
        <v>5</v>
      </c>
      <c r="J10" s="90">
        <v>6</v>
      </c>
      <c r="K10" s="90">
        <v>7</v>
      </c>
      <c r="L10" s="90">
        <v>8</v>
      </c>
      <c r="M10" s="90">
        <v>9</v>
      </c>
      <c r="N10" s="90">
        <v>10</v>
      </c>
      <c r="O10" s="90">
        <v>11</v>
      </c>
      <c r="P10" s="90">
        <v>12</v>
      </c>
      <c r="Q10" s="90">
        <v>13</v>
      </c>
      <c r="R10" s="90">
        <v>14</v>
      </c>
      <c r="S10" s="90">
        <v>15</v>
      </c>
      <c r="T10" s="90">
        <v>16</v>
      </c>
      <c r="U10" s="90">
        <v>17</v>
      </c>
      <c r="V10" s="90">
        <v>18</v>
      </c>
      <c r="W10" s="90">
        <v>19</v>
      </c>
      <c r="X10" s="90">
        <v>20</v>
      </c>
      <c r="Y10" s="90">
        <v>21</v>
      </c>
      <c r="Z10" s="90">
        <v>22</v>
      </c>
      <c r="AA10" s="90">
        <v>23</v>
      </c>
      <c r="AB10" s="90">
        <v>24</v>
      </c>
      <c r="AC10" s="90">
        <v>25</v>
      </c>
      <c r="AD10" s="90">
        <v>26</v>
      </c>
      <c r="AE10" s="90">
        <v>27</v>
      </c>
      <c r="AF10" s="90">
        <v>28</v>
      </c>
      <c r="AG10" s="91">
        <v>29</v>
      </c>
      <c r="AH10" s="91">
        <v>30</v>
      </c>
      <c r="AI10" s="91">
        <v>31</v>
      </c>
      <c r="AJ10" s="358" t="s">
        <v>4</v>
      </c>
      <c r="AK10" s="371" t="s">
        <v>5</v>
      </c>
      <c r="AL10" s="360" t="s">
        <v>6</v>
      </c>
      <c r="AM10" s="268"/>
      <c r="AN10" s="277"/>
      <c r="AO10" s="277"/>
      <c r="AP10" s="92"/>
      <c r="AQ10" s="271"/>
      <c r="AR10" s="271"/>
      <c r="AS10" s="271"/>
      <c r="AT10" s="271"/>
      <c r="AU10" s="271"/>
      <c r="AV10" s="272"/>
      <c r="AW10" s="272"/>
      <c r="AX10" s="272"/>
      <c r="AY10" s="272"/>
      <c r="AZ10" s="272">
        <f t="shared" si="0"/>
        <v>0</v>
      </c>
      <c r="BA10" s="272"/>
      <c r="BB10" s="272"/>
      <c r="BC10" s="272"/>
      <c r="BD10" s="272"/>
      <c r="BE10" s="272"/>
      <c r="BF10" s="272"/>
      <c r="BG10" s="272"/>
      <c r="BH10" s="272"/>
      <c r="BI10" s="272"/>
      <c r="BJ10" s="272"/>
      <c r="BK10" s="272"/>
      <c r="BL10" s="272"/>
      <c r="BM10" s="272"/>
      <c r="BN10" s="272"/>
      <c r="BO10" s="278">
        <f>(AV10*$BQ$6)+(AW10*$BR$6)+(AX10*$BS$6)+(AY10*$BT$6)+(AZ10*$BU$6)+(BA10*$BV$6)+(BB10*$BW$6)+(BC10*$BX$6)+(BD10*$BY$6)+(BE10*$BZ$6)+(BF10*$CA$6)+(BG10*$CB$6)+(BH10*$CC$6)+(BI10*$CD10)+(BJ10*$CE$6)+(BK10*$CF$6)+(BL10*$CG$6)+(BM10*$CH$6)</f>
        <v>0</v>
      </c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69"/>
      <c r="CB10" s="269"/>
      <c r="CC10" s="269"/>
      <c r="CD10" s="269"/>
      <c r="CE10" s="269"/>
      <c r="CF10" s="269"/>
      <c r="CG10" s="269"/>
      <c r="CH10" s="269"/>
      <c r="CI10" s="187"/>
    </row>
    <row r="11" spans="1:87">
      <c r="A11" s="270"/>
      <c r="B11" s="89" t="s">
        <v>135</v>
      </c>
      <c r="C11" s="89"/>
      <c r="D11" s="357"/>
      <c r="E11" s="1" t="s">
        <v>11</v>
      </c>
      <c r="F11" s="1" t="s">
        <v>12</v>
      </c>
      <c r="G11" s="1" t="s">
        <v>13</v>
      </c>
      <c r="H11" s="1" t="s">
        <v>14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8</v>
      </c>
      <c r="Q11" s="1" t="s">
        <v>9</v>
      </c>
      <c r="R11" s="1" t="s">
        <v>10</v>
      </c>
      <c r="S11" s="1" t="s">
        <v>11</v>
      </c>
      <c r="T11" s="1" t="s">
        <v>12</v>
      </c>
      <c r="U11" s="1" t="s">
        <v>13</v>
      </c>
      <c r="V11" s="1" t="s">
        <v>14</v>
      </c>
      <c r="W11" s="1" t="s">
        <v>8</v>
      </c>
      <c r="X11" s="1" t="s">
        <v>9</v>
      </c>
      <c r="Y11" s="1" t="s">
        <v>10</v>
      </c>
      <c r="Z11" s="1" t="s">
        <v>11</v>
      </c>
      <c r="AA11" s="1" t="s">
        <v>12</v>
      </c>
      <c r="AB11" s="1" t="s">
        <v>13</v>
      </c>
      <c r="AC11" s="1" t="s">
        <v>14</v>
      </c>
      <c r="AD11" s="1" t="s">
        <v>8</v>
      </c>
      <c r="AE11" s="1" t="s">
        <v>9</v>
      </c>
      <c r="AF11" s="1" t="s">
        <v>10</v>
      </c>
      <c r="AG11" s="1" t="s">
        <v>8</v>
      </c>
      <c r="AH11" s="1" t="s">
        <v>9</v>
      </c>
      <c r="AI11" s="1" t="s">
        <v>10</v>
      </c>
      <c r="AJ11" s="359"/>
      <c r="AK11" s="372"/>
      <c r="AL11" s="361"/>
      <c r="AM11" s="268"/>
      <c r="AN11" s="271" t="s">
        <v>4</v>
      </c>
      <c r="AO11" s="271" t="s">
        <v>6</v>
      </c>
      <c r="AP11" s="92"/>
      <c r="AQ11" s="271" t="s">
        <v>15</v>
      </c>
      <c r="AR11" s="271" t="s">
        <v>16</v>
      </c>
      <c r="AS11" s="271" t="s">
        <v>17</v>
      </c>
      <c r="AT11" s="271" t="s">
        <v>18</v>
      </c>
      <c r="AU11" s="271" t="s">
        <v>19</v>
      </c>
      <c r="AV11" s="272" t="s">
        <v>20</v>
      </c>
      <c r="AW11" s="272" t="s">
        <v>21</v>
      </c>
      <c r="AX11" s="272" t="s">
        <v>22</v>
      </c>
      <c r="AY11" s="272" t="s">
        <v>123</v>
      </c>
      <c r="AZ11" s="272" t="s">
        <v>77</v>
      </c>
      <c r="BA11" s="272" t="s">
        <v>78</v>
      </c>
      <c r="BB11" s="272" t="s">
        <v>26</v>
      </c>
      <c r="BC11" s="272" t="s">
        <v>27</v>
      </c>
      <c r="BD11" s="272" t="s">
        <v>129</v>
      </c>
      <c r="BE11" s="272" t="s">
        <v>130</v>
      </c>
      <c r="BF11" s="272" t="s">
        <v>30</v>
      </c>
      <c r="BG11" s="272" t="s">
        <v>31</v>
      </c>
      <c r="BH11" s="272" t="s">
        <v>32</v>
      </c>
      <c r="BI11" s="272" t="s">
        <v>33</v>
      </c>
      <c r="BJ11" s="272" t="s">
        <v>34</v>
      </c>
      <c r="BK11" s="272" t="s">
        <v>35</v>
      </c>
      <c r="BL11" s="272"/>
      <c r="BM11" s="272"/>
      <c r="BN11" s="273" t="s">
        <v>36</v>
      </c>
      <c r="BO11" s="278"/>
      <c r="BP11" s="269"/>
      <c r="BQ11" s="269"/>
      <c r="BR11" s="269"/>
      <c r="BS11" s="269"/>
      <c r="BT11" s="269"/>
      <c r="BU11" s="269"/>
      <c r="BV11" s="269"/>
      <c r="BW11" s="269"/>
      <c r="BX11" s="269"/>
      <c r="BY11" s="269"/>
      <c r="BZ11" s="269"/>
      <c r="CA11" s="269"/>
      <c r="CB11" s="269"/>
      <c r="CC11" s="269"/>
      <c r="CD11" s="269"/>
      <c r="CE11" s="269"/>
      <c r="CF11" s="269"/>
      <c r="CG11" s="269"/>
      <c r="CH11" s="269"/>
      <c r="CI11" s="187"/>
    </row>
    <row r="12" spans="1:87">
      <c r="A12" s="275" t="s">
        <v>136</v>
      </c>
      <c r="B12" s="276" t="s">
        <v>137</v>
      </c>
      <c r="C12" s="230" t="s">
        <v>138</v>
      </c>
      <c r="D12" s="231" t="s">
        <v>139</v>
      </c>
      <c r="E12" s="280" t="s">
        <v>15</v>
      </c>
      <c r="F12" s="280" t="s">
        <v>20</v>
      </c>
      <c r="G12" s="232" t="s">
        <v>20</v>
      </c>
      <c r="H12" s="232" t="s">
        <v>20</v>
      </c>
      <c r="I12" s="232" t="s">
        <v>20</v>
      </c>
      <c r="J12" s="232" t="s">
        <v>20</v>
      </c>
      <c r="K12" s="232" t="s">
        <v>20</v>
      </c>
      <c r="L12" s="280" t="s">
        <v>20</v>
      </c>
      <c r="M12" s="280" t="s">
        <v>15</v>
      </c>
      <c r="N12" s="232" t="s">
        <v>20</v>
      </c>
      <c r="O12" s="232" t="s">
        <v>20</v>
      </c>
      <c r="P12" s="232" t="s">
        <v>20</v>
      </c>
      <c r="Q12" s="232" t="s">
        <v>20</v>
      </c>
      <c r="R12" s="232" t="s">
        <v>20</v>
      </c>
      <c r="S12" s="280" t="s">
        <v>15</v>
      </c>
      <c r="T12" s="280" t="s">
        <v>20</v>
      </c>
      <c r="U12" s="232" t="s">
        <v>20</v>
      </c>
      <c r="V12" s="232" t="s">
        <v>20</v>
      </c>
      <c r="W12" s="232" t="s">
        <v>20</v>
      </c>
      <c r="X12" s="232" t="s">
        <v>20</v>
      </c>
      <c r="Y12" s="232" t="s">
        <v>20</v>
      </c>
      <c r="Z12" s="280" t="s">
        <v>20</v>
      </c>
      <c r="AA12" s="233" t="s">
        <v>15</v>
      </c>
      <c r="AB12" s="167" t="s">
        <v>20</v>
      </c>
      <c r="AC12" s="167" t="s">
        <v>20</v>
      </c>
      <c r="AD12" s="167" t="s">
        <v>20</v>
      </c>
      <c r="AE12" s="167" t="s">
        <v>20</v>
      </c>
      <c r="AF12" s="167" t="s">
        <v>20</v>
      </c>
      <c r="AG12" s="94"/>
      <c r="AH12" s="94"/>
      <c r="AI12" s="94"/>
      <c r="AJ12" s="96">
        <v>120</v>
      </c>
      <c r="AK12" s="97">
        <v>144</v>
      </c>
      <c r="AL12" s="98">
        <v>24</v>
      </c>
      <c r="AM12" s="268"/>
      <c r="AN12" s="277">
        <v>60</v>
      </c>
      <c r="AO12" s="277">
        <f>(BO12-AN12)</f>
        <v>84</v>
      </c>
      <c r="AP12" s="92"/>
      <c r="AQ12" s="271"/>
      <c r="AR12" s="271">
        <v>6</v>
      </c>
      <c r="AS12" s="271"/>
      <c r="AT12" s="271"/>
      <c r="AU12" s="271"/>
      <c r="AV12" s="272">
        <f>COUNTIF(D12:AI12,"M")</f>
        <v>24</v>
      </c>
      <c r="AW12" s="272">
        <f>COUNTIF(D12:AI12,"T")</f>
        <v>0</v>
      </c>
      <c r="AX12" s="272">
        <f>COUNTIF(D12:AI12,"P")</f>
        <v>0</v>
      </c>
      <c r="AY12" s="272">
        <f>COUNTIF(D12:AI12,"M3")</f>
        <v>0</v>
      </c>
      <c r="AZ12" s="272">
        <f t="shared" si="0"/>
        <v>0</v>
      </c>
      <c r="BA12" s="272">
        <f>COUNTIF(D12:AI12,"T1")</f>
        <v>0</v>
      </c>
      <c r="BB12" s="272">
        <f>COUNTIF(D12:AI12,"I")</f>
        <v>0</v>
      </c>
      <c r="BC12" s="272">
        <f>COUNTIF(D12:AI12,"I²")</f>
        <v>0</v>
      </c>
      <c r="BD12" s="272">
        <f>COUNTIF(D12:AI12,"M4")</f>
        <v>0</v>
      </c>
      <c r="BE12" s="272">
        <f>COUNTIF(D12:AI12,"T5")</f>
        <v>0</v>
      </c>
      <c r="BF12" s="272">
        <f>COUNTIF(D12:AI12,"M/SN")</f>
        <v>0</v>
      </c>
      <c r="BG12" s="272">
        <f>COUNTIF(D12:AI12,"T/SNDa")</f>
        <v>0</v>
      </c>
      <c r="BH12" s="272">
        <f>COUNTIF(D12:AI12,"T/I")</f>
        <v>0</v>
      </c>
      <c r="BI12" s="272">
        <f>COUNTIF(D12:AI12,"P/i")</f>
        <v>0</v>
      </c>
      <c r="BJ12" s="272">
        <f>COUNTIF(D12:AI12,"m/i")</f>
        <v>0</v>
      </c>
      <c r="BK12" s="272">
        <f>COUNTIF(D12:AI12,"M4/t")</f>
        <v>0</v>
      </c>
      <c r="BL12" s="272">
        <f>COUNTIF(D12:AI12,"MTa")</f>
        <v>0</v>
      </c>
      <c r="BM12" s="272">
        <f>COUNTIF(D12:AI12,"MTa")</f>
        <v>0</v>
      </c>
      <c r="BN12" s="272">
        <f>((AR12*6)+(AS12*6)+(AT12*6)+(AU12)+(AQ12*6))</f>
        <v>36</v>
      </c>
      <c r="BO12" s="278">
        <f>(AV12*$BQ$6)+(AW12*$BR$6)+(AX12*$BS$6)+(AY12*$BT$6)+(AZ12*$BU$6)+(BA12*$BV$6)+(BB12*$BW$6)+(BC12*$BX$6)+(BD12*$BY$6)+(BE12*$BZ$6)+(BF12*$CA$6)+(BG12*$CB$6)+(BH12*$CC$6)+(BI12*$CD12)+(BJ12*$CE$6)+(BK12*$CF$6)+(BL12*$CG$6)+(BM12*$CH$6)</f>
        <v>144</v>
      </c>
      <c r="BP12" s="269"/>
      <c r="BQ12" s="269"/>
      <c r="BR12" s="269"/>
      <c r="BS12" s="269"/>
      <c r="BT12" s="269"/>
      <c r="BU12" s="269"/>
      <c r="BV12" s="269"/>
      <c r="BW12" s="269"/>
      <c r="BX12" s="269"/>
      <c r="BY12" s="269"/>
      <c r="BZ12" s="269"/>
      <c r="CA12" s="269"/>
      <c r="CB12" s="269"/>
      <c r="CC12" s="269"/>
      <c r="CD12" s="269"/>
      <c r="CE12" s="269"/>
      <c r="CF12" s="269"/>
      <c r="CG12" s="269"/>
      <c r="CH12" s="269"/>
      <c r="CI12" s="187"/>
    </row>
    <row r="13" spans="1:87">
      <c r="A13" s="281" t="s">
        <v>136</v>
      </c>
      <c r="B13" s="282" t="s">
        <v>140</v>
      </c>
      <c r="C13" s="111" t="s">
        <v>62</v>
      </c>
      <c r="D13" s="100" t="s">
        <v>141</v>
      </c>
      <c r="E13" s="233" t="s">
        <v>21</v>
      </c>
      <c r="F13" s="233"/>
      <c r="G13" s="94"/>
      <c r="H13" s="94"/>
      <c r="I13" s="94"/>
      <c r="J13" s="94"/>
      <c r="K13" s="94"/>
      <c r="L13" s="233"/>
      <c r="M13" s="233" t="s">
        <v>21</v>
      </c>
      <c r="N13" s="94"/>
      <c r="O13" s="94"/>
      <c r="P13" s="94"/>
      <c r="Q13" s="94"/>
      <c r="R13" s="94"/>
      <c r="S13" s="233" t="s">
        <v>21</v>
      </c>
      <c r="T13" s="233"/>
      <c r="U13" s="94"/>
      <c r="V13" s="94"/>
      <c r="W13" s="94"/>
      <c r="X13" s="94"/>
      <c r="Y13" s="94"/>
      <c r="Z13" s="234"/>
      <c r="AA13" s="234" t="s">
        <v>21</v>
      </c>
      <c r="AB13" s="101"/>
      <c r="AC13" s="101"/>
      <c r="AD13" s="101"/>
      <c r="AE13" s="101"/>
      <c r="AF13" s="101"/>
      <c r="AG13" s="101"/>
      <c r="AH13" s="101"/>
      <c r="AI13" s="101"/>
      <c r="AJ13" s="96">
        <v>0</v>
      </c>
      <c r="AK13" s="97">
        <v>24</v>
      </c>
      <c r="AL13" s="98">
        <v>24</v>
      </c>
      <c r="AM13" s="268"/>
      <c r="AN13" s="277"/>
      <c r="AO13" s="277">
        <f t="shared" ref="AO13:AO18" si="1">(BO13-AN13)</f>
        <v>24</v>
      </c>
      <c r="AP13" s="92"/>
      <c r="AQ13" s="271"/>
      <c r="AR13" s="271"/>
      <c r="AS13" s="271"/>
      <c r="AT13" s="271"/>
      <c r="AU13" s="271"/>
      <c r="AV13" s="272">
        <f t="shared" ref="AV13:AV18" si="2">COUNTIF(D13:AI13,"M")</f>
        <v>0</v>
      </c>
      <c r="AW13" s="272">
        <f t="shared" ref="AW13:AW18" si="3">COUNTIF(D13:AI13,"T")</f>
        <v>4</v>
      </c>
      <c r="AX13" s="272">
        <f t="shared" ref="AX13:AX18" si="4">COUNTIF(D13:AI13,"P")</f>
        <v>0</v>
      </c>
      <c r="AY13" s="272">
        <f t="shared" ref="AY13:AY18" si="5">COUNTIF(D13:AI13,"M3")</f>
        <v>0</v>
      </c>
      <c r="AZ13" s="272">
        <f t="shared" si="0"/>
        <v>0</v>
      </c>
      <c r="BA13" s="272">
        <f>COUNTIF(D13:AI13,"M1")</f>
        <v>0</v>
      </c>
      <c r="BB13" s="272">
        <f t="shared" ref="BB13:BB18" si="6">COUNTIF(D13:AI13,"I")</f>
        <v>0</v>
      </c>
      <c r="BC13" s="272">
        <f t="shared" ref="BC13:BC18" si="7">COUNTIF(D13:AI13,"I²")</f>
        <v>0</v>
      </c>
      <c r="BD13" s="272">
        <f t="shared" ref="BD13:BD18" si="8">COUNTIF(D13:AI13,"M4")</f>
        <v>0</v>
      </c>
      <c r="BE13" s="272">
        <f t="shared" ref="BE13:BE18" si="9">COUNTIF(D13:AI13,"T5")</f>
        <v>0</v>
      </c>
      <c r="BF13" s="272">
        <f t="shared" ref="BF13:BF18" si="10">COUNTIF(D13:AI13,"M/SN")</f>
        <v>0</v>
      </c>
      <c r="BG13" s="272">
        <f t="shared" ref="BG13:BG18" si="11">COUNTIF(D13:AI13,"T/SNDa")</f>
        <v>0</v>
      </c>
      <c r="BH13" s="272">
        <f t="shared" ref="BH13:BH18" si="12">COUNTIF(D13:AI13,"T/I")</f>
        <v>0</v>
      </c>
      <c r="BI13" s="272">
        <f t="shared" ref="BI13:BI18" si="13">COUNTIF(D13:AI13,"P/i")</f>
        <v>0</v>
      </c>
      <c r="BJ13" s="272">
        <f t="shared" ref="BJ13:BJ18" si="14">COUNTIF(D13:AI13,"m/i")</f>
        <v>0</v>
      </c>
      <c r="BK13" s="272">
        <f t="shared" ref="BK13:BK18" si="15">COUNTIF(D13:AI13,"M4/t")</f>
        <v>0</v>
      </c>
      <c r="BL13" s="272">
        <f t="shared" ref="BL13:BL18" si="16">COUNTIF(D13:AI13,"MTa")</f>
        <v>0</v>
      </c>
      <c r="BM13" s="272">
        <f t="shared" ref="BM13:BM18" si="17">COUNTIF(D13:AI13,"MTa")</f>
        <v>0</v>
      </c>
      <c r="BN13" s="272">
        <f t="shared" ref="BN13:BN18" si="18">((AR13*6)+(AS13*6)+(AT13*6)+(AU13)+(AQ13*6))</f>
        <v>0</v>
      </c>
      <c r="BO13" s="278">
        <f t="shared" ref="BO13:BO18" si="19">(AV13*$BQ$6)+(AW13*$BR$6)+(AX13*$BS$6)+(AY13*$BT$6)+(AZ13*$BU$6)+(BA13*$BV$6)+(BB13*$BW$6)+(BC13*$BX$6)+(BD13*$BY$6)+(BE13*$BZ$6)+(BF13*$CA$6)+(BG13*$CB$6)+(BH13*$CC$6)+(BI13*$CD13)+(BJ13*$CE$6)+(BK13*$CF$6)+(BL13*$CG$6)+(BM13*$CH$6)</f>
        <v>24</v>
      </c>
    </row>
    <row r="14" spans="1:87">
      <c r="A14" s="283" t="s">
        <v>151</v>
      </c>
      <c r="B14" s="85" t="s">
        <v>152</v>
      </c>
      <c r="C14" s="110" t="s">
        <v>150</v>
      </c>
      <c r="D14" s="102"/>
      <c r="E14" s="233"/>
      <c r="F14" s="233"/>
      <c r="G14" s="94"/>
      <c r="H14" s="94"/>
      <c r="I14" s="94"/>
      <c r="J14" s="94"/>
      <c r="K14" s="94"/>
      <c r="L14" s="233"/>
      <c r="M14" s="233"/>
      <c r="N14" s="94"/>
      <c r="O14" s="94"/>
      <c r="P14" s="94"/>
      <c r="Q14" s="94"/>
      <c r="R14" s="94"/>
      <c r="S14" s="233"/>
      <c r="T14" s="233"/>
      <c r="U14" s="94"/>
      <c r="V14" s="94"/>
      <c r="W14" s="94"/>
      <c r="X14" s="94"/>
      <c r="Y14" s="94"/>
      <c r="Z14" s="234"/>
      <c r="AA14" s="234"/>
      <c r="AB14" s="101"/>
      <c r="AC14" s="101"/>
      <c r="AD14" s="101"/>
      <c r="AE14" s="101"/>
      <c r="AF14" s="101"/>
      <c r="AG14" s="101"/>
      <c r="AH14" s="101"/>
      <c r="AI14" s="101"/>
      <c r="AJ14" s="96"/>
      <c r="AK14" s="97"/>
      <c r="AL14" s="98"/>
      <c r="AM14" s="268"/>
      <c r="AN14" s="277"/>
      <c r="AO14" s="277">
        <f t="shared" si="1"/>
        <v>0</v>
      </c>
      <c r="AP14" s="92"/>
      <c r="AQ14" s="271"/>
      <c r="AR14" s="271"/>
      <c r="AS14" s="271"/>
      <c r="AT14" s="271"/>
      <c r="AU14" s="271"/>
      <c r="AV14" s="272">
        <f t="shared" si="2"/>
        <v>0</v>
      </c>
      <c r="AW14" s="272">
        <f t="shared" si="3"/>
        <v>0</v>
      </c>
      <c r="AX14" s="272">
        <f t="shared" si="4"/>
        <v>0</v>
      </c>
      <c r="AY14" s="272">
        <f t="shared" si="5"/>
        <v>0</v>
      </c>
      <c r="AZ14" s="272">
        <f t="shared" si="0"/>
        <v>0</v>
      </c>
      <c r="BA14" s="272">
        <f>COUNTIF(D14:AI14,"I/I")</f>
        <v>0</v>
      </c>
      <c r="BB14" s="272">
        <f t="shared" si="6"/>
        <v>0</v>
      </c>
      <c r="BC14" s="272">
        <f t="shared" si="7"/>
        <v>0</v>
      </c>
      <c r="BD14" s="272">
        <f t="shared" si="8"/>
        <v>0</v>
      </c>
      <c r="BE14" s="272">
        <f t="shared" si="9"/>
        <v>0</v>
      </c>
      <c r="BF14" s="272">
        <f t="shared" si="10"/>
        <v>0</v>
      </c>
      <c r="BG14" s="272">
        <f t="shared" si="11"/>
        <v>0</v>
      </c>
      <c r="BH14" s="272">
        <f t="shared" si="12"/>
        <v>0</v>
      </c>
      <c r="BI14" s="272">
        <f t="shared" si="13"/>
        <v>0</v>
      </c>
      <c r="BJ14" s="272">
        <f t="shared" si="14"/>
        <v>0</v>
      </c>
      <c r="BK14" s="272">
        <f t="shared" si="15"/>
        <v>0</v>
      </c>
      <c r="BL14" s="272">
        <f t="shared" si="16"/>
        <v>0</v>
      </c>
      <c r="BM14" s="272">
        <f t="shared" si="17"/>
        <v>0</v>
      </c>
      <c r="BN14" s="272">
        <f t="shared" si="18"/>
        <v>0</v>
      </c>
      <c r="BO14" s="278">
        <f t="shared" si="19"/>
        <v>0</v>
      </c>
    </row>
    <row r="15" spans="1:87">
      <c r="A15" s="284"/>
      <c r="B15" s="285"/>
      <c r="C15" s="286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5"/>
      <c r="S15" s="285"/>
      <c r="T15" s="285"/>
      <c r="U15" s="285"/>
      <c r="V15" s="28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7"/>
      <c r="AM15" s="268"/>
      <c r="AN15" s="277"/>
      <c r="AO15" s="277">
        <f t="shared" si="1"/>
        <v>0</v>
      </c>
      <c r="AP15" s="92"/>
      <c r="AQ15" s="271"/>
      <c r="AR15" s="271"/>
      <c r="AS15" s="271"/>
      <c r="AT15" s="271"/>
      <c r="AU15" s="271"/>
      <c r="AV15" s="272">
        <f t="shared" si="2"/>
        <v>0</v>
      </c>
      <c r="AW15" s="272">
        <f t="shared" si="3"/>
        <v>0</v>
      </c>
      <c r="AX15" s="272">
        <f t="shared" si="4"/>
        <v>0</v>
      </c>
      <c r="AY15" s="272">
        <f t="shared" si="5"/>
        <v>0</v>
      </c>
      <c r="AZ15" s="272">
        <f t="shared" si="0"/>
        <v>0</v>
      </c>
      <c r="BA15" s="272">
        <f>COUNTIF(D15:AI15,"I/I")</f>
        <v>0</v>
      </c>
      <c r="BB15" s="272">
        <f t="shared" si="6"/>
        <v>0</v>
      </c>
      <c r="BC15" s="272">
        <f t="shared" si="7"/>
        <v>0</v>
      </c>
      <c r="BD15" s="272">
        <f t="shared" si="8"/>
        <v>0</v>
      </c>
      <c r="BE15" s="272">
        <f t="shared" si="9"/>
        <v>0</v>
      </c>
      <c r="BF15" s="272">
        <f t="shared" si="10"/>
        <v>0</v>
      </c>
      <c r="BG15" s="272">
        <f t="shared" si="11"/>
        <v>0</v>
      </c>
      <c r="BH15" s="272">
        <f t="shared" si="12"/>
        <v>0</v>
      </c>
      <c r="BI15" s="272">
        <f t="shared" si="13"/>
        <v>0</v>
      </c>
      <c r="BJ15" s="272">
        <f t="shared" si="14"/>
        <v>0</v>
      </c>
      <c r="BK15" s="272">
        <f t="shared" si="15"/>
        <v>0</v>
      </c>
      <c r="BL15" s="272">
        <f t="shared" si="16"/>
        <v>0</v>
      </c>
      <c r="BM15" s="272">
        <f t="shared" si="17"/>
        <v>0</v>
      </c>
      <c r="BN15" s="272">
        <f t="shared" si="18"/>
        <v>0</v>
      </c>
      <c r="BO15" s="278">
        <f t="shared" si="19"/>
        <v>0</v>
      </c>
    </row>
    <row r="16" spans="1:87">
      <c r="A16" s="284"/>
      <c r="B16" s="285"/>
      <c r="C16" s="286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5"/>
      <c r="AH16" s="285"/>
      <c r="AI16" s="285"/>
      <c r="AJ16" s="285"/>
      <c r="AK16" s="285"/>
      <c r="AL16" s="287"/>
      <c r="AM16" s="268"/>
      <c r="AN16" s="277"/>
      <c r="AO16" s="277">
        <f t="shared" si="1"/>
        <v>0</v>
      </c>
      <c r="AP16" s="92"/>
      <c r="AQ16" s="271"/>
      <c r="AR16" s="271"/>
      <c r="AS16" s="271"/>
      <c r="AT16" s="271"/>
      <c r="AU16" s="271"/>
      <c r="AV16" s="272">
        <f t="shared" si="2"/>
        <v>0</v>
      </c>
      <c r="AW16" s="272">
        <f t="shared" si="3"/>
        <v>0</v>
      </c>
      <c r="AX16" s="272">
        <f t="shared" si="4"/>
        <v>0</v>
      </c>
      <c r="AY16" s="272">
        <f t="shared" si="5"/>
        <v>0</v>
      </c>
      <c r="AZ16" s="272">
        <f>COUNTIF(D16:AI16,"M4")</f>
        <v>0</v>
      </c>
      <c r="BA16" s="272">
        <f>COUNTIF(D16:AI16,"I/I")</f>
        <v>0</v>
      </c>
      <c r="BB16" s="272">
        <f t="shared" si="6"/>
        <v>0</v>
      </c>
      <c r="BC16" s="272">
        <f t="shared" si="7"/>
        <v>0</v>
      </c>
      <c r="BD16" s="272">
        <f t="shared" si="8"/>
        <v>0</v>
      </c>
      <c r="BE16" s="272">
        <f t="shared" si="9"/>
        <v>0</v>
      </c>
      <c r="BF16" s="272">
        <f t="shared" si="10"/>
        <v>0</v>
      </c>
      <c r="BG16" s="272">
        <f t="shared" si="11"/>
        <v>0</v>
      </c>
      <c r="BH16" s="272">
        <f t="shared" si="12"/>
        <v>0</v>
      </c>
      <c r="BI16" s="272">
        <f t="shared" si="13"/>
        <v>0</v>
      </c>
      <c r="BJ16" s="272">
        <f t="shared" si="14"/>
        <v>0</v>
      </c>
      <c r="BK16" s="272">
        <f t="shared" si="15"/>
        <v>0</v>
      </c>
      <c r="BL16" s="272">
        <f t="shared" si="16"/>
        <v>0</v>
      </c>
      <c r="BM16" s="272">
        <f t="shared" si="17"/>
        <v>0</v>
      </c>
      <c r="BN16" s="272">
        <f t="shared" si="18"/>
        <v>0</v>
      </c>
      <c r="BO16" s="278">
        <f t="shared" si="19"/>
        <v>0</v>
      </c>
    </row>
    <row r="17" spans="1:67">
      <c r="A17" s="284"/>
      <c r="B17" s="285"/>
      <c r="C17" s="286"/>
      <c r="D17" s="285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28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7"/>
      <c r="AM17" s="268"/>
      <c r="AN17" s="277"/>
      <c r="AO17" s="277">
        <f t="shared" si="1"/>
        <v>0</v>
      </c>
      <c r="AP17" s="92"/>
      <c r="AQ17" s="271"/>
      <c r="AR17" s="271"/>
      <c r="AS17" s="271"/>
      <c r="AT17" s="271"/>
      <c r="AU17" s="271"/>
      <c r="AV17" s="272">
        <f t="shared" si="2"/>
        <v>0</v>
      </c>
      <c r="AW17" s="272">
        <f t="shared" si="3"/>
        <v>0</v>
      </c>
      <c r="AX17" s="272">
        <f t="shared" si="4"/>
        <v>0</v>
      </c>
      <c r="AY17" s="272">
        <f t="shared" si="5"/>
        <v>0</v>
      </c>
      <c r="AZ17" s="272">
        <f>COUNTIF(D17:AI17,"M4")</f>
        <v>0</v>
      </c>
      <c r="BA17" s="272">
        <f>COUNTIF(D17:AI17,"I/I")</f>
        <v>0</v>
      </c>
      <c r="BB17" s="272">
        <f t="shared" si="6"/>
        <v>0</v>
      </c>
      <c r="BC17" s="272">
        <f t="shared" si="7"/>
        <v>0</v>
      </c>
      <c r="BD17" s="272">
        <f t="shared" si="8"/>
        <v>0</v>
      </c>
      <c r="BE17" s="272">
        <f t="shared" si="9"/>
        <v>0</v>
      </c>
      <c r="BF17" s="272">
        <f t="shared" si="10"/>
        <v>0</v>
      </c>
      <c r="BG17" s="272">
        <f t="shared" si="11"/>
        <v>0</v>
      </c>
      <c r="BH17" s="272">
        <f t="shared" si="12"/>
        <v>0</v>
      </c>
      <c r="BI17" s="272">
        <f t="shared" si="13"/>
        <v>0</v>
      </c>
      <c r="BJ17" s="272">
        <f t="shared" si="14"/>
        <v>0</v>
      </c>
      <c r="BK17" s="272">
        <f t="shared" si="15"/>
        <v>0</v>
      </c>
      <c r="BL17" s="272">
        <f t="shared" si="16"/>
        <v>0</v>
      </c>
      <c r="BM17" s="272">
        <f t="shared" si="17"/>
        <v>0</v>
      </c>
      <c r="BN17" s="272">
        <f t="shared" si="18"/>
        <v>0</v>
      </c>
      <c r="BO17" s="278">
        <f t="shared" si="19"/>
        <v>0</v>
      </c>
    </row>
    <row r="18" spans="1:67" ht="15.75" thickBot="1">
      <c r="A18" s="288"/>
      <c r="B18" s="289"/>
      <c r="C18" s="235"/>
      <c r="D18" s="236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8"/>
      <c r="AG18" s="237"/>
      <c r="AH18" s="237"/>
      <c r="AI18" s="237"/>
      <c r="AJ18" s="285"/>
      <c r="AK18" s="285"/>
      <c r="AL18" s="287"/>
      <c r="AM18" s="268"/>
      <c r="AN18" s="277"/>
      <c r="AO18" s="277">
        <f t="shared" si="1"/>
        <v>0</v>
      </c>
      <c r="AP18" s="92"/>
      <c r="AQ18" s="271"/>
      <c r="AR18" s="271"/>
      <c r="AS18" s="271"/>
      <c r="AT18" s="271"/>
      <c r="AU18" s="271"/>
      <c r="AV18" s="272">
        <f t="shared" si="2"/>
        <v>0</v>
      </c>
      <c r="AW18" s="272">
        <f t="shared" si="3"/>
        <v>0</v>
      </c>
      <c r="AX18" s="272">
        <f t="shared" si="4"/>
        <v>0</v>
      </c>
      <c r="AY18" s="272">
        <f t="shared" si="5"/>
        <v>0</v>
      </c>
      <c r="AZ18" s="272">
        <f>COUNTIF(D18:AI18,"M4")</f>
        <v>0</v>
      </c>
      <c r="BA18" s="272">
        <f>COUNTIF(D18:AI18,"I/I")</f>
        <v>0</v>
      </c>
      <c r="BB18" s="272">
        <f t="shared" si="6"/>
        <v>0</v>
      </c>
      <c r="BC18" s="272">
        <f t="shared" si="7"/>
        <v>0</v>
      </c>
      <c r="BD18" s="272">
        <f t="shared" si="8"/>
        <v>0</v>
      </c>
      <c r="BE18" s="272">
        <f t="shared" si="9"/>
        <v>0</v>
      </c>
      <c r="BF18" s="272">
        <f t="shared" si="10"/>
        <v>0</v>
      </c>
      <c r="BG18" s="272">
        <f t="shared" si="11"/>
        <v>0</v>
      </c>
      <c r="BH18" s="272">
        <f t="shared" si="12"/>
        <v>0</v>
      </c>
      <c r="BI18" s="272">
        <f t="shared" si="13"/>
        <v>0</v>
      </c>
      <c r="BJ18" s="272">
        <f t="shared" si="14"/>
        <v>0</v>
      </c>
      <c r="BK18" s="272">
        <f t="shared" si="15"/>
        <v>0</v>
      </c>
      <c r="BL18" s="272">
        <f t="shared" si="16"/>
        <v>0</v>
      </c>
      <c r="BM18" s="272">
        <f t="shared" si="17"/>
        <v>0</v>
      </c>
      <c r="BN18" s="272">
        <f t="shared" si="18"/>
        <v>0</v>
      </c>
      <c r="BO18" s="278">
        <f t="shared" si="19"/>
        <v>0</v>
      </c>
    </row>
    <row r="19" spans="1:67">
      <c r="A19" s="288"/>
      <c r="B19" s="290" t="s">
        <v>142</v>
      </c>
      <c r="C19" s="262"/>
      <c r="D19" s="236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8"/>
      <c r="AG19" s="237"/>
      <c r="AH19" s="237"/>
      <c r="AI19" s="237"/>
      <c r="AJ19" s="285"/>
      <c r="AK19" s="285"/>
      <c r="AL19" s="287"/>
      <c r="AM19" s="268"/>
      <c r="AN19" s="291"/>
      <c r="AO19" s="291"/>
      <c r="AP19" s="92"/>
      <c r="AQ19" s="292"/>
      <c r="AR19" s="292"/>
      <c r="AS19" s="292"/>
      <c r="AT19" s="292"/>
      <c r="AU19" s="292"/>
      <c r="AV19" s="293"/>
      <c r="AW19" s="293"/>
      <c r="AX19" s="293"/>
      <c r="AY19" s="293"/>
      <c r="AZ19" s="293"/>
      <c r="BA19" s="293"/>
      <c r="BB19" s="293"/>
      <c r="BC19" s="293"/>
      <c r="BD19" s="293"/>
      <c r="BE19" s="293"/>
      <c r="BF19" s="293"/>
      <c r="BG19" s="293"/>
      <c r="BH19" s="293"/>
      <c r="BI19" s="293"/>
      <c r="BJ19" s="293"/>
      <c r="BK19" s="293"/>
      <c r="BL19" s="293"/>
      <c r="BM19" s="293"/>
      <c r="BN19" s="293"/>
      <c r="BO19" s="294"/>
    </row>
    <row r="20" spans="1:67">
      <c r="A20" s="104"/>
      <c r="B20" s="104" t="s">
        <v>77</v>
      </c>
      <c r="C20" s="263" t="s">
        <v>139</v>
      </c>
      <c r="D20" s="240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5"/>
      <c r="AF20" s="295"/>
      <c r="AG20" s="295"/>
      <c r="AH20" s="295"/>
      <c r="AI20" s="295"/>
      <c r="AJ20" s="285"/>
      <c r="AK20" s="285"/>
      <c r="AL20" s="287"/>
    </row>
    <row r="21" spans="1:67">
      <c r="A21" s="104"/>
      <c r="B21" s="104" t="s">
        <v>21</v>
      </c>
      <c r="C21" s="263" t="s">
        <v>143</v>
      </c>
      <c r="D21" s="240"/>
      <c r="E21" s="240"/>
      <c r="F21" s="240"/>
      <c r="G21" s="240"/>
      <c r="H21" s="296"/>
      <c r="I21" s="296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85"/>
      <c r="AK21" s="285"/>
      <c r="AL21" s="287"/>
    </row>
    <row r="22" spans="1:67">
      <c r="A22" s="105"/>
      <c r="B22" s="106" t="s">
        <v>78</v>
      </c>
      <c r="C22" s="264" t="s">
        <v>144</v>
      </c>
      <c r="D22" s="240"/>
      <c r="E22" s="240"/>
      <c r="F22" s="240"/>
      <c r="G22" s="240"/>
      <c r="H22" s="296"/>
      <c r="I22" s="296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85"/>
      <c r="AK22" s="285"/>
      <c r="AL22" s="287"/>
    </row>
    <row r="23" spans="1:67">
      <c r="A23" s="106"/>
      <c r="B23" s="105" t="s">
        <v>123</v>
      </c>
      <c r="C23" s="264" t="s">
        <v>145</v>
      </c>
      <c r="D23" s="240"/>
      <c r="E23" s="240"/>
      <c r="F23" s="240"/>
      <c r="G23" s="240"/>
      <c r="H23" s="296"/>
      <c r="I23" s="296"/>
      <c r="J23" s="240"/>
      <c r="K23" s="240"/>
      <c r="L23" s="239"/>
      <c r="M23" s="239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326" t="s">
        <v>69</v>
      </c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285"/>
      <c r="AK23" s="285"/>
      <c r="AL23" s="287"/>
    </row>
    <row r="24" spans="1:67">
      <c r="A24" s="105"/>
      <c r="B24" s="106" t="s">
        <v>124</v>
      </c>
      <c r="C24" s="265" t="s">
        <v>146</v>
      </c>
      <c r="D24" s="297"/>
      <c r="E24" s="297"/>
      <c r="F24" s="297"/>
      <c r="G24" s="297"/>
      <c r="H24" s="298"/>
      <c r="I24" s="298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40"/>
      <c r="X24" s="240"/>
      <c r="Y24" s="328" t="s">
        <v>112</v>
      </c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285"/>
      <c r="AK24" s="285"/>
      <c r="AL24" s="287"/>
    </row>
    <row r="25" spans="1:67" ht="15.75" thickBot="1">
      <c r="A25" s="106"/>
      <c r="B25" s="266" t="s">
        <v>147</v>
      </c>
      <c r="C25" s="267" t="s">
        <v>148</v>
      </c>
      <c r="D25" s="297"/>
      <c r="E25" s="297"/>
      <c r="F25" s="297"/>
      <c r="G25" s="297"/>
      <c r="H25" s="297"/>
      <c r="I25" s="297"/>
      <c r="J25" s="297"/>
      <c r="K25" s="297"/>
      <c r="L25" s="297"/>
      <c r="M25" s="297"/>
      <c r="N25" s="297"/>
      <c r="O25" s="297"/>
      <c r="P25" s="297"/>
      <c r="Q25" s="297"/>
      <c r="R25" s="297"/>
      <c r="S25" s="297"/>
      <c r="T25" s="297"/>
      <c r="U25" s="297"/>
      <c r="V25" s="297"/>
      <c r="W25" s="240"/>
      <c r="X25" s="240"/>
      <c r="Y25" s="326" t="s">
        <v>172</v>
      </c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285"/>
      <c r="AK25" s="285"/>
      <c r="AL25" s="287"/>
    </row>
    <row r="26" spans="1:67">
      <c r="A26" s="107"/>
      <c r="B26" s="241"/>
      <c r="C26" s="242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297"/>
      <c r="T26" s="297"/>
      <c r="U26" s="297"/>
      <c r="V26" s="297"/>
      <c r="W26" s="240"/>
      <c r="X26" s="240"/>
      <c r="Y26" s="326" t="s">
        <v>196</v>
      </c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285"/>
      <c r="AK26" s="285"/>
      <c r="AL26" s="287"/>
    </row>
    <row r="27" spans="1:67">
      <c r="A27" s="108"/>
      <c r="B27" s="243"/>
      <c r="C27" s="299"/>
      <c r="D27" s="300"/>
      <c r="E27" s="300"/>
      <c r="F27" s="300"/>
      <c r="G27" s="300"/>
      <c r="H27" s="300"/>
      <c r="I27" s="300"/>
      <c r="J27" s="300"/>
      <c r="K27" s="300"/>
      <c r="L27" s="300"/>
      <c r="M27" s="300"/>
      <c r="N27" s="300"/>
      <c r="O27" s="300"/>
      <c r="P27" s="300"/>
      <c r="Q27" s="300"/>
      <c r="R27" s="300"/>
      <c r="S27" s="300"/>
      <c r="T27" s="300"/>
      <c r="U27" s="300"/>
      <c r="V27" s="300"/>
      <c r="W27" s="300"/>
      <c r="X27" s="300"/>
      <c r="Y27" s="300"/>
      <c r="Z27" s="300"/>
      <c r="AA27" s="300"/>
      <c r="AB27" s="300"/>
      <c r="AC27" s="300"/>
      <c r="AD27" s="300"/>
      <c r="AE27" s="240"/>
      <c r="AF27" s="300"/>
      <c r="AG27" s="300"/>
      <c r="AH27" s="300"/>
      <c r="AI27" s="300"/>
      <c r="AJ27" s="285"/>
      <c r="AK27" s="285"/>
      <c r="AL27" s="287"/>
    </row>
    <row r="28" spans="1:67" ht="15.75" thickBot="1">
      <c r="A28" s="301"/>
      <c r="B28" s="109"/>
      <c r="C28" s="302"/>
      <c r="D28" s="303"/>
      <c r="E28" s="303"/>
      <c r="F28" s="303"/>
      <c r="G28" s="303"/>
      <c r="H28" s="303"/>
      <c r="I28" s="303"/>
      <c r="J28" s="303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4"/>
      <c r="AK28" s="304"/>
      <c r="AL28" s="305"/>
    </row>
    <row r="30" spans="1:67">
      <c r="AH30" s="195">
        <f>18*6</f>
        <v>108</v>
      </c>
    </row>
  </sheetData>
  <mergeCells count="17">
    <mergeCell ref="AL7:AL8"/>
    <mergeCell ref="AL10:AL11"/>
    <mergeCell ref="Y23:AI23"/>
    <mergeCell ref="A1:AL3"/>
    <mergeCell ref="D4:D5"/>
    <mergeCell ref="AJ4:AJ5"/>
    <mergeCell ref="AK4:AK5"/>
    <mergeCell ref="AL4:AL5"/>
    <mergeCell ref="AK10:AK11"/>
    <mergeCell ref="AK7:AK8"/>
    <mergeCell ref="D7:D8"/>
    <mergeCell ref="AJ7:AJ8"/>
    <mergeCell ref="Y24:AI24"/>
    <mergeCell ref="Y25:AI25"/>
    <mergeCell ref="Y26:AI26"/>
    <mergeCell ref="D10:D11"/>
    <mergeCell ref="AJ10:AJ11"/>
  </mergeCells>
  <pageMargins left="0.511811024" right="0.511811024" top="0.78740157499999996" bottom="0.78740157499999996" header="0.31496062000000002" footer="0.31496062000000002"/>
  <pageSetup paperSize="9" scale="20" fitToHeight="0" orientation="landscape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workbookViewId="0">
      <selection sqref="A1:AM15"/>
    </sheetView>
  </sheetViews>
  <sheetFormatPr defaultRowHeight="15"/>
  <cols>
    <col min="2" max="2" width="28.7109375" customWidth="1"/>
    <col min="3" max="3" width="10" customWidth="1"/>
    <col min="5" max="32" width="3.7109375" customWidth="1"/>
    <col min="33" max="35" width="3.7109375" hidden="1" customWidth="1"/>
    <col min="36" max="38" width="3.7109375" customWidth="1"/>
  </cols>
  <sheetData>
    <row r="1" spans="1:39">
      <c r="A1" s="373" t="s">
        <v>197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  <c r="AE1" s="374"/>
      <c r="AF1" s="374"/>
      <c r="AG1" s="374"/>
      <c r="AH1" s="374"/>
      <c r="AI1" s="374"/>
      <c r="AJ1" s="307"/>
      <c r="AK1" s="307"/>
      <c r="AL1" s="308"/>
      <c r="AM1" s="195"/>
    </row>
    <row r="2" spans="1:39">
      <c r="A2" s="375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376"/>
      <c r="AE2" s="376"/>
      <c r="AF2" s="376"/>
      <c r="AG2" s="376"/>
      <c r="AH2" s="376"/>
      <c r="AI2" s="376"/>
      <c r="AJ2" s="309"/>
      <c r="AK2" s="309"/>
      <c r="AL2" s="310"/>
      <c r="AM2" s="195"/>
    </row>
    <row r="3" spans="1:39">
      <c r="A3" s="377"/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11"/>
      <c r="AK3" s="311"/>
      <c r="AL3" s="312"/>
      <c r="AM3" s="195"/>
    </row>
    <row r="4" spans="1:39">
      <c r="A4" s="324" t="s">
        <v>0</v>
      </c>
      <c r="B4" s="337" t="s">
        <v>1</v>
      </c>
      <c r="C4" s="191" t="s">
        <v>2</v>
      </c>
      <c r="D4" s="329" t="s">
        <v>3</v>
      </c>
      <c r="E4" s="146">
        <v>1</v>
      </c>
      <c r="F4" s="146">
        <v>2</v>
      </c>
      <c r="G4" s="146">
        <v>3</v>
      </c>
      <c r="H4" s="146">
        <v>4</v>
      </c>
      <c r="I4" s="146">
        <v>5</v>
      </c>
      <c r="J4" s="146">
        <v>6</v>
      </c>
      <c r="K4" s="146">
        <v>7</v>
      </c>
      <c r="L4" s="146">
        <v>8</v>
      </c>
      <c r="M4" s="146">
        <v>9</v>
      </c>
      <c r="N4" s="146">
        <v>10</v>
      </c>
      <c r="O4" s="146">
        <v>11</v>
      </c>
      <c r="P4" s="146">
        <v>12</v>
      </c>
      <c r="Q4" s="146">
        <v>13</v>
      </c>
      <c r="R4" s="146">
        <v>14</v>
      </c>
      <c r="S4" s="146">
        <v>15</v>
      </c>
      <c r="T4" s="146">
        <v>16</v>
      </c>
      <c r="U4" s="146">
        <v>17</v>
      </c>
      <c r="V4" s="146">
        <v>18</v>
      </c>
      <c r="W4" s="146">
        <v>19</v>
      </c>
      <c r="X4" s="146">
        <v>20</v>
      </c>
      <c r="Y4" s="146">
        <v>21</v>
      </c>
      <c r="Z4" s="146">
        <v>22</v>
      </c>
      <c r="AA4" s="146">
        <v>23</v>
      </c>
      <c r="AB4" s="146">
        <v>24</v>
      </c>
      <c r="AC4" s="146">
        <v>25</v>
      </c>
      <c r="AD4" s="146">
        <v>26</v>
      </c>
      <c r="AE4" s="146">
        <v>27</v>
      </c>
      <c r="AF4" s="146">
        <v>28</v>
      </c>
      <c r="AG4" s="146">
        <v>29</v>
      </c>
      <c r="AH4" s="146">
        <v>30</v>
      </c>
      <c r="AI4" s="146">
        <v>31</v>
      </c>
      <c r="AJ4" s="330" t="s">
        <v>4</v>
      </c>
      <c r="AK4" s="335" t="s">
        <v>5</v>
      </c>
      <c r="AL4" s="334" t="s">
        <v>6</v>
      </c>
      <c r="AM4" s="195"/>
    </row>
    <row r="5" spans="1:39">
      <c r="A5" s="324"/>
      <c r="B5" s="337"/>
      <c r="C5" s="191" t="s">
        <v>7</v>
      </c>
      <c r="D5" s="329"/>
      <c r="E5" s="159" t="s">
        <v>11</v>
      </c>
      <c r="F5" s="159" t="s">
        <v>12</v>
      </c>
      <c r="G5" s="159" t="s">
        <v>13</v>
      </c>
      <c r="H5" s="159" t="s">
        <v>14</v>
      </c>
      <c r="I5" s="159" t="s">
        <v>8</v>
      </c>
      <c r="J5" s="159" t="s">
        <v>9</v>
      </c>
      <c r="K5" s="159" t="s">
        <v>10</v>
      </c>
      <c r="L5" s="159" t="s">
        <v>11</v>
      </c>
      <c r="M5" s="159" t="s">
        <v>12</v>
      </c>
      <c r="N5" s="159" t="s">
        <v>13</v>
      </c>
      <c r="O5" s="159" t="s">
        <v>14</v>
      </c>
      <c r="P5" s="159" t="s">
        <v>8</v>
      </c>
      <c r="Q5" s="159" t="s">
        <v>9</v>
      </c>
      <c r="R5" s="159" t="s">
        <v>10</v>
      </c>
      <c r="S5" s="159" t="s">
        <v>11</v>
      </c>
      <c r="T5" s="159" t="s">
        <v>12</v>
      </c>
      <c r="U5" s="159" t="s">
        <v>13</v>
      </c>
      <c r="V5" s="159" t="s">
        <v>14</v>
      </c>
      <c r="W5" s="159" t="s">
        <v>8</v>
      </c>
      <c r="X5" s="159" t="s">
        <v>9</v>
      </c>
      <c r="Y5" s="159" t="s">
        <v>10</v>
      </c>
      <c r="Z5" s="159" t="s">
        <v>11</v>
      </c>
      <c r="AA5" s="159" t="s">
        <v>12</v>
      </c>
      <c r="AB5" s="159" t="s">
        <v>13</v>
      </c>
      <c r="AC5" s="159" t="s">
        <v>14</v>
      </c>
      <c r="AD5" s="159" t="s">
        <v>8</v>
      </c>
      <c r="AE5" s="159" t="s">
        <v>9</v>
      </c>
      <c r="AF5" s="159" t="s">
        <v>10</v>
      </c>
      <c r="AG5" s="147" t="s">
        <v>8</v>
      </c>
      <c r="AH5" s="147" t="s">
        <v>9</v>
      </c>
      <c r="AI5" s="147" t="s">
        <v>10</v>
      </c>
      <c r="AJ5" s="330"/>
      <c r="AK5" s="335"/>
      <c r="AL5" s="334"/>
      <c r="AM5" s="195"/>
    </row>
    <row r="6" spans="1:39">
      <c r="A6" s="148"/>
      <c r="B6" s="245" t="s">
        <v>199</v>
      </c>
      <c r="C6" s="121" t="s">
        <v>163</v>
      </c>
      <c r="D6" s="149" t="s">
        <v>164</v>
      </c>
      <c r="E6" s="141" t="s">
        <v>165</v>
      </c>
      <c r="F6" s="141" t="s">
        <v>165</v>
      </c>
      <c r="G6" s="139"/>
      <c r="H6" s="139" t="s">
        <v>165</v>
      </c>
      <c r="I6" s="139" t="s">
        <v>165</v>
      </c>
      <c r="J6" s="139" t="s">
        <v>165</v>
      </c>
      <c r="K6" s="139"/>
      <c r="L6" s="141"/>
      <c r="M6" s="141"/>
      <c r="N6" s="139"/>
      <c r="O6" s="139" t="s">
        <v>165</v>
      </c>
      <c r="P6" s="139" t="s">
        <v>165</v>
      </c>
      <c r="Q6" s="139" t="s">
        <v>165</v>
      </c>
      <c r="R6" s="139"/>
      <c r="S6" s="141"/>
      <c r="T6" s="141"/>
      <c r="U6" s="139"/>
      <c r="V6" s="139" t="s">
        <v>165</v>
      </c>
      <c r="W6" s="139" t="s">
        <v>165</v>
      </c>
      <c r="X6" s="139" t="s">
        <v>165</v>
      </c>
      <c r="Y6" s="139" t="s">
        <v>165</v>
      </c>
      <c r="Z6" s="141" t="s">
        <v>165</v>
      </c>
      <c r="AA6" s="141" t="s">
        <v>165</v>
      </c>
      <c r="AB6" s="139"/>
      <c r="AC6" s="139" t="s">
        <v>165</v>
      </c>
      <c r="AD6" s="139" t="s">
        <v>165</v>
      </c>
      <c r="AE6" s="139" t="s">
        <v>165</v>
      </c>
      <c r="AF6" s="139"/>
      <c r="AG6" s="139"/>
      <c r="AH6" s="139"/>
      <c r="AI6" s="139"/>
      <c r="AJ6" s="150">
        <v>96</v>
      </c>
      <c r="AK6" s="151">
        <v>96</v>
      </c>
      <c r="AL6" s="152">
        <v>96</v>
      </c>
      <c r="AM6" s="195"/>
    </row>
    <row r="7" spans="1:39">
      <c r="A7" s="324" t="s">
        <v>0</v>
      </c>
      <c r="B7" s="325" t="s">
        <v>1</v>
      </c>
      <c r="C7" s="186" t="s">
        <v>2</v>
      </c>
      <c r="D7" s="329" t="s">
        <v>3</v>
      </c>
      <c r="E7" s="146">
        <v>1</v>
      </c>
      <c r="F7" s="146">
        <v>2</v>
      </c>
      <c r="G7" s="146">
        <v>3</v>
      </c>
      <c r="H7" s="146">
        <v>4</v>
      </c>
      <c r="I7" s="146">
        <v>5</v>
      </c>
      <c r="J7" s="146">
        <v>6</v>
      </c>
      <c r="K7" s="146">
        <v>7</v>
      </c>
      <c r="L7" s="146">
        <v>8</v>
      </c>
      <c r="M7" s="146">
        <v>9</v>
      </c>
      <c r="N7" s="146">
        <v>10</v>
      </c>
      <c r="O7" s="146">
        <v>11</v>
      </c>
      <c r="P7" s="146">
        <v>12</v>
      </c>
      <c r="Q7" s="146">
        <v>13</v>
      </c>
      <c r="R7" s="146">
        <v>14</v>
      </c>
      <c r="S7" s="146">
        <v>15</v>
      </c>
      <c r="T7" s="146">
        <v>16</v>
      </c>
      <c r="U7" s="146">
        <v>17</v>
      </c>
      <c r="V7" s="146">
        <v>18</v>
      </c>
      <c r="W7" s="146">
        <v>19</v>
      </c>
      <c r="X7" s="146">
        <v>20</v>
      </c>
      <c r="Y7" s="146">
        <v>21</v>
      </c>
      <c r="Z7" s="146">
        <v>22</v>
      </c>
      <c r="AA7" s="146">
        <v>23</v>
      </c>
      <c r="AB7" s="146">
        <v>24</v>
      </c>
      <c r="AC7" s="146">
        <v>25</v>
      </c>
      <c r="AD7" s="146">
        <v>26</v>
      </c>
      <c r="AE7" s="146">
        <v>27</v>
      </c>
      <c r="AF7" s="146">
        <v>28</v>
      </c>
      <c r="AG7" s="146">
        <v>29</v>
      </c>
      <c r="AH7" s="146">
        <v>30</v>
      </c>
      <c r="AI7" s="146">
        <v>31</v>
      </c>
      <c r="AJ7" s="379"/>
      <c r="AK7" s="380"/>
      <c r="AL7" s="381"/>
      <c r="AM7" s="195"/>
    </row>
    <row r="8" spans="1:39">
      <c r="A8" s="324"/>
      <c r="B8" s="325"/>
      <c r="C8" s="119" t="s">
        <v>48</v>
      </c>
      <c r="D8" s="329"/>
      <c r="E8" s="159" t="s">
        <v>11</v>
      </c>
      <c r="F8" s="159" t="s">
        <v>12</v>
      </c>
      <c r="G8" s="159" t="s">
        <v>13</v>
      </c>
      <c r="H8" s="159" t="s">
        <v>14</v>
      </c>
      <c r="I8" s="159" t="s">
        <v>8</v>
      </c>
      <c r="J8" s="159" t="s">
        <v>9</v>
      </c>
      <c r="K8" s="159" t="s">
        <v>10</v>
      </c>
      <c r="L8" s="159" t="s">
        <v>11</v>
      </c>
      <c r="M8" s="159" t="s">
        <v>12</v>
      </c>
      <c r="N8" s="159" t="s">
        <v>13</v>
      </c>
      <c r="O8" s="159" t="s">
        <v>14</v>
      </c>
      <c r="P8" s="159" t="s">
        <v>8</v>
      </c>
      <c r="Q8" s="159" t="s">
        <v>9</v>
      </c>
      <c r="R8" s="159" t="s">
        <v>10</v>
      </c>
      <c r="S8" s="159" t="s">
        <v>11</v>
      </c>
      <c r="T8" s="159" t="s">
        <v>12</v>
      </c>
      <c r="U8" s="159" t="s">
        <v>13</v>
      </c>
      <c r="V8" s="159" t="s">
        <v>14</v>
      </c>
      <c r="W8" s="159" t="s">
        <v>8</v>
      </c>
      <c r="X8" s="159" t="s">
        <v>9</v>
      </c>
      <c r="Y8" s="159" t="s">
        <v>10</v>
      </c>
      <c r="Z8" s="159" t="s">
        <v>11</v>
      </c>
      <c r="AA8" s="159" t="s">
        <v>12</v>
      </c>
      <c r="AB8" s="159" t="s">
        <v>13</v>
      </c>
      <c r="AC8" s="159" t="s">
        <v>14</v>
      </c>
      <c r="AD8" s="159" t="s">
        <v>8</v>
      </c>
      <c r="AE8" s="159" t="s">
        <v>9</v>
      </c>
      <c r="AF8" s="159" t="s">
        <v>10</v>
      </c>
      <c r="AG8" s="147" t="s">
        <v>8</v>
      </c>
      <c r="AH8" s="147" t="s">
        <v>9</v>
      </c>
      <c r="AI8" s="147" t="s">
        <v>10</v>
      </c>
      <c r="AJ8" s="379"/>
      <c r="AK8" s="380"/>
      <c r="AL8" s="381"/>
      <c r="AM8" s="195"/>
    </row>
    <row r="9" spans="1:39">
      <c r="A9" s="244">
        <v>153397</v>
      </c>
      <c r="B9" s="120" t="s">
        <v>198</v>
      </c>
      <c r="C9" s="153" t="s">
        <v>166</v>
      </c>
      <c r="D9" s="149" t="s">
        <v>164</v>
      </c>
      <c r="E9" s="141"/>
      <c r="F9" s="141"/>
      <c r="G9" s="139" t="s">
        <v>21</v>
      </c>
      <c r="H9" s="139" t="s">
        <v>21</v>
      </c>
      <c r="I9" s="139" t="s">
        <v>21</v>
      </c>
      <c r="J9" s="139" t="s">
        <v>21</v>
      </c>
      <c r="K9" s="139" t="s">
        <v>21</v>
      </c>
      <c r="L9" s="141"/>
      <c r="M9" s="141"/>
      <c r="N9" s="139" t="s">
        <v>21</v>
      </c>
      <c r="O9" s="139" t="s">
        <v>21</v>
      </c>
      <c r="P9" s="139" t="s">
        <v>21</v>
      </c>
      <c r="Q9" s="139" t="s">
        <v>21</v>
      </c>
      <c r="R9" s="139" t="s">
        <v>21</v>
      </c>
      <c r="S9" s="141"/>
      <c r="T9" s="141"/>
      <c r="U9" s="139" t="s">
        <v>21</v>
      </c>
      <c r="V9" s="139" t="s">
        <v>21</v>
      </c>
      <c r="W9" s="139" t="s">
        <v>21</v>
      </c>
      <c r="X9" s="139" t="s">
        <v>21</v>
      </c>
      <c r="Y9" s="139" t="s">
        <v>21</v>
      </c>
      <c r="Z9" s="141"/>
      <c r="AA9" s="141"/>
      <c r="AB9" s="139" t="s">
        <v>21</v>
      </c>
      <c r="AC9" s="139" t="s">
        <v>21</v>
      </c>
      <c r="AD9" s="139" t="s">
        <v>21</v>
      </c>
      <c r="AE9" s="139" t="s">
        <v>21</v>
      </c>
      <c r="AF9" s="139" t="s">
        <v>21</v>
      </c>
      <c r="AG9" s="139"/>
      <c r="AH9" s="139"/>
      <c r="AI9" s="139"/>
      <c r="AJ9" s="150">
        <v>132</v>
      </c>
      <c r="AK9" s="151">
        <v>132</v>
      </c>
      <c r="AL9" s="152">
        <f>AK9-AJ9</f>
        <v>0</v>
      </c>
      <c r="AM9" s="195"/>
    </row>
    <row r="10" spans="1:39">
      <c r="A10" s="324" t="s">
        <v>0</v>
      </c>
      <c r="B10" s="325" t="s">
        <v>1</v>
      </c>
      <c r="C10" s="186" t="s">
        <v>2</v>
      </c>
      <c r="D10" s="329" t="s">
        <v>3</v>
      </c>
      <c r="E10" s="146">
        <v>1</v>
      </c>
      <c r="F10" s="146">
        <v>2</v>
      </c>
      <c r="G10" s="146">
        <v>3</v>
      </c>
      <c r="H10" s="146">
        <v>4</v>
      </c>
      <c r="I10" s="146">
        <v>5</v>
      </c>
      <c r="J10" s="146">
        <v>6</v>
      </c>
      <c r="K10" s="146">
        <v>7</v>
      </c>
      <c r="L10" s="146">
        <v>8</v>
      </c>
      <c r="M10" s="146">
        <v>9</v>
      </c>
      <c r="N10" s="146">
        <v>10</v>
      </c>
      <c r="O10" s="146">
        <v>11</v>
      </c>
      <c r="P10" s="146">
        <v>12</v>
      </c>
      <c r="Q10" s="146">
        <v>13</v>
      </c>
      <c r="R10" s="146">
        <v>14</v>
      </c>
      <c r="S10" s="146">
        <v>15</v>
      </c>
      <c r="T10" s="146">
        <v>16</v>
      </c>
      <c r="U10" s="146">
        <v>17</v>
      </c>
      <c r="V10" s="146">
        <v>18</v>
      </c>
      <c r="W10" s="146">
        <v>19</v>
      </c>
      <c r="X10" s="146">
        <v>20</v>
      </c>
      <c r="Y10" s="146">
        <v>21</v>
      </c>
      <c r="Z10" s="146">
        <v>22</v>
      </c>
      <c r="AA10" s="146">
        <v>23</v>
      </c>
      <c r="AB10" s="146">
        <v>24</v>
      </c>
      <c r="AC10" s="146">
        <v>25</v>
      </c>
      <c r="AD10" s="146">
        <v>26</v>
      </c>
      <c r="AE10" s="146">
        <v>27</v>
      </c>
      <c r="AF10" s="146">
        <v>28</v>
      </c>
      <c r="AG10" s="146">
        <v>29</v>
      </c>
      <c r="AH10" s="146">
        <v>30</v>
      </c>
      <c r="AI10" s="146">
        <v>31</v>
      </c>
      <c r="AJ10" s="379"/>
      <c r="AK10" s="380"/>
      <c r="AL10" s="381"/>
      <c r="AM10" s="195"/>
    </row>
    <row r="11" spans="1:39">
      <c r="A11" s="324"/>
      <c r="B11" s="325"/>
      <c r="C11" s="119" t="s">
        <v>48</v>
      </c>
      <c r="D11" s="329"/>
      <c r="E11" s="159" t="s">
        <v>11</v>
      </c>
      <c r="F11" s="159" t="s">
        <v>12</v>
      </c>
      <c r="G11" s="159" t="s">
        <v>13</v>
      </c>
      <c r="H11" s="159" t="s">
        <v>14</v>
      </c>
      <c r="I11" s="159" t="s">
        <v>8</v>
      </c>
      <c r="J11" s="159" t="s">
        <v>9</v>
      </c>
      <c r="K11" s="159" t="s">
        <v>10</v>
      </c>
      <c r="L11" s="159" t="s">
        <v>11</v>
      </c>
      <c r="M11" s="159" t="s">
        <v>12</v>
      </c>
      <c r="N11" s="159" t="s">
        <v>13</v>
      </c>
      <c r="O11" s="159" t="s">
        <v>14</v>
      </c>
      <c r="P11" s="159" t="s">
        <v>8</v>
      </c>
      <c r="Q11" s="159" t="s">
        <v>9</v>
      </c>
      <c r="R11" s="159" t="s">
        <v>10</v>
      </c>
      <c r="S11" s="159" t="s">
        <v>11</v>
      </c>
      <c r="T11" s="159" t="s">
        <v>12</v>
      </c>
      <c r="U11" s="159" t="s">
        <v>13</v>
      </c>
      <c r="V11" s="159" t="s">
        <v>14</v>
      </c>
      <c r="W11" s="159" t="s">
        <v>8</v>
      </c>
      <c r="X11" s="159" t="s">
        <v>9</v>
      </c>
      <c r="Y11" s="159" t="s">
        <v>10</v>
      </c>
      <c r="Z11" s="159" t="s">
        <v>11</v>
      </c>
      <c r="AA11" s="159" t="s">
        <v>12</v>
      </c>
      <c r="AB11" s="159" t="s">
        <v>13</v>
      </c>
      <c r="AC11" s="159" t="s">
        <v>14</v>
      </c>
      <c r="AD11" s="159" t="s">
        <v>8</v>
      </c>
      <c r="AE11" s="159" t="s">
        <v>9</v>
      </c>
      <c r="AF11" s="159" t="s">
        <v>10</v>
      </c>
      <c r="AG11" s="147" t="s">
        <v>8</v>
      </c>
      <c r="AH11" s="147" t="s">
        <v>9</v>
      </c>
      <c r="AI11" s="147" t="s">
        <v>10</v>
      </c>
      <c r="AJ11" s="379"/>
      <c r="AK11" s="380"/>
      <c r="AL11" s="381"/>
      <c r="AM11" s="195"/>
    </row>
    <row r="12" spans="1:39">
      <c r="A12" s="125">
        <v>151602</v>
      </c>
      <c r="B12" s="120" t="s">
        <v>167</v>
      </c>
      <c r="C12" s="153" t="s">
        <v>168</v>
      </c>
      <c r="D12" s="149" t="s">
        <v>164</v>
      </c>
      <c r="E12" s="141"/>
      <c r="F12" s="141"/>
      <c r="G12" s="139" t="s">
        <v>21</v>
      </c>
      <c r="H12" s="139" t="s">
        <v>21</v>
      </c>
      <c r="I12" s="139" t="s">
        <v>21</v>
      </c>
      <c r="J12" s="139" t="s">
        <v>21</v>
      </c>
      <c r="K12" s="139" t="s">
        <v>21</v>
      </c>
      <c r="L12" s="141"/>
      <c r="M12" s="141"/>
      <c r="N12" s="139" t="s">
        <v>21</v>
      </c>
      <c r="O12" s="139" t="s">
        <v>21</v>
      </c>
      <c r="P12" s="139" t="s">
        <v>21</v>
      </c>
      <c r="Q12" s="139" t="s">
        <v>21</v>
      </c>
      <c r="R12" s="139" t="s">
        <v>21</v>
      </c>
      <c r="S12" s="141"/>
      <c r="T12" s="141"/>
      <c r="U12" s="139" t="s">
        <v>21</v>
      </c>
      <c r="V12" s="139" t="s">
        <v>21</v>
      </c>
      <c r="W12" s="139" t="s">
        <v>21</v>
      </c>
      <c r="X12" s="139" t="s">
        <v>21</v>
      </c>
      <c r="Y12" s="139" t="s">
        <v>21</v>
      </c>
      <c r="Z12" s="141"/>
      <c r="AA12" s="141"/>
      <c r="AB12" s="139" t="s">
        <v>21</v>
      </c>
      <c r="AC12" s="139" t="s">
        <v>21</v>
      </c>
      <c r="AD12" s="139" t="s">
        <v>21</v>
      </c>
      <c r="AE12" s="139" t="s">
        <v>21</v>
      </c>
      <c r="AF12" s="139" t="s">
        <v>21</v>
      </c>
      <c r="AG12" s="139"/>
      <c r="AH12" s="139"/>
      <c r="AI12" s="139"/>
      <c r="AJ12" s="150">
        <v>132</v>
      </c>
      <c r="AK12" s="151">
        <v>132</v>
      </c>
      <c r="AL12" s="152">
        <f>AK12-AJ12</f>
        <v>0</v>
      </c>
      <c r="AM12" s="195"/>
    </row>
    <row r="13" spans="1:39">
      <c r="A13" s="185"/>
      <c r="B13" s="154"/>
      <c r="C13" s="154"/>
      <c r="D13" s="155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88"/>
      <c r="AK13" s="190"/>
      <c r="AL13" s="189"/>
      <c r="AM13" s="195"/>
    </row>
    <row r="14" spans="1:39">
      <c r="A14" s="195"/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195"/>
      <c r="AM14" s="195"/>
    </row>
    <row r="15" spans="1:39">
      <c r="A15" s="195"/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384"/>
      <c r="AJ15" s="384"/>
      <c r="AK15" s="195"/>
      <c r="AL15" s="195"/>
      <c r="AM15" s="195"/>
    </row>
    <row r="16" spans="1:39">
      <c r="AI16" s="384"/>
      <c r="AJ16" s="384"/>
    </row>
    <row r="17" spans="2:36" ht="15.75" thickBot="1"/>
    <row r="18" spans="2:36">
      <c r="B18" s="385" t="s">
        <v>63</v>
      </c>
      <c r="C18" s="386"/>
      <c r="D18" s="386"/>
      <c r="E18" s="386"/>
      <c r="F18" s="386"/>
      <c r="G18" s="386"/>
      <c r="H18" s="386"/>
      <c r="I18" s="387"/>
      <c r="J18" s="15"/>
      <c r="K18" s="388"/>
      <c r="L18" s="388"/>
      <c r="M18" s="388"/>
      <c r="N18" s="388"/>
      <c r="O18" s="388"/>
      <c r="P18" s="15"/>
      <c r="Q18" s="15"/>
      <c r="R18" s="15"/>
      <c r="S18" s="14"/>
      <c r="T18" s="14"/>
      <c r="U18" s="14"/>
      <c r="V18" s="15"/>
      <c r="W18" s="15"/>
      <c r="X18" s="15"/>
      <c r="Y18" s="15"/>
      <c r="Z18" s="15"/>
    </row>
    <row r="19" spans="2:36">
      <c r="B19" s="156" t="s">
        <v>169</v>
      </c>
      <c r="C19" s="389" t="s">
        <v>170</v>
      </c>
      <c r="D19" s="390"/>
      <c r="E19" s="390"/>
      <c r="F19" s="390"/>
      <c r="G19" s="390"/>
      <c r="H19" s="390"/>
      <c r="I19" s="391"/>
      <c r="J19" s="16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2:36">
      <c r="B20" s="157"/>
      <c r="C20" s="18"/>
      <c r="D20" s="19"/>
      <c r="E20" s="19"/>
      <c r="F20" s="19"/>
      <c r="G20" s="19"/>
      <c r="H20" s="19"/>
      <c r="I20" s="19"/>
      <c r="J20" s="19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383"/>
      <c r="AB20" s="383"/>
      <c r="AC20" s="383"/>
      <c r="AD20" s="383"/>
      <c r="AE20" s="383"/>
      <c r="AF20" s="383"/>
      <c r="AG20" s="383"/>
      <c r="AH20" s="383"/>
      <c r="AI20" s="383"/>
      <c r="AJ20" s="383"/>
    </row>
    <row r="21" spans="2:36">
      <c r="B21" s="157"/>
      <c r="C21" s="18"/>
      <c r="D21" s="19"/>
      <c r="E21" s="24"/>
      <c r="F21" s="24"/>
      <c r="G21" s="24"/>
      <c r="H21" s="24"/>
      <c r="I21" s="19"/>
      <c r="J21" s="19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2"/>
    </row>
    <row r="22" spans="2:36">
      <c r="B22" s="158"/>
      <c r="C22" s="24"/>
      <c r="D22" s="24"/>
      <c r="E22" s="24"/>
      <c r="F22" s="24"/>
      <c r="G22" s="24"/>
      <c r="H22" s="24"/>
      <c r="I22" s="24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383"/>
      <c r="AB22" s="383"/>
      <c r="AC22" s="383"/>
      <c r="AD22" s="383"/>
      <c r="AE22" s="383"/>
      <c r="AF22" s="383"/>
      <c r="AG22" s="383"/>
      <c r="AH22" s="383"/>
      <c r="AI22" s="383"/>
      <c r="AJ22" s="383"/>
    </row>
    <row r="23" spans="2:36">
      <c r="B23" s="158"/>
      <c r="C23" s="24"/>
      <c r="D23" s="24"/>
      <c r="E23" s="24"/>
      <c r="F23" s="24"/>
      <c r="G23" s="24"/>
      <c r="H23" s="24"/>
      <c r="I23" s="24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</row>
  </sheetData>
  <mergeCells count="28">
    <mergeCell ref="B18:I18"/>
    <mergeCell ref="K18:O18"/>
    <mergeCell ref="C19:I19"/>
    <mergeCell ref="AA20:AJ20"/>
    <mergeCell ref="AL10:AL11"/>
    <mergeCell ref="AA21:AJ21"/>
    <mergeCell ref="AA22:AJ22"/>
    <mergeCell ref="AA23:AJ23"/>
    <mergeCell ref="AI15:AJ15"/>
    <mergeCell ref="AI16:AJ16"/>
    <mergeCell ref="A10:A11"/>
    <mergeCell ref="B10:B11"/>
    <mergeCell ref="D10:D11"/>
    <mergeCell ref="AJ10:AJ11"/>
    <mergeCell ref="AK10:AK11"/>
    <mergeCell ref="AK4:AK5"/>
    <mergeCell ref="AL4:AL5"/>
    <mergeCell ref="A7:A8"/>
    <mergeCell ref="B7:B8"/>
    <mergeCell ref="D7:D8"/>
    <mergeCell ref="AJ7:AJ8"/>
    <mergeCell ref="AK7:AK8"/>
    <mergeCell ref="AL7:AL8"/>
    <mergeCell ref="A1:AI3"/>
    <mergeCell ref="A4:A5"/>
    <mergeCell ref="B4:B5"/>
    <mergeCell ref="D4:D5"/>
    <mergeCell ref="AJ4:AJ5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workbookViewId="0">
      <selection sqref="A1:XFD1048576"/>
    </sheetView>
  </sheetViews>
  <sheetFormatPr defaultRowHeight="15"/>
  <cols>
    <col min="2" max="2" width="40.85546875" customWidth="1"/>
    <col min="3" max="3" width="15.85546875" style="461" customWidth="1"/>
    <col min="4" max="4" width="11" customWidth="1"/>
  </cols>
  <sheetData>
    <row r="1" spans="1:38">
      <c r="A1" s="392" t="s">
        <v>201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  <c r="AJ1" s="392"/>
      <c r="AK1" s="393"/>
      <c r="AL1" s="394"/>
    </row>
    <row r="2" spans="1:38">
      <c r="A2" s="392"/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2"/>
      <c r="AE2" s="392"/>
      <c r="AF2" s="392"/>
      <c r="AG2" s="392"/>
      <c r="AH2" s="392"/>
      <c r="AI2" s="392"/>
      <c r="AJ2" s="392"/>
      <c r="AK2" s="395"/>
      <c r="AL2" s="394"/>
    </row>
    <row r="3" spans="1:38">
      <c r="A3" s="392"/>
      <c r="B3" s="392"/>
      <c r="C3" s="392"/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  <c r="AA3" s="392"/>
      <c r="AB3" s="392"/>
      <c r="AC3" s="392"/>
      <c r="AD3" s="392"/>
      <c r="AE3" s="392"/>
      <c r="AF3" s="392"/>
      <c r="AG3" s="392"/>
      <c r="AH3" s="392"/>
      <c r="AI3" s="392"/>
      <c r="AJ3" s="392"/>
      <c r="AK3" s="395"/>
      <c r="AL3" s="396"/>
    </row>
    <row r="4" spans="1:38" ht="15.75">
      <c r="A4" s="397" t="s">
        <v>0</v>
      </c>
      <c r="B4" s="398" t="s">
        <v>1</v>
      </c>
      <c r="C4" s="399" t="s">
        <v>202</v>
      </c>
      <c r="D4" s="400" t="s">
        <v>3</v>
      </c>
      <c r="E4" s="401">
        <v>1</v>
      </c>
      <c r="F4" s="401">
        <v>2</v>
      </c>
      <c r="G4" s="401">
        <v>3</v>
      </c>
      <c r="H4" s="401">
        <v>4</v>
      </c>
      <c r="I4" s="401">
        <v>5</v>
      </c>
      <c r="J4" s="401">
        <v>6</v>
      </c>
      <c r="K4" s="401">
        <v>7</v>
      </c>
      <c r="L4" s="401">
        <v>8</v>
      </c>
      <c r="M4" s="401">
        <v>9</v>
      </c>
      <c r="N4" s="401">
        <v>10</v>
      </c>
      <c r="O4" s="401">
        <v>11</v>
      </c>
      <c r="P4" s="401">
        <v>12</v>
      </c>
      <c r="Q4" s="401">
        <v>13</v>
      </c>
      <c r="R4" s="401">
        <v>14</v>
      </c>
      <c r="S4" s="401">
        <v>15</v>
      </c>
      <c r="T4" s="401">
        <v>16</v>
      </c>
      <c r="U4" s="401">
        <v>17</v>
      </c>
      <c r="V4" s="401">
        <v>18</v>
      </c>
      <c r="W4" s="401">
        <v>19</v>
      </c>
      <c r="X4" s="401">
        <v>20</v>
      </c>
      <c r="Y4" s="401">
        <v>21</v>
      </c>
      <c r="Z4" s="401">
        <v>22</v>
      </c>
      <c r="AA4" s="401">
        <v>23</v>
      </c>
      <c r="AB4" s="401">
        <v>24</v>
      </c>
      <c r="AC4" s="401">
        <v>25</v>
      </c>
      <c r="AD4" s="401">
        <v>26</v>
      </c>
      <c r="AE4" s="401">
        <v>27</v>
      </c>
      <c r="AF4" s="401">
        <v>28</v>
      </c>
      <c r="AG4" s="402"/>
      <c r="AH4" s="403"/>
      <c r="AI4" s="403"/>
      <c r="AJ4" s="404" t="s">
        <v>4</v>
      </c>
      <c r="AK4" s="405" t="s">
        <v>5</v>
      </c>
      <c r="AL4" s="405" t="s">
        <v>6</v>
      </c>
    </row>
    <row r="5" spans="1:38" ht="15.75">
      <c r="A5" s="397"/>
      <c r="B5" s="398" t="s">
        <v>203</v>
      </c>
      <c r="C5" s="399" t="s">
        <v>204</v>
      </c>
      <c r="D5" s="400"/>
      <c r="E5" s="401" t="s">
        <v>11</v>
      </c>
      <c r="F5" s="401" t="s">
        <v>12</v>
      </c>
      <c r="G5" s="401" t="s">
        <v>13</v>
      </c>
      <c r="H5" s="401" t="s">
        <v>14</v>
      </c>
      <c r="I5" s="401" t="s">
        <v>8</v>
      </c>
      <c r="J5" s="401" t="s">
        <v>9</v>
      </c>
      <c r="K5" s="401" t="s">
        <v>10</v>
      </c>
      <c r="L5" s="401" t="s">
        <v>11</v>
      </c>
      <c r="M5" s="401" t="s">
        <v>12</v>
      </c>
      <c r="N5" s="401" t="s">
        <v>13</v>
      </c>
      <c r="O5" s="401" t="s">
        <v>14</v>
      </c>
      <c r="P5" s="401" t="s">
        <v>8</v>
      </c>
      <c r="Q5" s="401" t="s">
        <v>9</v>
      </c>
      <c r="R5" s="401" t="s">
        <v>10</v>
      </c>
      <c r="S5" s="401" t="s">
        <v>11</v>
      </c>
      <c r="T5" s="401" t="s">
        <v>12</v>
      </c>
      <c r="U5" s="401" t="s">
        <v>13</v>
      </c>
      <c r="V5" s="401" t="s">
        <v>14</v>
      </c>
      <c r="W5" s="401" t="s">
        <v>8</v>
      </c>
      <c r="X5" s="401" t="s">
        <v>9</v>
      </c>
      <c r="Y5" s="401" t="s">
        <v>10</v>
      </c>
      <c r="Z5" s="401" t="s">
        <v>11</v>
      </c>
      <c r="AA5" s="401" t="s">
        <v>12</v>
      </c>
      <c r="AB5" s="401" t="s">
        <v>13</v>
      </c>
      <c r="AC5" s="401" t="s">
        <v>14</v>
      </c>
      <c r="AD5" s="401" t="s">
        <v>8</v>
      </c>
      <c r="AE5" s="401" t="s">
        <v>9</v>
      </c>
      <c r="AF5" s="401" t="s">
        <v>10</v>
      </c>
      <c r="AG5" s="403"/>
      <c r="AH5" s="403"/>
      <c r="AI5" s="403"/>
      <c r="AJ5" s="404"/>
      <c r="AK5" s="406"/>
      <c r="AL5" s="406"/>
    </row>
    <row r="6" spans="1:38" ht="15.75">
      <c r="A6" s="407">
        <v>153397</v>
      </c>
      <c r="B6" s="408" t="s">
        <v>205</v>
      </c>
      <c r="C6" s="409">
        <v>89780</v>
      </c>
      <c r="D6" s="410" t="s">
        <v>39</v>
      </c>
      <c r="E6" s="411"/>
      <c r="F6" s="411"/>
      <c r="G6" s="412" t="s">
        <v>206</v>
      </c>
      <c r="H6" s="412" t="s">
        <v>206</v>
      </c>
      <c r="I6" s="412" t="s">
        <v>206</v>
      </c>
      <c r="J6" s="412" t="s">
        <v>206</v>
      </c>
      <c r="K6" s="412" t="s">
        <v>206</v>
      </c>
      <c r="L6" s="411"/>
      <c r="M6" s="411"/>
      <c r="N6" s="412" t="s">
        <v>206</v>
      </c>
      <c r="O6" s="412" t="s">
        <v>206</v>
      </c>
      <c r="P6" s="412" t="s">
        <v>206</v>
      </c>
      <c r="Q6" s="412" t="s">
        <v>206</v>
      </c>
      <c r="R6" s="412" t="s">
        <v>206</v>
      </c>
      <c r="S6" s="411"/>
      <c r="T6" s="411"/>
      <c r="U6" s="412" t="s">
        <v>206</v>
      </c>
      <c r="V6" s="412" t="s">
        <v>206</v>
      </c>
      <c r="W6" s="412" t="s">
        <v>206</v>
      </c>
      <c r="X6" s="412" t="s">
        <v>206</v>
      </c>
      <c r="Y6" s="412" t="s">
        <v>206</v>
      </c>
      <c r="Z6" s="411"/>
      <c r="AA6" s="411"/>
      <c r="AB6" s="412" t="s">
        <v>206</v>
      </c>
      <c r="AC6" s="412" t="s">
        <v>206</v>
      </c>
      <c r="AD6" s="412" t="s">
        <v>206</v>
      </c>
      <c r="AE6" s="412" t="s">
        <v>206</v>
      </c>
      <c r="AF6" s="412" t="s">
        <v>206</v>
      </c>
      <c r="AG6" s="413"/>
      <c r="AH6" s="413"/>
      <c r="AI6" s="413"/>
      <c r="AJ6" s="414">
        <f>AN6</f>
        <v>0</v>
      </c>
      <c r="AK6" s="415">
        <f>AJ6+AL6</f>
        <v>0</v>
      </c>
      <c r="AL6" s="415">
        <f>AO6</f>
        <v>0</v>
      </c>
    </row>
    <row r="7" spans="1:38" ht="15.75">
      <c r="A7" s="397" t="s">
        <v>0</v>
      </c>
      <c r="B7" s="398" t="s">
        <v>1</v>
      </c>
      <c r="C7" s="399" t="s">
        <v>202</v>
      </c>
      <c r="D7" s="416" t="s">
        <v>3</v>
      </c>
      <c r="E7" s="401">
        <v>1</v>
      </c>
      <c r="F7" s="401">
        <v>2</v>
      </c>
      <c r="G7" s="401">
        <v>3</v>
      </c>
      <c r="H7" s="401">
        <v>4</v>
      </c>
      <c r="I7" s="401">
        <v>5</v>
      </c>
      <c r="J7" s="401">
        <v>6</v>
      </c>
      <c r="K7" s="401">
        <v>7</v>
      </c>
      <c r="L7" s="401">
        <v>8</v>
      </c>
      <c r="M7" s="401">
        <v>9</v>
      </c>
      <c r="N7" s="401">
        <v>10</v>
      </c>
      <c r="O7" s="401">
        <v>11</v>
      </c>
      <c r="P7" s="401">
        <v>12</v>
      </c>
      <c r="Q7" s="401">
        <v>13</v>
      </c>
      <c r="R7" s="401">
        <v>14</v>
      </c>
      <c r="S7" s="401">
        <v>15</v>
      </c>
      <c r="T7" s="401">
        <v>16</v>
      </c>
      <c r="U7" s="401">
        <v>17</v>
      </c>
      <c r="V7" s="401">
        <v>18</v>
      </c>
      <c r="W7" s="401">
        <v>19</v>
      </c>
      <c r="X7" s="401">
        <v>20</v>
      </c>
      <c r="Y7" s="401">
        <v>21</v>
      </c>
      <c r="Z7" s="401">
        <v>22</v>
      </c>
      <c r="AA7" s="401">
        <v>23</v>
      </c>
      <c r="AB7" s="401">
        <v>24</v>
      </c>
      <c r="AC7" s="401">
        <v>25</v>
      </c>
      <c r="AD7" s="401">
        <v>26</v>
      </c>
      <c r="AE7" s="401">
        <v>27</v>
      </c>
      <c r="AF7" s="401">
        <v>28</v>
      </c>
      <c r="AG7" s="403"/>
      <c r="AH7" s="403"/>
      <c r="AI7" s="403"/>
      <c r="AJ7" s="417" t="s">
        <v>4</v>
      </c>
      <c r="AK7" s="405" t="s">
        <v>5</v>
      </c>
      <c r="AL7" s="405" t="s">
        <v>6</v>
      </c>
    </row>
    <row r="8" spans="1:38" ht="15.75">
      <c r="A8" s="397"/>
      <c r="B8" s="398" t="s">
        <v>203</v>
      </c>
      <c r="C8" s="399" t="s">
        <v>204</v>
      </c>
      <c r="D8" s="416"/>
      <c r="E8" s="401" t="s">
        <v>11</v>
      </c>
      <c r="F8" s="401" t="s">
        <v>12</v>
      </c>
      <c r="G8" s="401" t="s">
        <v>13</v>
      </c>
      <c r="H8" s="401" t="s">
        <v>14</v>
      </c>
      <c r="I8" s="401" t="s">
        <v>8</v>
      </c>
      <c r="J8" s="401" t="s">
        <v>9</v>
      </c>
      <c r="K8" s="401" t="s">
        <v>10</v>
      </c>
      <c r="L8" s="401" t="s">
        <v>11</v>
      </c>
      <c r="M8" s="401" t="s">
        <v>12</v>
      </c>
      <c r="N8" s="401" t="s">
        <v>13</v>
      </c>
      <c r="O8" s="401" t="s">
        <v>14</v>
      </c>
      <c r="P8" s="401" t="s">
        <v>8</v>
      </c>
      <c r="Q8" s="401" t="s">
        <v>9</v>
      </c>
      <c r="R8" s="401" t="s">
        <v>10</v>
      </c>
      <c r="S8" s="401" t="s">
        <v>11</v>
      </c>
      <c r="T8" s="401" t="s">
        <v>12</v>
      </c>
      <c r="U8" s="401" t="s">
        <v>13</v>
      </c>
      <c r="V8" s="401" t="s">
        <v>14</v>
      </c>
      <c r="W8" s="401" t="s">
        <v>8</v>
      </c>
      <c r="X8" s="401" t="s">
        <v>9</v>
      </c>
      <c r="Y8" s="401" t="s">
        <v>10</v>
      </c>
      <c r="Z8" s="401" t="s">
        <v>11</v>
      </c>
      <c r="AA8" s="401" t="s">
        <v>12</v>
      </c>
      <c r="AB8" s="401" t="s">
        <v>13</v>
      </c>
      <c r="AC8" s="401" t="s">
        <v>14</v>
      </c>
      <c r="AD8" s="401" t="s">
        <v>8</v>
      </c>
      <c r="AE8" s="401" t="s">
        <v>9</v>
      </c>
      <c r="AF8" s="401" t="s">
        <v>10</v>
      </c>
      <c r="AG8" s="403"/>
      <c r="AH8" s="403"/>
      <c r="AI8" s="403"/>
      <c r="AJ8" s="417"/>
      <c r="AK8" s="406"/>
      <c r="AL8" s="406"/>
    </row>
    <row r="9" spans="1:38" ht="15.75">
      <c r="A9" s="418">
        <v>434914</v>
      </c>
      <c r="B9" s="408" t="s">
        <v>207</v>
      </c>
      <c r="C9" s="419">
        <v>177095</v>
      </c>
      <c r="D9" s="410" t="s">
        <v>208</v>
      </c>
      <c r="E9" s="420" t="s">
        <v>22</v>
      </c>
      <c r="F9" s="420"/>
      <c r="G9" s="421"/>
      <c r="H9" s="421" t="s">
        <v>22</v>
      </c>
      <c r="I9" s="421"/>
      <c r="J9" s="421"/>
      <c r="K9" s="421" t="s">
        <v>22</v>
      </c>
      <c r="L9" s="420"/>
      <c r="M9" s="420"/>
      <c r="N9" s="421" t="s">
        <v>22</v>
      </c>
      <c r="O9" s="421"/>
      <c r="P9" s="421"/>
      <c r="Q9" s="421" t="s">
        <v>22</v>
      </c>
      <c r="R9" s="421"/>
      <c r="S9" s="420"/>
      <c r="T9" s="420" t="s">
        <v>22</v>
      </c>
      <c r="U9" s="421"/>
      <c r="V9" s="421"/>
      <c r="W9" s="421" t="s">
        <v>22</v>
      </c>
      <c r="X9" s="421"/>
      <c r="Y9" s="421"/>
      <c r="Z9" s="420" t="s">
        <v>22</v>
      </c>
      <c r="AA9" s="420"/>
      <c r="AB9" s="421"/>
      <c r="AC9" s="421" t="s">
        <v>22</v>
      </c>
      <c r="AD9" s="421"/>
      <c r="AE9" s="421"/>
      <c r="AF9" s="421" t="s">
        <v>22</v>
      </c>
      <c r="AG9" s="421"/>
      <c r="AH9" s="421"/>
      <c r="AI9" s="421"/>
      <c r="AJ9" s="414">
        <f>AN9</f>
        <v>0</v>
      </c>
      <c r="AK9" s="415">
        <f>AJ9+AL9</f>
        <v>0</v>
      </c>
      <c r="AL9" s="415">
        <f>AO9</f>
        <v>0</v>
      </c>
    </row>
    <row r="10" spans="1:38" ht="15.75">
      <c r="A10" s="422">
        <v>427926</v>
      </c>
      <c r="B10" s="408" t="s">
        <v>209</v>
      </c>
      <c r="C10" s="423">
        <v>232051</v>
      </c>
      <c r="D10" s="410" t="s">
        <v>208</v>
      </c>
      <c r="E10" s="420" t="s">
        <v>22</v>
      </c>
      <c r="F10" s="420"/>
      <c r="G10" s="424"/>
      <c r="H10" s="421" t="s">
        <v>22</v>
      </c>
      <c r="I10" s="424" t="s">
        <v>21</v>
      </c>
      <c r="J10" s="421"/>
      <c r="K10" s="421"/>
      <c r="L10" s="425" t="s">
        <v>22</v>
      </c>
      <c r="M10" s="420"/>
      <c r="N10" s="421" t="s">
        <v>22</v>
      </c>
      <c r="O10" s="421"/>
      <c r="P10" s="421"/>
      <c r="Q10" s="421" t="s">
        <v>22</v>
      </c>
      <c r="R10" s="424"/>
      <c r="S10" s="420"/>
      <c r="T10" s="420" t="s">
        <v>22</v>
      </c>
      <c r="U10" s="421"/>
      <c r="V10" s="424"/>
      <c r="W10" s="421" t="s">
        <v>22</v>
      </c>
      <c r="X10" s="421"/>
      <c r="Y10" s="424"/>
      <c r="Z10" s="420" t="s">
        <v>22</v>
      </c>
      <c r="AA10" s="420"/>
      <c r="AB10" s="421"/>
      <c r="AC10" s="421" t="s">
        <v>22</v>
      </c>
      <c r="AD10" s="421"/>
      <c r="AE10" s="421"/>
      <c r="AF10" s="421" t="s">
        <v>22</v>
      </c>
      <c r="AG10" s="421"/>
      <c r="AH10" s="421"/>
      <c r="AI10" s="424"/>
      <c r="AJ10" s="414"/>
      <c r="AK10" s="415"/>
      <c r="AL10" s="415"/>
    </row>
    <row r="11" spans="1:38" ht="15.75">
      <c r="A11" s="397" t="s">
        <v>0</v>
      </c>
      <c r="B11" s="398" t="s">
        <v>1</v>
      </c>
      <c r="C11" s="399" t="s">
        <v>202</v>
      </c>
      <c r="D11" s="416" t="s">
        <v>3</v>
      </c>
      <c r="E11" s="401">
        <v>1</v>
      </c>
      <c r="F11" s="401">
        <v>2</v>
      </c>
      <c r="G11" s="401">
        <v>3</v>
      </c>
      <c r="H11" s="401">
        <v>4</v>
      </c>
      <c r="I11" s="401">
        <v>5</v>
      </c>
      <c r="J11" s="401">
        <v>6</v>
      </c>
      <c r="K11" s="401">
        <v>7</v>
      </c>
      <c r="L11" s="401">
        <v>8</v>
      </c>
      <c r="M11" s="401">
        <v>9</v>
      </c>
      <c r="N11" s="401">
        <v>10</v>
      </c>
      <c r="O11" s="401">
        <v>11</v>
      </c>
      <c r="P11" s="401">
        <v>12</v>
      </c>
      <c r="Q11" s="401">
        <v>13</v>
      </c>
      <c r="R11" s="401">
        <v>14</v>
      </c>
      <c r="S11" s="401">
        <v>15</v>
      </c>
      <c r="T11" s="401">
        <v>16</v>
      </c>
      <c r="U11" s="401">
        <v>17</v>
      </c>
      <c r="V11" s="401">
        <v>18</v>
      </c>
      <c r="W11" s="401">
        <v>19</v>
      </c>
      <c r="X11" s="401">
        <v>20</v>
      </c>
      <c r="Y11" s="401">
        <v>21</v>
      </c>
      <c r="Z11" s="401">
        <v>22</v>
      </c>
      <c r="AA11" s="401">
        <v>23</v>
      </c>
      <c r="AB11" s="401">
        <v>24</v>
      </c>
      <c r="AC11" s="401">
        <v>25</v>
      </c>
      <c r="AD11" s="401">
        <v>26</v>
      </c>
      <c r="AE11" s="401">
        <v>27</v>
      </c>
      <c r="AF11" s="401">
        <v>28</v>
      </c>
      <c r="AG11" s="403"/>
      <c r="AH11" s="403"/>
      <c r="AI11" s="403"/>
      <c r="AJ11" s="417" t="s">
        <v>4</v>
      </c>
      <c r="AK11" s="405" t="s">
        <v>5</v>
      </c>
      <c r="AL11" s="405" t="s">
        <v>6</v>
      </c>
    </row>
    <row r="12" spans="1:38" ht="15.75">
      <c r="A12" s="397"/>
      <c r="B12" s="398" t="s">
        <v>203</v>
      </c>
      <c r="C12" s="399" t="s">
        <v>204</v>
      </c>
      <c r="D12" s="416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3"/>
      <c r="AH12" s="403"/>
      <c r="AI12" s="403"/>
      <c r="AJ12" s="417"/>
      <c r="AK12" s="406"/>
      <c r="AL12" s="406"/>
    </row>
    <row r="13" spans="1:38" ht="15.75">
      <c r="A13" s="418"/>
      <c r="B13" s="408"/>
      <c r="C13" s="426">
        <v>89780</v>
      </c>
      <c r="D13" s="410" t="s">
        <v>208</v>
      </c>
      <c r="E13" s="420"/>
      <c r="F13" s="420"/>
      <c r="G13" s="427"/>
      <c r="H13" s="427"/>
      <c r="I13" s="428" t="s">
        <v>210</v>
      </c>
      <c r="J13" s="427"/>
      <c r="K13" s="427"/>
      <c r="L13" s="420"/>
      <c r="M13" s="420"/>
      <c r="N13" s="427"/>
      <c r="O13" s="421"/>
      <c r="P13" s="427"/>
      <c r="Q13" s="427"/>
      <c r="R13" s="427"/>
      <c r="S13" s="420"/>
      <c r="T13" s="420"/>
      <c r="U13" s="427"/>
      <c r="V13" s="427"/>
      <c r="W13" s="427"/>
      <c r="X13" s="427"/>
      <c r="Y13" s="427"/>
      <c r="Z13" s="420"/>
      <c r="AA13" s="420"/>
      <c r="AB13" s="427"/>
      <c r="AC13" s="427"/>
      <c r="AD13" s="421"/>
      <c r="AE13" s="427"/>
      <c r="AF13" s="427"/>
      <c r="AG13" s="427"/>
      <c r="AH13" s="427"/>
      <c r="AI13" s="413"/>
      <c r="AJ13" s="414">
        <f>AN13</f>
        <v>0</v>
      </c>
      <c r="AK13" s="415">
        <f>AJ13+AL13</f>
        <v>0</v>
      </c>
      <c r="AL13" s="415">
        <f>AO13</f>
        <v>0</v>
      </c>
    </row>
    <row r="14" spans="1:38" ht="15.75">
      <c r="A14" s="418" t="s">
        <v>211</v>
      </c>
      <c r="B14" s="408" t="s">
        <v>212</v>
      </c>
      <c r="C14" s="429">
        <v>118784</v>
      </c>
      <c r="D14" s="410" t="s">
        <v>208</v>
      </c>
      <c r="E14" s="430" t="s">
        <v>213</v>
      </c>
      <c r="F14" s="431"/>
      <c r="G14" s="431"/>
      <c r="H14" s="431"/>
      <c r="I14" s="431"/>
      <c r="J14" s="432"/>
      <c r="K14" s="433"/>
      <c r="L14" s="420" t="s">
        <v>22</v>
      </c>
      <c r="M14" s="420"/>
      <c r="N14" s="421"/>
      <c r="O14" s="421" t="s">
        <v>22</v>
      </c>
      <c r="P14" s="421"/>
      <c r="Q14" s="421"/>
      <c r="R14" s="421" t="s">
        <v>22</v>
      </c>
      <c r="S14" s="420"/>
      <c r="T14" s="420"/>
      <c r="U14" s="421" t="s">
        <v>22</v>
      </c>
      <c r="V14" s="427"/>
      <c r="W14" s="427"/>
      <c r="X14" s="421" t="s">
        <v>22</v>
      </c>
      <c r="Y14" s="427"/>
      <c r="Z14" s="420"/>
      <c r="AA14" s="420" t="s">
        <v>22</v>
      </c>
      <c r="AB14" s="421" t="s">
        <v>22</v>
      </c>
      <c r="AC14" s="427"/>
      <c r="AD14" s="421" t="s">
        <v>22</v>
      </c>
      <c r="AE14" s="427"/>
      <c r="AF14" s="427"/>
      <c r="AG14" s="427"/>
      <c r="AH14" s="427"/>
      <c r="AI14" s="413"/>
      <c r="AJ14" s="414"/>
      <c r="AK14" s="415"/>
      <c r="AL14" s="415"/>
    </row>
    <row r="15" spans="1:38" ht="15.75">
      <c r="A15" s="397" t="s">
        <v>0</v>
      </c>
      <c r="B15" s="398" t="s">
        <v>1</v>
      </c>
      <c r="C15" s="399" t="s">
        <v>202</v>
      </c>
      <c r="D15" s="416" t="s">
        <v>3</v>
      </c>
      <c r="E15" s="401">
        <v>1</v>
      </c>
      <c r="F15" s="401">
        <v>2</v>
      </c>
      <c r="G15" s="401">
        <v>3</v>
      </c>
      <c r="H15" s="401">
        <v>4</v>
      </c>
      <c r="I15" s="401">
        <v>5</v>
      </c>
      <c r="J15" s="401">
        <v>6</v>
      </c>
      <c r="K15" s="401">
        <v>7</v>
      </c>
      <c r="L15" s="401">
        <v>8</v>
      </c>
      <c r="M15" s="401">
        <v>9</v>
      </c>
      <c r="N15" s="401">
        <v>10</v>
      </c>
      <c r="O15" s="401">
        <v>11</v>
      </c>
      <c r="P15" s="401">
        <v>12</v>
      </c>
      <c r="Q15" s="401">
        <v>13</v>
      </c>
      <c r="R15" s="401">
        <v>14</v>
      </c>
      <c r="S15" s="401">
        <v>15</v>
      </c>
      <c r="T15" s="401">
        <v>16</v>
      </c>
      <c r="U15" s="401">
        <v>17</v>
      </c>
      <c r="V15" s="401">
        <v>18</v>
      </c>
      <c r="W15" s="401">
        <v>19</v>
      </c>
      <c r="X15" s="401">
        <v>20</v>
      </c>
      <c r="Y15" s="401">
        <v>21</v>
      </c>
      <c r="Z15" s="401">
        <v>22</v>
      </c>
      <c r="AA15" s="401">
        <v>23</v>
      </c>
      <c r="AB15" s="401">
        <v>24</v>
      </c>
      <c r="AC15" s="401">
        <v>25</v>
      </c>
      <c r="AD15" s="401">
        <v>26</v>
      </c>
      <c r="AE15" s="401">
        <v>27</v>
      </c>
      <c r="AF15" s="401">
        <v>28</v>
      </c>
      <c r="AG15" s="403"/>
      <c r="AH15" s="403"/>
      <c r="AI15" s="403"/>
      <c r="AJ15" s="417" t="s">
        <v>4</v>
      </c>
      <c r="AK15" s="405" t="s">
        <v>5</v>
      </c>
      <c r="AL15" s="405" t="s">
        <v>6</v>
      </c>
    </row>
    <row r="16" spans="1:38" ht="15.75">
      <c r="A16" s="397"/>
      <c r="B16" s="398" t="s">
        <v>203</v>
      </c>
      <c r="C16" s="399" t="s">
        <v>204</v>
      </c>
      <c r="D16" s="416"/>
      <c r="E16" s="401" t="s">
        <v>11</v>
      </c>
      <c r="F16" s="401" t="s">
        <v>12</v>
      </c>
      <c r="G16" s="401" t="s">
        <v>13</v>
      </c>
      <c r="H16" s="401" t="s">
        <v>14</v>
      </c>
      <c r="I16" s="401" t="s">
        <v>8</v>
      </c>
      <c r="J16" s="401" t="s">
        <v>9</v>
      </c>
      <c r="K16" s="401" t="s">
        <v>10</v>
      </c>
      <c r="L16" s="401" t="s">
        <v>11</v>
      </c>
      <c r="M16" s="401" t="s">
        <v>12</v>
      </c>
      <c r="N16" s="401" t="s">
        <v>13</v>
      </c>
      <c r="O16" s="401" t="s">
        <v>14</v>
      </c>
      <c r="P16" s="401" t="s">
        <v>8</v>
      </c>
      <c r="Q16" s="401" t="s">
        <v>9</v>
      </c>
      <c r="R16" s="401" t="s">
        <v>10</v>
      </c>
      <c r="S16" s="401" t="s">
        <v>11</v>
      </c>
      <c r="T16" s="401" t="s">
        <v>12</v>
      </c>
      <c r="U16" s="401" t="s">
        <v>13</v>
      </c>
      <c r="V16" s="401" t="s">
        <v>14</v>
      </c>
      <c r="W16" s="401" t="s">
        <v>8</v>
      </c>
      <c r="X16" s="401" t="s">
        <v>9</v>
      </c>
      <c r="Y16" s="401" t="s">
        <v>10</v>
      </c>
      <c r="Z16" s="401" t="s">
        <v>11</v>
      </c>
      <c r="AA16" s="401" t="s">
        <v>12</v>
      </c>
      <c r="AB16" s="401" t="s">
        <v>13</v>
      </c>
      <c r="AC16" s="401" t="s">
        <v>14</v>
      </c>
      <c r="AD16" s="401" t="s">
        <v>8</v>
      </c>
      <c r="AE16" s="401" t="s">
        <v>9</v>
      </c>
      <c r="AF16" s="401" t="s">
        <v>10</v>
      </c>
      <c r="AG16" s="403"/>
      <c r="AH16" s="403"/>
      <c r="AI16" s="403"/>
      <c r="AJ16" s="417"/>
      <c r="AK16" s="406"/>
      <c r="AL16" s="406"/>
    </row>
    <row r="17" spans="1:38" ht="15.75">
      <c r="A17" s="422">
        <v>431337</v>
      </c>
      <c r="B17" s="408" t="s">
        <v>214</v>
      </c>
      <c r="C17" s="434">
        <v>149593</v>
      </c>
      <c r="D17" s="410" t="s">
        <v>208</v>
      </c>
      <c r="E17" s="420"/>
      <c r="F17" s="425" t="s">
        <v>21</v>
      </c>
      <c r="G17" s="421" t="s">
        <v>22</v>
      </c>
      <c r="H17" s="421"/>
      <c r="I17" s="421"/>
      <c r="J17" s="421" t="s">
        <v>22</v>
      </c>
      <c r="K17" s="421"/>
      <c r="L17" s="420"/>
      <c r="M17" s="421" t="s">
        <v>22</v>
      </c>
      <c r="N17" s="421"/>
      <c r="O17" s="421"/>
      <c r="P17" s="421" t="s">
        <v>22</v>
      </c>
      <c r="Q17" s="421"/>
      <c r="R17" s="421" t="s">
        <v>215</v>
      </c>
      <c r="S17" s="420" t="s">
        <v>22</v>
      </c>
      <c r="T17" s="420"/>
      <c r="U17" s="421"/>
      <c r="V17" s="421" t="s">
        <v>22</v>
      </c>
      <c r="W17" s="421"/>
      <c r="X17" s="421"/>
      <c r="Y17" s="421" t="s">
        <v>22</v>
      </c>
      <c r="Z17" s="420"/>
      <c r="AA17" s="420"/>
      <c r="AB17" s="421"/>
      <c r="AC17" s="421"/>
      <c r="AD17" s="421" t="s">
        <v>22</v>
      </c>
      <c r="AE17" s="421" t="s">
        <v>22</v>
      </c>
      <c r="AF17" s="421"/>
      <c r="AG17" s="421"/>
      <c r="AH17" s="421"/>
      <c r="AI17" s="421"/>
      <c r="AJ17" s="414"/>
      <c r="AK17" s="415">
        <f>AJ17+AL17</f>
        <v>0</v>
      </c>
      <c r="AL17" s="415">
        <f>AO17</f>
        <v>0</v>
      </c>
    </row>
    <row r="18" spans="1:38" ht="15.75">
      <c r="A18" s="407">
        <v>428000</v>
      </c>
      <c r="B18" s="408" t="s">
        <v>216</v>
      </c>
      <c r="C18" s="435">
        <v>153976</v>
      </c>
      <c r="D18" s="410" t="s">
        <v>208</v>
      </c>
      <c r="E18" s="420"/>
      <c r="F18" s="420"/>
      <c r="G18" s="421" t="s">
        <v>22</v>
      </c>
      <c r="H18" s="421"/>
      <c r="I18" s="424" t="s">
        <v>20</v>
      </c>
      <c r="J18" s="421" t="s">
        <v>22</v>
      </c>
      <c r="K18" s="421"/>
      <c r="L18" s="420"/>
      <c r="M18" s="421" t="s">
        <v>22</v>
      </c>
      <c r="N18" s="421"/>
      <c r="O18" s="421" t="s">
        <v>22</v>
      </c>
      <c r="P18" s="421" t="s">
        <v>22</v>
      </c>
      <c r="Q18" s="421"/>
      <c r="R18" s="424"/>
      <c r="S18" s="420" t="s">
        <v>22</v>
      </c>
      <c r="T18" s="420"/>
      <c r="U18" s="424" t="s">
        <v>20</v>
      </c>
      <c r="V18" s="421" t="s">
        <v>22</v>
      </c>
      <c r="W18" s="421"/>
      <c r="X18" s="421"/>
      <c r="Y18" s="421" t="s">
        <v>22</v>
      </c>
      <c r="Z18" s="420"/>
      <c r="AA18" s="425" t="s">
        <v>20</v>
      </c>
      <c r="AB18" s="421" t="s">
        <v>22</v>
      </c>
      <c r="AC18" s="421"/>
      <c r="AD18" s="421"/>
      <c r="AE18" s="421" t="s">
        <v>22</v>
      </c>
      <c r="AF18" s="421"/>
      <c r="AG18" s="421"/>
      <c r="AH18" s="421"/>
      <c r="AI18" s="421"/>
      <c r="AJ18" s="414">
        <f>AN18</f>
        <v>0</v>
      </c>
      <c r="AK18" s="415"/>
      <c r="AL18" s="415"/>
    </row>
    <row r="19" spans="1:38" ht="15.75">
      <c r="A19" s="397" t="s">
        <v>0</v>
      </c>
      <c r="B19" s="398" t="s">
        <v>1</v>
      </c>
      <c r="C19" s="399" t="s">
        <v>202</v>
      </c>
      <c r="D19" s="416" t="s">
        <v>3</v>
      </c>
      <c r="E19" s="401">
        <v>1</v>
      </c>
      <c r="F19" s="401">
        <v>2</v>
      </c>
      <c r="G19" s="401">
        <v>3</v>
      </c>
      <c r="H19" s="401">
        <v>4</v>
      </c>
      <c r="I19" s="401">
        <v>5</v>
      </c>
      <c r="J19" s="401">
        <v>6</v>
      </c>
      <c r="K19" s="401">
        <v>7</v>
      </c>
      <c r="L19" s="401">
        <v>8</v>
      </c>
      <c r="M19" s="401">
        <v>9</v>
      </c>
      <c r="N19" s="401">
        <v>10</v>
      </c>
      <c r="O19" s="401">
        <v>11</v>
      </c>
      <c r="P19" s="401">
        <v>12</v>
      </c>
      <c r="Q19" s="401">
        <v>13</v>
      </c>
      <c r="R19" s="401">
        <v>14</v>
      </c>
      <c r="S19" s="401">
        <v>15</v>
      </c>
      <c r="T19" s="401">
        <v>16</v>
      </c>
      <c r="U19" s="401">
        <v>17</v>
      </c>
      <c r="V19" s="401">
        <v>18</v>
      </c>
      <c r="W19" s="401">
        <v>19</v>
      </c>
      <c r="X19" s="401">
        <v>20</v>
      </c>
      <c r="Y19" s="401">
        <v>21</v>
      </c>
      <c r="Z19" s="401">
        <v>22</v>
      </c>
      <c r="AA19" s="401">
        <v>23</v>
      </c>
      <c r="AB19" s="401">
        <v>24</v>
      </c>
      <c r="AC19" s="401">
        <v>25</v>
      </c>
      <c r="AD19" s="401">
        <v>26</v>
      </c>
      <c r="AE19" s="401">
        <v>27</v>
      </c>
      <c r="AF19" s="401">
        <v>28</v>
      </c>
      <c r="AG19" s="403"/>
      <c r="AH19" s="403"/>
      <c r="AI19" s="403"/>
      <c r="AJ19" s="417" t="s">
        <v>4</v>
      </c>
      <c r="AK19" s="405" t="s">
        <v>5</v>
      </c>
      <c r="AL19" s="405" t="s">
        <v>6</v>
      </c>
    </row>
    <row r="20" spans="1:38" ht="15.75">
      <c r="A20" s="397"/>
      <c r="B20" s="398" t="s">
        <v>203</v>
      </c>
      <c r="C20" s="399" t="s">
        <v>204</v>
      </c>
      <c r="D20" s="416"/>
      <c r="E20" s="401" t="s">
        <v>11</v>
      </c>
      <c r="F20" s="401" t="s">
        <v>12</v>
      </c>
      <c r="G20" s="401" t="s">
        <v>13</v>
      </c>
      <c r="H20" s="401" t="s">
        <v>14</v>
      </c>
      <c r="I20" s="401" t="s">
        <v>8</v>
      </c>
      <c r="J20" s="401" t="s">
        <v>9</v>
      </c>
      <c r="K20" s="401" t="s">
        <v>10</v>
      </c>
      <c r="L20" s="401" t="s">
        <v>11</v>
      </c>
      <c r="M20" s="401" t="s">
        <v>12</v>
      </c>
      <c r="N20" s="401" t="s">
        <v>13</v>
      </c>
      <c r="O20" s="401" t="s">
        <v>14</v>
      </c>
      <c r="P20" s="401" t="s">
        <v>8</v>
      </c>
      <c r="Q20" s="401" t="s">
        <v>9</v>
      </c>
      <c r="R20" s="401" t="s">
        <v>10</v>
      </c>
      <c r="S20" s="401" t="s">
        <v>11</v>
      </c>
      <c r="T20" s="401" t="s">
        <v>12</v>
      </c>
      <c r="U20" s="401" t="s">
        <v>13</v>
      </c>
      <c r="V20" s="401" t="s">
        <v>14</v>
      </c>
      <c r="W20" s="401" t="s">
        <v>8</v>
      </c>
      <c r="X20" s="401" t="s">
        <v>9</v>
      </c>
      <c r="Y20" s="401" t="s">
        <v>10</v>
      </c>
      <c r="Z20" s="401" t="s">
        <v>11</v>
      </c>
      <c r="AA20" s="401" t="s">
        <v>12</v>
      </c>
      <c r="AB20" s="401" t="s">
        <v>13</v>
      </c>
      <c r="AC20" s="401" t="s">
        <v>14</v>
      </c>
      <c r="AD20" s="401" t="s">
        <v>8</v>
      </c>
      <c r="AE20" s="401" t="s">
        <v>9</v>
      </c>
      <c r="AF20" s="401" t="s">
        <v>10</v>
      </c>
      <c r="AG20" s="403"/>
      <c r="AH20" s="403"/>
      <c r="AI20" s="403"/>
      <c r="AJ20" s="417"/>
      <c r="AK20" s="406"/>
      <c r="AL20" s="406"/>
    </row>
    <row r="21" spans="1:38" ht="15.75">
      <c r="A21" s="418" t="s">
        <v>217</v>
      </c>
      <c r="B21" s="408" t="s">
        <v>218</v>
      </c>
      <c r="C21" s="436">
        <v>105875</v>
      </c>
      <c r="D21" s="410" t="s">
        <v>219</v>
      </c>
      <c r="E21" s="437" t="s">
        <v>220</v>
      </c>
      <c r="F21" s="438"/>
      <c r="G21" s="438"/>
      <c r="H21" s="438"/>
      <c r="I21" s="438"/>
      <c r="J21" s="438"/>
      <c r="K21" s="439"/>
      <c r="L21" s="420"/>
      <c r="M21" s="420"/>
      <c r="N21" s="421" t="s">
        <v>23</v>
      </c>
      <c r="O21" s="421"/>
      <c r="P21" s="421"/>
      <c r="Q21" s="421" t="s">
        <v>23</v>
      </c>
      <c r="R21" s="421"/>
      <c r="S21" s="421"/>
      <c r="T21" s="421" t="s">
        <v>23</v>
      </c>
      <c r="U21" s="421"/>
      <c r="V21" s="421"/>
      <c r="W21" s="421" t="s">
        <v>23</v>
      </c>
      <c r="X21" s="421"/>
      <c r="Y21" s="421"/>
      <c r="Z21" s="420" t="s">
        <v>23</v>
      </c>
      <c r="AA21" s="420"/>
      <c r="AB21" s="421"/>
      <c r="AC21" s="421" t="s">
        <v>23</v>
      </c>
      <c r="AD21" s="421"/>
      <c r="AE21" s="421"/>
      <c r="AF21" s="421" t="s">
        <v>23</v>
      </c>
      <c r="AG21" s="440"/>
      <c r="AH21" s="440"/>
      <c r="AI21" s="441"/>
      <c r="AJ21" s="414">
        <f>AN21</f>
        <v>0</v>
      </c>
      <c r="AK21" s="415">
        <f>AJ21+AL21</f>
        <v>0</v>
      </c>
      <c r="AL21" s="415">
        <f>AO21</f>
        <v>0</v>
      </c>
    </row>
    <row r="22" spans="1:38" ht="15.75">
      <c r="A22" s="407">
        <v>432890</v>
      </c>
      <c r="B22" s="408" t="s">
        <v>221</v>
      </c>
      <c r="C22" s="423">
        <v>275062</v>
      </c>
      <c r="D22" s="410" t="s">
        <v>219</v>
      </c>
      <c r="E22" s="421" t="s">
        <v>23</v>
      </c>
      <c r="F22" s="421"/>
      <c r="G22" s="421"/>
      <c r="H22" s="421" t="s">
        <v>23</v>
      </c>
      <c r="I22" s="421"/>
      <c r="J22" s="421"/>
      <c r="K22" s="421" t="s">
        <v>23</v>
      </c>
      <c r="L22" s="420"/>
      <c r="M22" s="420"/>
      <c r="N22" s="421" t="s">
        <v>23</v>
      </c>
      <c r="O22" s="421"/>
      <c r="P22" s="421"/>
      <c r="Q22" s="421" t="s">
        <v>23</v>
      </c>
      <c r="R22" s="421"/>
      <c r="S22" s="421"/>
      <c r="T22" s="421" t="s">
        <v>23</v>
      </c>
      <c r="U22" s="421"/>
      <c r="V22" s="421"/>
      <c r="W22" s="421" t="s">
        <v>23</v>
      </c>
      <c r="X22" s="421"/>
      <c r="Y22" s="421"/>
      <c r="Z22" s="420" t="s">
        <v>23</v>
      </c>
      <c r="AA22" s="420"/>
      <c r="AB22" s="421"/>
      <c r="AC22" s="421" t="s">
        <v>23</v>
      </c>
      <c r="AD22" s="421"/>
      <c r="AE22" s="421"/>
      <c r="AF22" s="421" t="s">
        <v>23</v>
      </c>
      <c r="AG22" s="421"/>
      <c r="AH22" s="421"/>
      <c r="AI22" s="421"/>
      <c r="AJ22" s="414">
        <f>AN22</f>
        <v>0</v>
      </c>
      <c r="AK22" s="415">
        <f>AJ22+AL22</f>
        <v>0</v>
      </c>
      <c r="AL22" s="415">
        <f>AO22</f>
        <v>0</v>
      </c>
    </row>
    <row r="23" spans="1:38" ht="15.75">
      <c r="A23" s="397" t="s">
        <v>0</v>
      </c>
      <c r="B23" s="398" t="s">
        <v>1</v>
      </c>
      <c r="C23" s="399" t="s">
        <v>202</v>
      </c>
      <c r="D23" s="416" t="s">
        <v>3</v>
      </c>
      <c r="E23" s="401">
        <v>1</v>
      </c>
      <c r="F23" s="401">
        <v>2</v>
      </c>
      <c r="G23" s="401">
        <v>3</v>
      </c>
      <c r="H23" s="401">
        <v>4</v>
      </c>
      <c r="I23" s="401">
        <v>5</v>
      </c>
      <c r="J23" s="401">
        <v>6</v>
      </c>
      <c r="K23" s="401">
        <v>7</v>
      </c>
      <c r="L23" s="401">
        <v>8</v>
      </c>
      <c r="M23" s="401">
        <v>9</v>
      </c>
      <c r="N23" s="401">
        <v>10</v>
      </c>
      <c r="O23" s="401">
        <v>11</v>
      </c>
      <c r="P23" s="401">
        <v>12</v>
      </c>
      <c r="Q23" s="401">
        <v>13</v>
      </c>
      <c r="R23" s="401">
        <v>14</v>
      </c>
      <c r="S23" s="401">
        <v>15</v>
      </c>
      <c r="T23" s="401">
        <v>16</v>
      </c>
      <c r="U23" s="401">
        <v>17</v>
      </c>
      <c r="V23" s="401">
        <v>18</v>
      </c>
      <c r="W23" s="401">
        <v>19</v>
      </c>
      <c r="X23" s="401">
        <v>20</v>
      </c>
      <c r="Y23" s="401">
        <v>21</v>
      </c>
      <c r="Z23" s="401">
        <v>22</v>
      </c>
      <c r="AA23" s="401">
        <v>23</v>
      </c>
      <c r="AB23" s="401">
        <v>24</v>
      </c>
      <c r="AC23" s="401">
        <v>25</v>
      </c>
      <c r="AD23" s="401">
        <v>26</v>
      </c>
      <c r="AE23" s="401">
        <v>27</v>
      </c>
      <c r="AF23" s="401">
        <v>28</v>
      </c>
      <c r="AG23" s="403"/>
      <c r="AH23" s="403"/>
      <c r="AI23" s="403"/>
      <c r="AJ23" s="417" t="s">
        <v>4</v>
      </c>
      <c r="AK23" s="405" t="s">
        <v>5</v>
      </c>
      <c r="AL23" s="405" t="s">
        <v>6</v>
      </c>
    </row>
    <row r="24" spans="1:38" ht="15.75">
      <c r="A24" s="397"/>
      <c r="B24" s="398" t="s">
        <v>203</v>
      </c>
      <c r="C24" s="399" t="s">
        <v>204</v>
      </c>
      <c r="D24" s="416"/>
      <c r="E24" s="401" t="s">
        <v>11</v>
      </c>
      <c r="F24" s="401" t="s">
        <v>12</v>
      </c>
      <c r="G24" s="401" t="s">
        <v>13</v>
      </c>
      <c r="H24" s="401" t="s">
        <v>14</v>
      </c>
      <c r="I24" s="401" t="s">
        <v>8</v>
      </c>
      <c r="J24" s="401" t="s">
        <v>9</v>
      </c>
      <c r="K24" s="401" t="s">
        <v>10</v>
      </c>
      <c r="L24" s="401" t="s">
        <v>11</v>
      </c>
      <c r="M24" s="401" t="s">
        <v>12</v>
      </c>
      <c r="N24" s="401" t="s">
        <v>13</v>
      </c>
      <c r="O24" s="401" t="s">
        <v>14</v>
      </c>
      <c r="P24" s="401" t="s">
        <v>8</v>
      </c>
      <c r="Q24" s="401" t="s">
        <v>9</v>
      </c>
      <c r="R24" s="401" t="s">
        <v>10</v>
      </c>
      <c r="S24" s="401" t="s">
        <v>11</v>
      </c>
      <c r="T24" s="401" t="s">
        <v>12</v>
      </c>
      <c r="U24" s="401" t="s">
        <v>13</v>
      </c>
      <c r="V24" s="401" t="s">
        <v>14</v>
      </c>
      <c r="W24" s="401" t="s">
        <v>8</v>
      </c>
      <c r="X24" s="401" t="s">
        <v>9</v>
      </c>
      <c r="Y24" s="401" t="s">
        <v>10</v>
      </c>
      <c r="Z24" s="401" t="s">
        <v>11</v>
      </c>
      <c r="AA24" s="401" t="s">
        <v>12</v>
      </c>
      <c r="AB24" s="401" t="s">
        <v>13</v>
      </c>
      <c r="AC24" s="401" t="s">
        <v>14</v>
      </c>
      <c r="AD24" s="401" t="s">
        <v>8</v>
      </c>
      <c r="AE24" s="401" t="s">
        <v>9</v>
      </c>
      <c r="AF24" s="401" t="s">
        <v>10</v>
      </c>
      <c r="AG24" s="403"/>
      <c r="AH24" s="403"/>
      <c r="AI24" s="403"/>
      <c r="AJ24" s="417"/>
      <c r="AK24" s="406"/>
      <c r="AL24" s="406"/>
    </row>
    <row r="25" spans="1:38" ht="15.75">
      <c r="A25" s="418" t="s">
        <v>222</v>
      </c>
      <c r="B25" s="408" t="s">
        <v>207</v>
      </c>
      <c r="C25" s="419">
        <v>177095</v>
      </c>
      <c r="D25" s="410" t="s">
        <v>219</v>
      </c>
      <c r="E25" s="420" t="s">
        <v>23</v>
      </c>
      <c r="F25" s="420"/>
      <c r="G25" s="421"/>
      <c r="H25" s="424"/>
      <c r="I25" s="421" t="s">
        <v>223</v>
      </c>
      <c r="J25" s="421"/>
      <c r="K25" s="421" t="s">
        <v>23</v>
      </c>
      <c r="L25" s="420" t="s">
        <v>23</v>
      </c>
      <c r="M25" s="420"/>
      <c r="N25" s="413"/>
      <c r="O25" s="421" t="s">
        <v>23</v>
      </c>
      <c r="P25" s="413"/>
      <c r="Q25" s="413"/>
      <c r="R25" s="413" t="s">
        <v>23</v>
      </c>
      <c r="S25" s="420"/>
      <c r="T25" s="420"/>
      <c r="U25" s="421" t="s">
        <v>224</v>
      </c>
      <c r="V25" s="421"/>
      <c r="W25" s="421"/>
      <c r="X25" s="421" t="s">
        <v>223</v>
      </c>
      <c r="Y25" s="421"/>
      <c r="Z25" s="420"/>
      <c r="AA25" s="420" t="s">
        <v>224</v>
      </c>
      <c r="AB25" s="421"/>
      <c r="AC25" s="421"/>
      <c r="AD25" s="421" t="s">
        <v>23</v>
      </c>
      <c r="AE25" s="421"/>
      <c r="AF25" s="421"/>
      <c r="AG25" s="421"/>
      <c r="AH25" s="421"/>
      <c r="AI25" s="421"/>
      <c r="AJ25" s="414">
        <f>AN25</f>
        <v>0</v>
      </c>
      <c r="AK25" s="415">
        <f>AJ25+AL25</f>
        <v>0</v>
      </c>
      <c r="AL25" s="415">
        <f>AO25</f>
        <v>0</v>
      </c>
    </row>
    <row r="26" spans="1:38" ht="15.75">
      <c r="A26" s="418" t="s">
        <v>225</v>
      </c>
      <c r="B26" s="408" t="s">
        <v>226</v>
      </c>
      <c r="C26" s="435">
        <v>157582</v>
      </c>
      <c r="D26" s="410" t="s">
        <v>219</v>
      </c>
      <c r="E26" s="420" t="s">
        <v>23</v>
      </c>
      <c r="F26" s="420" t="s">
        <v>23</v>
      </c>
      <c r="G26" s="421"/>
      <c r="H26" s="421"/>
      <c r="I26" s="421" t="s">
        <v>23</v>
      </c>
      <c r="J26" s="421"/>
      <c r="K26" s="421"/>
      <c r="L26" s="420" t="s">
        <v>23</v>
      </c>
      <c r="M26" s="420"/>
      <c r="N26" s="413"/>
      <c r="O26" s="413" t="s">
        <v>23</v>
      </c>
      <c r="P26" s="413"/>
      <c r="Q26" s="413"/>
      <c r="R26" s="413" t="s">
        <v>23</v>
      </c>
      <c r="S26" s="420"/>
      <c r="T26" s="420"/>
      <c r="U26" s="413" t="s">
        <v>23</v>
      </c>
      <c r="V26" s="421"/>
      <c r="W26" s="421"/>
      <c r="X26" s="421" t="s">
        <v>23</v>
      </c>
      <c r="Y26" s="421"/>
      <c r="Z26" s="420"/>
      <c r="AA26" s="420" t="s">
        <v>23</v>
      </c>
      <c r="AB26" s="421"/>
      <c r="AC26" s="421"/>
      <c r="AD26" s="421" t="s">
        <v>23</v>
      </c>
      <c r="AE26" s="421"/>
      <c r="AF26" s="421"/>
      <c r="AG26" s="421"/>
      <c r="AH26" s="421"/>
      <c r="AI26" s="421"/>
      <c r="AJ26" s="414">
        <f>AN26</f>
        <v>0</v>
      </c>
      <c r="AK26" s="415">
        <f>AJ26+AL26</f>
        <v>0</v>
      </c>
      <c r="AL26" s="415">
        <f>AO26</f>
        <v>0</v>
      </c>
    </row>
    <row r="27" spans="1:38" ht="15.75">
      <c r="A27" s="397" t="s">
        <v>0</v>
      </c>
      <c r="B27" s="398" t="s">
        <v>1</v>
      </c>
      <c r="C27" s="399" t="s">
        <v>202</v>
      </c>
      <c r="D27" s="416" t="s">
        <v>3</v>
      </c>
      <c r="E27" s="401">
        <v>1</v>
      </c>
      <c r="F27" s="401">
        <v>2</v>
      </c>
      <c r="G27" s="401">
        <v>3</v>
      </c>
      <c r="H27" s="401">
        <v>4</v>
      </c>
      <c r="I27" s="401">
        <v>5</v>
      </c>
      <c r="J27" s="401">
        <v>6</v>
      </c>
      <c r="K27" s="442">
        <v>7</v>
      </c>
      <c r="L27" s="401">
        <v>8</v>
      </c>
      <c r="M27" s="401">
        <v>9</v>
      </c>
      <c r="N27" s="401">
        <v>10</v>
      </c>
      <c r="O27" s="401">
        <v>11</v>
      </c>
      <c r="P27" s="401">
        <v>12</v>
      </c>
      <c r="Q27" s="401">
        <v>13</v>
      </c>
      <c r="R27" s="401">
        <v>14</v>
      </c>
      <c r="S27" s="401">
        <v>15</v>
      </c>
      <c r="T27" s="401">
        <v>16</v>
      </c>
      <c r="U27" s="401">
        <v>17</v>
      </c>
      <c r="V27" s="401">
        <v>18</v>
      </c>
      <c r="W27" s="401">
        <v>19</v>
      </c>
      <c r="X27" s="401">
        <v>20</v>
      </c>
      <c r="Y27" s="401">
        <v>21</v>
      </c>
      <c r="Z27" s="401">
        <v>22</v>
      </c>
      <c r="AA27" s="401">
        <v>23</v>
      </c>
      <c r="AB27" s="401">
        <v>24</v>
      </c>
      <c r="AC27" s="401">
        <v>25</v>
      </c>
      <c r="AD27" s="401">
        <v>26</v>
      </c>
      <c r="AE27" s="401">
        <v>27</v>
      </c>
      <c r="AF27" s="401">
        <v>28</v>
      </c>
      <c r="AG27" s="403"/>
      <c r="AH27" s="403"/>
      <c r="AI27" s="403"/>
      <c r="AJ27" s="417" t="s">
        <v>4</v>
      </c>
      <c r="AK27" s="405" t="s">
        <v>5</v>
      </c>
      <c r="AL27" s="405" t="s">
        <v>6</v>
      </c>
    </row>
    <row r="28" spans="1:38" ht="15.75">
      <c r="A28" s="397"/>
      <c r="B28" s="398" t="s">
        <v>203</v>
      </c>
      <c r="C28" s="399" t="s">
        <v>204</v>
      </c>
      <c r="D28" s="416"/>
      <c r="E28" s="401" t="s">
        <v>11</v>
      </c>
      <c r="F28" s="401" t="s">
        <v>12</v>
      </c>
      <c r="G28" s="401" t="s">
        <v>13</v>
      </c>
      <c r="H28" s="401" t="s">
        <v>14</v>
      </c>
      <c r="I28" s="401" t="s">
        <v>8</v>
      </c>
      <c r="J28" s="401" t="s">
        <v>9</v>
      </c>
      <c r="K28" s="401" t="s">
        <v>10</v>
      </c>
      <c r="L28" s="401" t="s">
        <v>11</v>
      </c>
      <c r="M28" s="401" t="s">
        <v>12</v>
      </c>
      <c r="N28" s="401" t="s">
        <v>13</v>
      </c>
      <c r="O28" s="401" t="s">
        <v>14</v>
      </c>
      <c r="P28" s="401" t="s">
        <v>8</v>
      </c>
      <c r="Q28" s="401" t="s">
        <v>9</v>
      </c>
      <c r="R28" s="401" t="s">
        <v>10</v>
      </c>
      <c r="S28" s="401" t="s">
        <v>11</v>
      </c>
      <c r="T28" s="401" t="s">
        <v>12</v>
      </c>
      <c r="U28" s="401" t="s">
        <v>13</v>
      </c>
      <c r="V28" s="401" t="s">
        <v>14</v>
      </c>
      <c r="W28" s="401" t="s">
        <v>8</v>
      </c>
      <c r="X28" s="401" t="s">
        <v>9</v>
      </c>
      <c r="Y28" s="401" t="s">
        <v>10</v>
      </c>
      <c r="Z28" s="401" t="s">
        <v>11</v>
      </c>
      <c r="AA28" s="401" t="s">
        <v>12</v>
      </c>
      <c r="AB28" s="401" t="s">
        <v>13</v>
      </c>
      <c r="AC28" s="401" t="s">
        <v>14</v>
      </c>
      <c r="AD28" s="401" t="s">
        <v>8</v>
      </c>
      <c r="AE28" s="401" t="s">
        <v>9</v>
      </c>
      <c r="AF28" s="401" t="s">
        <v>10</v>
      </c>
      <c r="AG28" s="403"/>
      <c r="AH28" s="403"/>
      <c r="AI28" s="403"/>
      <c r="AJ28" s="417"/>
      <c r="AK28" s="406"/>
      <c r="AL28" s="406"/>
    </row>
    <row r="29" spans="1:38" ht="15.75">
      <c r="A29" s="418">
        <v>433586</v>
      </c>
      <c r="B29" s="408" t="s">
        <v>227</v>
      </c>
      <c r="C29" s="419">
        <v>459785</v>
      </c>
      <c r="D29" s="410" t="s">
        <v>219</v>
      </c>
      <c r="E29" s="420"/>
      <c r="F29" s="420" t="s">
        <v>224</v>
      </c>
      <c r="G29" s="421" t="s">
        <v>23</v>
      </c>
      <c r="H29" s="421"/>
      <c r="I29" s="421"/>
      <c r="J29" s="421" t="s">
        <v>23</v>
      </c>
      <c r="K29" s="421"/>
      <c r="L29" s="420"/>
      <c r="M29" s="420" t="s">
        <v>23</v>
      </c>
      <c r="N29" s="421"/>
      <c r="O29" s="421"/>
      <c r="P29" s="421" t="s">
        <v>23</v>
      </c>
      <c r="Q29" s="421"/>
      <c r="R29" s="424" t="s">
        <v>22</v>
      </c>
      <c r="S29" s="420" t="s">
        <v>23</v>
      </c>
      <c r="T29" s="420"/>
      <c r="U29" s="421"/>
      <c r="V29" s="421" t="s">
        <v>23</v>
      </c>
      <c r="W29" s="421"/>
      <c r="X29" s="421"/>
      <c r="Y29" s="421" t="s">
        <v>23</v>
      </c>
      <c r="Z29" s="420"/>
      <c r="AA29" s="420"/>
      <c r="AB29" s="421" t="s">
        <v>23</v>
      </c>
      <c r="AC29" s="421"/>
      <c r="AD29" s="421"/>
      <c r="AE29" s="421" t="s">
        <v>23</v>
      </c>
      <c r="AF29" s="421"/>
      <c r="AG29" s="421"/>
      <c r="AH29" s="421"/>
      <c r="AI29" s="421"/>
      <c r="AJ29" s="414">
        <f>AN29</f>
        <v>0</v>
      </c>
      <c r="AK29" s="415">
        <f>AJ29+AL29</f>
        <v>0</v>
      </c>
      <c r="AL29" s="415">
        <f>AO29</f>
        <v>0</v>
      </c>
    </row>
    <row r="30" spans="1:38" ht="15.75">
      <c r="A30" s="418">
        <v>427829</v>
      </c>
      <c r="B30" s="408" t="s">
        <v>228</v>
      </c>
      <c r="C30" s="419">
        <v>198700</v>
      </c>
      <c r="D30" s="410" t="s">
        <v>219</v>
      </c>
      <c r="E30" s="420"/>
      <c r="F30" s="420"/>
      <c r="G30" s="421" t="s">
        <v>23</v>
      </c>
      <c r="H30" s="421" t="s">
        <v>23</v>
      </c>
      <c r="I30" s="421"/>
      <c r="J30" s="421" t="s">
        <v>23</v>
      </c>
      <c r="K30" s="421"/>
      <c r="L30" s="420"/>
      <c r="M30" s="420" t="s">
        <v>23</v>
      </c>
      <c r="N30" s="421"/>
      <c r="O30" s="421"/>
      <c r="P30" s="421" t="s">
        <v>23</v>
      </c>
      <c r="Q30" s="421"/>
      <c r="R30" s="421"/>
      <c r="S30" s="420" t="s">
        <v>23</v>
      </c>
      <c r="T30" s="420"/>
      <c r="U30" s="421"/>
      <c r="V30" s="421" t="s">
        <v>23</v>
      </c>
      <c r="W30" s="421"/>
      <c r="X30" s="421"/>
      <c r="Y30" s="421" t="s">
        <v>23</v>
      </c>
      <c r="Z30" s="420"/>
      <c r="AA30" s="420"/>
      <c r="AB30" s="421" t="s">
        <v>23</v>
      </c>
      <c r="AC30" s="421"/>
      <c r="AD30" s="421"/>
      <c r="AE30" s="421" t="s">
        <v>23</v>
      </c>
      <c r="AF30" s="421"/>
      <c r="AG30" s="421"/>
      <c r="AH30" s="421"/>
      <c r="AI30" s="421"/>
      <c r="AJ30" s="414"/>
      <c r="AK30" s="415"/>
      <c r="AL30" s="415"/>
    </row>
    <row r="31" spans="1:38" ht="15.75">
      <c r="A31" s="397" t="s">
        <v>0</v>
      </c>
      <c r="B31" s="398" t="s">
        <v>1</v>
      </c>
      <c r="C31" s="399" t="s">
        <v>202</v>
      </c>
      <c r="D31" s="416" t="s">
        <v>3</v>
      </c>
      <c r="E31" s="401">
        <v>1</v>
      </c>
      <c r="F31" s="401">
        <v>2</v>
      </c>
      <c r="G31" s="401">
        <v>3</v>
      </c>
      <c r="H31" s="401">
        <v>4</v>
      </c>
      <c r="I31" s="401">
        <v>5</v>
      </c>
      <c r="J31" s="401">
        <v>6</v>
      </c>
      <c r="K31" s="401">
        <v>7</v>
      </c>
      <c r="L31" s="401">
        <v>8</v>
      </c>
      <c r="M31" s="401">
        <v>9</v>
      </c>
      <c r="N31" s="401">
        <v>10</v>
      </c>
      <c r="O31" s="401">
        <v>11</v>
      </c>
      <c r="P31" s="401">
        <v>12</v>
      </c>
      <c r="Q31" s="401">
        <v>13</v>
      </c>
      <c r="R31" s="401">
        <v>14</v>
      </c>
      <c r="S31" s="401">
        <v>15</v>
      </c>
      <c r="T31" s="401">
        <v>16</v>
      </c>
      <c r="U31" s="401">
        <v>17</v>
      </c>
      <c r="V31" s="401">
        <v>18</v>
      </c>
      <c r="W31" s="401">
        <v>19</v>
      </c>
      <c r="X31" s="401">
        <v>20</v>
      </c>
      <c r="Y31" s="401">
        <v>21</v>
      </c>
      <c r="Z31" s="401">
        <v>22</v>
      </c>
      <c r="AA31" s="401">
        <v>23</v>
      </c>
      <c r="AB31" s="401">
        <v>24</v>
      </c>
      <c r="AC31" s="401">
        <v>25</v>
      </c>
      <c r="AD31" s="401">
        <v>26</v>
      </c>
      <c r="AE31" s="401">
        <v>27</v>
      </c>
      <c r="AF31" s="401">
        <v>28</v>
      </c>
      <c r="AG31" s="403"/>
      <c r="AH31" s="403"/>
      <c r="AI31" s="403"/>
      <c r="AJ31" s="417" t="s">
        <v>4</v>
      </c>
      <c r="AK31" s="405" t="s">
        <v>6</v>
      </c>
      <c r="AL31" s="405" t="s">
        <v>6</v>
      </c>
    </row>
    <row r="32" spans="1:38" ht="15.75">
      <c r="A32" s="397"/>
      <c r="B32" s="398" t="s">
        <v>229</v>
      </c>
      <c r="C32" s="399" t="s">
        <v>204</v>
      </c>
      <c r="D32" s="416"/>
      <c r="E32" s="401" t="s">
        <v>11</v>
      </c>
      <c r="F32" s="401" t="s">
        <v>12</v>
      </c>
      <c r="G32" s="401" t="s">
        <v>13</v>
      </c>
      <c r="H32" s="401" t="s">
        <v>14</v>
      </c>
      <c r="I32" s="401" t="s">
        <v>8</v>
      </c>
      <c r="J32" s="401" t="s">
        <v>9</v>
      </c>
      <c r="K32" s="401" t="s">
        <v>10</v>
      </c>
      <c r="L32" s="401" t="s">
        <v>11</v>
      </c>
      <c r="M32" s="401" t="s">
        <v>12</v>
      </c>
      <c r="N32" s="401" t="s">
        <v>13</v>
      </c>
      <c r="O32" s="401" t="s">
        <v>14</v>
      </c>
      <c r="P32" s="401" t="s">
        <v>8</v>
      </c>
      <c r="Q32" s="401" t="s">
        <v>9</v>
      </c>
      <c r="R32" s="401" t="s">
        <v>10</v>
      </c>
      <c r="S32" s="401" t="s">
        <v>11</v>
      </c>
      <c r="T32" s="401" t="s">
        <v>12</v>
      </c>
      <c r="U32" s="401" t="s">
        <v>13</v>
      </c>
      <c r="V32" s="401" t="s">
        <v>14</v>
      </c>
      <c r="W32" s="401" t="s">
        <v>8</v>
      </c>
      <c r="X32" s="401" t="s">
        <v>9</v>
      </c>
      <c r="Y32" s="401" t="s">
        <v>10</v>
      </c>
      <c r="Z32" s="401" t="s">
        <v>11</v>
      </c>
      <c r="AA32" s="401" t="s">
        <v>12</v>
      </c>
      <c r="AB32" s="401" t="s">
        <v>13</v>
      </c>
      <c r="AC32" s="401" t="s">
        <v>14</v>
      </c>
      <c r="AD32" s="401" t="s">
        <v>8</v>
      </c>
      <c r="AE32" s="401" t="s">
        <v>9</v>
      </c>
      <c r="AF32" s="401" t="s">
        <v>10</v>
      </c>
      <c r="AG32" s="403"/>
      <c r="AH32" s="403"/>
      <c r="AI32" s="403"/>
      <c r="AJ32" s="417"/>
      <c r="AK32" s="406"/>
      <c r="AL32" s="406"/>
    </row>
    <row r="33" spans="1:38" ht="15.75">
      <c r="A33" s="407" t="s">
        <v>230</v>
      </c>
      <c r="B33" s="408" t="s">
        <v>231</v>
      </c>
      <c r="C33" s="409">
        <v>59937</v>
      </c>
      <c r="D33" s="410" t="s">
        <v>232</v>
      </c>
      <c r="E33" s="420"/>
      <c r="F33" s="420"/>
      <c r="G33" s="413"/>
      <c r="H33" s="421" t="s">
        <v>215</v>
      </c>
      <c r="I33" s="413"/>
      <c r="J33" s="421" t="s">
        <v>215</v>
      </c>
      <c r="K33" s="443" t="s">
        <v>21</v>
      </c>
      <c r="L33" s="420"/>
      <c r="M33" s="420"/>
      <c r="N33" s="421" t="s">
        <v>215</v>
      </c>
      <c r="O33" s="413" t="s">
        <v>147</v>
      </c>
      <c r="P33" s="421" t="s">
        <v>147</v>
      </c>
      <c r="Q33" s="413" t="s">
        <v>147</v>
      </c>
      <c r="R33" s="421" t="s">
        <v>147</v>
      </c>
      <c r="S33" s="420"/>
      <c r="T33" s="420"/>
      <c r="U33" s="413"/>
      <c r="V33" s="421" t="s">
        <v>215</v>
      </c>
      <c r="W33" s="413"/>
      <c r="X33" s="421" t="s">
        <v>215</v>
      </c>
      <c r="Y33" s="413"/>
      <c r="Z33" s="420"/>
      <c r="AA33" s="420"/>
      <c r="AB33" s="421" t="s">
        <v>215</v>
      </c>
      <c r="AC33" s="413"/>
      <c r="AD33" s="421" t="s">
        <v>215</v>
      </c>
      <c r="AE33" s="413"/>
      <c r="AF33" s="421" t="s">
        <v>215</v>
      </c>
      <c r="AG33" s="403"/>
      <c r="AH33" s="403"/>
      <c r="AI33" s="403"/>
      <c r="AJ33" s="444"/>
      <c r="AK33" s="445"/>
      <c r="AL33" s="445"/>
    </row>
    <row r="34" spans="1:38" ht="15.75">
      <c r="A34" s="407" t="s">
        <v>230</v>
      </c>
      <c r="B34" s="408" t="s">
        <v>233</v>
      </c>
      <c r="C34" s="409">
        <v>188022</v>
      </c>
      <c r="D34" s="410" t="s">
        <v>232</v>
      </c>
      <c r="E34" s="420"/>
      <c r="F34" s="420"/>
      <c r="G34" s="421" t="s">
        <v>215</v>
      </c>
      <c r="H34" s="413"/>
      <c r="I34" s="421" t="s">
        <v>215</v>
      </c>
      <c r="J34" s="413"/>
      <c r="K34" s="421" t="s">
        <v>215</v>
      </c>
      <c r="L34" s="420"/>
      <c r="M34" s="420"/>
      <c r="N34" s="413"/>
      <c r="O34" s="421" t="s">
        <v>215</v>
      </c>
      <c r="P34" s="413"/>
      <c r="Q34" s="421" t="s">
        <v>215</v>
      </c>
      <c r="R34" s="413"/>
      <c r="S34" s="420"/>
      <c r="T34" s="420"/>
      <c r="U34" s="421" t="s">
        <v>215</v>
      </c>
      <c r="V34" s="413"/>
      <c r="W34" s="421" t="s">
        <v>215</v>
      </c>
      <c r="X34" s="413"/>
      <c r="Y34" s="421" t="s">
        <v>215</v>
      </c>
      <c r="Z34" s="420"/>
      <c r="AA34" s="420"/>
      <c r="AB34" s="413"/>
      <c r="AC34" s="421" t="s">
        <v>215</v>
      </c>
      <c r="AD34" s="413"/>
      <c r="AE34" s="421" t="s">
        <v>215</v>
      </c>
      <c r="AF34" s="413"/>
      <c r="AG34" s="403"/>
      <c r="AH34" s="403"/>
      <c r="AI34" s="403"/>
      <c r="AJ34" s="444"/>
      <c r="AK34" s="445"/>
      <c r="AL34" s="445"/>
    </row>
    <row r="35" spans="1:38" ht="15.75">
      <c r="A35" s="397" t="s">
        <v>0</v>
      </c>
      <c r="B35" s="398" t="s">
        <v>1</v>
      </c>
      <c r="C35" s="399" t="s">
        <v>202</v>
      </c>
      <c r="D35" s="410"/>
      <c r="E35" s="401">
        <v>1</v>
      </c>
      <c r="F35" s="401">
        <v>2</v>
      </c>
      <c r="G35" s="401">
        <v>3</v>
      </c>
      <c r="H35" s="401">
        <v>4</v>
      </c>
      <c r="I35" s="401">
        <v>5</v>
      </c>
      <c r="J35" s="401">
        <v>6</v>
      </c>
      <c r="K35" s="401">
        <v>7</v>
      </c>
      <c r="L35" s="401">
        <v>8</v>
      </c>
      <c r="M35" s="401">
        <v>9</v>
      </c>
      <c r="N35" s="401">
        <v>10</v>
      </c>
      <c r="O35" s="401">
        <v>11</v>
      </c>
      <c r="P35" s="401">
        <v>12</v>
      </c>
      <c r="Q35" s="401">
        <v>13</v>
      </c>
      <c r="R35" s="401">
        <v>14</v>
      </c>
      <c r="S35" s="401">
        <v>15</v>
      </c>
      <c r="T35" s="401">
        <v>16</v>
      </c>
      <c r="U35" s="401">
        <v>17</v>
      </c>
      <c r="V35" s="401">
        <v>18</v>
      </c>
      <c r="W35" s="401">
        <v>19</v>
      </c>
      <c r="X35" s="401">
        <v>20</v>
      </c>
      <c r="Y35" s="401">
        <v>21</v>
      </c>
      <c r="Z35" s="401">
        <v>22</v>
      </c>
      <c r="AA35" s="401">
        <v>23</v>
      </c>
      <c r="AB35" s="401">
        <v>24</v>
      </c>
      <c r="AC35" s="401">
        <v>25</v>
      </c>
      <c r="AD35" s="401">
        <v>26</v>
      </c>
      <c r="AE35" s="401">
        <v>27</v>
      </c>
      <c r="AF35" s="401">
        <v>28</v>
      </c>
      <c r="AG35" s="413"/>
      <c r="AH35" s="413"/>
      <c r="AI35" s="413"/>
      <c r="AJ35" s="414" t="e">
        <f>#REF!+AK35</f>
        <v>#REF!</v>
      </c>
      <c r="AK35" s="415">
        <f>AN35</f>
        <v>0</v>
      </c>
      <c r="AL35" s="415">
        <f>AO35</f>
        <v>0</v>
      </c>
    </row>
    <row r="36" spans="1:38" ht="15.75">
      <c r="A36" s="397"/>
      <c r="B36" s="398" t="s">
        <v>234</v>
      </c>
      <c r="C36" s="399" t="s">
        <v>204</v>
      </c>
      <c r="D36" s="410"/>
      <c r="E36" s="401" t="s">
        <v>11</v>
      </c>
      <c r="F36" s="401" t="s">
        <v>12</v>
      </c>
      <c r="G36" s="401" t="s">
        <v>13</v>
      </c>
      <c r="H36" s="401" t="s">
        <v>14</v>
      </c>
      <c r="I36" s="401" t="s">
        <v>8</v>
      </c>
      <c r="J36" s="401" t="s">
        <v>9</v>
      </c>
      <c r="K36" s="401" t="s">
        <v>10</v>
      </c>
      <c r="L36" s="401" t="s">
        <v>11</v>
      </c>
      <c r="M36" s="401" t="s">
        <v>12</v>
      </c>
      <c r="N36" s="401" t="s">
        <v>13</v>
      </c>
      <c r="O36" s="401" t="s">
        <v>14</v>
      </c>
      <c r="P36" s="401" t="s">
        <v>8</v>
      </c>
      <c r="Q36" s="401" t="s">
        <v>9</v>
      </c>
      <c r="R36" s="401" t="s">
        <v>10</v>
      </c>
      <c r="S36" s="401" t="s">
        <v>11</v>
      </c>
      <c r="T36" s="401" t="s">
        <v>12</v>
      </c>
      <c r="U36" s="401" t="s">
        <v>13</v>
      </c>
      <c r="V36" s="401" t="s">
        <v>14</v>
      </c>
      <c r="W36" s="401" t="s">
        <v>8</v>
      </c>
      <c r="X36" s="401" t="s">
        <v>9</v>
      </c>
      <c r="Y36" s="401" t="s">
        <v>10</v>
      </c>
      <c r="Z36" s="401" t="s">
        <v>11</v>
      </c>
      <c r="AA36" s="401" t="s">
        <v>12</v>
      </c>
      <c r="AB36" s="401" t="s">
        <v>13</v>
      </c>
      <c r="AC36" s="401" t="s">
        <v>14</v>
      </c>
      <c r="AD36" s="401" t="s">
        <v>8</v>
      </c>
      <c r="AE36" s="401" t="s">
        <v>9</v>
      </c>
      <c r="AF36" s="401" t="s">
        <v>10</v>
      </c>
      <c r="AG36" s="413"/>
      <c r="AH36" s="413"/>
      <c r="AI36" s="413"/>
      <c r="AJ36" s="414"/>
      <c r="AK36" s="415"/>
      <c r="AL36" s="415"/>
    </row>
    <row r="37" spans="1:38" ht="15.75">
      <c r="A37" s="446"/>
      <c r="B37" s="408" t="s">
        <v>235</v>
      </c>
      <c r="C37" s="409"/>
      <c r="D37" s="410"/>
      <c r="E37" s="420"/>
      <c r="F37" s="420"/>
      <c r="G37" s="421"/>
      <c r="H37" s="413"/>
      <c r="I37" s="421"/>
      <c r="J37" s="413"/>
      <c r="K37" s="424" t="s">
        <v>20</v>
      </c>
      <c r="L37" s="420"/>
      <c r="M37" s="420"/>
      <c r="N37" s="403"/>
      <c r="O37" s="403"/>
      <c r="P37" s="403"/>
      <c r="Q37" s="403"/>
      <c r="R37" s="403"/>
      <c r="S37" s="420"/>
      <c r="T37" s="420"/>
      <c r="U37" s="403"/>
      <c r="V37" s="403"/>
      <c r="W37" s="403"/>
      <c r="X37" s="403"/>
      <c r="Y37" s="403"/>
      <c r="Z37" s="420"/>
      <c r="AA37" s="420"/>
      <c r="AB37" s="403"/>
      <c r="AC37" s="403"/>
      <c r="AD37" s="403"/>
      <c r="AE37" s="403"/>
      <c r="AF37" s="403"/>
      <c r="AG37" s="413"/>
      <c r="AH37" s="413"/>
      <c r="AI37" s="413"/>
      <c r="AJ37" s="414"/>
      <c r="AK37" s="415"/>
      <c r="AL37" s="415"/>
    </row>
    <row r="38" spans="1:38" ht="15.75">
      <c r="A38" s="407"/>
      <c r="B38" s="408" t="s">
        <v>236</v>
      </c>
      <c r="C38" s="409"/>
      <c r="D38" s="410"/>
      <c r="E38" s="420"/>
      <c r="F38" s="425" t="s">
        <v>20</v>
      </c>
      <c r="G38" s="421"/>
      <c r="H38" s="413"/>
      <c r="I38" s="421"/>
      <c r="J38" s="413"/>
      <c r="K38" s="424"/>
      <c r="L38" s="420"/>
      <c r="M38" s="420"/>
      <c r="N38" s="413"/>
      <c r="O38" s="421"/>
      <c r="P38" s="413"/>
      <c r="Q38" s="421"/>
      <c r="R38" s="413"/>
      <c r="S38" s="420"/>
      <c r="T38" s="420"/>
      <c r="U38" s="421"/>
      <c r="V38" s="413"/>
      <c r="W38" s="421"/>
      <c r="X38" s="413"/>
      <c r="Y38" s="421"/>
      <c r="Z38" s="420"/>
      <c r="AA38" s="420"/>
      <c r="AB38" s="413"/>
      <c r="AC38" s="421"/>
      <c r="AD38" s="413"/>
      <c r="AE38" s="421"/>
      <c r="AF38" s="413"/>
      <c r="AG38" s="413"/>
      <c r="AH38" s="413"/>
      <c r="AI38" s="413"/>
      <c r="AJ38" s="414">
        <f>AN38</f>
        <v>0</v>
      </c>
      <c r="AK38" s="415">
        <f>AN38</f>
        <v>0</v>
      </c>
      <c r="AL38" s="415">
        <f>AO38</f>
        <v>0</v>
      </c>
    </row>
    <row r="39" spans="1:38" ht="15.75">
      <c r="A39" s="447"/>
      <c r="B39" s="448"/>
      <c r="C39" s="423"/>
      <c r="D39" s="449"/>
      <c r="E39" s="450"/>
      <c r="F39" s="450"/>
      <c r="G39" s="450"/>
      <c r="H39" s="450"/>
      <c r="I39" s="450"/>
      <c r="J39" s="450"/>
      <c r="K39" s="451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450"/>
      <c r="AA39" s="451"/>
      <c r="AB39" s="450"/>
      <c r="AC39" s="450"/>
      <c r="AD39" s="450"/>
      <c r="AE39" s="450"/>
      <c r="AF39" s="450"/>
      <c r="AG39" s="451"/>
      <c r="AH39" s="450"/>
      <c r="AI39" s="451"/>
      <c r="AJ39" s="452"/>
      <c r="AK39" s="452"/>
      <c r="AL39" s="452"/>
    </row>
    <row r="40" spans="1:38" ht="15.75">
      <c r="A40" s="447"/>
      <c r="B40" s="448"/>
      <c r="C40" s="423"/>
      <c r="D40" s="449"/>
      <c r="E40" s="450"/>
      <c r="F40" s="450"/>
      <c r="G40" s="450"/>
      <c r="H40" s="450"/>
      <c r="I40" s="450"/>
      <c r="J40" s="450"/>
      <c r="K40" s="451"/>
      <c r="L40" s="450"/>
      <c r="M40" s="451"/>
      <c r="N40" s="450"/>
      <c r="O40" s="450"/>
      <c r="P40" s="450"/>
      <c r="Q40" s="450"/>
      <c r="R40" s="450"/>
      <c r="S40" s="451"/>
      <c r="T40" s="450"/>
      <c r="U40" s="450"/>
      <c r="V40" s="450"/>
      <c r="W40" s="450"/>
      <c r="X40" s="450"/>
      <c r="Y40" s="450"/>
      <c r="Z40" s="450"/>
      <c r="AA40" s="451"/>
      <c r="AB40" s="450"/>
      <c r="AC40" s="450"/>
      <c r="AD40" s="450"/>
      <c r="AE40" s="450"/>
      <c r="AF40" s="450"/>
      <c r="AG40" s="451"/>
      <c r="AH40" s="451"/>
      <c r="AI40" s="451"/>
      <c r="AJ40" s="452"/>
      <c r="AK40" s="452"/>
      <c r="AL40" s="452"/>
    </row>
    <row r="41" spans="1:38" ht="15.75">
      <c r="A41" s="453" t="s">
        <v>237</v>
      </c>
      <c r="B41" s="453"/>
      <c r="C41" s="454"/>
      <c r="D41" s="455" t="s">
        <v>238</v>
      </c>
      <c r="E41" s="455"/>
      <c r="F41" s="455"/>
      <c r="G41" s="455"/>
      <c r="H41" s="455"/>
      <c r="I41" s="455"/>
      <c r="J41" s="455"/>
      <c r="K41" s="455"/>
      <c r="L41" s="455" t="s">
        <v>239</v>
      </c>
      <c r="M41" s="455"/>
      <c r="N41" s="455"/>
      <c r="O41" s="455"/>
      <c r="P41" s="455"/>
      <c r="Q41" s="455"/>
      <c r="R41" s="455"/>
      <c r="S41" s="455"/>
      <c r="T41" s="455"/>
      <c r="U41" s="456"/>
      <c r="V41" s="457"/>
      <c r="W41" s="457"/>
      <c r="X41" s="457"/>
      <c r="Y41" s="457"/>
      <c r="Z41" s="457"/>
      <c r="AA41" s="457"/>
      <c r="AB41" s="457"/>
      <c r="AC41" s="457"/>
      <c r="AD41" s="457"/>
      <c r="AE41" s="457"/>
      <c r="AF41" s="457"/>
      <c r="AG41" s="457"/>
      <c r="AH41" s="457"/>
      <c r="AI41" s="457"/>
      <c r="AJ41" s="457"/>
      <c r="AK41" s="458"/>
      <c r="AL41" s="458"/>
    </row>
    <row r="42" spans="1:38" ht="15.75">
      <c r="A42" s="453" t="s">
        <v>240</v>
      </c>
      <c r="B42" s="453"/>
      <c r="C42" s="454"/>
      <c r="D42" s="455" t="s">
        <v>241</v>
      </c>
      <c r="E42" s="455"/>
      <c r="F42" s="455"/>
      <c r="G42" s="455"/>
      <c r="H42" s="455"/>
      <c r="I42" s="455"/>
      <c r="J42" s="455"/>
      <c r="K42" s="455"/>
      <c r="L42" s="455" t="s">
        <v>242</v>
      </c>
      <c r="M42" s="455"/>
      <c r="N42" s="455"/>
      <c r="O42" s="455"/>
      <c r="P42" s="455"/>
      <c r="Q42" s="455"/>
      <c r="R42" s="455"/>
      <c r="S42" s="455"/>
      <c r="T42" s="455"/>
      <c r="U42" s="456"/>
      <c r="V42" s="457"/>
      <c r="W42" s="457"/>
      <c r="X42" s="457"/>
      <c r="Y42" s="457"/>
      <c r="Z42" s="457"/>
      <c r="AA42" s="457"/>
      <c r="AB42" s="457"/>
      <c r="AC42" s="457"/>
      <c r="AD42" s="457"/>
      <c r="AE42" s="457"/>
      <c r="AF42" s="457"/>
      <c r="AG42" s="457"/>
      <c r="AH42" s="457"/>
      <c r="AI42" s="457"/>
      <c r="AJ42" s="457"/>
      <c r="AK42" s="458"/>
      <c r="AL42" s="458"/>
    </row>
    <row r="43" spans="1:38" ht="15.75">
      <c r="A43" s="455" t="s">
        <v>243</v>
      </c>
      <c r="B43" s="455"/>
      <c r="C43" s="454"/>
      <c r="D43" s="455" t="s">
        <v>244</v>
      </c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6"/>
      <c r="V43" s="457"/>
      <c r="W43" s="457"/>
      <c r="X43" s="457"/>
      <c r="Y43" s="457"/>
      <c r="Z43" s="457"/>
      <c r="AA43" s="457"/>
      <c r="AB43" s="457"/>
      <c r="AC43" s="457"/>
      <c r="AD43" s="457"/>
      <c r="AE43" s="457"/>
      <c r="AF43" s="457"/>
      <c r="AG43" s="457"/>
      <c r="AH43" s="457"/>
      <c r="AI43" s="457"/>
      <c r="AJ43" s="457"/>
      <c r="AK43" s="452"/>
      <c r="AL43" s="452"/>
    </row>
    <row r="44" spans="1:38" ht="15.75">
      <c r="A44" s="455" t="s">
        <v>245</v>
      </c>
      <c r="B44" s="455"/>
      <c r="C44" s="454"/>
      <c r="D44" s="455" t="s">
        <v>246</v>
      </c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  <c r="S44" s="455"/>
      <c r="T44" s="455"/>
      <c r="U44" s="459"/>
      <c r="V44" s="457"/>
      <c r="W44" s="457"/>
      <c r="X44" s="457"/>
      <c r="Y44" s="457"/>
      <c r="Z44" s="457"/>
      <c r="AA44" s="457"/>
      <c r="AB44" s="457"/>
      <c r="AC44" s="457"/>
      <c r="AD44" s="457"/>
      <c r="AE44" s="457"/>
      <c r="AF44" s="457"/>
      <c r="AG44" s="457"/>
      <c r="AH44" s="457"/>
      <c r="AI44" s="457"/>
      <c r="AJ44" s="457"/>
      <c r="AK44" s="457"/>
      <c r="AL44" s="457"/>
    </row>
    <row r="45" spans="1:38" ht="15.75">
      <c r="A45" s="455" t="s">
        <v>247</v>
      </c>
      <c r="B45" s="455"/>
      <c r="C45" s="454"/>
      <c r="D45" s="455" t="s">
        <v>248</v>
      </c>
      <c r="E45" s="455"/>
      <c r="F45" s="455"/>
      <c r="G45" s="455"/>
      <c r="H45" s="457"/>
      <c r="I45" s="457"/>
      <c r="J45" s="457"/>
      <c r="K45" s="457"/>
      <c r="L45" s="455"/>
      <c r="M45" s="455"/>
      <c r="N45" s="455"/>
      <c r="O45" s="455"/>
      <c r="P45" s="455"/>
      <c r="Q45" s="455"/>
      <c r="R45" s="455"/>
      <c r="S45" s="455"/>
      <c r="T45" s="455"/>
      <c r="U45" s="456"/>
      <c r="V45" s="457"/>
      <c r="W45" s="457"/>
      <c r="X45" s="457"/>
      <c r="Y45" s="457"/>
      <c r="Z45" s="457"/>
      <c r="AA45" s="457"/>
      <c r="AB45" s="457"/>
      <c r="AC45" s="457"/>
      <c r="AD45" s="457"/>
      <c r="AE45" s="457"/>
      <c r="AF45" s="457"/>
      <c r="AG45" s="457"/>
      <c r="AH45" s="457"/>
      <c r="AI45" s="457"/>
      <c r="AJ45" s="457"/>
      <c r="AK45" s="457"/>
      <c r="AL45" s="457"/>
    </row>
    <row r="46" spans="1:38" ht="15.75">
      <c r="A46" s="453"/>
      <c r="B46" s="453"/>
      <c r="C46" s="454"/>
      <c r="D46" s="460"/>
      <c r="E46" s="457"/>
      <c r="F46" s="457"/>
      <c r="G46" s="457"/>
      <c r="H46" s="457"/>
      <c r="I46" s="457"/>
      <c r="J46" s="457"/>
      <c r="K46" s="457"/>
    </row>
    <row r="47" spans="1:38" ht="15.75">
      <c r="A47" s="453"/>
      <c r="B47" s="453"/>
      <c r="C47" s="454"/>
      <c r="D47" s="460"/>
      <c r="E47" s="457"/>
      <c r="F47" s="457"/>
      <c r="G47" s="457"/>
      <c r="H47" s="457"/>
      <c r="I47" s="457"/>
      <c r="J47" s="457"/>
      <c r="K47" s="457"/>
    </row>
  </sheetData>
  <mergeCells count="50">
    <mergeCell ref="A45:B45"/>
    <mergeCell ref="D45:G45"/>
    <mergeCell ref="L45:T45"/>
    <mergeCell ref="A43:B43"/>
    <mergeCell ref="D43:K43"/>
    <mergeCell ref="L43:T43"/>
    <mergeCell ref="A44:B44"/>
    <mergeCell ref="D44:K44"/>
    <mergeCell ref="L44:T44"/>
    <mergeCell ref="D41:K41"/>
    <mergeCell ref="L41:T41"/>
    <mergeCell ref="AK41:AK42"/>
    <mergeCell ref="AL41:AL42"/>
    <mergeCell ref="D42:K42"/>
    <mergeCell ref="L42:T42"/>
    <mergeCell ref="D27:D28"/>
    <mergeCell ref="AJ27:AJ28"/>
    <mergeCell ref="AK27:AK28"/>
    <mergeCell ref="AL27:AL28"/>
    <mergeCell ref="D31:D32"/>
    <mergeCell ref="AJ31:AJ32"/>
    <mergeCell ref="AK31:AK32"/>
    <mergeCell ref="AL31:AL32"/>
    <mergeCell ref="D19:D20"/>
    <mergeCell ref="AJ19:AJ20"/>
    <mergeCell ref="AK19:AK20"/>
    <mergeCell ref="AL19:AL20"/>
    <mergeCell ref="E21:K21"/>
    <mergeCell ref="D23:D24"/>
    <mergeCell ref="AJ23:AJ24"/>
    <mergeCell ref="AK23:AK24"/>
    <mergeCell ref="AL23:AL24"/>
    <mergeCell ref="D11:D12"/>
    <mergeCell ref="AJ11:AJ12"/>
    <mergeCell ref="AK11:AK12"/>
    <mergeCell ref="AL11:AL12"/>
    <mergeCell ref="E14:J14"/>
    <mergeCell ref="D15:D16"/>
    <mergeCell ref="AJ15:AJ16"/>
    <mergeCell ref="AK15:AK16"/>
    <mergeCell ref="AL15:AL16"/>
    <mergeCell ref="A1:AJ3"/>
    <mergeCell ref="D4:D5"/>
    <mergeCell ref="AJ4:AJ5"/>
    <mergeCell ref="AK4:AK5"/>
    <mergeCell ref="AL4:AL5"/>
    <mergeCell ref="D7:D8"/>
    <mergeCell ref="AJ7:AJ8"/>
    <mergeCell ref="AK7:AK8"/>
    <mergeCell ref="AL7:AL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8"/>
  <sheetViews>
    <sheetView topLeftCell="A4" workbookViewId="0">
      <selection sqref="A1:XFD1048576"/>
    </sheetView>
  </sheetViews>
  <sheetFormatPr defaultColWidth="11.5703125" defaultRowHeight="15"/>
  <cols>
    <col min="1" max="1" width="11.85546875" style="457" customWidth="1"/>
    <col min="2" max="2" width="60.7109375" style="457" customWidth="1"/>
    <col min="3" max="4" width="18.140625" style="489" customWidth="1"/>
    <col min="5" max="5" width="21.42578125" style="460" customWidth="1"/>
    <col min="6" max="33" width="7.7109375" style="457" customWidth="1"/>
    <col min="34" max="55" width="4.42578125" style="457" customWidth="1"/>
    <col min="56" max="232" width="9.140625" style="457" customWidth="1"/>
    <col min="248" max="248" width="5.42578125" customWidth="1"/>
    <col min="249" max="249" width="20.7109375" customWidth="1"/>
    <col min="250" max="250" width="8" bestFit="1" customWidth="1"/>
    <col min="251" max="251" width="6.85546875" customWidth="1"/>
    <col min="252" max="282" width="2.7109375" customWidth="1"/>
    <col min="283" max="283" width="3.42578125" customWidth="1"/>
    <col min="284" max="285" width="2.85546875" customWidth="1"/>
    <col min="286" max="488" width="9.140625" customWidth="1"/>
    <col min="504" max="504" width="5.42578125" customWidth="1"/>
    <col min="505" max="505" width="20.7109375" customWidth="1"/>
    <col min="506" max="506" width="8" bestFit="1" customWidth="1"/>
    <col min="507" max="507" width="6.85546875" customWidth="1"/>
    <col min="508" max="538" width="2.7109375" customWidth="1"/>
    <col min="539" max="539" width="3.42578125" customWidth="1"/>
    <col min="540" max="541" width="2.85546875" customWidth="1"/>
    <col min="542" max="744" width="9.140625" customWidth="1"/>
    <col min="760" max="760" width="5.42578125" customWidth="1"/>
    <col min="761" max="761" width="20.7109375" customWidth="1"/>
    <col min="762" max="762" width="8" bestFit="1" customWidth="1"/>
    <col min="763" max="763" width="6.85546875" customWidth="1"/>
    <col min="764" max="794" width="2.7109375" customWidth="1"/>
    <col min="795" max="795" width="3.42578125" customWidth="1"/>
    <col min="796" max="797" width="2.85546875" customWidth="1"/>
    <col min="798" max="1000" width="9.140625" customWidth="1"/>
    <col min="1016" max="1016" width="5.42578125" customWidth="1"/>
    <col min="1017" max="1017" width="20.7109375" customWidth="1"/>
    <col min="1018" max="1018" width="8" bestFit="1" customWidth="1"/>
    <col min="1019" max="1019" width="6.85546875" customWidth="1"/>
    <col min="1020" max="1050" width="2.7109375" customWidth="1"/>
    <col min="1051" max="1051" width="3.42578125" customWidth="1"/>
    <col min="1052" max="1053" width="2.85546875" customWidth="1"/>
    <col min="1054" max="1256" width="9.140625" customWidth="1"/>
    <col min="1272" max="1272" width="5.42578125" customWidth="1"/>
    <col min="1273" max="1273" width="20.7109375" customWidth="1"/>
    <col min="1274" max="1274" width="8" bestFit="1" customWidth="1"/>
    <col min="1275" max="1275" width="6.85546875" customWidth="1"/>
    <col min="1276" max="1306" width="2.7109375" customWidth="1"/>
    <col min="1307" max="1307" width="3.42578125" customWidth="1"/>
    <col min="1308" max="1309" width="2.85546875" customWidth="1"/>
    <col min="1310" max="1512" width="9.140625" customWidth="1"/>
    <col min="1528" max="1528" width="5.42578125" customWidth="1"/>
    <col min="1529" max="1529" width="20.7109375" customWidth="1"/>
    <col min="1530" max="1530" width="8" bestFit="1" customWidth="1"/>
    <col min="1531" max="1531" width="6.85546875" customWidth="1"/>
    <col min="1532" max="1562" width="2.7109375" customWidth="1"/>
    <col min="1563" max="1563" width="3.42578125" customWidth="1"/>
    <col min="1564" max="1565" width="2.85546875" customWidth="1"/>
    <col min="1566" max="1768" width="9.140625" customWidth="1"/>
    <col min="1784" max="1784" width="5.42578125" customWidth="1"/>
    <col min="1785" max="1785" width="20.7109375" customWidth="1"/>
    <col min="1786" max="1786" width="8" bestFit="1" customWidth="1"/>
    <col min="1787" max="1787" width="6.85546875" customWidth="1"/>
    <col min="1788" max="1818" width="2.7109375" customWidth="1"/>
    <col min="1819" max="1819" width="3.42578125" customWidth="1"/>
    <col min="1820" max="1821" width="2.85546875" customWidth="1"/>
    <col min="1822" max="2024" width="9.140625" customWidth="1"/>
    <col min="2040" max="2040" width="5.42578125" customWidth="1"/>
    <col min="2041" max="2041" width="20.7109375" customWidth="1"/>
    <col min="2042" max="2042" width="8" bestFit="1" customWidth="1"/>
    <col min="2043" max="2043" width="6.85546875" customWidth="1"/>
    <col min="2044" max="2074" width="2.7109375" customWidth="1"/>
    <col min="2075" max="2075" width="3.42578125" customWidth="1"/>
    <col min="2076" max="2077" width="2.85546875" customWidth="1"/>
    <col min="2078" max="2280" width="9.140625" customWidth="1"/>
    <col min="2296" max="2296" width="5.42578125" customWidth="1"/>
    <col min="2297" max="2297" width="20.7109375" customWidth="1"/>
    <col min="2298" max="2298" width="8" bestFit="1" customWidth="1"/>
    <col min="2299" max="2299" width="6.85546875" customWidth="1"/>
    <col min="2300" max="2330" width="2.7109375" customWidth="1"/>
    <col min="2331" max="2331" width="3.42578125" customWidth="1"/>
    <col min="2332" max="2333" width="2.85546875" customWidth="1"/>
    <col min="2334" max="2536" width="9.140625" customWidth="1"/>
    <col min="2552" max="2552" width="5.42578125" customWidth="1"/>
    <col min="2553" max="2553" width="20.7109375" customWidth="1"/>
    <col min="2554" max="2554" width="8" bestFit="1" customWidth="1"/>
    <col min="2555" max="2555" width="6.85546875" customWidth="1"/>
    <col min="2556" max="2586" width="2.7109375" customWidth="1"/>
    <col min="2587" max="2587" width="3.42578125" customWidth="1"/>
    <col min="2588" max="2589" width="2.85546875" customWidth="1"/>
    <col min="2590" max="2792" width="9.140625" customWidth="1"/>
    <col min="2808" max="2808" width="5.42578125" customWidth="1"/>
    <col min="2809" max="2809" width="20.7109375" customWidth="1"/>
    <col min="2810" max="2810" width="8" bestFit="1" customWidth="1"/>
    <col min="2811" max="2811" width="6.85546875" customWidth="1"/>
    <col min="2812" max="2842" width="2.7109375" customWidth="1"/>
    <col min="2843" max="2843" width="3.42578125" customWidth="1"/>
    <col min="2844" max="2845" width="2.85546875" customWidth="1"/>
    <col min="2846" max="3048" width="9.140625" customWidth="1"/>
    <col min="3064" max="3064" width="5.42578125" customWidth="1"/>
    <col min="3065" max="3065" width="20.7109375" customWidth="1"/>
    <col min="3066" max="3066" width="8" bestFit="1" customWidth="1"/>
    <col min="3067" max="3067" width="6.85546875" customWidth="1"/>
    <col min="3068" max="3098" width="2.7109375" customWidth="1"/>
    <col min="3099" max="3099" width="3.42578125" customWidth="1"/>
    <col min="3100" max="3101" width="2.85546875" customWidth="1"/>
    <col min="3102" max="3304" width="9.140625" customWidth="1"/>
    <col min="3320" max="3320" width="5.42578125" customWidth="1"/>
    <col min="3321" max="3321" width="20.7109375" customWidth="1"/>
    <col min="3322" max="3322" width="8" bestFit="1" customWidth="1"/>
    <col min="3323" max="3323" width="6.85546875" customWidth="1"/>
    <col min="3324" max="3354" width="2.7109375" customWidth="1"/>
    <col min="3355" max="3355" width="3.42578125" customWidth="1"/>
    <col min="3356" max="3357" width="2.85546875" customWidth="1"/>
    <col min="3358" max="3560" width="9.140625" customWidth="1"/>
    <col min="3576" max="3576" width="5.42578125" customWidth="1"/>
    <col min="3577" max="3577" width="20.7109375" customWidth="1"/>
    <col min="3578" max="3578" width="8" bestFit="1" customWidth="1"/>
    <col min="3579" max="3579" width="6.85546875" customWidth="1"/>
    <col min="3580" max="3610" width="2.7109375" customWidth="1"/>
    <col min="3611" max="3611" width="3.42578125" customWidth="1"/>
    <col min="3612" max="3613" width="2.85546875" customWidth="1"/>
    <col min="3614" max="3816" width="9.140625" customWidth="1"/>
    <col min="3832" max="3832" width="5.42578125" customWidth="1"/>
    <col min="3833" max="3833" width="20.7109375" customWidth="1"/>
    <col min="3834" max="3834" width="8" bestFit="1" customWidth="1"/>
    <col min="3835" max="3835" width="6.85546875" customWidth="1"/>
    <col min="3836" max="3866" width="2.7109375" customWidth="1"/>
    <col min="3867" max="3867" width="3.42578125" customWidth="1"/>
    <col min="3868" max="3869" width="2.85546875" customWidth="1"/>
    <col min="3870" max="4072" width="9.140625" customWidth="1"/>
    <col min="4088" max="4088" width="5.42578125" customWidth="1"/>
    <col min="4089" max="4089" width="20.7109375" customWidth="1"/>
    <col min="4090" max="4090" width="8" bestFit="1" customWidth="1"/>
    <col min="4091" max="4091" width="6.85546875" customWidth="1"/>
    <col min="4092" max="4122" width="2.7109375" customWidth="1"/>
    <col min="4123" max="4123" width="3.42578125" customWidth="1"/>
    <col min="4124" max="4125" width="2.85546875" customWidth="1"/>
    <col min="4126" max="4328" width="9.140625" customWidth="1"/>
    <col min="4344" max="4344" width="5.42578125" customWidth="1"/>
    <col min="4345" max="4345" width="20.7109375" customWidth="1"/>
    <col min="4346" max="4346" width="8" bestFit="1" customWidth="1"/>
    <col min="4347" max="4347" width="6.85546875" customWidth="1"/>
    <col min="4348" max="4378" width="2.7109375" customWidth="1"/>
    <col min="4379" max="4379" width="3.42578125" customWidth="1"/>
    <col min="4380" max="4381" width="2.85546875" customWidth="1"/>
    <col min="4382" max="4584" width="9.140625" customWidth="1"/>
    <col min="4600" max="4600" width="5.42578125" customWidth="1"/>
    <col min="4601" max="4601" width="20.7109375" customWidth="1"/>
    <col min="4602" max="4602" width="8" bestFit="1" customWidth="1"/>
    <col min="4603" max="4603" width="6.85546875" customWidth="1"/>
    <col min="4604" max="4634" width="2.7109375" customWidth="1"/>
    <col min="4635" max="4635" width="3.42578125" customWidth="1"/>
    <col min="4636" max="4637" width="2.85546875" customWidth="1"/>
    <col min="4638" max="4840" width="9.140625" customWidth="1"/>
    <col min="4856" max="4856" width="5.42578125" customWidth="1"/>
    <col min="4857" max="4857" width="20.7109375" customWidth="1"/>
    <col min="4858" max="4858" width="8" bestFit="1" customWidth="1"/>
    <col min="4859" max="4859" width="6.85546875" customWidth="1"/>
    <col min="4860" max="4890" width="2.7109375" customWidth="1"/>
    <col min="4891" max="4891" width="3.42578125" customWidth="1"/>
    <col min="4892" max="4893" width="2.85546875" customWidth="1"/>
    <col min="4894" max="5096" width="9.140625" customWidth="1"/>
    <col min="5112" max="5112" width="5.42578125" customWidth="1"/>
    <col min="5113" max="5113" width="20.7109375" customWidth="1"/>
    <col min="5114" max="5114" width="8" bestFit="1" customWidth="1"/>
    <col min="5115" max="5115" width="6.85546875" customWidth="1"/>
    <col min="5116" max="5146" width="2.7109375" customWidth="1"/>
    <col min="5147" max="5147" width="3.42578125" customWidth="1"/>
    <col min="5148" max="5149" width="2.85546875" customWidth="1"/>
    <col min="5150" max="5352" width="9.140625" customWidth="1"/>
    <col min="5368" max="5368" width="5.42578125" customWidth="1"/>
    <col min="5369" max="5369" width="20.7109375" customWidth="1"/>
    <col min="5370" max="5370" width="8" bestFit="1" customWidth="1"/>
    <col min="5371" max="5371" width="6.85546875" customWidth="1"/>
    <col min="5372" max="5402" width="2.7109375" customWidth="1"/>
    <col min="5403" max="5403" width="3.42578125" customWidth="1"/>
    <col min="5404" max="5405" width="2.85546875" customWidth="1"/>
    <col min="5406" max="5608" width="9.140625" customWidth="1"/>
    <col min="5624" max="5624" width="5.42578125" customWidth="1"/>
    <col min="5625" max="5625" width="20.7109375" customWidth="1"/>
    <col min="5626" max="5626" width="8" bestFit="1" customWidth="1"/>
    <col min="5627" max="5627" width="6.85546875" customWidth="1"/>
    <col min="5628" max="5658" width="2.7109375" customWidth="1"/>
    <col min="5659" max="5659" width="3.42578125" customWidth="1"/>
    <col min="5660" max="5661" width="2.85546875" customWidth="1"/>
    <col min="5662" max="5864" width="9.140625" customWidth="1"/>
    <col min="5880" max="5880" width="5.42578125" customWidth="1"/>
    <col min="5881" max="5881" width="20.7109375" customWidth="1"/>
    <col min="5882" max="5882" width="8" bestFit="1" customWidth="1"/>
    <col min="5883" max="5883" width="6.85546875" customWidth="1"/>
    <col min="5884" max="5914" width="2.7109375" customWidth="1"/>
    <col min="5915" max="5915" width="3.42578125" customWidth="1"/>
    <col min="5916" max="5917" width="2.85546875" customWidth="1"/>
    <col min="5918" max="6120" width="9.140625" customWidth="1"/>
    <col min="6136" max="6136" width="5.42578125" customWidth="1"/>
    <col min="6137" max="6137" width="20.7109375" customWidth="1"/>
    <col min="6138" max="6138" width="8" bestFit="1" customWidth="1"/>
    <col min="6139" max="6139" width="6.85546875" customWidth="1"/>
    <col min="6140" max="6170" width="2.7109375" customWidth="1"/>
    <col min="6171" max="6171" width="3.42578125" customWidth="1"/>
    <col min="6172" max="6173" width="2.85546875" customWidth="1"/>
    <col min="6174" max="6376" width="9.140625" customWidth="1"/>
    <col min="6392" max="6392" width="5.42578125" customWidth="1"/>
    <col min="6393" max="6393" width="20.7109375" customWidth="1"/>
    <col min="6394" max="6394" width="8" bestFit="1" customWidth="1"/>
    <col min="6395" max="6395" width="6.85546875" customWidth="1"/>
    <col min="6396" max="6426" width="2.7109375" customWidth="1"/>
    <col min="6427" max="6427" width="3.42578125" customWidth="1"/>
    <col min="6428" max="6429" width="2.85546875" customWidth="1"/>
    <col min="6430" max="6632" width="9.140625" customWidth="1"/>
    <col min="6648" max="6648" width="5.42578125" customWidth="1"/>
    <col min="6649" max="6649" width="20.7109375" customWidth="1"/>
    <col min="6650" max="6650" width="8" bestFit="1" customWidth="1"/>
    <col min="6651" max="6651" width="6.85546875" customWidth="1"/>
    <col min="6652" max="6682" width="2.7109375" customWidth="1"/>
    <col min="6683" max="6683" width="3.42578125" customWidth="1"/>
    <col min="6684" max="6685" width="2.85546875" customWidth="1"/>
    <col min="6686" max="6888" width="9.140625" customWidth="1"/>
    <col min="6904" max="6904" width="5.42578125" customWidth="1"/>
    <col min="6905" max="6905" width="20.7109375" customWidth="1"/>
    <col min="6906" max="6906" width="8" bestFit="1" customWidth="1"/>
    <col min="6907" max="6907" width="6.85546875" customWidth="1"/>
    <col min="6908" max="6938" width="2.7109375" customWidth="1"/>
    <col min="6939" max="6939" width="3.42578125" customWidth="1"/>
    <col min="6940" max="6941" width="2.85546875" customWidth="1"/>
    <col min="6942" max="7144" width="9.140625" customWidth="1"/>
    <col min="7160" max="7160" width="5.42578125" customWidth="1"/>
    <col min="7161" max="7161" width="20.7109375" customWidth="1"/>
    <col min="7162" max="7162" width="8" bestFit="1" customWidth="1"/>
    <col min="7163" max="7163" width="6.85546875" customWidth="1"/>
    <col min="7164" max="7194" width="2.7109375" customWidth="1"/>
    <col min="7195" max="7195" width="3.42578125" customWidth="1"/>
    <col min="7196" max="7197" width="2.85546875" customWidth="1"/>
    <col min="7198" max="7400" width="9.140625" customWidth="1"/>
    <col min="7416" max="7416" width="5.42578125" customWidth="1"/>
    <col min="7417" max="7417" width="20.7109375" customWidth="1"/>
    <col min="7418" max="7418" width="8" bestFit="1" customWidth="1"/>
    <col min="7419" max="7419" width="6.85546875" customWidth="1"/>
    <col min="7420" max="7450" width="2.7109375" customWidth="1"/>
    <col min="7451" max="7451" width="3.42578125" customWidth="1"/>
    <col min="7452" max="7453" width="2.85546875" customWidth="1"/>
    <col min="7454" max="7656" width="9.140625" customWidth="1"/>
    <col min="7672" max="7672" width="5.42578125" customWidth="1"/>
    <col min="7673" max="7673" width="20.7109375" customWidth="1"/>
    <col min="7674" max="7674" width="8" bestFit="1" customWidth="1"/>
    <col min="7675" max="7675" width="6.85546875" customWidth="1"/>
    <col min="7676" max="7706" width="2.7109375" customWidth="1"/>
    <col min="7707" max="7707" width="3.42578125" customWidth="1"/>
    <col min="7708" max="7709" width="2.85546875" customWidth="1"/>
    <col min="7710" max="7912" width="9.140625" customWidth="1"/>
    <col min="7928" max="7928" width="5.42578125" customWidth="1"/>
    <col min="7929" max="7929" width="20.7109375" customWidth="1"/>
    <col min="7930" max="7930" width="8" bestFit="1" customWidth="1"/>
    <col min="7931" max="7931" width="6.85546875" customWidth="1"/>
    <col min="7932" max="7962" width="2.7109375" customWidth="1"/>
    <col min="7963" max="7963" width="3.42578125" customWidth="1"/>
    <col min="7964" max="7965" width="2.85546875" customWidth="1"/>
    <col min="7966" max="8168" width="9.140625" customWidth="1"/>
    <col min="8184" max="8184" width="5.42578125" customWidth="1"/>
    <col min="8185" max="8185" width="20.7109375" customWidth="1"/>
    <col min="8186" max="8186" width="8" bestFit="1" customWidth="1"/>
    <col min="8187" max="8187" width="6.85546875" customWidth="1"/>
    <col min="8188" max="8218" width="2.7109375" customWidth="1"/>
    <col min="8219" max="8219" width="3.42578125" customWidth="1"/>
    <col min="8220" max="8221" width="2.85546875" customWidth="1"/>
    <col min="8222" max="8424" width="9.140625" customWidth="1"/>
    <col min="8440" max="8440" width="5.42578125" customWidth="1"/>
    <col min="8441" max="8441" width="20.7109375" customWidth="1"/>
    <col min="8442" max="8442" width="8" bestFit="1" customWidth="1"/>
    <col min="8443" max="8443" width="6.85546875" customWidth="1"/>
    <col min="8444" max="8474" width="2.7109375" customWidth="1"/>
    <col min="8475" max="8475" width="3.42578125" customWidth="1"/>
    <col min="8476" max="8477" width="2.85546875" customWidth="1"/>
    <col min="8478" max="8680" width="9.140625" customWidth="1"/>
    <col min="8696" max="8696" width="5.42578125" customWidth="1"/>
    <col min="8697" max="8697" width="20.7109375" customWidth="1"/>
    <col min="8698" max="8698" width="8" bestFit="1" customWidth="1"/>
    <col min="8699" max="8699" width="6.85546875" customWidth="1"/>
    <col min="8700" max="8730" width="2.7109375" customWidth="1"/>
    <col min="8731" max="8731" width="3.42578125" customWidth="1"/>
    <col min="8732" max="8733" width="2.85546875" customWidth="1"/>
    <col min="8734" max="8936" width="9.140625" customWidth="1"/>
    <col min="8952" max="8952" width="5.42578125" customWidth="1"/>
    <col min="8953" max="8953" width="20.7109375" customWidth="1"/>
    <col min="8954" max="8954" width="8" bestFit="1" customWidth="1"/>
    <col min="8955" max="8955" width="6.85546875" customWidth="1"/>
    <col min="8956" max="8986" width="2.7109375" customWidth="1"/>
    <col min="8987" max="8987" width="3.42578125" customWidth="1"/>
    <col min="8988" max="8989" width="2.85546875" customWidth="1"/>
    <col min="8990" max="9192" width="9.140625" customWidth="1"/>
    <col min="9208" max="9208" width="5.42578125" customWidth="1"/>
    <col min="9209" max="9209" width="20.7109375" customWidth="1"/>
    <col min="9210" max="9210" width="8" bestFit="1" customWidth="1"/>
    <col min="9211" max="9211" width="6.85546875" customWidth="1"/>
    <col min="9212" max="9242" width="2.7109375" customWidth="1"/>
    <col min="9243" max="9243" width="3.42578125" customWidth="1"/>
    <col min="9244" max="9245" width="2.85546875" customWidth="1"/>
    <col min="9246" max="9448" width="9.140625" customWidth="1"/>
    <col min="9464" max="9464" width="5.42578125" customWidth="1"/>
    <col min="9465" max="9465" width="20.7109375" customWidth="1"/>
    <col min="9466" max="9466" width="8" bestFit="1" customWidth="1"/>
    <col min="9467" max="9467" width="6.85546875" customWidth="1"/>
    <col min="9468" max="9498" width="2.7109375" customWidth="1"/>
    <col min="9499" max="9499" width="3.42578125" customWidth="1"/>
    <col min="9500" max="9501" width="2.85546875" customWidth="1"/>
    <col min="9502" max="9704" width="9.140625" customWidth="1"/>
    <col min="9720" max="9720" width="5.42578125" customWidth="1"/>
    <col min="9721" max="9721" width="20.7109375" customWidth="1"/>
    <col min="9722" max="9722" width="8" bestFit="1" customWidth="1"/>
    <col min="9723" max="9723" width="6.85546875" customWidth="1"/>
    <col min="9724" max="9754" width="2.7109375" customWidth="1"/>
    <col min="9755" max="9755" width="3.42578125" customWidth="1"/>
    <col min="9756" max="9757" width="2.85546875" customWidth="1"/>
    <col min="9758" max="9960" width="9.140625" customWidth="1"/>
    <col min="9976" max="9976" width="5.42578125" customWidth="1"/>
    <col min="9977" max="9977" width="20.7109375" customWidth="1"/>
    <col min="9978" max="9978" width="8" bestFit="1" customWidth="1"/>
    <col min="9979" max="9979" width="6.85546875" customWidth="1"/>
    <col min="9980" max="10010" width="2.7109375" customWidth="1"/>
    <col min="10011" max="10011" width="3.42578125" customWidth="1"/>
    <col min="10012" max="10013" width="2.85546875" customWidth="1"/>
    <col min="10014" max="10216" width="9.140625" customWidth="1"/>
    <col min="10232" max="10232" width="5.42578125" customWidth="1"/>
    <col min="10233" max="10233" width="20.7109375" customWidth="1"/>
    <col min="10234" max="10234" width="8" bestFit="1" customWidth="1"/>
    <col min="10235" max="10235" width="6.85546875" customWidth="1"/>
    <col min="10236" max="10266" width="2.7109375" customWidth="1"/>
    <col min="10267" max="10267" width="3.42578125" customWidth="1"/>
    <col min="10268" max="10269" width="2.85546875" customWidth="1"/>
    <col min="10270" max="10472" width="9.140625" customWidth="1"/>
    <col min="10488" max="10488" width="5.42578125" customWidth="1"/>
    <col min="10489" max="10489" width="20.7109375" customWidth="1"/>
    <col min="10490" max="10490" width="8" bestFit="1" customWidth="1"/>
    <col min="10491" max="10491" width="6.85546875" customWidth="1"/>
    <col min="10492" max="10522" width="2.7109375" customWidth="1"/>
    <col min="10523" max="10523" width="3.42578125" customWidth="1"/>
    <col min="10524" max="10525" width="2.85546875" customWidth="1"/>
    <col min="10526" max="10728" width="9.140625" customWidth="1"/>
    <col min="10744" max="10744" width="5.42578125" customWidth="1"/>
    <col min="10745" max="10745" width="20.7109375" customWidth="1"/>
    <col min="10746" max="10746" width="8" bestFit="1" customWidth="1"/>
    <col min="10747" max="10747" width="6.85546875" customWidth="1"/>
    <col min="10748" max="10778" width="2.7109375" customWidth="1"/>
    <col min="10779" max="10779" width="3.42578125" customWidth="1"/>
    <col min="10780" max="10781" width="2.85546875" customWidth="1"/>
    <col min="10782" max="10984" width="9.140625" customWidth="1"/>
    <col min="11000" max="11000" width="5.42578125" customWidth="1"/>
    <col min="11001" max="11001" width="20.7109375" customWidth="1"/>
    <col min="11002" max="11002" width="8" bestFit="1" customWidth="1"/>
    <col min="11003" max="11003" width="6.85546875" customWidth="1"/>
    <col min="11004" max="11034" width="2.7109375" customWidth="1"/>
    <col min="11035" max="11035" width="3.42578125" customWidth="1"/>
    <col min="11036" max="11037" width="2.85546875" customWidth="1"/>
    <col min="11038" max="11240" width="9.140625" customWidth="1"/>
    <col min="11256" max="11256" width="5.42578125" customWidth="1"/>
    <col min="11257" max="11257" width="20.7109375" customWidth="1"/>
    <col min="11258" max="11258" width="8" bestFit="1" customWidth="1"/>
    <col min="11259" max="11259" width="6.85546875" customWidth="1"/>
    <col min="11260" max="11290" width="2.7109375" customWidth="1"/>
    <col min="11291" max="11291" width="3.42578125" customWidth="1"/>
    <col min="11292" max="11293" width="2.85546875" customWidth="1"/>
    <col min="11294" max="11496" width="9.140625" customWidth="1"/>
    <col min="11512" max="11512" width="5.42578125" customWidth="1"/>
    <col min="11513" max="11513" width="20.7109375" customWidth="1"/>
    <col min="11514" max="11514" width="8" bestFit="1" customWidth="1"/>
    <col min="11515" max="11515" width="6.85546875" customWidth="1"/>
    <col min="11516" max="11546" width="2.7109375" customWidth="1"/>
    <col min="11547" max="11547" width="3.42578125" customWidth="1"/>
    <col min="11548" max="11549" width="2.85546875" customWidth="1"/>
    <col min="11550" max="11752" width="9.140625" customWidth="1"/>
    <col min="11768" max="11768" width="5.42578125" customWidth="1"/>
    <col min="11769" max="11769" width="20.7109375" customWidth="1"/>
    <col min="11770" max="11770" width="8" bestFit="1" customWidth="1"/>
    <col min="11771" max="11771" width="6.85546875" customWidth="1"/>
    <col min="11772" max="11802" width="2.7109375" customWidth="1"/>
    <col min="11803" max="11803" width="3.42578125" customWidth="1"/>
    <col min="11804" max="11805" width="2.85546875" customWidth="1"/>
    <col min="11806" max="12008" width="9.140625" customWidth="1"/>
    <col min="12024" max="12024" width="5.42578125" customWidth="1"/>
    <col min="12025" max="12025" width="20.7109375" customWidth="1"/>
    <col min="12026" max="12026" width="8" bestFit="1" customWidth="1"/>
    <col min="12027" max="12027" width="6.85546875" customWidth="1"/>
    <col min="12028" max="12058" width="2.7109375" customWidth="1"/>
    <col min="12059" max="12059" width="3.42578125" customWidth="1"/>
    <col min="12060" max="12061" width="2.85546875" customWidth="1"/>
    <col min="12062" max="12264" width="9.140625" customWidth="1"/>
    <col min="12280" max="12280" width="5.42578125" customWidth="1"/>
    <col min="12281" max="12281" width="20.7109375" customWidth="1"/>
    <col min="12282" max="12282" width="8" bestFit="1" customWidth="1"/>
    <col min="12283" max="12283" width="6.85546875" customWidth="1"/>
    <col min="12284" max="12314" width="2.7109375" customWidth="1"/>
    <col min="12315" max="12315" width="3.42578125" customWidth="1"/>
    <col min="12316" max="12317" width="2.85546875" customWidth="1"/>
    <col min="12318" max="12520" width="9.140625" customWidth="1"/>
    <col min="12536" max="12536" width="5.42578125" customWidth="1"/>
    <col min="12537" max="12537" width="20.7109375" customWidth="1"/>
    <col min="12538" max="12538" width="8" bestFit="1" customWidth="1"/>
    <col min="12539" max="12539" width="6.85546875" customWidth="1"/>
    <col min="12540" max="12570" width="2.7109375" customWidth="1"/>
    <col min="12571" max="12571" width="3.42578125" customWidth="1"/>
    <col min="12572" max="12573" width="2.85546875" customWidth="1"/>
    <col min="12574" max="12776" width="9.140625" customWidth="1"/>
    <col min="12792" max="12792" width="5.42578125" customWidth="1"/>
    <col min="12793" max="12793" width="20.7109375" customWidth="1"/>
    <col min="12794" max="12794" width="8" bestFit="1" customWidth="1"/>
    <col min="12795" max="12795" width="6.85546875" customWidth="1"/>
    <col min="12796" max="12826" width="2.7109375" customWidth="1"/>
    <col min="12827" max="12827" width="3.42578125" customWidth="1"/>
    <col min="12828" max="12829" width="2.85546875" customWidth="1"/>
    <col min="12830" max="13032" width="9.140625" customWidth="1"/>
    <col min="13048" max="13048" width="5.42578125" customWidth="1"/>
    <col min="13049" max="13049" width="20.7109375" customWidth="1"/>
    <col min="13050" max="13050" width="8" bestFit="1" customWidth="1"/>
    <col min="13051" max="13051" width="6.85546875" customWidth="1"/>
    <col min="13052" max="13082" width="2.7109375" customWidth="1"/>
    <col min="13083" max="13083" width="3.42578125" customWidth="1"/>
    <col min="13084" max="13085" width="2.85546875" customWidth="1"/>
    <col min="13086" max="13288" width="9.140625" customWidth="1"/>
    <col min="13304" max="13304" width="5.42578125" customWidth="1"/>
    <col min="13305" max="13305" width="20.7109375" customWidth="1"/>
    <col min="13306" max="13306" width="8" bestFit="1" customWidth="1"/>
    <col min="13307" max="13307" width="6.85546875" customWidth="1"/>
    <col min="13308" max="13338" width="2.7109375" customWidth="1"/>
    <col min="13339" max="13339" width="3.42578125" customWidth="1"/>
    <col min="13340" max="13341" width="2.85546875" customWidth="1"/>
    <col min="13342" max="13544" width="9.140625" customWidth="1"/>
    <col min="13560" max="13560" width="5.42578125" customWidth="1"/>
    <col min="13561" max="13561" width="20.7109375" customWidth="1"/>
    <col min="13562" max="13562" width="8" bestFit="1" customWidth="1"/>
    <col min="13563" max="13563" width="6.85546875" customWidth="1"/>
    <col min="13564" max="13594" width="2.7109375" customWidth="1"/>
    <col min="13595" max="13595" width="3.42578125" customWidth="1"/>
    <col min="13596" max="13597" width="2.85546875" customWidth="1"/>
    <col min="13598" max="13800" width="9.140625" customWidth="1"/>
    <col min="13816" max="13816" width="5.42578125" customWidth="1"/>
    <col min="13817" max="13817" width="20.7109375" customWidth="1"/>
    <col min="13818" max="13818" width="8" bestFit="1" customWidth="1"/>
    <col min="13819" max="13819" width="6.85546875" customWidth="1"/>
    <col min="13820" max="13850" width="2.7109375" customWidth="1"/>
    <col min="13851" max="13851" width="3.42578125" customWidth="1"/>
    <col min="13852" max="13853" width="2.85546875" customWidth="1"/>
    <col min="13854" max="14056" width="9.140625" customWidth="1"/>
    <col min="14072" max="14072" width="5.42578125" customWidth="1"/>
    <col min="14073" max="14073" width="20.7109375" customWidth="1"/>
    <col min="14074" max="14074" width="8" bestFit="1" customWidth="1"/>
    <col min="14075" max="14075" width="6.85546875" customWidth="1"/>
    <col min="14076" max="14106" width="2.7109375" customWidth="1"/>
    <col min="14107" max="14107" width="3.42578125" customWidth="1"/>
    <col min="14108" max="14109" width="2.85546875" customWidth="1"/>
    <col min="14110" max="14312" width="9.140625" customWidth="1"/>
    <col min="14328" max="14328" width="5.42578125" customWidth="1"/>
    <col min="14329" max="14329" width="20.7109375" customWidth="1"/>
    <col min="14330" max="14330" width="8" bestFit="1" customWidth="1"/>
    <col min="14331" max="14331" width="6.85546875" customWidth="1"/>
    <col min="14332" max="14362" width="2.7109375" customWidth="1"/>
    <col min="14363" max="14363" width="3.42578125" customWidth="1"/>
    <col min="14364" max="14365" width="2.85546875" customWidth="1"/>
    <col min="14366" max="14568" width="9.140625" customWidth="1"/>
    <col min="14584" max="14584" width="5.42578125" customWidth="1"/>
    <col min="14585" max="14585" width="20.7109375" customWidth="1"/>
    <col min="14586" max="14586" width="8" bestFit="1" customWidth="1"/>
    <col min="14587" max="14587" width="6.85546875" customWidth="1"/>
    <col min="14588" max="14618" width="2.7109375" customWidth="1"/>
    <col min="14619" max="14619" width="3.42578125" customWidth="1"/>
    <col min="14620" max="14621" width="2.85546875" customWidth="1"/>
    <col min="14622" max="14824" width="9.140625" customWidth="1"/>
    <col min="14840" max="14840" width="5.42578125" customWidth="1"/>
    <col min="14841" max="14841" width="20.7109375" customWidth="1"/>
    <col min="14842" max="14842" width="8" bestFit="1" customWidth="1"/>
    <col min="14843" max="14843" width="6.85546875" customWidth="1"/>
    <col min="14844" max="14874" width="2.7109375" customWidth="1"/>
    <col min="14875" max="14875" width="3.42578125" customWidth="1"/>
    <col min="14876" max="14877" width="2.85546875" customWidth="1"/>
    <col min="14878" max="15080" width="9.140625" customWidth="1"/>
    <col min="15096" max="15096" width="5.42578125" customWidth="1"/>
    <col min="15097" max="15097" width="20.7109375" customWidth="1"/>
    <col min="15098" max="15098" width="8" bestFit="1" customWidth="1"/>
    <col min="15099" max="15099" width="6.85546875" customWidth="1"/>
    <col min="15100" max="15130" width="2.7109375" customWidth="1"/>
    <col min="15131" max="15131" width="3.42578125" customWidth="1"/>
    <col min="15132" max="15133" width="2.85546875" customWidth="1"/>
    <col min="15134" max="15336" width="9.140625" customWidth="1"/>
    <col min="15352" max="15352" width="5.42578125" customWidth="1"/>
    <col min="15353" max="15353" width="20.7109375" customWidth="1"/>
    <col min="15354" max="15354" width="8" bestFit="1" customWidth="1"/>
    <col min="15355" max="15355" width="6.85546875" customWidth="1"/>
    <col min="15356" max="15386" width="2.7109375" customWidth="1"/>
    <col min="15387" max="15387" width="3.42578125" customWidth="1"/>
    <col min="15388" max="15389" width="2.85546875" customWidth="1"/>
    <col min="15390" max="15592" width="9.140625" customWidth="1"/>
    <col min="15608" max="15608" width="5.42578125" customWidth="1"/>
    <col min="15609" max="15609" width="20.7109375" customWidth="1"/>
    <col min="15610" max="15610" width="8" bestFit="1" customWidth="1"/>
    <col min="15611" max="15611" width="6.85546875" customWidth="1"/>
    <col min="15612" max="15642" width="2.7109375" customWidth="1"/>
    <col min="15643" max="15643" width="3.42578125" customWidth="1"/>
    <col min="15644" max="15645" width="2.85546875" customWidth="1"/>
    <col min="15646" max="15848" width="9.140625" customWidth="1"/>
    <col min="15864" max="15864" width="5.42578125" customWidth="1"/>
    <col min="15865" max="15865" width="20.7109375" customWidth="1"/>
    <col min="15866" max="15866" width="8" bestFit="1" customWidth="1"/>
    <col min="15867" max="15867" width="6.85546875" customWidth="1"/>
    <col min="15868" max="15898" width="2.7109375" customWidth="1"/>
    <col min="15899" max="15899" width="3.42578125" customWidth="1"/>
    <col min="15900" max="15901" width="2.85546875" customWidth="1"/>
    <col min="15902" max="16104" width="9.140625" customWidth="1"/>
    <col min="16120" max="16120" width="5.42578125" customWidth="1"/>
    <col min="16121" max="16121" width="20.7109375" customWidth="1"/>
    <col min="16122" max="16122" width="8" bestFit="1" customWidth="1"/>
    <col min="16123" max="16123" width="6.85546875" customWidth="1"/>
    <col min="16124" max="16154" width="2.7109375" customWidth="1"/>
    <col min="16155" max="16155" width="3.42578125" customWidth="1"/>
    <col min="16156" max="16157" width="2.85546875" customWidth="1"/>
    <col min="16158" max="16360" width="9.140625" customWidth="1"/>
  </cols>
  <sheetData>
    <row r="1" spans="1:231" s="206" customFormat="1" ht="33" customHeight="1">
      <c r="A1" s="462" t="s">
        <v>328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89"/>
      <c r="AI1" s="489"/>
      <c r="AJ1" s="489"/>
      <c r="AK1" s="489"/>
      <c r="AL1" s="489"/>
      <c r="AM1" s="489"/>
      <c r="AN1" s="489"/>
      <c r="AO1" s="489"/>
      <c r="AP1" s="489"/>
      <c r="AQ1" s="489"/>
      <c r="AR1" s="489"/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489"/>
      <c r="BI1" s="489"/>
      <c r="BJ1" s="489"/>
      <c r="BK1" s="489"/>
      <c r="BL1" s="489"/>
      <c r="BM1" s="489"/>
      <c r="BN1" s="489"/>
      <c r="BO1" s="489"/>
      <c r="BP1" s="489"/>
      <c r="BQ1" s="489"/>
      <c r="BR1" s="489"/>
      <c r="BS1" s="489"/>
      <c r="BT1" s="489"/>
      <c r="BU1" s="489"/>
      <c r="BV1" s="489"/>
      <c r="BW1" s="489"/>
      <c r="BX1" s="489"/>
      <c r="BY1" s="489"/>
      <c r="BZ1" s="489"/>
      <c r="CA1" s="489"/>
      <c r="CB1" s="489"/>
      <c r="CC1" s="489"/>
      <c r="CD1" s="489"/>
      <c r="CE1" s="489"/>
      <c r="CF1" s="489"/>
      <c r="CG1" s="489"/>
      <c r="CH1" s="489"/>
      <c r="CI1" s="489"/>
      <c r="CJ1" s="489"/>
      <c r="CK1" s="489"/>
      <c r="CL1" s="489"/>
      <c r="CM1" s="489"/>
      <c r="CN1" s="489"/>
      <c r="CO1" s="489"/>
      <c r="CP1" s="489"/>
      <c r="CQ1" s="489"/>
      <c r="CR1" s="489"/>
      <c r="CS1" s="489"/>
      <c r="CT1" s="489"/>
      <c r="CU1" s="489"/>
      <c r="CV1" s="489"/>
      <c r="CW1" s="489"/>
      <c r="CX1" s="489"/>
      <c r="CY1" s="489"/>
      <c r="CZ1" s="489"/>
      <c r="DA1" s="489"/>
      <c r="DB1" s="489"/>
      <c r="DC1" s="489"/>
      <c r="DD1" s="489"/>
      <c r="DE1" s="489"/>
      <c r="DF1" s="489"/>
      <c r="DG1" s="489"/>
      <c r="DH1" s="489"/>
      <c r="DI1" s="489"/>
      <c r="DJ1" s="489"/>
      <c r="DK1" s="489"/>
      <c r="DL1" s="489"/>
      <c r="DM1" s="489"/>
      <c r="DN1" s="489"/>
      <c r="DO1" s="489"/>
      <c r="DP1" s="489"/>
      <c r="DQ1" s="489"/>
      <c r="DR1" s="489"/>
      <c r="DS1" s="489"/>
      <c r="DT1" s="489"/>
      <c r="DU1" s="489"/>
      <c r="DV1" s="489"/>
      <c r="DW1" s="489"/>
      <c r="DX1" s="489"/>
      <c r="DY1" s="489"/>
      <c r="DZ1" s="489"/>
      <c r="EA1" s="489"/>
      <c r="EB1" s="489"/>
      <c r="EC1" s="489"/>
      <c r="ED1" s="489"/>
      <c r="EE1" s="489"/>
      <c r="EF1" s="489"/>
      <c r="EG1" s="489"/>
      <c r="EH1" s="489"/>
      <c r="EI1" s="489"/>
      <c r="EJ1" s="489"/>
      <c r="EK1" s="489"/>
      <c r="EL1" s="489"/>
      <c r="EM1" s="489"/>
      <c r="EN1" s="489"/>
      <c r="EO1" s="489"/>
      <c r="EP1" s="489"/>
      <c r="EQ1" s="489"/>
      <c r="ER1" s="489"/>
      <c r="ES1" s="489"/>
      <c r="ET1" s="489"/>
      <c r="EU1" s="489"/>
      <c r="EV1" s="489"/>
      <c r="EW1" s="489"/>
      <c r="EX1" s="489"/>
      <c r="EY1" s="489"/>
      <c r="EZ1" s="489"/>
      <c r="FA1" s="489"/>
      <c r="FB1" s="489"/>
      <c r="FC1" s="489"/>
      <c r="FD1" s="489"/>
      <c r="FE1" s="489"/>
      <c r="FF1" s="489"/>
      <c r="FG1" s="489"/>
      <c r="FH1" s="489"/>
      <c r="FI1" s="489"/>
      <c r="FJ1" s="489"/>
      <c r="FK1" s="489"/>
      <c r="FL1" s="489"/>
      <c r="FM1" s="489"/>
      <c r="FN1" s="489"/>
      <c r="FO1" s="489"/>
      <c r="FP1" s="489"/>
      <c r="FQ1" s="489"/>
      <c r="FR1" s="489"/>
      <c r="FS1" s="489"/>
      <c r="FT1" s="489"/>
      <c r="FU1" s="489"/>
      <c r="FV1" s="489"/>
      <c r="FW1" s="489"/>
      <c r="FX1" s="489"/>
      <c r="FY1" s="489"/>
      <c r="FZ1" s="489"/>
      <c r="GA1" s="489"/>
      <c r="GB1" s="489"/>
      <c r="GC1" s="489"/>
      <c r="GD1" s="489"/>
      <c r="GE1" s="489"/>
      <c r="GF1" s="489"/>
      <c r="GG1" s="489"/>
      <c r="GH1" s="489"/>
      <c r="GI1" s="489"/>
      <c r="GJ1" s="489"/>
      <c r="GK1" s="489"/>
      <c r="GL1" s="489"/>
      <c r="GM1" s="489"/>
      <c r="GN1" s="489"/>
      <c r="GO1" s="489"/>
      <c r="GP1" s="489"/>
      <c r="GQ1" s="489"/>
      <c r="GR1" s="489"/>
      <c r="GS1" s="489"/>
      <c r="GT1" s="489"/>
      <c r="GU1" s="489"/>
      <c r="GV1" s="489"/>
      <c r="GW1" s="489"/>
      <c r="GX1" s="489"/>
      <c r="GY1" s="489"/>
      <c r="GZ1" s="489"/>
      <c r="HA1" s="489"/>
      <c r="HB1" s="489"/>
      <c r="HC1" s="489"/>
      <c r="HD1" s="489"/>
      <c r="HE1" s="489"/>
      <c r="HF1" s="489"/>
      <c r="HG1" s="489"/>
      <c r="HH1" s="489"/>
      <c r="HI1" s="489"/>
      <c r="HJ1" s="489"/>
      <c r="HK1" s="489"/>
      <c r="HL1" s="489"/>
      <c r="HM1" s="489"/>
      <c r="HN1" s="489"/>
      <c r="HO1" s="489"/>
      <c r="HP1" s="489"/>
      <c r="HQ1" s="489"/>
      <c r="HR1" s="489"/>
      <c r="HS1" s="489"/>
      <c r="HT1" s="489"/>
      <c r="HU1" s="489"/>
      <c r="HV1" s="489"/>
      <c r="HW1" s="489"/>
    </row>
    <row r="2" spans="1:231" s="497" customFormat="1" ht="30.75" customHeight="1">
      <c r="A2" s="464" t="s">
        <v>399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</row>
    <row r="3" spans="1:231" s="497" customFormat="1" ht="22.5" customHeight="1">
      <c r="A3" s="466" t="s">
        <v>249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</row>
    <row r="4" spans="1:231" s="396" customFormat="1" ht="20.25" customHeight="1">
      <c r="A4" s="468" t="s">
        <v>0</v>
      </c>
      <c r="B4" s="469" t="s">
        <v>1</v>
      </c>
      <c r="C4" s="469" t="s">
        <v>75</v>
      </c>
      <c r="D4" s="470"/>
      <c r="E4" s="471" t="s">
        <v>3</v>
      </c>
      <c r="F4" s="401">
        <v>1</v>
      </c>
      <c r="G4" s="401">
        <v>2</v>
      </c>
      <c r="H4" s="401">
        <v>3</v>
      </c>
      <c r="I4" s="401">
        <v>4</v>
      </c>
      <c r="J4" s="401">
        <v>5</v>
      </c>
      <c r="K4" s="401">
        <v>6</v>
      </c>
      <c r="L4" s="401">
        <v>7</v>
      </c>
      <c r="M4" s="401">
        <v>8</v>
      </c>
      <c r="N4" s="401">
        <v>9</v>
      </c>
      <c r="O4" s="401">
        <v>10</v>
      </c>
      <c r="P4" s="401">
        <v>11</v>
      </c>
      <c r="Q4" s="401">
        <v>12</v>
      </c>
      <c r="R4" s="401">
        <v>13</v>
      </c>
      <c r="S4" s="401">
        <v>14</v>
      </c>
      <c r="T4" s="401">
        <v>15</v>
      </c>
      <c r="U4" s="401">
        <v>16</v>
      </c>
      <c r="V4" s="401">
        <v>17</v>
      </c>
      <c r="W4" s="401">
        <v>18</v>
      </c>
      <c r="X4" s="401">
        <v>19</v>
      </c>
      <c r="Y4" s="401">
        <v>20</v>
      </c>
      <c r="Z4" s="401">
        <v>21</v>
      </c>
      <c r="AA4" s="401">
        <v>22</v>
      </c>
      <c r="AB4" s="401">
        <v>23</v>
      </c>
      <c r="AC4" s="401">
        <v>24</v>
      </c>
      <c r="AD4" s="401">
        <v>25</v>
      </c>
      <c r="AE4" s="401">
        <v>26</v>
      </c>
      <c r="AF4" s="401">
        <v>27</v>
      </c>
      <c r="AG4" s="401">
        <v>28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231" s="396" customFormat="1" ht="20.25" customHeight="1">
      <c r="A5" s="468"/>
      <c r="B5" s="469" t="s">
        <v>250</v>
      </c>
      <c r="C5" s="469" t="s">
        <v>204</v>
      </c>
      <c r="D5" s="472" t="s">
        <v>251</v>
      </c>
      <c r="E5" s="473"/>
      <c r="F5" s="401" t="s">
        <v>11</v>
      </c>
      <c r="G5" s="401" t="s">
        <v>12</v>
      </c>
      <c r="H5" s="401" t="s">
        <v>13</v>
      </c>
      <c r="I5" s="401" t="s">
        <v>14</v>
      </c>
      <c r="J5" s="401" t="s">
        <v>8</v>
      </c>
      <c r="K5" s="401" t="s">
        <v>9</v>
      </c>
      <c r="L5" s="401" t="s">
        <v>10</v>
      </c>
      <c r="M5" s="401" t="s">
        <v>11</v>
      </c>
      <c r="N5" s="401" t="s">
        <v>12</v>
      </c>
      <c r="O5" s="401" t="s">
        <v>13</v>
      </c>
      <c r="P5" s="401" t="s">
        <v>14</v>
      </c>
      <c r="Q5" s="401" t="s">
        <v>8</v>
      </c>
      <c r="R5" s="401" t="s">
        <v>9</v>
      </c>
      <c r="S5" s="401" t="s">
        <v>10</v>
      </c>
      <c r="T5" s="401" t="s">
        <v>11</v>
      </c>
      <c r="U5" s="401" t="s">
        <v>12</v>
      </c>
      <c r="V5" s="401" t="s">
        <v>13</v>
      </c>
      <c r="W5" s="401" t="s">
        <v>14</v>
      </c>
      <c r="X5" s="401" t="s">
        <v>8</v>
      </c>
      <c r="Y5" s="401" t="s">
        <v>9</v>
      </c>
      <c r="Z5" s="401" t="s">
        <v>10</v>
      </c>
      <c r="AA5" s="401" t="s">
        <v>11</v>
      </c>
      <c r="AB5" s="401" t="s">
        <v>12</v>
      </c>
      <c r="AC5" s="401" t="s">
        <v>13</v>
      </c>
      <c r="AD5" s="401" t="s">
        <v>14</v>
      </c>
      <c r="AE5" s="401" t="s">
        <v>8</v>
      </c>
      <c r="AF5" s="401" t="s">
        <v>9</v>
      </c>
      <c r="AG5" s="401" t="s">
        <v>10</v>
      </c>
      <c r="AH5" s="3"/>
      <c r="AI5" s="512" t="s">
        <v>20</v>
      </c>
      <c r="AJ5" s="512" t="s">
        <v>21</v>
      </c>
      <c r="AK5" s="512" t="s">
        <v>156</v>
      </c>
      <c r="AL5" s="512" t="s">
        <v>22</v>
      </c>
      <c r="AM5" s="512" t="s">
        <v>24</v>
      </c>
      <c r="AN5" s="512" t="s">
        <v>25</v>
      </c>
      <c r="AO5" s="512" t="s">
        <v>26</v>
      </c>
      <c r="AP5" s="512" t="s">
        <v>27</v>
      </c>
      <c r="AQ5" s="512" t="s">
        <v>23</v>
      </c>
      <c r="AR5" s="512" t="s">
        <v>331</v>
      </c>
      <c r="AS5" s="512" t="s">
        <v>332</v>
      </c>
      <c r="AT5" s="512" t="s">
        <v>333</v>
      </c>
      <c r="AU5" s="512" t="s">
        <v>334</v>
      </c>
      <c r="AV5" s="512" t="s">
        <v>335</v>
      </c>
      <c r="AW5" s="2" t="s">
        <v>15</v>
      </c>
      <c r="AX5" s="2" t="s">
        <v>16</v>
      </c>
      <c r="AY5" s="2" t="s">
        <v>17</v>
      </c>
      <c r="AZ5" s="2" t="s">
        <v>18</v>
      </c>
      <c r="BA5" s="2" t="s">
        <v>19</v>
      </c>
      <c r="BB5" s="513" t="s">
        <v>36</v>
      </c>
      <c r="BC5" s="513" t="s">
        <v>37</v>
      </c>
    </row>
    <row r="6" spans="1:231" s="396" customFormat="1" ht="20.25" customHeight="1">
      <c r="A6" s="474" t="s">
        <v>252</v>
      </c>
      <c r="B6" s="475" t="s">
        <v>253</v>
      </c>
      <c r="C6" s="474" t="s">
        <v>254</v>
      </c>
      <c r="D6" s="474" t="s">
        <v>255</v>
      </c>
      <c r="E6" s="476" t="s">
        <v>256</v>
      </c>
      <c r="F6" s="477" t="s">
        <v>22</v>
      </c>
      <c r="G6" s="477"/>
      <c r="H6" s="518"/>
      <c r="I6" s="518" t="s">
        <v>22</v>
      </c>
      <c r="J6" s="517"/>
      <c r="K6" s="517" t="s">
        <v>22</v>
      </c>
      <c r="L6" s="518" t="s">
        <v>20</v>
      </c>
      <c r="M6" s="479" t="s">
        <v>22</v>
      </c>
      <c r="N6" s="479"/>
      <c r="O6" s="482" t="s">
        <v>400</v>
      </c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4"/>
      <c r="AH6" s="533"/>
      <c r="AI6" s="534">
        <f>COUNTIF(F6:AG6,"M")</f>
        <v>1</v>
      </c>
      <c r="AJ6" s="512">
        <f>COUNTIF(F6:AG6,"T")</f>
        <v>0</v>
      </c>
      <c r="AK6" s="512">
        <f>COUNTIF(F6:AG6,"D")</f>
        <v>0</v>
      </c>
      <c r="AL6" s="512">
        <f>COUNTIF(F6:AG6,"P*")</f>
        <v>4</v>
      </c>
      <c r="AM6" s="512">
        <f>COUNTIF(F6:AG6,"M/T")</f>
        <v>0</v>
      </c>
      <c r="AN6" s="512">
        <f>COUNTIF(F6:AG6,"I/I")</f>
        <v>0</v>
      </c>
      <c r="AO6" s="512">
        <f>COUNTIF(F6:AG6,"I")</f>
        <v>0</v>
      </c>
      <c r="AP6" s="512">
        <f>COUNTIF(F6:AG6,"I²")</f>
        <v>0</v>
      </c>
      <c r="AQ6" s="512">
        <f>COUNTIF(F6:AG6,"SN")</f>
        <v>0</v>
      </c>
      <c r="AR6" s="512">
        <f>COUNTIF(F6:AG6,"Ma")</f>
        <v>0</v>
      </c>
      <c r="AS6" s="512">
        <f>COUNTIF(F6:AG6,"Ta")</f>
        <v>0</v>
      </c>
      <c r="AT6" s="512">
        <f>COUNTIF(F6:AG6,"Da")</f>
        <v>0</v>
      </c>
      <c r="AU6" s="512">
        <f>COUNTIF(F6:AG6,"Pa")</f>
        <v>0</v>
      </c>
      <c r="AV6" s="512">
        <f>COUNTIF(F6:AG6,"MTa")</f>
        <v>0</v>
      </c>
      <c r="AW6" s="2"/>
      <c r="AX6" s="2"/>
      <c r="AY6" s="2"/>
      <c r="AZ6" s="2"/>
      <c r="BA6" s="2"/>
      <c r="BB6" s="512">
        <f>((AX6*6)+(AY6*6)+(AZ6*6)+(BA6)+(AW6*6))</f>
        <v>0</v>
      </c>
      <c r="BC6" s="522">
        <f>(AI6*6)+(AJ6*6)+(AK6*8)+(AL6*12)+(AM6*12)+(AN6*11.5)+(AO6*6)+(AP6*6)+(AQ6*12)+(AR6*6)+(AS6*6)+(AT6*8)+(AU6*12)+(AV6*11.5)</f>
        <v>54</v>
      </c>
    </row>
    <row r="7" spans="1:231" s="396" customFormat="1" ht="20.25" customHeight="1">
      <c r="A7" s="474" t="s">
        <v>257</v>
      </c>
      <c r="B7" s="475" t="s">
        <v>258</v>
      </c>
      <c r="C7" s="474" t="s">
        <v>259</v>
      </c>
      <c r="D7" s="474" t="s">
        <v>255</v>
      </c>
      <c r="E7" s="476" t="s">
        <v>256</v>
      </c>
      <c r="F7" s="477" t="s">
        <v>22</v>
      </c>
      <c r="G7" s="477"/>
      <c r="H7" s="517" t="s">
        <v>22</v>
      </c>
      <c r="I7" s="518" t="s">
        <v>22</v>
      </c>
      <c r="J7" s="517" t="s">
        <v>20</v>
      </c>
      <c r="K7" s="517" t="s">
        <v>22</v>
      </c>
      <c r="L7" s="518" t="s">
        <v>22</v>
      </c>
      <c r="M7" s="477"/>
      <c r="N7" s="479"/>
      <c r="O7" s="518" t="s">
        <v>22</v>
      </c>
      <c r="P7" s="518"/>
      <c r="Q7" s="517" t="s">
        <v>20</v>
      </c>
      <c r="R7" s="518" t="s">
        <v>22</v>
      </c>
      <c r="S7" s="518"/>
      <c r="T7" s="477"/>
      <c r="U7" s="477" t="s">
        <v>22</v>
      </c>
      <c r="V7" s="518"/>
      <c r="W7" s="518"/>
      <c r="X7" s="518" t="s">
        <v>22</v>
      </c>
      <c r="Y7" s="518"/>
      <c r="Z7" s="517"/>
      <c r="AA7" s="477" t="s">
        <v>22</v>
      </c>
      <c r="AB7" s="477"/>
      <c r="AC7" s="517"/>
      <c r="AD7" s="518" t="s">
        <v>22</v>
      </c>
      <c r="AE7" s="518"/>
      <c r="AF7" s="517"/>
      <c r="AG7" s="518" t="s">
        <v>22</v>
      </c>
      <c r="AH7" s="3"/>
      <c r="AI7" s="512">
        <f>COUNTIF(F7:AG7,"M")</f>
        <v>2</v>
      </c>
      <c r="AJ7" s="512">
        <f>COUNTIF(F7:AG7,"T")</f>
        <v>0</v>
      </c>
      <c r="AK7" s="512">
        <f>COUNTIF(F7:AG7,"D")</f>
        <v>0</v>
      </c>
      <c r="AL7" s="512">
        <f>COUNTIF(F7:AG7,"P*")</f>
        <v>12</v>
      </c>
      <c r="AM7" s="512">
        <f>COUNTIF(F7:AG7,"M/T")</f>
        <v>0</v>
      </c>
      <c r="AN7" s="512">
        <f>COUNTIF(F7:AG7,"I/I")</f>
        <v>0</v>
      </c>
      <c r="AO7" s="512">
        <f>COUNTIF(F7:AG7,"I")</f>
        <v>0</v>
      </c>
      <c r="AP7" s="512">
        <f>COUNTIF(F7:AG7,"I²")</f>
        <v>0</v>
      </c>
      <c r="AQ7" s="512">
        <f>COUNTIF(F7:AG7,"SN")</f>
        <v>0</v>
      </c>
      <c r="AR7" s="512">
        <f>COUNTIF(F7:AG7,"Ma")</f>
        <v>0</v>
      </c>
      <c r="AS7" s="512">
        <f>COUNTIF(F7:AG7,"Ta")</f>
        <v>0</v>
      </c>
      <c r="AT7" s="512">
        <f>COUNTIF(F7:AG7,"Da")</f>
        <v>0</v>
      </c>
      <c r="AU7" s="512">
        <f>COUNTIF(F7:AG7,"Pa")</f>
        <v>0</v>
      </c>
      <c r="AV7" s="512">
        <f>COUNTIF(F7:AG7,"MTa")</f>
        <v>0</v>
      </c>
      <c r="AW7" s="2"/>
      <c r="AX7" s="2"/>
      <c r="AY7" s="2"/>
      <c r="AZ7" s="2"/>
      <c r="BA7" s="2"/>
      <c r="BB7" s="512">
        <f>((AX7*6)+(AY7*6)+(AZ7*6)+(BA7)+(AW7*6))</f>
        <v>0</v>
      </c>
      <c r="BC7" s="522">
        <f>(AI7*6)+(AJ7*6)+(AK7*8)+(AL7*12)+(AM7*12)+(AN7*11.5)+(AO7*6)+(AP7*6)+(AQ7*12)+(AR7*6)+(AS7*6)+(AT7*8)+(AU7*12)+(AV7*11.5)</f>
        <v>156</v>
      </c>
    </row>
    <row r="8" spans="1:231" s="396" customFormat="1" ht="20.25" customHeight="1">
      <c r="A8" s="480">
        <v>140899</v>
      </c>
      <c r="B8" s="475" t="s">
        <v>260</v>
      </c>
      <c r="C8" s="474">
        <v>408900</v>
      </c>
      <c r="D8" s="474" t="s">
        <v>255</v>
      </c>
      <c r="E8" s="476" t="s">
        <v>256</v>
      </c>
      <c r="F8" s="477" t="s">
        <v>22</v>
      </c>
      <c r="G8" s="477"/>
      <c r="H8" s="535" t="s">
        <v>401</v>
      </c>
      <c r="I8" s="535" t="s">
        <v>401</v>
      </c>
      <c r="J8" s="535" t="s">
        <v>401</v>
      </c>
      <c r="K8" s="535" t="s">
        <v>401</v>
      </c>
      <c r="L8" s="535" t="s">
        <v>401</v>
      </c>
      <c r="M8" s="535" t="s">
        <v>401</v>
      </c>
      <c r="N8" s="535" t="s">
        <v>401</v>
      </c>
      <c r="O8" s="535" t="s">
        <v>401</v>
      </c>
      <c r="P8" s="517" t="s">
        <v>22</v>
      </c>
      <c r="Q8" s="518"/>
      <c r="R8" s="518" t="s">
        <v>22</v>
      </c>
      <c r="S8" s="517" t="s">
        <v>22</v>
      </c>
      <c r="T8" s="477"/>
      <c r="U8" s="477" t="s">
        <v>22</v>
      </c>
      <c r="V8" s="518"/>
      <c r="W8" s="517" t="s">
        <v>22</v>
      </c>
      <c r="X8" s="518" t="s">
        <v>22</v>
      </c>
      <c r="Y8" s="517" t="s">
        <v>22</v>
      </c>
      <c r="Z8" s="518"/>
      <c r="AA8" s="477" t="s">
        <v>22</v>
      </c>
      <c r="AB8" s="477"/>
      <c r="AC8" s="518"/>
      <c r="AD8" s="518" t="s">
        <v>22</v>
      </c>
      <c r="AE8" s="517" t="s">
        <v>22</v>
      </c>
      <c r="AF8" s="518"/>
      <c r="AG8" s="518" t="s">
        <v>22</v>
      </c>
      <c r="AH8" s="3"/>
      <c r="AI8" s="512"/>
      <c r="AJ8" s="512"/>
      <c r="AK8" s="512"/>
      <c r="AL8" s="512"/>
      <c r="AM8" s="512"/>
      <c r="AN8" s="512"/>
      <c r="AO8" s="512"/>
      <c r="AP8" s="512"/>
      <c r="AQ8" s="512"/>
      <c r="AR8" s="512"/>
      <c r="AS8" s="512"/>
      <c r="AT8" s="512"/>
      <c r="AU8" s="512"/>
      <c r="AV8" s="512"/>
      <c r="AW8" s="2"/>
      <c r="AX8" s="2"/>
      <c r="AY8" s="2"/>
      <c r="AZ8" s="2"/>
      <c r="BA8" s="2"/>
      <c r="BB8" s="512"/>
      <c r="BC8" s="522"/>
    </row>
    <row r="9" spans="1:231" s="396" customFormat="1" ht="20.25" customHeight="1">
      <c r="A9" s="474" t="s">
        <v>261</v>
      </c>
      <c r="B9" s="475" t="s">
        <v>262</v>
      </c>
      <c r="C9" s="474" t="s">
        <v>263</v>
      </c>
      <c r="D9" s="474" t="s">
        <v>255</v>
      </c>
      <c r="E9" s="476" t="s">
        <v>256</v>
      </c>
      <c r="F9" s="477" t="s">
        <v>22</v>
      </c>
      <c r="G9" s="477"/>
      <c r="H9" s="518"/>
      <c r="I9" s="518" t="s">
        <v>22</v>
      </c>
      <c r="J9" s="518"/>
      <c r="K9" s="518"/>
      <c r="L9" s="518" t="s">
        <v>22</v>
      </c>
      <c r="M9" s="477"/>
      <c r="N9" s="477"/>
      <c r="O9" s="518" t="s">
        <v>22</v>
      </c>
      <c r="P9" s="518"/>
      <c r="Q9" s="518"/>
      <c r="R9" s="518" t="s">
        <v>22</v>
      </c>
      <c r="S9" s="518"/>
      <c r="T9" s="477"/>
      <c r="U9" s="477" t="s">
        <v>22</v>
      </c>
      <c r="V9" s="518"/>
      <c r="W9" s="518"/>
      <c r="X9" s="518" t="s">
        <v>22</v>
      </c>
      <c r="Y9" s="518"/>
      <c r="Z9" s="518"/>
      <c r="AA9" s="477" t="s">
        <v>22</v>
      </c>
      <c r="AB9" s="477"/>
      <c r="AC9" s="518"/>
      <c r="AD9" s="518" t="s">
        <v>22</v>
      </c>
      <c r="AE9" s="518"/>
      <c r="AF9" s="518"/>
      <c r="AG9" s="518" t="s">
        <v>22</v>
      </c>
      <c r="AH9" s="3"/>
      <c r="AI9" s="512">
        <f>COUNTIF(F9:AG9,"M")</f>
        <v>0</v>
      </c>
      <c r="AJ9" s="512">
        <f>COUNTIF(F9:AG9,"T")</f>
        <v>0</v>
      </c>
      <c r="AK9" s="512">
        <f>COUNTIF(F9:AG9,"D")</f>
        <v>0</v>
      </c>
      <c r="AL9" s="512">
        <f>COUNTIF(F9:AG9,"P*")</f>
        <v>10</v>
      </c>
      <c r="AM9" s="512">
        <f>COUNTIF(F9:AG9,"M/T")</f>
        <v>0</v>
      </c>
      <c r="AN9" s="512">
        <f>COUNTIF(F9:AG9,"I/I")</f>
        <v>0</v>
      </c>
      <c r="AO9" s="512">
        <f>COUNTIF(F9:AG9,"I")</f>
        <v>0</v>
      </c>
      <c r="AP9" s="512">
        <f>COUNTIF(F9:AG9,"I²")</f>
        <v>0</v>
      </c>
      <c r="AQ9" s="512">
        <f>COUNTIF(F9:AG9,"SN")</f>
        <v>0</v>
      </c>
      <c r="AR9" s="512">
        <f>COUNTIF(F9:AG9,"Ma")</f>
        <v>0</v>
      </c>
      <c r="AS9" s="512">
        <f>COUNTIF(F9:AG9,"Ta")</f>
        <v>0</v>
      </c>
      <c r="AT9" s="512">
        <f>COUNTIF(F9:AG9,"Da")</f>
        <v>0</v>
      </c>
      <c r="AU9" s="512">
        <f>COUNTIF(F9:AG9,"Pa")</f>
        <v>0</v>
      </c>
      <c r="AV9" s="512">
        <f>COUNTIF(F9:AG9,"MTa")</f>
        <v>0</v>
      </c>
      <c r="AW9" s="2"/>
      <c r="AX9" s="2"/>
      <c r="AY9" s="2"/>
      <c r="AZ9" s="2"/>
      <c r="BA9" s="2"/>
      <c r="BB9" s="512">
        <f>((AX9*6)+(AY9*6)+(AZ9*6)+(BA9)+(AW9*6))</f>
        <v>0</v>
      </c>
      <c r="BC9" s="522">
        <f>(AI9*6)+(AJ9*6)+(AK9*8)+(AL9*12)+(AM9*12)+(AN9*11.5)+(AO9*6)+(AP9*6)+(AQ9*12)+(AR9*6)+(AS9*6)+(AT9*8)+(AU9*12)+(AV9*11.5)</f>
        <v>120</v>
      </c>
    </row>
    <row r="10" spans="1:231" s="396" customFormat="1" ht="20.25" customHeight="1">
      <c r="A10" s="474">
        <v>152587</v>
      </c>
      <c r="B10" s="475" t="s">
        <v>264</v>
      </c>
      <c r="C10" s="474">
        <v>724919</v>
      </c>
      <c r="D10" s="474" t="s">
        <v>265</v>
      </c>
      <c r="E10" s="476" t="s">
        <v>256</v>
      </c>
      <c r="F10" s="477" t="s">
        <v>22</v>
      </c>
      <c r="G10" s="477"/>
      <c r="H10" s="517" t="s">
        <v>22</v>
      </c>
      <c r="I10" s="518" t="s">
        <v>22</v>
      </c>
      <c r="J10" s="518"/>
      <c r="K10" s="517" t="s">
        <v>22</v>
      </c>
      <c r="L10" s="518" t="s">
        <v>22</v>
      </c>
      <c r="M10" s="477"/>
      <c r="N10" s="479" t="s">
        <v>22</v>
      </c>
      <c r="O10" s="518" t="s">
        <v>22</v>
      </c>
      <c r="P10" s="518"/>
      <c r="Q10" s="517"/>
      <c r="R10" s="518" t="s">
        <v>22</v>
      </c>
      <c r="S10" s="517" t="s">
        <v>22</v>
      </c>
      <c r="T10" s="477" t="s">
        <v>22</v>
      </c>
      <c r="U10" s="477"/>
      <c r="V10" s="518"/>
      <c r="W10" s="518"/>
      <c r="X10" s="518" t="s">
        <v>22</v>
      </c>
      <c r="Y10" s="517" t="s">
        <v>22</v>
      </c>
      <c r="Z10" s="517"/>
      <c r="AA10" s="477" t="s">
        <v>22</v>
      </c>
      <c r="AB10" s="477"/>
      <c r="AC10" s="517" t="s">
        <v>22</v>
      </c>
      <c r="AD10" s="518" t="s">
        <v>22</v>
      </c>
      <c r="AE10" s="517"/>
      <c r="AF10" s="517" t="s">
        <v>22</v>
      </c>
      <c r="AG10" s="518" t="s">
        <v>22</v>
      </c>
      <c r="AH10" s="3"/>
      <c r="AI10" s="512"/>
      <c r="AJ10" s="512"/>
      <c r="AK10" s="512"/>
      <c r="AL10" s="512"/>
      <c r="AM10" s="512"/>
      <c r="AN10" s="512"/>
      <c r="AO10" s="512"/>
      <c r="AP10" s="512"/>
      <c r="AQ10" s="512"/>
      <c r="AR10" s="512"/>
      <c r="AS10" s="512"/>
      <c r="AT10" s="512"/>
      <c r="AU10" s="512"/>
      <c r="AV10" s="512"/>
      <c r="AW10" s="2"/>
      <c r="AX10" s="2"/>
      <c r="AY10" s="2"/>
      <c r="AZ10" s="2"/>
      <c r="BA10" s="2"/>
      <c r="BB10" s="512"/>
      <c r="BC10" s="522"/>
    </row>
    <row r="11" spans="1:231" s="396" customFormat="1" ht="20.25" customHeight="1">
      <c r="A11" s="481" t="s">
        <v>266</v>
      </c>
      <c r="B11" s="481" t="s">
        <v>267</v>
      </c>
      <c r="C11" s="478">
        <v>698638</v>
      </c>
      <c r="D11" s="474" t="s">
        <v>255</v>
      </c>
      <c r="E11" s="476" t="s">
        <v>256</v>
      </c>
      <c r="F11" s="477" t="s">
        <v>22</v>
      </c>
      <c r="G11" s="477"/>
      <c r="H11" s="518"/>
      <c r="I11" s="518" t="s">
        <v>22</v>
      </c>
      <c r="J11" s="518" t="s">
        <v>22</v>
      </c>
      <c r="K11" s="517" t="s">
        <v>22</v>
      </c>
      <c r="L11" s="518" t="s">
        <v>22</v>
      </c>
      <c r="M11" s="477"/>
      <c r="N11" s="477"/>
      <c r="O11" s="518"/>
      <c r="P11" s="518"/>
      <c r="Q11" s="517" t="s">
        <v>22</v>
      </c>
      <c r="R11" s="518" t="s">
        <v>22</v>
      </c>
      <c r="S11" s="517" t="s">
        <v>22</v>
      </c>
      <c r="T11" s="477"/>
      <c r="U11" s="477" t="s">
        <v>22</v>
      </c>
      <c r="V11" s="518"/>
      <c r="W11" s="517" t="s">
        <v>22</v>
      </c>
      <c r="X11" s="518" t="s">
        <v>22</v>
      </c>
      <c r="Y11" s="518"/>
      <c r="Z11" s="517" t="s">
        <v>20</v>
      </c>
      <c r="AA11" s="477"/>
      <c r="AB11" s="477" t="s">
        <v>22</v>
      </c>
      <c r="AC11" s="517" t="s">
        <v>20</v>
      </c>
      <c r="AD11" s="518" t="s">
        <v>22</v>
      </c>
      <c r="AE11" s="518"/>
      <c r="AF11" s="517"/>
      <c r="AG11" s="518" t="s">
        <v>22</v>
      </c>
      <c r="AH11" s="3"/>
      <c r="AI11" s="512"/>
      <c r="AJ11" s="512"/>
      <c r="AK11" s="512"/>
      <c r="AL11" s="512"/>
      <c r="AM11" s="512"/>
      <c r="AN11" s="512"/>
      <c r="AO11" s="512"/>
      <c r="AP11" s="512"/>
      <c r="AQ11" s="512"/>
      <c r="AR11" s="512"/>
      <c r="AS11" s="512"/>
      <c r="AT11" s="512"/>
      <c r="AU11" s="512"/>
      <c r="AV11" s="512"/>
      <c r="AW11" s="2"/>
      <c r="AX11" s="2"/>
      <c r="AY11" s="2"/>
      <c r="AZ11" s="2"/>
      <c r="BA11" s="2"/>
      <c r="BB11" s="512"/>
      <c r="BC11" s="522"/>
    </row>
    <row r="12" spans="1:231" s="396" customFormat="1" ht="20.25" customHeight="1">
      <c r="A12" s="474" t="s">
        <v>268</v>
      </c>
      <c r="B12" s="475" t="s">
        <v>269</v>
      </c>
      <c r="C12" s="474">
        <v>596143</v>
      </c>
      <c r="D12" s="474" t="s">
        <v>265</v>
      </c>
      <c r="E12" s="476" t="s">
        <v>270</v>
      </c>
      <c r="F12" s="477"/>
      <c r="G12" s="479"/>
      <c r="H12" s="517"/>
      <c r="I12" s="518"/>
      <c r="J12" s="517"/>
      <c r="K12" s="518"/>
      <c r="L12" s="518"/>
      <c r="M12" s="477"/>
      <c r="N12" s="477"/>
      <c r="O12" s="518" t="s">
        <v>22</v>
      </c>
      <c r="P12" s="517" t="s">
        <v>22</v>
      </c>
      <c r="Q12" s="517" t="s">
        <v>22</v>
      </c>
      <c r="R12" s="518" t="s">
        <v>22</v>
      </c>
      <c r="S12" s="517" t="s">
        <v>22</v>
      </c>
      <c r="T12" s="477" t="s">
        <v>22</v>
      </c>
      <c r="U12" s="477" t="s">
        <v>22</v>
      </c>
      <c r="V12" s="517" t="s">
        <v>20</v>
      </c>
      <c r="W12" s="517" t="s">
        <v>21</v>
      </c>
      <c r="X12" s="518" t="s">
        <v>22</v>
      </c>
      <c r="Y12" s="518"/>
      <c r="Z12" s="518" t="s">
        <v>22</v>
      </c>
      <c r="AA12" s="477" t="s">
        <v>22</v>
      </c>
      <c r="AB12" s="477"/>
      <c r="AC12" s="517" t="s">
        <v>22</v>
      </c>
      <c r="AD12" s="518" t="s">
        <v>22</v>
      </c>
      <c r="AE12" s="517" t="s">
        <v>22</v>
      </c>
      <c r="AF12" s="518" t="s">
        <v>22</v>
      </c>
      <c r="AG12" s="518" t="s">
        <v>22</v>
      </c>
      <c r="AH12" s="3"/>
      <c r="AI12" s="512">
        <f>COUNTIF(F12:AG12,"M")</f>
        <v>1</v>
      </c>
      <c r="AJ12" s="512">
        <f>COUNTIF(F12:AG12,"T")</f>
        <v>1</v>
      </c>
      <c r="AK12" s="512">
        <f>COUNTIF(F12:AG12,"D")</f>
        <v>0</v>
      </c>
      <c r="AL12" s="512">
        <f>COUNTIF(F12:AG12,"P*")</f>
        <v>15</v>
      </c>
      <c r="AM12" s="512">
        <f>COUNTIF(F12:AG12,"M/T")</f>
        <v>0</v>
      </c>
      <c r="AN12" s="512">
        <f>COUNTIF(F12:AG12,"I/I")</f>
        <v>0</v>
      </c>
      <c r="AO12" s="512">
        <f>COUNTIF(F12:AG12,"I")</f>
        <v>0</v>
      </c>
      <c r="AP12" s="512">
        <f>COUNTIF(F12:AG12,"I²")</f>
        <v>0</v>
      </c>
      <c r="AQ12" s="512">
        <f>COUNTIF(F12:AG12,"SN")</f>
        <v>0</v>
      </c>
      <c r="AR12" s="512">
        <f>COUNTIF(F12:AG12,"Ma")</f>
        <v>0</v>
      </c>
      <c r="AS12" s="512">
        <f>COUNTIF(F12:AG12,"Ta")</f>
        <v>0</v>
      </c>
      <c r="AT12" s="512">
        <f>COUNTIF(F12:AG12,"Da")</f>
        <v>0</v>
      </c>
      <c r="AU12" s="512">
        <f>COUNTIF(F12:AG12,"Pa")</f>
        <v>0</v>
      </c>
      <c r="AV12" s="512">
        <f>COUNTIF(F12:AG12,"MTa")</f>
        <v>0</v>
      </c>
      <c r="AW12" s="2"/>
      <c r="AX12" s="2"/>
      <c r="AY12" s="2"/>
      <c r="AZ12" s="2"/>
      <c r="BA12" s="2"/>
      <c r="BB12" s="512">
        <f>((AX12*6)+(AY12*6)+(AZ12*6)+(BA12)+(AW12*6))</f>
        <v>0</v>
      </c>
      <c r="BC12" s="522">
        <f t="shared" ref="BC12:BC16" si="0">(AI12*6)+(AJ12*6)+(AK12*8)+(AL12*12)+(AM12*12)+(AN12*11.5)+(AO12*6)+(AP12*6)+(AQ12*12)+(AR12*6)+(AS12*6)+(AT12*8)+(AU12*12)+(AV12*11.5)</f>
        <v>192</v>
      </c>
    </row>
    <row r="13" spans="1:231" s="396" customFormat="1" ht="20.25" customHeight="1">
      <c r="A13" s="474" t="s">
        <v>271</v>
      </c>
      <c r="B13" s="475" t="s">
        <v>272</v>
      </c>
      <c r="C13" s="474">
        <v>645401</v>
      </c>
      <c r="D13" s="474" t="s">
        <v>255</v>
      </c>
      <c r="E13" s="476" t="s">
        <v>256</v>
      </c>
      <c r="F13" s="477" t="s">
        <v>22</v>
      </c>
      <c r="G13" s="477"/>
      <c r="H13" s="518"/>
      <c r="I13" s="518" t="s">
        <v>22</v>
      </c>
      <c r="J13" s="518"/>
      <c r="K13" s="518"/>
      <c r="L13" s="518" t="s">
        <v>22</v>
      </c>
      <c r="M13" s="477"/>
      <c r="N13" s="477"/>
      <c r="O13" s="518" t="s">
        <v>22</v>
      </c>
      <c r="P13" s="517"/>
      <c r="Q13" s="517" t="s">
        <v>22</v>
      </c>
      <c r="R13" s="518" t="s">
        <v>22</v>
      </c>
      <c r="S13" s="518"/>
      <c r="T13" s="479" t="s">
        <v>22</v>
      </c>
      <c r="U13" s="477" t="s">
        <v>22</v>
      </c>
      <c r="V13" s="518"/>
      <c r="W13" s="518"/>
      <c r="X13" s="518" t="s">
        <v>22</v>
      </c>
      <c r="Y13" s="518"/>
      <c r="Z13" s="518"/>
      <c r="AA13" s="477" t="s">
        <v>22</v>
      </c>
      <c r="AB13" s="477"/>
      <c r="AC13" s="517" t="s">
        <v>22</v>
      </c>
      <c r="AD13" s="518" t="s">
        <v>22</v>
      </c>
      <c r="AE13" s="517"/>
      <c r="AF13" s="517" t="s">
        <v>22</v>
      </c>
      <c r="AG13" s="518" t="s">
        <v>22</v>
      </c>
      <c r="AH13" s="3"/>
      <c r="AI13" s="512">
        <f>COUNTIF(F13:AG13,"M")</f>
        <v>0</v>
      </c>
      <c r="AJ13" s="512">
        <f>COUNTIF(F13:AG13,"T")</f>
        <v>0</v>
      </c>
      <c r="AK13" s="512">
        <f>COUNTIF(F13:AG13,"D")</f>
        <v>0</v>
      </c>
      <c r="AL13" s="512">
        <f>COUNTIF(F13:AG13,"P*")</f>
        <v>14</v>
      </c>
      <c r="AM13" s="512">
        <f>COUNTIF(F13:AG13,"M/T")</f>
        <v>0</v>
      </c>
      <c r="AN13" s="512">
        <f>COUNTIF(F13:AG13,"I/I")</f>
        <v>0</v>
      </c>
      <c r="AO13" s="512">
        <f>COUNTIF(F13:AG13,"I")</f>
        <v>0</v>
      </c>
      <c r="AP13" s="512">
        <f>COUNTIF(F13:AG13,"I²")</f>
        <v>0</v>
      </c>
      <c r="AQ13" s="512">
        <f>COUNTIF(F13:AG13,"SN")</f>
        <v>0</v>
      </c>
      <c r="AR13" s="512">
        <f>COUNTIF(F13:AG13,"Ma")</f>
        <v>0</v>
      </c>
      <c r="AS13" s="512">
        <f>COUNTIF(F13:AG13,"Ta")</f>
        <v>0</v>
      </c>
      <c r="AT13" s="512">
        <f>COUNTIF(F13:AG13,"Da")</f>
        <v>0</v>
      </c>
      <c r="AU13" s="512">
        <f>COUNTIF(F13:AG13,"Pa")</f>
        <v>0</v>
      </c>
      <c r="AV13" s="512">
        <f>COUNTIF(F13:AG13,"MTa")</f>
        <v>0</v>
      </c>
      <c r="AW13" s="2"/>
      <c r="AX13" s="2"/>
      <c r="AY13" s="2"/>
      <c r="AZ13" s="2"/>
      <c r="BA13" s="2"/>
      <c r="BB13" s="512">
        <f>((AX13*6)+(AY13*6)+(AZ13*6)+(BA13)+(AW13*6))</f>
        <v>0</v>
      </c>
      <c r="BC13" s="522">
        <f t="shared" si="0"/>
        <v>168</v>
      </c>
    </row>
    <row r="14" spans="1:231" s="396" customFormat="1" ht="20.25" customHeight="1">
      <c r="A14" s="474" t="s">
        <v>273</v>
      </c>
      <c r="B14" s="475" t="s">
        <v>274</v>
      </c>
      <c r="C14" s="474" t="s">
        <v>275</v>
      </c>
      <c r="D14" s="474" t="s">
        <v>255</v>
      </c>
      <c r="E14" s="476" t="s">
        <v>256</v>
      </c>
      <c r="F14" s="479" t="s">
        <v>22</v>
      </c>
      <c r="G14" s="477" t="s">
        <v>22</v>
      </c>
      <c r="H14" s="517" t="s">
        <v>22</v>
      </c>
      <c r="I14" s="482" t="s">
        <v>402</v>
      </c>
      <c r="J14" s="483"/>
      <c r="K14" s="483"/>
      <c r="L14" s="483"/>
      <c r="M14" s="483"/>
      <c r="N14" s="483"/>
      <c r="O14" s="483"/>
      <c r="P14" s="483"/>
      <c r="Q14" s="483"/>
      <c r="R14" s="484"/>
      <c r="S14" s="518"/>
      <c r="T14" s="479" t="s">
        <v>22</v>
      </c>
      <c r="U14" s="477" t="s">
        <v>22</v>
      </c>
      <c r="V14" s="518"/>
      <c r="W14" s="517" t="s">
        <v>22</v>
      </c>
      <c r="X14" s="518"/>
      <c r="Y14" s="518" t="s">
        <v>22</v>
      </c>
      <c r="Z14" s="518"/>
      <c r="AA14" s="477" t="s">
        <v>22</v>
      </c>
      <c r="AB14" s="477"/>
      <c r="AC14" s="518"/>
      <c r="AD14" s="517" t="s">
        <v>22</v>
      </c>
      <c r="AE14" s="518" t="s">
        <v>22</v>
      </c>
      <c r="AF14" s="517" t="s">
        <v>22</v>
      </c>
      <c r="AG14" s="518" t="s">
        <v>22</v>
      </c>
      <c r="AH14" s="3"/>
      <c r="AI14" s="512">
        <f>COUNTIF(F14:AG14,"M")</f>
        <v>0</v>
      </c>
      <c r="AJ14" s="512">
        <f>COUNTIF(F14:AG14,"T")</f>
        <v>0</v>
      </c>
      <c r="AK14" s="512">
        <f>COUNTIF(F14:AG14,"D")</f>
        <v>0</v>
      </c>
      <c r="AL14" s="512">
        <f>COUNTIF(F14:AG14,"P*")</f>
        <v>12</v>
      </c>
      <c r="AM14" s="512">
        <f>COUNTIF(F14:AG14,"M/T")</f>
        <v>0</v>
      </c>
      <c r="AN14" s="512">
        <f>COUNTIF(F14:AG14,"I/I")</f>
        <v>0</v>
      </c>
      <c r="AO14" s="512">
        <f>COUNTIF(F14:AG14,"I")</f>
        <v>0</v>
      </c>
      <c r="AP14" s="512">
        <f>COUNTIF(F14:AG14,"I²")</f>
        <v>0</v>
      </c>
      <c r="AQ14" s="512">
        <f>COUNTIF(F14:AG14,"SN")</f>
        <v>0</v>
      </c>
      <c r="AR14" s="512">
        <f>COUNTIF(F14:AG14,"Ma")</f>
        <v>0</v>
      </c>
      <c r="AS14" s="512">
        <f>COUNTIF(F14:AG14,"Ta")</f>
        <v>0</v>
      </c>
      <c r="AT14" s="512">
        <f>COUNTIF(F14:AG14,"Da")</f>
        <v>0</v>
      </c>
      <c r="AU14" s="512">
        <f>COUNTIF(F14:AG14,"Pa")</f>
        <v>0</v>
      </c>
      <c r="AV14" s="512">
        <f>COUNTIF(F14:AG14,"MTa")</f>
        <v>0</v>
      </c>
      <c r="AW14" s="2"/>
      <c r="AX14" s="2"/>
      <c r="AY14" s="2"/>
      <c r="AZ14" s="2"/>
      <c r="BA14" s="2"/>
      <c r="BB14" s="512">
        <f>((AX14*6)+(AY14*6)+(AZ14*6)+(BA14)+(AW14*6))</f>
        <v>0</v>
      </c>
      <c r="BC14" s="522">
        <f t="shared" si="0"/>
        <v>144</v>
      </c>
    </row>
    <row r="15" spans="1:231" s="396" customFormat="1" ht="20.25" customHeight="1">
      <c r="A15" s="480">
        <v>432997</v>
      </c>
      <c r="B15" s="475" t="s">
        <v>276</v>
      </c>
      <c r="C15" s="474">
        <v>702443</v>
      </c>
      <c r="D15" s="474" t="s">
        <v>255</v>
      </c>
      <c r="E15" s="476" t="s">
        <v>256</v>
      </c>
      <c r="F15" s="477"/>
      <c r="G15" s="477" t="s">
        <v>22</v>
      </c>
      <c r="H15" s="518"/>
      <c r="I15" s="518" t="s">
        <v>22</v>
      </c>
      <c r="J15" s="518"/>
      <c r="K15" s="518" t="s">
        <v>22</v>
      </c>
      <c r="L15" s="518"/>
      <c r="M15" s="477"/>
      <c r="N15" s="477"/>
      <c r="O15" s="518" t="s">
        <v>22</v>
      </c>
      <c r="P15" s="518"/>
      <c r="Q15" s="518" t="s">
        <v>22</v>
      </c>
      <c r="R15" s="518"/>
      <c r="S15" s="518" t="s">
        <v>22</v>
      </c>
      <c r="T15" s="477"/>
      <c r="U15" s="477" t="s">
        <v>22</v>
      </c>
      <c r="V15" s="518"/>
      <c r="W15" s="517" t="s">
        <v>22</v>
      </c>
      <c r="X15" s="518"/>
      <c r="Y15" s="518" t="s">
        <v>22</v>
      </c>
      <c r="Z15" s="518"/>
      <c r="AA15" s="477"/>
      <c r="AB15" s="477"/>
      <c r="AC15" s="518" t="s">
        <v>22</v>
      </c>
      <c r="AD15" s="518"/>
      <c r="AE15" s="517"/>
      <c r="AF15" s="517" t="s">
        <v>22</v>
      </c>
      <c r="AG15" s="518" t="s">
        <v>22</v>
      </c>
      <c r="AH15" s="3"/>
      <c r="AI15" s="512"/>
      <c r="AJ15" s="512"/>
      <c r="AK15" s="512"/>
      <c r="AL15" s="512"/>
      <c r="AM15" s="512"/>
      <c r="AN15" s="512"/>
      <c r="AO15" s="512"/>
      <c r="AP15" s="512"/>
      <c r="AQ15" s="512"/>
      <c r="AR15" s="512"/>
      <c r="AS15" s="512"/>
      <c r="AT15" s="512"/>
      <c r="AU15" s="512"/>
      <c r="AV15" s="512"/>
      <c r="AW15" s="2"/>
      <c r="AX15" s="2"/>
      <c r="AY15" s="2"/>
      <c r="AZ15" s="2"/>
      <c r="BA15" s="2"/>
      <c r="BB15" s="512"/>
      <c r="BC15" s="522"/>
    </row>
    <row r="16" spans="1:231" s="396" customFormat="1" ht="20.25" customHeight="1">
      <c r="A16" s="480">
        <v>433802</v>
      </c>
      <c r="B16" s="475" t="s">
        <v>277</v>
      </c>
      <c r="C16" s="474">
        <v>877468</v>
      </c>
      <c r="D16" s="474" t="s">
        <v>255</v>
      </c>
      <c r="E16" s="476" t="s">
        <v>256</v>
      </c>
      <c r="F16" s="477" t="s">
        <v>22</v>
      </c>
      <c r="G16" s="477"/>
      <c r="H16" s="517" t="s">
        <v>22</v>
      </c>
      <c r="I16" s="518" t="s">
        <v>22</v>
      </c>
      <c r="J16" s="518"/>
      <c r="K16" s="517" t="s">
        <v>22</v>
      </c>
      <c r="L16" s="518" t="s">
        <v>22</v>
      </c>
      <c r="M16" s="477"/>
      <c r="N16" s="477"/>
      <c r="O16" s="518" t="s">
        <v>22</v>
      </c>
      <c r="P16" s="518"/>
      <c r="Q16" s="517" t="s">
        <v>22</v>
      </c>
      <c r="R16" s="518" t="s">
        <v>22</v>
      </c>
      <c r="S16" s="517" t="s">
        <v>22</v>
      </c>
      <c r="T16" s="477"/>
      <c r="U16" s="477" t="s">
        <v>22</v>
      </c>
      <c r="V16" s="518"/>
      <c r="W16" s="517" t="s">
        <v>22</v>
      </c>
      <c r="X16" s="518" t="s">
        <v>22</v>
      </c>
      <c r="Y16" s="518"/>
      <c r="Z16" s="518"/>
      <c r="AA16" s="477" t="s">
        <v>22</v>
      </c>
      <c r="AB16" s="477"/>
      <c r="AC16" s="517" t="s">
        <v>22</v>
      </c>
      <c r="AD16" s="518" t="s">
        <v>22</v>
      </c>
      <c r="AE16" s="517" t="s">
        <v>22</v>
      </c>
      <c r="AF16" s="518"/>
      <c r="AG16" s="518" t="s">
        <v>22</v>
      </c>
      <c r="AH16" s="3"/>
      <c r="AI16" s="512">
        <f>COUNTIF(F16:AG16,"M")</f>
        <v>0</v>
      </c>
      <c r="AJ16" s="512">
        <f>COUNTIF(F16:AG16,"T")</f>
        <v>0</v>
      </c>
      <c r="AK16" s="512">
        <f>COUNTIF(F16:AG16,"D")</f>
        <v>0</v>
      </c>
      <c r="AL16" s="512">
        <f>COUNTIF(F16:AG16,"P*")</f>
        <v>17</v>
      </c>
      <c r="AM16" s="512">
        <f>COUNTIF(F16:AG16,"M/T")</f>
        <v>0</v>
      </c>
      <c r="AN16" s="512">
        <f>COUNTIF(F16:AG16,"I/I")</f>
        <v>0</v>
      </c>
      <c r="AO16" s="512">
        <f>COUNTIF(F16:AG16,"I")</f>
        <v>0</v>
      </c>
      <c r="AP16" s="512">
        <f>COUNTIF(F16:AG16,"I²")</f>
        <v>0</v>
      </c>
      <c r="AQ16" s="512">
        <f>COUNTIF(F16:AG16,"SN")</f>
        <v>0</v>
      </c>
      <c r="AR16" s="512">
        <f>COUNTIF(F16:AG16,"Ma")</f>
        <v>0</v>
      </c>
      <c r="AS16" s="512">
        <f>COUNTIF(F16:AG16,"Ta")</f>
        <v>0</v>
      </c>
      <c r="AT16" s="512">
        <f>COUNTIF(F16:AG16,"Da")</f>
        <v>0</v>
      </c>
      <c r="AU16" s="512">
        <f>COUNTIF(F16:AG16,"Pa")</f>
        <v>0</v>
      </c>
      <c r="AV16" s="512">
        <f>COUNTIF(F16:AG16,"MTa")</f>
        <v>0</v>
      </c>
      <c r="AW16" s="2"/>
      <c r="AX16" s="2"/>
      <c r="AY16" s="2"/>
      <c r="AZ16" s="2"/>
      <c r="BA16" s="2"/>
      <c r="BB16" s="512"/>
      <c r="BC16" s="522">
        <f t="shared" si="0"/>
        <v>204</v>
      </c>
    </row>
    <row r="17" spans="1:55" s="396" customFormat="1" ht="20.25" customHeight="1">
      <c r="A17" s="468" t="s">
        <v>0</v>
      </c>
      <c r="B17" s="469" t="s">
        <v>1</v>
      </c>
      <c r="C17" s="469" t="s">
        <v>75</v>
      </c>
      <c r="D17" s="470"/>
      <c r="E17" s="471" t="s">
        <v>3</v>
      </c>
      <c r="F17" s="401">
        <v>1</v>
      </c>
      <c r="G17" s="401">
        <v>2</v>
      </c>
      <c r="H17" s="401">
        <v>3</v>
      </c>
      <c r="I17" s="401">
        <v>4</v>
      </c>
      <c r="J17" s="401">
        <v>5</v>
      </c>
      <c r="K17" s="401">
        <v>6</v>
      </c>
      <c r="L17" s="401">
        <v>7</v>
      </c>
      <c r="M17" s="401">
        <v>8</v>
      </c>
      <c r="N17" s="401">
        <v>9</v>
      </c>
      <c r="O17" s="401">
        <v>10</v>
      </c>
      <c r="P17" s="401">
        <v>11</v>
      </c>
      <c r="Q17" s="401">
        <v>12</v>
      </c>
      <c r="R17" s="401">
        <v>13</v>
      </c>
      <c r="S17" s="401">
        <v>14</v>
      </c>
      <c r="T17" s="401">
        <v>15</v>
      </c>
      <c r="U17" s="401">
        <v>16</v>
      </c>
      <c r="V17" s="401">
        <v>17</v>
      </c>
      <c r="W17" s="401">
        <v>18</v>
      </c>
      <c r="X17" s="401">
        <v>19</v>
      </c>
      <c r="Y17" s="401">
        <v>20</v>
      </c>
      <c r="Z17" s="401">
        <v>21</v>
      </c>
      <c r="AA17" s="401">
        <v>22</v>
      </c>
      <c r="AB17" s="401">
        <v>23</v>
      </c>
      <c r="AC17" s="401">
        <v>24</v>
      </c>
      <c r="AD17" s="401">
        <v>25</v>
      </c>
      <c r="AE17" s="401">
        <v>26</v>
      </c>
      <c r="AF17" s="401">
        <v>27</v>
      </c>
      <c r="AG17" s="401">
        <v>28</v>
      </c>
      <c r="AH17" s="3"/>
      <c r="AI17" s="512"/>
      <c r="AJ17" s="512"/>
      <c r="AK17" s="512"/>
      <c r="AL17" s="512"/>
      <c r="AM17" s="512"/>
      <c r="AN17" s="512"/>
      <c r="AO17" s="512"/>
      <c r="AP17" s="512"/>
      <c r="AQ17" s="512"/>
      <c r="AR17" s="512"/>
      <c r="AS17" s="512"/>
      <c r="AT17" s="512"/>
      <c r="AU17" s="512"/>
      <c r="AV17" s="512"/>
      <c r="AW17" s="2"/>
      <c r="AX17" s="2"/>
      <c r="AY17" s="2"/>
      <c r="AZ17" s="2"/>
      <c r="BA17" s="2"/>
      <c r="BB17" s="512"/>
      <c r="BC17" s="522"/>
    </row>
    <row r="18" spans="1:55" s="396" customFormat="1" ht="20.25" customHeight="1">
      <c r="A18" s="468"/>
      <c r="B18" s="469" t="s">
        <v>250</v>
      </c>
      <c r="C18" s="469" t="s">
        <v>204</v>
      </c>
      <c r="D18" s="472"/>
      <c r="E18" s="473"/>
      <c r="F18" s="401" t="s">
        <v>11</v>
      </c>
      <c r="G18" s="401" t="s">
        <v>12</v>
      </c>
      <c r="H18" s="401" t="s">
        <v>13</v>
      </c>
      <c r="I18" s="401" t="s">
        <v>14</v>
      </c>
      <c r="J18" s="401" t="s">
        <v>8</v>
      </c>
      <c r="K18" s="401" t="s">
        <v>9</v>
      </c>
      <c r="L18" s="401" t="s">
        <v>10</v>
      </c>
      <c r="M18" s="401" t="s">
        <v>11</v>
      </c>
      <c r="N18" s="401" t="s">
        <v>12</v>
      </c>
      <c r="O18" s="401" t="s">
        <v>13</v>
      </c>
      <c r="P18" s="401" t="s">
        <v>14</v>
      </c>
      <c r="Q18" s="401" t="s">
        <v>8</v>
      </c>
      <c r="R18" s="401" t="s">
        <v>9</v>
      </c>
      <c r="S18" s="401" t="s">
        <v>10</v>
      </c>
      <c r="T18" s="401" t="s">
        <v>11</v>
      </c>
      <c r="U18" s="401" t="s">
        <v>12</v>
      </c>
      <c r="V18" s="401" t="s">
        <v>13</v>
      </c>
      <c r="W18" s="401" t="s">
        <v>14</v>
      </c>
      <c r="X18" s="401" t="s">
        <v>8</v>
      </c>
      <c r="Y18" s="401" t="s">
        <v>9</v>
      </c>
      <c r="Z18" s="401" t="s">
        <v>10</v>
      </c>
      <c r="AA18" s="401" t="s">
        <v>11</v>
      </c>
      <c r="AB18" s="401" t="s">
        <v>12</v>
      </c>
      <c r="AC18" s="401" t="s">
        <v>13</v>
      </c>
      <c r="AD18" s="401" t="s">
        <v>14</v>
      </c>
      <c r="AE18" s="401" t="s">
        <v>8</v>
      </c>
      <c r="AF18" s="401" t="s">
        <v>9</v>
      </c>
      <c r="AG18" s="401" t="s">
        <v>10</v>
      </c>
      <c r="AH18" s="3"/>
      <c r="AI18" s="512"/>
      <c r="AJ18" s="512"/>
      <c r="AK18" s="512"/>
      <c r="AL18" s="512"/>
      <c r="AM18" s="512"/>
      <c r="AN18" s="512"/>
      <c r="AO18" s="512"/>
      <c r="AP18" s="512"/>
      <c r="AQ18" s="512"/>
      <c r="AR18" s="512"/>
      <c r="AS18" s="512"/>
      <c r="AT18" s="512"/>
      <c r="AU18" s="512"/>
      <c r="AV18" s="512"/>
      <c r="AW18" s="2"/>
      <c r="AX18" s="2"/>
      <c r="AY18" s="2"/>
      <c r="AZ18" s="2"/>
      <c r="BA18" s="2"/>
      <c r="BB18" s="512"/>
      <c r="BC18" s="522"/>
    </row>
    <row r="19" spans="1:55" s="396" customFormat="1" ht="20.25" customHeight="1">
      <c r="A19" s="480" t="s">
        <v>278</v>
      </c>
      <c r="B19" s="480" t="s">
        <v>279</v>
      </c>
      <c r="C19" s="474" t="s">
        <v>280</v>
      </c>
      <c r="D19" s="474" t="s">
        <v>255</v>
      </c>
      <c r="E19" s="476" t="s">
        <v>256</v>
      </c>
      <c r="F19" s="479"/>
      <c r="G19" s="477" t="s">
        <v>22</v>
      </c>
      <c r="H19" s="518"/>
      <c r="I19" s="518" t="s">
        <v>22</v>
      </c>
      <c r="J19" s="518" t="s">
        <v>22</v>
      </c>
      <c r="K19" s="518"/>
      <c r="L19" s="518"/>
      <c r="M19" s="477" t="s">
        <v>22</v>
      </c>
      <c r="N19" s="477"/>
      <c r="O19" s="517" t="s">
        <v>22</v>
      </c>
      <c r="P19" s="518" t="s">
        <v>22</v>
      </c>
      <c r="Q19" s="517" t="s">
        <v>22</v>
      </c>
      <c r="R19" s="518"/>
      <c r="S19" s="518" t="s">
        <v>22</v>
      </c>
      <c r="T19" s="479" t="s">
        <v>22</v>
      </c>
      <c r="U19" s="477"/>
      <c r="V19" s="518" t="s">
        <v>22</v>
      </c>
      <c r="W19" s="518"/>
      <c r="X19" s="518"/>
      <c r="Y19" s="518" t="s">
        <v>22</v>
      </c>
      <c r="Z19" s="518"/>
      <c r="AA19" s="477"/>
      <c r="AB19" s="477" t="s">
        <v>22</v>
      </c>
      <c r="AC19" s="517" t="s">
        <v>22</v>
      </c>
      <c r="AD19" s="517" t="s">
        <v>22</v>
      </c>
      <c r="AE19" s="518" t="s">
        <v>22</v>
      </c>
      <c r="AF19" s="518"/>
      <c r="AG19" s="517" t="s">
        <v>22</v>
      </c>
    </row>
    <row r="20" spans="1:55" s="396" customFormat="1" ht="20.25" customHeight="1">
      <c r="A20" s="474" t="s">
        <v>281</v>
      </c>
      <c r="B20" s="480" t="s">
        <v>282</v>
      </c>
      <c r="C20" s="474">
        <v>497725</v>
      </c>
      <c r="D20" s="474" t="s">
        <v>255</v>
      </c>
      <c r="E20" s="476" t="s">
        <v>256</v>
      </c>
      <c r="F20" s="477"/>
      <c r="G20" s="477" t="s">
        <v>22</v>
      </c>
      <c r="H20" s="518"/>
      <c r="I20" s="518"/>
      <c r="J20" s="518"/>
      <c r="K20" s="518"/>
      <c r="L20" s="518"/>
      <c r="M20" s="477" t="s">
        <v>22</v>
      </c>
      <c r="N20" s="479" t="s">
        <v>22</v>
      </c>
      <c r="O20" s="518" t="s">
        <v>22</v>
      </c>
      <c r="P20" s="518" t="s">
        <v>22</v>
      </c>
      <c r="Q20" s="518" t="s">
        <v>22</v>
      </c>
      <c r="R20" s="517"/>
      <c r="S20" s="518" t="s">
        <v>22</v>
      </c>
      <c r="T20" s="479" t="s">
        <v>22</v>
      </c>
      <c r="U20" s="479" t="s">
        <v>22</v>
      </c>
      <c r="V20" s="518" t="s">
        <v>22</v>
      </c>
      <c r="W20" s="518"/>
      <c r="X20" s="518"/>
      <c r="Y20" s="518" t="s">
        <v>22</v>
      </c>
      <c r="Z20" s="518"/>
      <c r="AA20" s="477"/>
      <c r="AB20" s="477" t="s">
        <v>22</v>
      </c>
      <c r="AC20" s="518"/>
      <c r="AD20" s="518"/>
      <c r="AE20" s="518" t="s">
        <v>22</v>
      </c>
      <c r="AF20" s="518"/>
      <c r="AG20" s="517"/>
    </row>
    <row r="21" spans="1:55" s="396" customFormat="1" ht="20.25" customHeight="1">
      <c r="A21" s="480" t="s">
        <v>283</v>
      </c>
      <c r="B21" s="485" t="s">
        <v>284</v>
      </c>
      <c r="C21" s="474" t="s">
        <v>285</v>
      </c>
      <c r="D21" s="474" t="s">
        <v>265</v>
      </c>
      <c r="E21" s="476" t="s">
        <v>256</v>
      </c>
      <c r="F21" s="477"/>
      <c r="G21" s="477" t="s">
        <v>22</v>
      </c>
      <c r="H21" s="518"/>
      <c r="I21" s="518"/>
      <c r="J21" s="518" t="s">
        <v>22</v>
      </c>
      <c r="K21" s="517" t="s">
        <v>20</v>
      </c>
      <c r="L21" s="518"/>
      <c r="M21" s="477" t="s">
        <v>22</v>
      </c>
      <c r="N21" s="477"/>
      <c r="O21" s="517" t="s">
        <v>21</v>
      </c>
      <c r="P21" s="518" t="s">
        <v>22</v>
      </c>
      <c r="Q21" s="518" t="s">
        <v>22</v>
      </c>
      <c r="R21" s="518"/>
      <c r="S21" s="518" t="s">
        <v>22</v>
      </c>
      <c r="T21" s="477"/>
      <c r="U21" s="479" t="s">
        <v>22</v>
      </c>
      <c r="V21" s="518" t="s">
        <v>22</v>
      </c>
      <c r="W21" s="518"/>
      <c r="X21" s="518"/>
      <c r="Y21" s="518" t="s">
        <v>22</v>
      </c>
      <c r="Z21" s="518"/>
      <c r="AA21" s="477"/>
      <c r="AB21" s="477" t="s">
        <v>22</v>
      </c>
      <c r="AC21" s="517" t="s">
        <v>22</v>
      </c>
      <c r="AD21" s="518"/>
      <c r="AE21" s="518" t="s">
        <v>22</v>
      </c>
      <c r="AF21" s="518"/>
      <c r="AG21" s="517" t="s">
        <v>22</v>
      </c>
    </row>
    <row r="22" spans="1:55" s="396" customFormat="1" ht="20.25" customHeight="1">
      <c r="A22" s="480" t="s">
        <v>286</v>
      </c>
      <c r="B22" s="480" t="s">
        <v>287</v>
      </c>
      <c r="C22" s="474" t="s">
        <v>288</v>
      </c>
      <c r="D22" s="474" t="s">
        <v>265</v>
      </c>
      <c r="E22" s="476" t="s">
        <v>256</v>
      </c>
      <c r="F22" s="479" t="s">
        <v>22</v>
      </c>
      <c r="G22" s="477" t="s">
        <v>22</v>
      </c>
      <c r="H22" s="518"/>
      <c r="I22" s="517" t="s">
        <v>22</v>
      </c>
      <c r="J22" s="518" t="s">
        <v>22</v>
      </c>
      <c r="K22" s="517" t="s">
        <v>22</v>
      </c>
      <c r="L22" s="517" t="s">
        <v>22</v>
      </c>
      <c r="M22" s="477" t="s">
        <v>22</v>
      </c>
      <c r="N22" s="477"/>
      <c r="O22" s="517" t="s">
        <v>22</v>
      </c>
      <c r="P22" s="518" t="s">
        <v>22</v>
      </c>
      <c r="Q22" s="518"/>
      <c r="R22" s="517" t="s">
        <v>22</v>
      </c>
      <c r="S22" s="518" t="s">
        <v>22</v>
      </c>
      <c r="T22" s="479" t="s">
        <v>22</v>
      </c>
      <c r="U22" s="477"/>
      <c r="V22" s="518" t="s">
        <v>22</v>
      </c>
      <c r="W22" s="518" t="s">
        <v>22</v>
      </c>
      <c r="X22" s="517" t="s">
        <v>22</v>
      </c>
      <c r="Y22" s="518" t="s">
        <v>22</v>
      </c>
      <c r="Z22" s="518"/>
      <c r="AA22" s="479" t="s">
        <v>22</v>
      </c>
      <c r="AB22" s="477" t="s">
        <v>22</v>
      </c>
      <c r="AC22" s="518"/>
      <c r="AD22" s="517" t="s">
        <v>22</v>
      </c>
      <c r="AE22" s="518" t="s">
        <v>22</v>
      </c>
      <c r="AF22" s="517" t="s">
        <v>20</v>
      </c>
      <c r="AG22" s="518"/>
      <c r="AH22" s="3"/>
      <c r="AI22" s="512">
        <f>COUNTIF(F22:AG22,"M")</f>
        <v>1</v>
      </c>
      <c r="AJ22" s="512">
        <f>COUNTIF(F22:AG22,"T")</f>
        <v>0</v>
      </c>
      <c r="AK22" s="512">
        <f>COUNTIF(F22:AG22,"D")</f>
        <v>0</v>
      </c>
      <c r="AL22" s="512">
        <f>COUNTIF(F22:AG22,"P*")</f>
        <v>20</v>
      </c>
      <c r="AM22" s="512">
        <f>COUNTIF(F22:AG22,"M/T")</f>
        <v>0</v>
      </c>
      <c r="AN22" s="512">
        <f>COUNTIF(F22:AG22,"I/I")</f>
        <v>0</v>
      </c>
      <c r="AO22" s="512">
        <f>COUNTIF(F22:AG22,"I")</f>
        <v>0</v>
      </c>
      <c r="AP22" s="512">
        <f>COUNTIF(F22:AG22,"I²")</f>
        <v>0</v>
      </c>
      <c r="AQ22" s="512">
        <f>COUNTIF(F22:AG22,"SN")</f>
        <v>0</v>
      </c>
      <c r="AR22" s="512">
        <f>COUNTIF(F22:AG22,"Ma")</f>
        <v>0</v>
      </c>
      <c r="AS22" s="512">
        <f>COUNTIF(F22:AG22,"Ta")</f>
        <v>0</v>
      </c>
      <c r="AT22" s="512">
        <f>COUNTIF(F22:AG22,"Da")</f>
        <v>0</v>
      </c>
      <c r="AU22" s="512">
        <f>COUNTIF(F22:AG22,"Pa")</f>
        <v>0</v>
      </c>
      <c r="AV22" s="512">
        <f>COUNTIF(F22:AG22,"MTa")</f>
        <v>0</v>
      </c>
      <c r="AW22" s="2"/>
      <c r="AX22" s="2"/>
      <c r="AY22" s="2"/>
      <c r="AZ22" s="2"/>
      <c r="BA22" s="2"/>
      <c r="BB22" s="512">
        <f t="shared" ref="BB22:BB36" si="1">((AX22*6)+(AY22*6)+(AZ22*6)+(BA22)+(AW22*6))</f>
        <v>0</v>
      </c>
      <c r="BC22" s="522">
        <f t="shared" ref="BC22:BC46" si="2">(AI22*6)+(AJ22*6)+(AK22*8)+(AL22*12)+(AM22*12)+(AN22*11.5)+(AO22*6)+(AP22*6)+(AQ22*12)+(AR22*6)+(AS22*6)+(AT22*8)+(AU22*12)+(AV22*11.5)</f>
        <v>246</v>
      </c>
    </row>
    <row r="23" spans="1:55" s="396" customFormat="1" ht="20.25" customHeight="1">
      <c r="A23" s="480" t="s">
        <v>289</v>
      </c>
      <c r="B23" s="480" t="s">
        <v>290</v>
      </c>
      <c r="C23" s="474">
        <v>1100211</v>
      </c>
      <c r="D23" s="474" t="s">
        <v>265</v>
      </c>
      <c r="E23" s="476" t="s">
        <v>256</v>
      </c>
      <c r="F23" s="477"/>
      <c r="G23" s="477" t="s">
        <v>22</v>
      </c>
      <c r="H23" s="518"/>
      <c r="I23" s="518"/>
      <c r="J23" s="518" t="s">
        <v>22</v>
      </c>
      <c r="K23" s="518"/>
      <c r="L23" s="517" t="s">
        <v>22</v>
      </c>
      <c r="M23" s="477" t="s">
        <v>22</v>
      </c>
      <c r="N23" s="477"/>
      <c r="O23" s="518"/>
      <c r="P23" s="518" t="s">
        <v>22</v>
      </c>
      <c r="Q23" s="518"/>
      <c r="R23" s="518"/>
      <c r="S23" s="518" t="s">
        <v>22</v>
      </c>
      <c r="T23" s="477"/>
      <c r="U23" s="477"/>
      <c r="V23" s="518" t="s">
        <v>22</v>
      </c>
      <c r="W23" s="518"/>
      <c r="X23" s="518"/>
      <c r="Y23" s="518" t="s">
        <v>22</v>
      </c>
      <c r="Z23" s="518" t="s">
        <v>22</v>
      </c>
      <c r="AA23" s="477"/>
      <c r="AB23" s="477" t="s">
        <v>22</v>
      </c>
      <c r="AC23" s="518"/>
      <c r="AD23" s="518"/>
      <c r="AE23" s="518" t="s">
        <v>22</v>
      </c>
      <c r="AF23" s="518"/>
      <c r="AG23" s="518"/>
      <c r="AH23" s="3"/>
      <c r="AI23" s="512">
        <f>COUNTIF(F23:AG23,"M")</f>
        <v>0</v>
      </c>
      <c r="AJ23" s="512">
        <f>COUNTIF(F23:AG23,"T")</f>
        <v>0</v>
      </c>
      <c r="AK23" s="512">
        <f>COUNTIF(F23:AG23,"D")</f>
        <v>0</v>
      </c>
      <c r="AL23" s="512">
        <f>COUNTIF(F23:AG23,"P*")</f>
        <v>11</v>
      </c>
      <c r="AM23" s="512">
        <f>COUNTIF(F23:AG23,"M/T")</f>
        <v>0</v>
      </c>
      <c r="AN23" s="512">
        <f>COUNTIF(F23:AG23,"I/I")</f>
        <v>0</v>
      </c>
      <c r="AO23" s="512">
        <f>COUNTIF(F23:AG23,"I")</f>
        <v>0</v>
      </c>
      <c r="AP23" s="512">
        <f>COUNTIF(F23:AG23,"I²")</f>
        <v>0</v>
      </c>
      <c r="AQ23" s="512">
        <f>COUNTIF(F23:AG23,"SN")</f>
        <v>0</v>
      </c>
      <c r="AR23" s="512">
        <f>COUNTIF(F23:AG23,"Ma")</f>
        <v>0</v>
      </c>
      <c r="AS23" s="512">
        <f>COUNTIF(F23:AG23,"Ta")</f>
        <v>0</v>
      </c>
      <c r="AT23" s="512">
        <f>COUNTIF(F23:AG23,"Da")</f>
        <v>0</v>
      </c>
      <c r="AU23" s="512">
        <f>COUNTIF(F23:AG23,"Pa")</f>
        <v>0</v>
      </c>
      <c r="AV23" s="512">
        <f>COUNTIF(F23:AG23,"MTa")</f>
        <v>0</v>
      </c>
      <c r="AW23" s="2"/>
      <c r="AX23" s="2"/>
      <c r="AY23" s="2"/>
      <c r="AZ23" s="2"/>
      <c r="BA23" s="2"/>
      <c r="BB23" s="512">
        <f t="shared" si="1"/>
        <v>0</v>
      </c>
      <c r="BC23" s="522">
        <f t="shared" si="2"/>
        <v>132</v>
      </c>
    </row>
    <row r="24" spans="1:55" s="396" customFormat="1" ht="20.25" customHeight="1">
      <c r="A24" s="480">
        <v>432199</v>
      </c>
      <c r="B24" s="480" t="s">
        <v>403</v>
      </c>
      <c r="C24" s="486">
        <v>1217560</v>
      </c>
      <c r="D24" s="474" t="s">
        <v>255</v>
      </c>
      <c r="E24" s="476" t="s">
        <v>256</v>
      </c>
      <c r="F24" s="477" t="s">
        <v>22</v>
      </c>
      <c r="G24" s="477"/>
      <c r="H24" s="518" t="s">
        <v>22</v>
      </c>
      <c r="I24" s="518"/>
      <c r="J24" s="518" t="s">
        <v>22</v>
      </c>
      <c r="K24" s="518"/>
      <c r="L24" s="518" t="s">
        <v>22</v>
      </c>
      <c r="M24" s="477"/>
      <c r="N24" s="477" t="s">
        <v>22</v>
      </c>
      <c r="O24" s="518"/>
      <c r="P24" s="518" t="s">
        <v>22</v>
      </c>
      <c r="Q24" s="518"/>
      <c r="R24" s="518" t="s">
        <v>22</v>
      </c>
      <c r="S24" s="518"/>
      <c r="T24" s="477"/>
      <c r="U24" s="477"/>
      <c r="V24" s="518" t="s">
        <v>22</v>
      </c>
      <c r="W24" s="518"/>
      <c r="X24" s="518" t="s">
        <v>22</v>
      </c>
      <c r="Y24" s="518"/>
      <c r="Z24" s="518" t="s">
        <v>22</v>
      </c>
      <c r="AA24" s="477"/>
      <c r="AB24" s="477"/>
      <c r="AC24" s="518"/>
      <c r="AD24" s="518"/>
      <c r="AE24" s="518"/>
      <c r="AF24" s="517"/>
      <c r="AG24" s="518"/>
      <c r="AH24" s="3"/>
      <c r="AI24" s="512"/>
      <c r="AJ24" s="512"/>
      <c r="AK24" s="512"/>
      <c r="AL24" s="512"/>
      <c r="AM24" s="512"/>
      <c r="AN24" s="512"/>
      <c r="AO24" s="512"/>
      <c r="AP24" s="512"/>
      <c r="AQ24" s="512"/>
      <c r="AR24" s="512"/>
      <c r="AS24" s="512"/>
      <c r="AT24" s="512"/>
      <c r="AU24" s="512"/>
      <c r="AV24" s="512"/>
      <c r="AW24" s="2"/>
      <c r="AX24" s="2"/>
      <c r="AY24" s="2"/>
      <c r="AZ24" s="2"/>
      <c r="BA24" s="2"/>
      <c r="BB24" s="512"/>
      <c r="BC24" s="522"/>
    </row>
    <row r="25" spans="1:55" s="396" customFormat="1" ht="20.25" customHeight="1">
      <c r="A25" s="480">
        <v>432369</v>
      </c>
      <c r="B25" s="480" t="s">
        <v>291</v>
      </c>
      <c r="C25" s="474">
        <v>910386</v>
      </c>
      <c r="D25" s="474" t="s">
        <v>255</v>
      </c>
      <c r="E25" s="476" t="s">
        <v>256</v>
      </c>
      <c r="F25" s="477" t="s">
        <v>22</v>
      </c>
      <c r="G25" s="477"/>
      <c r="H25" s="518"/>
      <c r="I25" s="518"/>
      <c r="J25" s="518" t="s">
        <v>22</v>
      </c>
      <c r="K25" s="518"/>
      <c r="L25" s="518" t="s">
        <v>22</v>
      </c>
      <c r="M25" s="477"/>
      <c r="N25" s="477"/>
      <c r="O25" s="518"/>
      <c r="P25" s="518" t="s">
        <v>22</v>
      </c>
      <c r="Q25" s="518"/>
      <c r="R25" s="518" t="s">
        <v>22</v>
      </c>
      <c r="S25" s="518"/>
      <c r="T25" s="477"/>
      <c r="U25" s="477"/>
      <c r="V25" s="518" t="s">
        <v>22</v>
      </c>
      <c r="W25" s="518"/>
      <c r="X25" s="518" t="s">
        <v>22</v>
      </c>
      <c r="Y25" s="518"/>
      <c r="Z25" s="518"/>
      <c r="AA25" s="477"/>
      <c r="AB25" s="477" t="s">
        <v>22</v>
      </c>
      <c r="AC25" s="518"/>
      <c r="AD25" s="518" t="s">
        <v>22</v>
      </c>
      <c r="AE25" s="518"/>
      <c r="AF25" s="518" t="s">
        <v>22</v>
      </c>
      <c r="AG25" s="518"/>
      <c r="AH25" s="3"/>
      <c r="AI25" s="512"/>
      <c r="AJ25" s="512"/>
      <c r="AK25" s="512"/>
      <c r="AL25" s="512"/>
      <c r="AM25" s="512"/>
      <c r="AN25" s="512"/>
      <c r="AO25" s="512"/>
      <c r="AP25" s="512"/>
      <c r="AQ25" s="512"/>
      <c r="AR25" s="512"/>
      <c r="AS25" s="512"/>
      <c r="AT25" s="512"/>
      <c r="AU25" s="512"/>
      <c r="AV25" s="512"/>
      <c r="AW25" s="2"/>
      <c r="AX25" s="2"/>
      <c r="AY25" s="2"/>
      <c r="AZ25" s="2"/>
      <c r="BA25" s="2"/>
      <c r="BB25" s="512"/>
      <c r="BC25" s="522"/>
    </row>
    <row r="26" spans="1:55" s="396" customFormat="1" ht="20.25" customHeight="1">
      <c r="A26" s="480" t="s">
        <v>292</v>
      </c>
      <c r="B26" s="480" t="s">
        <v>293</v>
      </c>
      <c r="C26" s="474">
        <v>236789</v>
      </c>
      <c r="D26" s="474" t="s">
        <v>255</v>
      </c>
      <c r="E26" s="476" t="s">
        <v>256</v>
      </c>
      <c r="F26" s="477"/>
      <c r="G26" s="477" t="s">
        <v>22</v>
      </c>
      <c r="H26" s="517" t="s">
        <v>20</v>
      </c>
      <c r="I26" s="517" t="s">
        <v>21</v>
      </c>
      <c r="J26" s="517" t="s">
        <v>20</v>
      </c>
      <c r="K26" s="518" t="s">
        <v>22</v>
      </c>
      <c r="L26" s="517"/>
      <c r="M26" s="477"/>
      <c r="N26" s="477"/>
      <c r="O26" s="518"/>
      <c r="P26" s="518" t="s">
        <v>22</v>
      </c>
      <c r="Q26" s="518"/>
      <c r="R26" s="518"/>
      <c r="S26" s="518" t="s">
        <v>22</v>
      </c>
      <c r="T26" s="477"/>
      <c r="U26" s="479" t="s">
        <v>22</v>
      </c>
      <c r="V26" s="518" t="s">
        <v>22</v>
      </c>
      <c r="W26" s="518" t="s">
        <v>22</v>
      </c>
      <c r="X26" s="518"/>
      <c r="Y26" s="518" t="s">
        <v>22</v>
      </c>
      <c r="Z26" s="517" t="s">
        <v>22</v>
      </c>
      <c r="AA26" s="477" t="s">
        <v>22</v>
      </c>
      <c r="AB26" s="477" t="s">
        <v>22</v>
      </c>
      <c r="AC26" s="517" t="s">
        <v>22</v>
      </c>
      <c r="AD26" s="517" t="s">
        <v>22</v>
      </c>
      <c r="AE26" s="517" t="s">
        <v>20</v>
      </c>
      <c r="AF26" s="518" t="s">
        <v>22</v>
      </c>
      <c r="AG26" s="517" t="s">
        <v>22</v>
      </c>
      <c r="AH26" s="3"/>
      <c r="AI26" s="512"/>
      <c r="AJ26" s="512"/>
      <c r="AK26" s="512"/>
      <c r="AL26" s="512"/>
      <c r="AM26" s="512"/>
      <c r="AN26" s="512"/>
      <c r="AO26" s="512"/>
      <c r="AP26" s="512"/>
      <c r="AQ26" s="512"/>
      <c r="AR26" s="512"/>
      <c r="AS26" s="512"/>
      <c r="AT26" s="512"/>
      <c r="AU26" s="512"/>
      <c r="AV26" s="512"/>
      <c r="AW26" s="2"/>
      <c r="AX26" s="2"/>
      <c r="AY26" s="2"/>
      <c r="AZ26" s="2"/>
      <c r="BA26" s="2"/>
      <c r="BB26" s="512"/>
      <c r="BC26" s="522"/>
    </row>
    <row r="27" spans="1:55" s="396" customFormat="1" ht="20.25" customHeight="1">
      <c r="A27" s="480" t="s">
        <v>294</v>
      </c>
      <c r="B27" s="480" t="s">
        <v>295</v>
      </c>
      <c r="C27" s="474" t="s">
        <v>296</v>
      </c>
      <c r="D27" s="474" t="s">
        <v>265</v>
      </c>
      <c r="E27" s="476" t="s">
        <v>256</v>
      </c>
      <c r="F27" s="477"/>
      <c r="G27" s="477" t="s">
        <v>22</v>
      </c>
      <c r="H27" s="518"/>
      <c r="I27" s="517" t="s">
        <v>22</v>
      </c>
      <c r="J27" s="518" t="s">
        <v>22</v>
      </c>
      <c r="K27" s="518"/>
      <c r="L27" s="518"/>
      <c r="M27" s="477" t="s">
        <v>22</v>
      </c>
      <c r="N27" s="477"/>
      <c r="O27" s="517" t="s">
        <v>22</v>
      </c>
      <c r="P27" s="518" t="s">
        <v>22</v>
      </c>
      <c r="Q27" s="517" t="s">
        <v>22</v>
      </c>
      <c r="R27" s="517"/>
      <c r="S27" s="518" t="s">
        <v>22</v>
      </c>
      <c r="T27" s="479" t="s">
        <v>22</v>
      </c>
      <c r="U27" s="477"/>
      <c r="V27" s="518" t="s">
        <v>22</v>
      </c>
      <c r="W27" s="518"/>
      <c r="X27" s="518"/>
      <c r="Y27" s="518" t="s">
        <v>22</v>
      </c>
      <c r="Z27" s="518" t="s">
        <v>22</v>
      </c>
      <c r="AA27" s="477"/>
      <c r="AB27" s="477" t="s">
        <v>22</v>
      </c>
      <c r="AC27" s="518"/>
      <c r="AD27" s="518"/>
      <c r="AE27" s="518" t="s">
        <v>22</v>
      </c>
      <c r="AF27" s="518"/>
      <c r="AG27" s="517" t="s">
        <v>22</v>
      </c>
      <c r="AH27" s="3"/>
      <c r="AI27" s="512">
        <f>COUNTIF(F27:AG27,"M")</f>
        <v>0</v>
      </c>
      <c r="AJ27" s="512">
        <f>COUNTIF(F27:AG27,"T")</f>
        <v>0</v>
      </c>
      <c r="AK27" s="512">
        <f>COUNTIF(F27:AG27,"D")</f>
        <v>0</v>
      </c>
      <c r="AL27" s="512">
        <f>COUNTIF(F27:AG27,"P*")</f>
        <v>15</v>
      </c>
      <c r="AM27" s="512">
        <f>COUNTIF(F27:AG27,"M/T")</f>
        <v>0</v>
      </c>
      <c r="AN27" s="512">
        <f>COUNTIF(F27:AG27,"I/I")</f>
        <v>0</v>
      </c>
      <c r="AO27" s="512">
        <f>COUNTIF(F27:AG27,"I")</f>
        <v>0</v>
      </c>
      <c r="AP27" s="512">
        <f>COUNTIF(F27:AG27,"I²")</f>
        <v>0</v>
      </c>
      <c r="AQ27" s="512">
        <f>COUNTIF(F27:AG27,"SN")</f>
        <v>0</v>
      </c>
      <c r="AR27" s="512">
        <f>COUNTIF(F27:AG27,"Ma")</f>
        <v>0</v>
      </c>
      <c r="AS27" s="512">
        <f>COUNTIF(F27:AG27,"Ta")</f>
        <v>0</v>
      </c>
      <c r="AT27" s="512">
        <f>COUNTIF(F27:AG27,"Da")</f>
        <v>0</v>
      </c>
      <c r="AU27" s="512">
        <f>COUNTIF(F27:AG27,"Pa")</f>
        <v>0</v>
      </c>
      <c r="AV27" s="512">
        <f>COUNTIF(F27:AG27,"MTa")</f>
        <v>0</v>
      </c>
      <c r="AW27" s="2"/>
      <c r="AX27" s="2"/>
      <c r="AY27" s="2"/>
      <c r="AZ27" s="2"/>
      <c r="BA27" s="2"/>
      <c r="BB27" s="512">
        <f t="shared" si="1"/>
        <v>0</v>
      </c>
      <c r="BC27" s="522">
        <f t="shared" si="2"/>
        <v>180</v>
      </c>
    </row>
    <row r="28" spans="1:55" s="396" customFormat="1" ht="20.25" customHeight="1">
      <c r="A28" s="480">
        <v>125652</v>
      </c>
      <c r="B28" s="480" t="s">
        <v>297</v>
      </c>
      <c r="C28" s="486">
        <v>267043</v>
      </c>
      <c r="D28" s="474" t="s">
        <v>255</v>
      </c>
      <c r="E28" s="476" t="s">
        <v>256</v>
      </c>
      <c r="F28" s="477"/>
      <c r="G28" s="477" t="s">
        <v>22</v>
      </c>
      <c r="H28" s="518" t="s">
        <v>404</v>
      </c>
      <c r="I28" s="518"/>
      <c r="J28" s="518" t="s">
        <v>22</v>
      </c>
      <c r="K28" s="517" t="s">
        <v>22</v>
      </c>
      <c r="L28" s="518"/>
      <c r="M28" s="477" t="s">
        <v>22</v>
      </c>
      <c r="N28" s="479" t="s">
        <v>22</v>
      </c>
      <c r="O28" s="517" t="s">
        <v>22</v>
      </c>
      <c r="P28" s="482" t="s">
        <v>405</v>
      </c>
      <c r="Q28" s="483"/>
      <c r="R28" s="483"/>
      <c r="S28" s="483"/>
      <c r="T28" s="483"/>
      <c r="U28" s="483"/>
      <c r="V28" s="483"/>
      <c r="W28" s="483"/>
      <c r="X28" s="483"/>
      <c r="Y28" s="483"/>
      <c r="Z28" s="483"/>
      <c r="AA28" s="483"/>
      <c r="AB28" s="483"/>
      <c r="AC28" s="483"/>
      <c r="AD28" s="483"/>
      <c r="AE28" s="483"/>
      <c r="AF28" s="483"/>
      <c r="AG28" s="536"/>
      <c r="AH28" s="3"/>
      <c r="AI28" s="512"/>
      <c r="AJ28" s="512"/>
      <c r="AK28" s="512"/>
      <c r="AL28" s="512"/>
      <c r="AM28" s="512"/>
      <c r="AN28" s="512"/>
      <c r="AO28" s="512"/>
      <c r="AP28" s="512"/>
      <c r="AQ28" s="512"/>
      <c r="AR28" s="512"/>
      <c r="AS28" s="512"/>
      <c r="AT28" s="512"/>
      <c r="AU28" s="512"/>
      <c r="AV28" s="512"/>
      <c r="AW28" s="2"/>
      <c r="AX28" s="2"/>
      <c r="AY28" s="2"/>
      <c r="AZ28" s="2"/>
      <c r="BA28" s="2"/>
      <c r="BB28" s="512"/>
      <c r="BC28" s="522"/>
    </row>
    <row r="29" spans="1:55" s="396" customFormat="1" ht="20.25" customHeight="1">
      <c r="A29" s="480">
        <v>434566</v>
      </c>
      <c r="B29" s="480" t="s">
        <v>298</v>
      </c>
      <c r="C29" s="486">
        <v>342250</v>
      </c>
      <c r="D29" s="474" t="s">
        <v>255</v>
      </c>
      <c r="E29" s="476" t="s">
        <v>256</v>
      </c>
      <c r="F29" s="477" t="s">
        <v>22</v>
      </c>
      <c r="G29" s="479" t="s">
        <v>22</v>
      </c>
      <c r="H29" s="518"/>
      <c r="I29" s="518"/>
      <c r="J29" s="518" t="s">
        <v>22</v>
      </c>
      <c r="K29" s="518"/>
      <c r="L29" s="518" t="s">
        <v>22</v>
      </c>
      <c r="M29" s="477"/>
      <c r="N29" s="477" t="s">
        <v>22</v>
      </c>
      <c r="O29" s="518"/>
      <c r="P29" s="518" t="s">
        <v>22</v>
      </c>
      <c r="Q29" s="518"/>
      <c r="R29" s="518" t="s">
        <v>22</v>
      </c>
      <c r="S29" s="518"/>
      <c r="T29" s="477"/>
      <c r="U29" s="479" t="s">
        <v>22</v>
      </c>
      <c r="V29" s="518" t="s">
        <v>22</v>
      </c>
      <c r="W29" s="518"/>
      <c r="X29" s="518"/>
      <c r="Y29" s="518"/>
      <c r="Z29" s="518" t="s">
        <v>22</v>
      </c>
      <c r="AA29" s="477"/>
      <c r="AB29" s="477" t="s">
        <v>22</v>
      </c>
      <c r="AC29" s="518"/>
      <c r="AD29" s="518"/>
      <c r="AE29" s="518" t="s">
        <v>22</v>
      </c>
      <c r="AF29" s="517" t="s">
        <v>20</v>
      </c>
      <c r="AG29" s="518"/>
      <c r="AH29" s="3"/>
      <c r="AI29" s="512"/>
      <c r="AJ29" s="512"/>
      <c r="AK29" s="512"/>
      <c r="AL29" s="512"/>
      <c r="AM29" s="512"/>
      <c r="AN29" s="512"/>
      <c r="AO29" s="512"/>
      <c r="AP29" s="512"/>
      <c r="AQ29" s="512"/>
      <c r="AR29" s="512"/>
      <c r="AS29" s="512"/>
      <c r="AT29" s="512"/>
      <c r="AU29" s="512"/>
      <c r="AV29" s="512"/>
      <c r="AW29" s="2"/>
      <c r="AX29" s="2"/>
      <c r="AY29" s="2"/>
      <c r="AZ29" s="2"/>
      <c r="BA29" s="2"/>
      <c r="BB29" s="512"/>
      <c r="BC29" s="522"/>
    </row>
    <row r="30" spans="1:55" s="396" customFormat="1" ht="20.25" customHeight="1">
      <c r="A30" s="480">
        <v>434493</v>
      </c>
      <c r="B30" s="480" t="s">
        <v>299</v>
      </c>
      <c r="C30" s="486">
        <v>1333270</v>
      </c>
      <c r="D30" s="474" t="s">
        <v>255</v>
      </c>
      <c r="E30" s="476" t="s">
        <v>256</v>
      </c>
      <c r="F30" s="477"/>
      <c r="G30" s="477"/>
      <c r="H30" s="518" t="s">
        <v>22</v>
      </c>
      <c r="I30" s="518"/>
      <c r="J30" s="518" t="s">
        <v>22</v>
      </c>
      <c r="K30" s="518"/>
      <c r="L30" s="518" t="s">
        <v>22</v>
      </c>
      <c r="M30" s="477"/>
      <c r="N30" s="477"/>
      <c r="O30" s="518"/>
      <c r="P30" s="518" t="s">
        <v>22</v>
      </c>
      <c r="Q30" s="518"/>
      <c r="R30" s="518" t="s">
        <v>22</v>
      </c>
      <c r="S30" s="518"/>
      <c r="T30" s="477"/>
      <c r="U30" s="477"/>
      <c r="V30" s="518" t="s">
        <v>22</v>
      </c>
      <c r="W30" s="518"/>
      <c r="X30" s="518" t="s">
        <v>22</v>
      </c>
      <c r="Y30" s="518"/>
      <c r="Z30" s="518"/>
      <c r="AA30" s="477"/>
      <c r="AB30" s="477" t="s">
        <v>22</v>
      </c>
      <c r="AC30" s="518"/>
      <c r="AD30" s="518" t="s">
        <v>22</v>
      </c>
      <c r="AE30" s="518"/>
      <c r="AF30" s="518" t="s">
        <v>22</v>
      </c>
      <c r="AG30" s="518"/>
      <c r="AH30" s="3"/>
      <c r="AI30" s="512"/>
      <c r="AJ30" s="512"/>
      <c r="AK30" s="512"/>
      <c r="AL30" s="512"/>
      <c r="AM30" s="512"/>
      <c r="AN30" s="512"/>
      <c r="AO30" s="512"/>
      <c r="AP30" s="512"/>
      <c r="AQ30" s="512"/>
      <c r="AR30" s="512"/>
      <c r="AS30" s="512"/>
      <c r="AT30" s="512"/>
      <c r="AU30" s="512"/>
      <c r="AV30" s="512"/>
      <c r="AW30" s="2"/>
      <c r="AX30" s="2"/>
      <c r="AY30" s="2"/>
      <c r="AZ30" s="2"/>
      <c r="BA30" s="2"/>
      <c r="BB30" s="512"/>
      <c r="BC30" s="522"/>
    </row>
    <row r="31" spans="1:55" s="396" customFormat="1" ht="20.25" customHeight="1">
      <c r="A31" s="480">
        <v>434167</v>
      </c>
      <c r="B31" s="480" t="s">
        <v>300</v>
      </c>
      <c r="C31" s="486">
        <v>935030</v>
      </c>
      <c r="D31" s="474" t="s">
        <v>255</v>
      </c>
      <c r="E31" s="476" t="s">
        <v>256</v>
      </c>
      <c r="F31" s="477" t="s">
        <v>22</v>
      </c>
      <c r="G31" s="477"/>
      <c r="H31" s="518"/>
      <c r="I31" s="518"/>
      <c r="J31" s="518" t="s">
        <v>22</v>
      </c>
      <c r="K31" s="518"/>
      <c r="L31" s="518" t="s">
        <v>22</v>
      </c>
      <c r="M31" s="477"/>
      <c r="N31" s="477"/>
      <c r="O31" s="518"/>
      <c r="P31" s="518" t="s">
        <v>22</v>
      </c>
      <c r="Q31" s="518"/>
      <c r="R31" s="518" t="s">
        <v>22</v>
      </c>
      <c r="S31" s="518"/>
      <c r="T31" s="477"/>
      <c r="U31" s="477"/>
      <c r="V31" s="518" t="s">
        <v>22</v>
      </c>
      <c r="W31" s="518"/>
      <c r="X31" s="518" t="s">
        <v>22</v>
      </c>
      <c r="Y31" s="518"/>
      <c r="Z31" s="518"/>
      <c r="AA31" s="477"/>
      <c r="AB31" s="477" t="s">
        <v>22</v>
      </c>
      <c r="AC31" s="518"/>
      <c r="AD31" s="518" t="s">
        <v>22</v>
      </c>
      <c r="AE31" s="518"/>
      <c r="AF31" s="518" t="s">
        <v>22</v>
      </c>
      <c r="AG31" s="518"/>
      <c r="AH31" s="3"/>
      <c r="AI31" s="512">
        <f t="shared" ref="AI31:AI45" si="3">COUNTIF(F31:AG31,"M")</f>
        <v>0</v>
      </c>
      <c r="AJ31" s="512">
        <f t="shared" ref="AJ31:AJ45" si="4">COUNTIF(F31:AG31,"T")</f>
        <v>0</v>
      </c>
      <c r="AK31" s="512">
        <f t="shared" ref="AK31:AK45" si="5">COUNTIF(F31:AG31,"D")</f>
        <v>0</v>
      </c>
      <c r="AL31" s="512">
        <f t="shared" ref="AL31:AL45" si="6">COUNTIF(F31:AG31,"P*")</f>
        <v>10</v>
      </c>
      <c r="AM31" s="512">
        <f t="shared" ref="AM31:AM45" si="7">COUNTIF(F31:AG31,"M/T")</f>
        <v>0</v>
      </c>
      <c r="AN31" s="512">
        <f t="shared" ref="AN31:AN45" si="8">COUNTIF(F31:AG31,"I/I")</f>
        <v>0</v>
      </c>
      <c r="AO31" s="512">
        <f t="shared" ref="AO31:AO45" si="9">COUNTIF(F31:AG31,"I")</f>
        <v>0</v>
      </c>
      <c r="AP31" s="512">
        <f t="shared" ref="AP31:AP45" si="10">COUNTIF(F31:AG31,"I²")</f>
        <v>0</v>
      </c>
      <c r="AQ31" s="512">
        <f t="shared" ref="AQ31:AQ45" si="11">COUNTIF(F31:AG31,"SN")</f>
        <v>0</v>
      </c>
      <c r="AR31" s="512">
        <f t="shared" ref="AR31:AR45" si="12">COUNTIF(F31:AG31,"Ma")</f>
        <v>0</v>
      </c>
      <c r="AS31" s="512">
        <f t="shared" ref="AS31:AS45" si="13">COUNTIF(F31:AG31,"Ta")</f>
        <v>0</v>
      </c>
      <c r="AT31" s="512">
        <f t="shared" ref="AT31:AT45" si="14">COUNTIF(F31:AG31,"Da")</f>
        <v>0</v>
      </c>
      <c r="AU31" s="512">
        <f t="shared" ref="AU31:AU45" si="15">COUNTIF(F31:AG31,"Pa")</f>
        <v>0</v>
      </c>
      <c r="AV31" s="512">
        <f t="shared" ref="AV31:AV45" si="16">COUNTIF(F31:AG31,"MTa")</f>
        <v>0</v>
      </c>
      <c r="AW31" s="2"/>
      <c r="AX31" s="2"/>
      <c r="AY31" s="2"/>
      <c r="AZ31" s="2"/>
      <c r="BA31" s="2"/>
      <c r="BB31" s="512">
        <f t="shared" ref="BB31" si="17">((AX31*6)+(AY31*6)+(AZ31*6)+(BA31)+(AW31*6))</f>
        <v>0</v>
      </c>
      <c r="BC31" s="522">
        <f t="shared" ref="BC31" si="18">(AI31*6)+(AJ31*6)+(AK31*8)+(AL31*12)+(AM31*12)+(AN31*11.5)+(AO31*6)+(AP31*6)+(AQ31*12)+(AR31*6)+(AS31*6)+(AT31*8)+(AU31*12)+(AV31*11.5)</f>
        <v>120</v>
      </c>
    </row>
    <row r="32" spans="1:55" s="396" customFormat="1" ht="20.25" customHeight="1">
      <c r="A32" s="480" t="s">
        <v>301</v>
      </c>
      <c r="B32" s="480" t="s">
        <v>302</v>
      </c>
      <c r="C32" s="474">
        <v>727359</v>
      </c>
      <c r="D32" s="474" t="s">
        <v>255</v>
      </c>
      <c r="E32" s="476" t="s">
        <v>256</v>
      </c>
      <c r="F32" s="477"/>
      <c r="G32" s="477" t="s">
        <v>22</v>
      </c>
      <c r="H32" s="518"/>
      <c r="I32" s="518"/>
      <c r="J32" s="518" t="s">
        <v>22</v>
      </c>
      <c r="K32" s="518"/>
      <c r="L32" s="518" t="s">
        <v>22</v>
      </c>
      <c r="M32" s="477" t="s">
        <v>22</v>
      </c>
      <c r="N32" s="477"/>
      <c r="O32" s="518"/>
      <c r="P32" s="518" t="s">
        <v>22</v>
      </c>
      <c r="Q32" s="518"/>
      <c r="R32" s="518"/>
      <c r="S32" s="518" t="s">
        <v>22</v>
      </c>
      <c r="T32" s="477"/>
      <c r="U32" s="477"/>
      <c r="V32" s="518" t="s">
        <v>22</v>
      </c>
      <c r="W32" s="518"/>
      <c r="X32" s="518"/>
      <c r="Y32" s="518" t="s">
        <v>22</v>
      </c>
      <c r="Z32" s="518"/>
      <c r="AA32" s="477"/>
      <c r="AB32" s="477" t="s">
        <v>22</v>
      </c>
      <c r="AC32" s="518"/>
      <c r="AD32" s="518"/>
      <c r="AE32" s="518" t="s">
        <v>22</v>
      </c>
      <c r="AF32" s="518"/>
      <c r="AG32" s="518"/>
      <c r="AH32" s="3"/>
      <c r="AI32" s="512">
        <f>COUNTIF(F32:AG32,"M")</f>
        <v>0</v>
      </c>
      <c r="AJ32" s="512">
        <f>COUNTIF(F32:AG32,"T")</f>
        <v>0</v>
      </c>
      <c r="AK32" s="512">
        <f>COUNTIF(F32:AG32,"D")</f>
        <v>0</v>
      </c>
      <c r="AL32" s="512">
        <f>COUNTIF(F32:AG32,"P*")</f>
        <v>10</v>
      </c>
      <c r="AM32" s="512">
        <f>COUNTIF(F32:AG32,"M/T")</f>
        <v>0</v>
      </c>
      <c r="AN32" s="512">
        <f>COUNTIF(F32:AG32,"I/I")</f>
        <v>0</v>
      </c>
      <c r="AO32" s="512">
        <f>COUNTIF(F32:AG32,"I")</f>
        <v>0</v>
      </c>
      <c r="AP32" s="512">
        <f>COUNTIF(F32:AG32,"I²")</f>
        <v>0</v>
      </c>
      <c r="AQ32" s="512">
        <f>COUNTIF(F32:AG32,"SN")</f>
        <v>0</v>
      </c>
      <c r="AR32" s="512">
        <f>COUNTIF(F32:AG32,"Ma")</f>
        <v>0</v>
      </c>
      <c r="AS32" s="512">
        <f>COUNTIF(F32:AG32,"Ta")</f>
        <v>0</v>
      </c>
      <c r="AT32" s="512">
        <f>COUNTIF(F32:AG32,"Da")</f>
        <v>0</v>
      </c>
      <c r="AU32" s="512">
        <f>COUNTIF(F32:AG32,"Pa")</f>
        <v>0</v>
      </c>
      <c r="AV32" s="512">
        <f>COUNTIF(F32:AG32,"MTa")</f>
        <v>0</v>
      </c>
      <c r="AW32" s="2"/>
      <c r="AX32" s="2"/>
      <c r="AY32" s="2"/>
      <c r="AZ32" s="2"/>
      <c r="BA32" s="2"/>
      <c r="BB32" s="512">
        <f t="shared" si="1"/>
        <v>0</v>
      </c>
      <c r="BC32" s="522">
        <f t="shared" si="2"/>
        <v>120</v>
      </c>
    </row>
    <row r="33" spans="1:55" s="396" customFormat="1" ht="20.25" customHeight="1">
      <c r="A33" s="468" t="s">
        <v>0</v>
      </c>
      <c r="B33" s="469" t="s">
        <v>1</v>
      </c>
      <c r="C33" s="469" t="s">
        <v>75</v>
      </c>
      <c r="D33" s="470"/>
      <c r="E33" s="471" t="s">
        <v>3</v>
      </c>
      <c r="F33" s="401">
        <v>1</v>
      </c>
      <c r="G33" s="401">
        <v>2</v>
      </c>
      <c r="H33" s="401">
        <v>3</v>
      </c>
      <c r="I33" s="401">
        <v>4</v>
      </c>
      <c r="J33" s="401">
        <v>5</v>
      </c>
      <c r="K33" s="401">
        <v>6</v>
      </c>
      <c r="L33" s="401">
        <v>7</v>
      </c>
      <c r="M33" s="401">
        <v>8</v>
      </c>
      <c r="N33" s="401">
        <v>9</v>
      </c>
      <c r="O33" s="401">
        <v>10</v>
      </c>
      <c r="P33" s="401">
        <v>11</v>
      </c>
      <c r="Q33" s="401">
        <v>12</v>
      </c>
      <c r="R33" s="401">
        <v>13</v>
      </c>
      <c r="S33" s="401">
        <v>14</v>
      </c>
      <c r="T33" s="401">
        <v>15</v>
      </c>
      <c r="U33" s="401">
        <v>16</v>
      </c>
      <c r="V33" s="401">
        <v>17</v>
      </c>
      <c r="W33" s="401">
        <v>18</v>
      </c>
      <c r="X33" s="401">
        <v>19</v>
      </c>
      <c r="Y33" s="401">
        <v>20</v>
      </c>
      <c r="Z33" s="401">
        <v>21</v>
      </c>
      <c r="AA33" s="401">
        <v>22</v>
      </c>
      <c r="AB33" s="401">
        <v>23</v>
      </c>
      <c r="AC33" s="401">
        <v>24</v>
      </c>
      <c r="AD33" s="401">
        <v>25</v>
      </c>
      <c r="AE33" s="401">
        <v>26</v>
      </c>
      <c r="AF33" s="401">
        <v>27</v>
      </c>
      <c r="AG33" s="401">
        <v>28</v>
      </c>
      <c r="AH33" s="3"/>
      <c r="AI33" s="512">
        <f t="shared" si="3"/>
        <v>0</v>
      </c>
      <c r="AJ33" s="512">
        <f t="shared" si="4"/>
        <v>0</v>
      </c>
      <c r="AK33" s="512">
        <f t="shared" si="5"/>
        <v>0</v>
      </c>
      <c r="AL33" s="512">
        <f t="shared" si="6"/>
        <v>0</v>
      </c>
      <c r="AM33" s="512">
        <f t="shared" si="7"/>
        <v>0</v>
      </c>
      <c r="AN33" s="512">
        <f t="shared" si="8"/>
        <v>0</v>
      </c>
      <c r="AO33" s="512">
        <f t="shared" si="9"/>
        <v>0</v>
      </c>
      <c r="AP33" s="512">
        <f t="shared" si="10"/>
        <v>0</v>
      </c>
      <c r="AQ33" s="512">
        <f t="shared" si="11"/>
        <v>0</v>
      </c>
      <c r="AR33" s="512">
        <f t="shared" si="12"/>
        <v>0</v>
      </c>
      <c r="AS33" s="512">
        <f t="shared" si="13"/>
        <v>0</v>
      </c>
      <c r="AT33" s="512">
        <f t="shared" si="14"/>
        <v>0</v>
      </c>
      <c r="AU33" s="512">
        <f t="shared" si="15"/>
        <v>0</v>
      </c>
      <c r="AV33" s="512">
        <f t="shared" si="16"/>
        <v>0</v>
      </c>
      <c r="AW33" s="2"/>
      <c r="AX33" s="2"/>
      <c r="AY33" s="2"/>
      <c r="AZ33" s="2"/>
      <c r="BA33" s="2"/>
      <c r="BB33" s="512">
        <f t="shared" si="1"/>
        <v>0</v>
      </c>
      <c r="BC33" s="522">
        <f t="shared" si="2"/>
        <v>0</v>
      </c>
    </row>
    <row r="34" spans="1:55" s="396" customFormat="1" ht="20.25" customHeight="1">
      <c r="A34" s="468"/>
      <c r="B34" s="469" t="s">
        <v>250</v>
      </c>
      <c r="C34" s="469" t="s">
        <v>204</v>
      </c>
      <c r="D34" s="472"/>
      <c r="E34" s="473"/>
      <c r="F34" s="401" t="s">
        <v>11</v>
      </c>
      <c r="G34" s="401" t="s">
        <v>12</v>
      </c>
      <c r="H34" s="401" t="s">
        <v>13</v>
      </c>
      <c r="I34" s="401" t="s">
        <v>14</v>
      </c>
      <c r="J34" s="401" t="s">
        <v>8</v>
      </c>
      <c r="K34" s="401" t="s">
        <v>9</v>
      </c>
      <c r="L34" s="401" t="s">
        <v>10</v>
      </c>
      <c r="M34" s="401" t="s">
        <v>11</v>
      </c>
      <c r="N34" s="401" t="s">
        <v>12</v>
      </c>
      <c r="O34" s="401" t="s">
        <v>13</v>
      </c>
      <c r="P34" s="401" t="s">
        <v>14</v>
      </c>
      <c r="Q34" s="401" t="s">
        <v>8</v>
      </c>
      <c r="R34" s="401" t="s">
        <v>9</v>
      </c>
      <c r="S34" s="401" t="s">
        <v>10</v>
      </c>
      <c r="T34" s="401" t="s">
        <v>11</v>
      </c>
      <c r="U34" s="401" t="s">
        <v>12</v>
      </c>
      <c r="V34" s="401" t="s">
        <v>13</v>
      </c>
      <c r="W34" s="401" t="s">
        <v>14</v>
      </c>
      <c r="X34" s="401" t="s">
        <v>8</v>
      </c>
      <c r="Y34" s="401" t="s">
        <v>9</v>
      </c>
      <c r="Z34" s="401" t="s">
        <v>10</v>
      </c>
      <c r="AA34" s="401" t="s">
        <v>11</v>
      </c>
      <c r="AB34" s="401" t="s">
        <v>12</v>
      </c>
      <c r="AC34" s="401" t="s">
        <v>13</v>
      </c>
      <c r="AD34" s="401" t="s">
        <v>14</v>
      </c>
      <c r="AE34" s="401" t="s">
        <v>8</v>
      </c>
      <c r="AF34" s="401" t="s">
        <v>9</v>
      </c>
      <c r="AG34" s="401" t="s">
        <v>10</v>
      </c>
      <c r="AH34" s="3"/>
      <c r="AI34" s="512">
        <f t="shared" si="3"/>
        <v>0</v>
      </c>
      <c r="AJ34" s="512">
        <f t="shared" si="4"/>
        <v>0</v>
      </c>
      <c r="AK34" s="512">
        <f t="shared" si="5"/>
        <v>0</v>
      </c>
      <c r="AL34" s="512">
        <f t="shared" si="6"/>
        <v>0</v>
      </c>
      <c r="AM34" s="512">
        <f t="shared" si="7"/>
        <v>0</v>
      </c>
      <c r="AN34" s="512">
        <f t="shared" si="8"/>
        <v>0</v>
      </c>
      <c r="AO34" s="512">
        <f t="shared" si="9"/>
        <v>0</v>
      </c>
      <c r="AP34" s="512">
        <f t="shared" si="10"/>
        <v>0</v>
      </c>
      <c r="AQ34" s="512">
        <f t="shared" si="11"/>
        <v>0</v>
      </c>
      <c r="AR34" s="512">
        <f t="shared" si="12"/>
        <v>0</v>
      </c>
      <c r="AS34" s="512">
        <f t="shared" si="13"/>
        <v>0</v>
      </c>
      <c r="AT34" s="512">
        <f t="shared" si="14"/>
        <v>0</v>
      </c>
      <c r="AU34" s="512">
        <f t="shared" si="15"/>
        <v>0</v>
      </c>
      <c r="AV34" s="512">
        <f t="shared" si="16"/>
        <v>0</v>
      </c>
      <c r="AW34" s="2"/>
      <c r="AX34" s="2"/>
      <c r="AY34" s="2"/>
      <c r="AZ34" s="2"/>
      <c r="BA34" s="2"/>
      <c r="BB34" s="512">
        <f t="shared" si="1"/>
        <v>0</v>
      </c>
      <c r="BC34" s="522">
        <f t="shared" si="2"/>
        <v>0</v>
      </c>
    </row>
    <row r="35" spans="1:55" s="396" customFormat="1" ht="20.25" customHeight="1">
      <c r="A35" s="480" t="s">
        <v>303</v>
      </c>
      <c r="B35" s="480" t="s">
        <v>304</v>
      </c>
      <c r="C35" s="474">
        <v>645360</v>
      </c>
      <c r="D35" s="474" t="s">
        <v>255</v>
      </c>
      <c r="E35" s="476" t="s">
        <v>256</v>
      </c>
      <c r="F35" s="479" t="s">
        <v>22</v>
      </c>
      <c r="G35" s="477"/>
      <c r="H35" s="518" t="s">
        <v>22</v>
      </c>
      <c r="I35" s="518" t="s">
        <v>22</v>
      </c>
      <c r="J35" s="518"/>
      <c r="K35" s="518" t="s">
        <v>22</v>
      </c>
      <c r="L35" s="517" t="s">
        <v>22</v>
      </c>
      <c r="M35" s="479" t="s">
        <v>22</v>
      </c>
      <c r="N35" s="477" t="s">
        <v>22</v>
      </c>
      <c r="O35" s="518"/>
      <c r="P35" s="517" t="s">
        <v>22</v>
      </c>
      <c r="Q35" s="518" t="s">
        <v>22</v>
      </c>
      <c r="R35" s="518"/>
      <c r="S35" s="517" t="s">
        <v>22</v>
      </c>
      <c r="T35" s="477" t="s">
        <v>22</v>
      </c>
      <c r="U35" s="477"/>
      <c r="V35" s="518"/>
      <c r="W35" s="518" t="s">
        <v>22</v>
      </c>
      <c r="X35" s="517" t="s">
        <v>22</v>
      </c>
      <c r="Y35" s="518"/>
      <c r="Z35" s="518" t="s">
        <v>22</v>
      </c>
      <c r="AA35" s="479" t="s">
        <v>22</v>
      </c>
      <c r="AB35" s="479" t="s">
        <v>22</v>
      </c>
      <c r="AC35" s="518" t="s">
        <v>22</v>
      </c>
      <c r="AD35" s="517" t="s">
        <v>22</v>
      </c>
      <c r="AE35" s="518"/>
      <c r="AF35" s="518" t="s">
        <v>22</v>
      </c>
      <c r="AG35" s="518"/>
      <c r="AH35" s="3"/>
      <c r="AI35" s="512">
        <f t="shared" si="3"/>
        <v>0</v>
      </c>
      <c r="AJ35" s="512">
        <f t="shared" si="4"/>
        <v>0</v>
      </c>
      <c r="AK35" s="512">
        <f t="shared" si="5"/>
        <v>0</v>
      </c>
      <c r="AL35" s="512">
        <f t="shared" si="6"/>
        <v>19</v>
      </c>
      <c r="AM35" s="512">
        <f t="shared" si="7"/>
        <v>0</v>
      </c>
      <c r="AN35" s="512">
        <f t="shared" si="8"/>
        <v>0</v>
      </c>
      <c r="AO35" s="512">
        <f t="shared" si="9"/>
        <v>0</v>
      </c>
      <c r="AP35" s="512">
        <f t="shared" si="10"/>
        <v>0</v>
      </c>
      <c r="AQ35" s="512">
        <f t="shared" si="11"/>
        <v>0</v>
      </c>
      <c r="AR35" s="512">
        <f t="shared" si="12"/>
        <v>0</v>
      </c>
      <c r="AS35" s="512">
        <f t="shared" si="13"/>
        <v>0</v>
      </c>
      <c r="AT35" s="512">
        <f t="shared" si="14"/>
        <v>0</v>
      </c>
      <c r="AU35" s="512">
        <f t="shared" si="15"/>
        <v>0</v>
      </c>
      <c r="AV35" s="512">
        <f t="shared" si="16"/>
        <v>0</v>
      </c>
      <c r="AW35" s="2"/>
      <c r="AX35" s="2"/>
      <c r="AY35" s="2"/>
      <c r="AZ35" s="2"/>
      <c r="BA35" s="2"/>
      <c r="BB35" s="512">
        <f t="shared" si="1"/>
        <v>0</v>
      </c>
      <c r="BC35" s="522">
        <f t="shared" si="2"/>
        <v>228</v>
      </c>
    </row>
    <row r="36" spans="1:55" s="396" customFormat="1" ht="20.25" customHeight="1">
      <c r="A36" s="480" t="s">
        <v>305</v>
      </c>
      <c r="B36" s="480" t="s">
        <v>306</v>
      </c>
      <c r="C36" s="474" t="s">
        <v>307</v>
      </c>
      <c r="D36" s="474" t="s">
        <v>255</v>
      </c>
      <c r="E36" s="476" t="s">
        <v>256</v>
      </c>
      <c r="F36" s="477"/>
      <c r="G36" s="477"/>
      <c r="H36" s="518" t="s">
        <v>22</v>
      </c>
      <c r="I36" s="518" t="s">
        <v>22</v>
      </c>
      <c r="J36" s="518"/>
      <c r="K36" s="518" t="s">
        <v>22</v>
      </c>
      <c r="L36" s="518"/>
      <c r="M36" s="477"/>
      <c r="N36" s="477" t="s">
        <v>22</v>
      </c>
      <c r="O36" s="518"/>
      <c r="P36" s="518"/>
      <c r="Q36" s="518" t="s">
        <v>22</v>
      </c>
      <c r="R36" s="518"/>
      <c r="S36" s="518"/>
      <c r="T36" s="477" t="s">
        <v>22</v>
      </c>
      <c r="U36" s="477"/>
      <c r="V36" s="518"/>
      <c r="W36" s="518" t="s">
        <v>22</v>
      </c>
      <c r="X36" s="518"/>
      <c r="Y36" s="518"/>
      <c r="Z36" s="518" t="s">
        <v>22</v>
      </c>
      <c r="AA36" s="477"/>
      <c r="AB36" s="477"/>
      <c r="AC36" s="518" t="s">
        <v>22</v>
      </c>
      <c r="AD36" s="518"/>
      <c r="AE36" s="518"/>
      <c r="AF36" s="518" t="s">
        <v>22</v>
      </c>
      <c r="AG36" s="518"/>
      <c r="AH36" s="3"/>
      <c r="AI36" s="512">
        <f t="shared" si="3"/>
        <v>0</v>
      </c>
      <c r="AJ36" s="512">
        <f t="shared" si="4"/>
        <v>0</v>
      </c>
      <c r="AK36" s="512">
        <f t="shared" si="5"/>
        <v>0</v>
      </c>
      <c r="AL36" s="512">
        <f t="shared" si="6"/>
        <v>10</v>
      </c>
      <c r="AM36" s="512">
        <f t="shared" si="7"/>
        <v>0</v>
      </c>
      <c r="AN36" s="512">
        <f t="shared" si="8"/>
        <v>0</v>
      </c>
      <c r="AO36" s="512">
        <f t="shared" si="9"/>
        <v>0</v>
      </c>
      <c r="AP36" s="512">
        <f t="shared" si="10"/>
        <v>0</v>
      </c>
      <c r="AQ36" s="512">
        <f t="shared" si="11"/>
        <v>0</v>
      </c>
      <c r="AR36" s="512">
        <f t="shared" si="12"/>
        <v>0</v>
      </c>
      <c r="AS36" s="512">
        <f t="shared" si="13"/>
        <v>0</v>
      </c>
      <c r="AT36" s="512">
        <f t="shared" si="14"/>
        <v>0</v>
      </c>
      <c r="AU36" s="512">
        <f t="shared" si="15"/>
        <v>0</v>
      </c>
      <c r="AV36" s="512">
        <f t="shared" si="16"/>
        <v>0</v>
      </c>
      <c r="AW36" s="2"/>
      <c r="AX36" s="2"/>
      <c r="AY36" s="2"/>
      <c r="AZ36" s="2"/>
      <c r="BA36" s="2"/>
      <c r="BB36" s="512">
        <f t="shared" si="1"/>
        <v>0</v>
      </c>
      <c r="BC36" s="522">
        <f t="shared" si="2"/>
        <v>120</v>
      </c>
    </row>
    <row r="37" spans="1:55" s="396" customFormat="1" ht="20.25" customHeight="1">
      <c r="A37" s="480" t="s">
        <v>308</v>
      </c>
      <c r="B37" s="480" t="s">
        <v>309</v>
      </c>
      <c r="C37" s="474">
        <v>84566</v>
      </c>
      <c r="D37" s="474" t="s">
        <v>255</v>
      </c>
      <c r="E37" s="476" t="s">
        <v>256</v>
      </c>
      <c r="F37" s="477"/>
      <c r="G37" s="477" t="s">
        <v>22</v>
      </c>
      <c r="H37" s="518" t="s">
        <v>22</v>
      </c>
      <c r="I37" s="518"/>
      <c r="J37" s="518"/>
      <c r="K37" s="518" t="s">
        <v>22</v>
      </c>
      <c r="L37" s="518"/>
      <c r="M37" s="477"/>
      <c r="N37" s="477" t="s">
        <v>22</v>
      </c>
      <c r="O37" s="518" t="s">
        <v>22</v>
      </c>
      <c r="P37" s="518"/>
      <c r="Q37" s="518"/>
      <c r="R37" s="518"/>
      <c r="S37" s="518"/>
      <c r="T37" s="477"/>
      <c r="U37" s="477"/>
      <c r="V37" s="518"/>
      <c r="W37" s="518" t="s">
        <v>22</v>
      </c>
      <c r="X37" s="518" t="s">
        <v>22</v>
      </c>
      <c r="Y37" s="518"/>
      <c r="Z37" s="518" t="s">
        <v>22</v>
      </c>
      <c r="AA37" s="477" t="s">
        <v>22</v>
      </c>
      <c r="AB37" s="477"/>
      <c r="AC37" s="518" t="s">
        <v>22</v>
      </c>
      <c r="AD37" s="518"/>
      <c r="AE37" s="518"/>
      <c r="AF37" s="518" t="s">
        <v>22</v>
      </c>
      <c r="AG37" s="518" t="s">
        <v>22</v>
      </c>
      <c r="AH37" s="3"/>
      <c r="AI37" s="512">
        <f t="shared" si="3"/>
        <v>0</v>
      </c>
      <c r="AJ37" s="512">
        <f t="shared" si="4"/>
        <v>0</v>
      </c>
      <c r="AK37" s="512">
        <f t="shared" si="5"/>
        <v>0</v>
      </c>
      <c r="AL37" s="512">
        <f t="shared" si="6"/>
        <v>12</v>
      </c>
      <c r="AM37" s="512">
        <f t="shared" si="7"/>
        <v>0</v>
      </c>
      <c r="AN37" s="512">
        <f t="shared" si="8"/>
        <v>0</v>
      </c>
      <c r="AO37" s="512">
        <f t="shared" si="9"/>
        <v>0</v>
      </c>
      <c r="AP37" s="512">
        <f t="shared" si="10"/>
        <v>0</v>
      </c>
      <c r="AQ37" s="512">
        <f t="shared" si="11"/>
        <v>0</v>
      </c>
      <c r="AR37" s="512">
        <f t="shared" si="12"/>
        <v>0</v>
      </c>
      <c r="AS37" s="512">
        <f t="shared" si="13"/>
        <v>0</v>
      </c>
      <c r="AT37" s="512">
        <f t="shared" si="14"/>
        <v>0</v>
      </c>
      <c r="AU37" s="512">
        <f t="shared" si="15"/>
        <v>0</v>
      </c>
      <c r="AV37" s="512">
        <f t="shared" si="16"/>
        <v>0</v>
      </c>
      <c r="AW37" s="2"/>
      <c r="AX37" s="2"/>
      <c r="AY37" s="2"/>
      <c r="AZ37" s="2"/>
      <c r="BA37" s="2"/>
      <c r="BB37" s="512"/>
      <c r="BC37" s="522">
        <f t="shared" si="2"/>
        <v>144</v>
      </c>
    </row>
    <row r="38" spans="1:55" s="396" customFormat="1" ht="20.25" customHeight="1">
      <c r="A38" s="480" t="s">
        <v>310</v>
      </c>
      <c r="B38" s="480" t="s">
        <v>311</v>
      </c>
      <c r="C38" s="474">
        <v>937569</v>
      </c>
      <c r="D38" s="474" t="s">
        <v>265</v>
      </c>
      <c r="E38" s="476" t="s">
        <v>312</v>
      </c>
      <c r="F38" s="477"/>
      <c r="G38" s="477"/>
      <c r="H38" s="518" t="s">
        <v>22</v>
      </c>
      <c r="I38" s="517" t="s">
        <v>22</v>
      </c>
      <c r="J38" s="517" t="s">
        <v>22</v>
      </c>
      <c r="K38" s="518" t="s">
        <v>22</v>
      </c>
      <c r="L38" s="518"/>
      <c r="M38" s="479" t="s">
        <v>20</v>
      </c>
      <c r="N38" s="477" t="s">
        <v>22</v>
      </c>
      <c r="O38" s="517" t="s">
        <v>20</v>
      </c>
      <c r="P38" s="517" t="s">
        <v>22</v>
      </c>
      <c r="Q38" s="518" t="s">
        <v>22</v>
      </c>
      <c r="R38" s="518"/>
      <c r="S38" s="518"/>
      <c r="T38" s="477" t="s">
        <v>22</v>
      </c>
      <c r="U38" s="479" t="s">
        <v>22</v>
      </c>
      <c r="V38" s="518"/>
      <c r="W38" s="518" t="s">
        <v>22</v>
      </c>
      <c r="X38" s="517" t="s">
        <v>22</v>
      </c>
      <c r="Y38" s="517" t="s">
        <v>22</v>
      </c>
      <c r="Z38" s="518" t="s">
        <v>22</v>
      </c>
      <c r="AA38" s="479" t="s">
        <v>22</v>
      </c>
      <c r="AB38" s="479" t="s">
        <v>22</v>
      </c>
      <c r="AC38" s="518" t="s">
        <v>22</v>
      </c>
      <c r="AD38" s="518"/>
      <c r="AE38" s="518" t="s">
        <v>22</v>
      </c>
      <c r="AF38" s="518" t="s">
        <v>22</v>
      </c>
      <c r="AG38" s="518"/>
      <c r="AI38" s="396">
        <f t="shared" si="3"/>
        <v>2</v>
      </c>
      <c r="AJ38" s="396">
        <f t="shared" si="4"/>
        <v>0</v>
      </c>
      <c r="AK38" s="396">
        <f t="shared" si="5"/>
        <v>0</v>
      </c>
      <c r="AL38" s="396">
        <f t="shared" si="6"/>
        <v>18</v>
      </c>
      <c r="AM38" s="396">
        <f t="shared" si="7"/>
        <v>0</v>
      </c>
      <c r="AN38" s="396">
        <f t="shared" si="8"/>
        <v>0</v>
      </c>
      <c r="AO38" s="396">
        <f t="shared" si="9"/>
        <v>0</v>
      </c>
      <c r="AP38" s="396">
        <f t="shared" si="10"/>
        <v>0</v>
      </c>
      <c r="AQ38" s="396">
        <f t="shared" si="11"/>
        <v>0</v>
      </c>
      <c r="AR38" s="396">
        <f t="shared" si="12"/>
        <v>0</v>
      </c>
      <c r="AS38" s="396">
        <f t="shared" si="13"/>
        <v>0</v>
      </c>
      <c r="AT38" s="396">
        <f t="shared" si="14"/>
        <v>0</v>
      </c>
      <c r="AU38" s="396">
        <f t="shared" si="15"/>
        <v>0</v>
      </c>
      <c r="AV38" s="396">
        <f t="shared" si="16"/>
        <v>0</v>
      </c>
      <c r="BC38" s="396">
        <f t="shared" si="2"/>
        <v>228</v>
      </c>
    </row>
    <row r="39" spans="1:55" s="396" customFormat="1" ht="20.25" customHeight="1">
      <c r="A39" s="480" t="s">
        <v>313</v>
      </c>
      <c r="B39" s="480" t="s">
        <v>314</v>
      </c>
      <c r="C39" s="474">
        <v>531827</v>
      </c>
      <c r="D39" s="474" t="s">
        <v>255</v>
      </c>
      <c r="E39" s="476" t="s">
        <v>315</v>
      </c>
      <c r="F39" s="477"/>
      <c r="G39" s="479"/>
      <c r="H39" s="518" t="s">
        <v>21</v>
      </c>
      <c r="I39" s="517" t="s">
        <v>20</v>
      </c>
      <c r="J39" s="518" t="s">
        <v>21</v>
      </c>
      <c r="K39" s="518" t="s">
        <v>21</v>
      </c>
      <c r="L39" s="518" t="s">
        <v>21</v>
      </c>
      <c r="M39" s="477"/>
      <c r="N39" s="477" t="s">
        <v>22</v>
      </c>
      <c r="O39" s="518" t="s">
        <v>21</v>
      </c>
      <c r="P39" s="518"/>
      <c r="Q39" s="518" t="s">
        <v>21</v>
      </c>
      <c r="R39" s="518" t="s">
        <v>21</v>
      </c>
      <c r="S39" s="518" t="s">
        <v>21</v>
      </c>
      <c r="T39" s="477" t="s">
        <v>22</v>
      </c>
      <c r="U39" s="479" t="s">
        <v>22</v>
      </c>
      <c r="V39" s="518" t="s">
        <v>21</v>
      </c>
      <c r="W39" s="517" t="s">
        <v>20</v>
      </c>
      <c r="X39" s="518" t="s">
        <v>21</v>
      </c>
      <c r="Y39" s="518" t="s">
        <v>21</v>
      </c>
      <c r="Z39" s="518" t="s">
        <v>21</v>
      </c>
      <c r="AA39" s="479" t="s">
        <v>22</v>
      </c>
      <c r="AB39" s="477"/>
      <c r="AC39" s="518" t="s">
        <v>21</v>
      </c>
      <c r="AD39" s="518"/>
      <c r="AE39" s="518" t="s">
        <v>21</v>
      </c>
      <c r="AF39" s="518" t="s">
        <v>21</v>
      </c>
      <c r="AG39" s="518" t="s">
        <v>21</v>
      </c>
      <c r="AH39" s="3"/>
      <c r="AI39" s="512">
        <f t="shared" si="3"/>
        <v>2</v>
      </c>
      <c r="AJ39" s="512">
        <f t="shared" si="4"/>
        <v>16</v>
      </c>
      <c r="AK39" s="512">
        <f t="shared" si="5"/>
        <v>0</v>
      </c>
      <c r="AL39" s="512">
        <f t="shared" si="6"/>
        <v>4</v>
      </c>
      <c r="AM39" s="512">
        <f t="shared" si="7"/>
        <v>0</v>
      </c>
      <c r="AN39" s="512">
        <f t="shared" si="8"/>
        <v>0</v>
      </c>
      <c r="AO39" s="512">
        <f t="shared" si="9"/>
        <v>0</v>
      </c>
      <c r="AP39" s="512">
        <f t="shared" si="10"/>
        <v>0</v>
      </c>
      <c r="AQ39" s="512">
        <f t="shared" si="11"/>
        <v>0</v>
      </c>
      <c r="AR39" s="512">
        <f t="shared" si="12"/>
        <v>0</v>
      </c>
      <c r="AS39" s="512">
        <f t="shared" si="13"/>
        <v>0</v>
      </c>
      <c r="AT39" s="512">
        <f t="shared" si="14"/>
        <v>0</v>
      </c>
      <c r="AU39" s="512">
        <f t="shared" si="15"/>
        <v>0</v>
      </c>
      <c r="AV39" s="512">
        <f t="shared" si="16"/>
        <v>0</v>
      </c>
      <c r="AW39" s="2"/>
      <c r="AX39" s="2"/>
      <c r="AY39" s="2"/>
      <c r="AZ39" s="2"/>
      <c r="BA39" s="2"/>
      <c r="BB39" s="512">
        <f>((AX39*6)+(AY39*6)+(AZ39*6)+(BA39)+(AW39*6))</f>
        <v>0</v>
      </c>
      <c r="BC39" s="522">
        <f t="shared" si="2"/>
        <v>156</v>
      </c>
    </row>
    <row r="40" spans="1:55" s="396" customFormat="1" ht="20.25" customHeight="1">
      <c r="A40" s="480" t="s">
        <v>316</v>
      </c>
      <c r="B40" s="480" t="s">
        <v>317</v>
      </c>
      <c r="C40" s="474">
        <v>407835</v>
      </c>
      <c r="D40" s="474" t="s">
        <v>255</v>
      </c>
      <c r="E40" s="476" t="s">
        <v>256</v>
      </c>
      <c r="F40" s="479" t="s">
        <v>22</v>
      </c>
      <c r="G40" s="477"/>
      <c r="H40" s="518" t="s">
        <v>22</v>
      </c>
      <c r="I40" s="518" t="s">
        <v>22</v>
      </c>
      <c r="J40" s="518"/>
      <c r="K40" s="518" t="s">
        <v>22</v>
      </c>
      <c r="L40" s="517" t="s">
        <v>22</v>
      </c>
      <c r="M40" s="479" t="s">
        <v>22</v>
      </c>
      <c r="N40" s="477" t="s">
        <v>22</v>
      </c>
      <c r="O40" s="517" t="s">
        <v>22</v>
      </c>
      <c r="P40" s="518"/>
      <c r="Q40" s="518" t="s">
        <v>22</v>
      </c>
      <c r="R40" s="517" t="s">
        <v>22</v>
      </c>
      <c r="S40" s="518"/>
      <c r="T40" s="477" t="s">
        <v>22</v>
      </c>
      <c r="U40" s="477"/>
      <c r="V40" s="518"/>
      <c r="W40" s="518" t="s">
        <v>22</v>
      </c>
      <c r="X40" s="518"/>
      <c r="Y40" s="517" t="s">
        <v>22</v>
      </c>
      <c r="Z40" s="518" t="s">
        <v>22</v>
      </c>
      <c r="AA40" s="479" t="s">
        <v>22</v>
      </c>
      <c r="AB40" s="477"/>
      <c r="AC40" s="518" t="s">
        <v>22</v>
      </c>
      <c r="AD40" s="518"/>
      <c r="AE40" s="518"/>
      <c r="AF40" s="518" t="s">
        <v>22</v>
      </c>
      <c r="AG40" s="517" t="s">
        <v>22</v>
      </c>
      <c r="AH40" s="3"/>
      <c r="AI40" s="512">
        <f t="shared" si="3"/>
        <v>0</v>
      </c>
      <c r="AJ40" s="512">
        <f t="shared" si="4"/>
        <v>0</v>
      </c>
      <c r="AK40" s="512">
        <f t="shared" si="5"/>
        <v>0</v>
      </c>
      <c r="AL40" s="512">
        <f t="shared" si="6"/>
        <v>18</v>
      </c>
      <c r="AM40" s="512">
        <f t="shared" si="7"/>
        <v>0</v>
      </c>
      <c r="AN40" s="512">
        <f t="shared" si="8"/>
        <v>0</v>
      </c>
      <c r="AO40" s="512">
        <f t="shared" si="9"/>
        <v>0</v>
      </c>
      <c r="AP40" s="512">
        <f t="shared" si="10"/>
        <v>0</v>
      </c>
      <c r="AQ40" s="512">
        <f t="shared" si="11"/>
        <v>0</v>
      </c>
      <c r="AR40" s="512">
        <f t="shared" si="12"/>
        <v>0</v>
      </c>
      <c r="AS40" s="512">
        <f t="shared" si="13"/>
        <v>0</v>
      </c>
      <c r="AT40" s="512">
        <f t="shared" si="14"/>
        <v>0</v>
      </c>
      <c r="AU40" s="512">
        <f t="shared" si="15"/>
        <v>0</v>
      </c>
      <c r="AV40" s="512">
        <f t="shared" si="16"/>
        <v>0</v>
      </c>
      <c r="AW40" s="2"/>
      <c r="AX40" s="2"/>
      <c r="AY40" s="2"/>
      <c r="AZ40" s="2"/>
      <c r="BA40" s="2"/>
      <c r="BB40" s="512">
        <f>((AX40*6)+(AY40*6)+(AZ40*6)+(BA40)+(AW40*6))</f>
        <v>0</v>
      </c>
      <c r="BC40" s="522">
        <f t="shared" si="2"/>
        <v>216</v>
      </c>
    </row>
    <row r="41" spans="1:55" s="396" customFormat="1" ht="20.25" customHeight="1">
      <c r="A41" s="480" t="s">
        <v>318</v>
      </c>
      <c r="B41" s="480" t="s">
        <v>319</v>
      </c>
      <c r="C41" s="474">
        <v>534682</v>
      </c>
      <c r="D41" s="474" t="s">
        <v>255</v>
      </c>
      <c r="E41" s="476" t="s">
        <v>256</v>
      </c>
      <c r="F41" s="477"/>
      <c r="G41" s="477" t="s">
        <v>22</v>
      </c>
      <c r="H41" s="518"/>
      <c r="I41" s="518" t="s">
        <v>22</v>
      </c>
      <c r="J41" s="518"/>
      <c r="K41" s="518"/>
      <c r="L41" s="518"/>
      <c r="M41" s="477" t="s">
        <v>22</v>
      </c>
      <c r="N41" s="477"/>
      <c r="O41" s="518"/>
      <c r="P41" s="518"/>
      <c r="Q41" s="518" t="s">
        <v>22</v>
      </c>
      <c r="R41" s="518"/>
      <c r="S41" s="518" t="s">
        <v>22</v>
      </c>
      <c r="T41" s="477"/>
      <c r="U41" s="477" t="s">
        <v>22</v>
      </c>
      <c r="V41" s="518"/>
      <c r="W41" s="518" t="s">
        <v>22</v>
      </c>
      <c r="X41" s="518"/>
      <c r="Y41" s="518" t="s">
        <v>22</v>
      </c>
      <c r="Z41" s="518"/>
      <c r="AA41" s="477"/>
      <c r="AB41" s="477"/>
      <c r="AC41" s="518" t="s">
        <v>22</v>
      </c>
      <c r="AD41" s="518"/>
      <c r="AE41" s="518" t="s">
        <v>22</v>
      </c>
      <c r="AF41" s="518"/>
      <c r="AG41" s="518"/>
      <c r="AH41" s="3"/>
      <c r="AI41" s="512">
        <f t="shared" si="3"/>
        <v>0</v>
      </c>
      <c r="AJ41" s="512">
        <f t="shared" si="4"/>
        <v>0</v>
      </c>
      <c r="AK41" s="512">
        <f t="shared" si="5"/>
        <v>0</v>
      </c>
      <c r="AL41" s="512">
        <f t="shared" si="6"/>
        <v>10</v>
      </c>
      <c r="AM41" s="512">
        <f t="shared" si="7"/>
        <v>0</v>
      </c>
      <c r="AN41" s="512">
        <f t="shared" si="8"/>
        <v>0</v>
      </c>
      <c r="AO41" s="512">
        <f t="shared" si="9"/>
        <v>0</v>
      </c>
      <c r="AP41" s="512">
        <f t="shared" si="10"/>
        <v>0</v>
      </c>
      <c r="AQ41" s="512">
        <f t="shared" si="11"/>
        <v>0</v>
      </c>
      <c r="AR41" s="512">
        <f t="shared" si="12"/>
        <v>0</v>
      </c>
      <c r="AS41" s="512">
        <f t="shared" si="13"/>
        <v>0</v>
      </c>
      <c r="AT41" s="512">
        <f t="shared" si="14"/>
        <v>0</v>
      </c>
      <c r="AU41" s="512">
        <f t="shared" si="15"/>
        <v>0</v>
      </c>
      <c r="AV41" s="512">
        <f t="shared" si="16"/>
        <v>0</v>
      </c>
      <c r="AW41" s="2"/>
      <c r="AX41" s="2"/>
      <c r="AY41" s="2"/>
      <c r="AZ41" s="2"/>
      <c r="BA41" s="2"/>
      <c r="BB41" s="512">
        <f>((AX41*6)+(AY41*6)+(AZ41*6)+(BA41)+(AW41*6))</f>
        <v>0</v>
      </c>
      <c r="BC41" s="522">
        <f t="shared" si="2"/>
        <v>120</v>
      </c>
    </row>
    <row r="42" spans="1:55" s="396" customFormat="1" ht="20.25" customHeight="1">
      <c r="A42" s="480" t="s">
        <v>320</v>
      </c>
      <c r="B42" s="487" t="s">
        <v>321</v>
      </c>
      <c r="C42" s="486">
        <v>657818</v>
      </c>
      <c r="D42" s="474" t="s">
        <v>265</v>
      </c>
      <c r="E42" s="476" t="s">
        <v>256</v>
      </c>
      <c r="F42" s="479" t="s">
        <v>22</v>
      </c>
      <c r="G42" s="479"/>
      <c r="H42" s="518" t="s">
        <v>22</v>
      </c>
      <c r="I42" s="518"/>
      <c r="J42" s="518" t="s">
        <v>22</v>
      </c>
      <c r="K42" s="518" t="s">
        <v>22</v>
      </c>
      <c r="L42" s="518"/>
      <c r="M42" s="477" t="s">
        <v>22</v>
      </c>
      <c r="N42" s="477" t="s">
        <v>22</v>
      </c>
      <c r="O42" s="518" t="s">
        <v>22</v>
      </c>
      <c r="P42" s="518"/>
      <c r="Q42" s="518" t="s">
        <v>22</v>
      </c>
      <c r="R42" s="517" t="s">
        <v>22</v>
      </c>
      <c r="S42" s="518"/>
      <c r="T42" s="477"/>
      <c r="U42" s="477"/>
      <c r="V42" s="517" t="s">
        <v>22</v>
      </c>
      <c r="W42" s="518" t="s">
        <v>22</v>
      </c>
      <c r="X42" s="518"/>
      <c r="Y42" s="518" t="s">
        <v>22</v>
      </c>
      <c r="Z42" s="518" t="s">
        <v>22</v>
      </c>
      <c r="AA42" s="479" t="s">
        <v>22</v>
      </c>
      <c r="AB42" s="477"/>
      <c r="AC42" s="518"/>
      <c r="AD42" s="518"/>
      <c r="AE42" s="518"/>
      <c r="AF42" s="518"/>
      <c r="AG42" s="518"/>
      <c r="AH42" s="3"/>
      <c r="AI42" s="512">
        <f t="shared" si="3"/>
        <v>0</v>
      </c>
      <c r="AJ42" s="512">
        <f t="shared" si="4"/>
        <v>0</v>
      </c>
      <c r="AK42" s="512">
        <f t="shared" si="5"/>
        <v>0</v>
      </c>
      <c r="AL42" s="512">
        <f t="shared" si="6"/>
        <v>14</v>
      </c>
      <c r="AM42" s="512">
        <f t="shared" si="7"/>
        <v>0</v>
      </c>
      <c r="AN42" s="512">
        <f t="shared" si="8"/>
        <v>0</v>
      </c>
      <c r="AO42" s="512">
        <f t="shared" si="9"/>
        <v>0</v>
      </c>
      <c r="AP42" s="512">
        <f t="shared" si="10"/>
        <v>0</v>
      </c>
      <c r="AQ42" s="512">
        <f t="shared" si="11"/>
        <v>0</v>
      </c>
      <c r="AR42" s="512">
        <f t="shared" si="12"/>
        <v>0</v>
      </c>
      <c r="AS42" s="512">
        <f t="shared" si="13"/>
        <v>0</v>
      </c>
      <c r="AT42" s="512">
        <f t="shared" si="14"/>
        <v>0</v>
      </c>
      <c r="AU42" s="512">
        <f t="shared" si="15"/>
        <v>0</v>
      </c>
      <c r="AV42" s="512">
        <f t="shared" si="16"/>
        <v>0</v>
      </c>
      <c r="AW42" s="2"/>
      <c r="AX42" s="2"/>
      <c r="AY42" s="2"/>
      <c r="AZ42" s="2"/>
      <c r="BA42" s="2"/>
      <c r="BB42" s="512"/>
      <c r="BC42" s="522">
        <f t="shared" si="2"/>
        <v>168</v>
      </c>
    </row>
    <row r="43" spans="1:55" s="396" customFormat="1" ht="20.25" customHeight="1">
      <c r="A43" s="480" t="s">
        <v>322</v>
      </c>
      <c r="B43" s="480" t="s">
        <v>323</v>
      </c>
      <c r="C43" s="474" t="s">
        <v>324</v>
      </c>
      <c r="D43" s="474" t="s">
        <v>255</v>
      </c>
      <c r="E43" s="476" t="s">
        <v>256</v>
      </c>
      <c r="F43" s="477"/>
      <c r="G43" s="479"/>
      <c r="H43" s="482" t="s">
        <v>406</v>
      </c>
      <c r="I43" s="483"/>
      <c r="J43" s="483"/>
      <c r="K43" s="483"/>
      <c r="L43" s="483"/>
      <c r="M43" s="483"/>
      <c r="N43" s="483"/>
      <c r="O43" s="484"/>
      <c r="P43" s="518"/>
      <c r="Q43" s="518" t="s">
        <v>22</v>
      </c>
      <c r="R43" s="518"/>
      <c r="S43" s="517" t="s">
        <v>20</v>
      </c>
      <c r="T43" s="477" t="s">
        <v>22</v>
      </c>
      <c r="U43" s="479" t="s">
        <v>22</v>
      </c>
      <c r="V43" s="518" t="s">
        <v>22</v>
      </c>
      <c r="W43" s="518" t="s">
        <v>22</v>
      </c>
      <c r="X43" s="517" t="s">
        <v>20</v>
      </c>
      <c r="Y43" s="518"/>
      <c r="Z43" s="518" t="s">
        <v>22</v>
      </c>
      <c r="AA43" s="479" t="s">
        <v>22</v>
      </c>
      <c r="AB43" s="477"/>
      <c r="AC43" s="518" t="s">
        <v>22</v>
      </c>
      <c r="AD43" s="517" t="s">
        <v>22</v>
      </c>
      <c r="AE43" s="517" t="s">
        <v>20</v>
      </c>
      <c r="AF43" s="518" t="s">
        <v>22</v>
      </c>
      <c r="AG43" s="517" t="s">
        <v>20</v>
      </c>
      <c r="AH43" s="3"/>
      <c r="AI43" s="512">
        <f t="shared" si="3"/>
        <v>4</v>
      </c>
      <c r="AJ43" s="512">
        <f t="shared" si="4"/>
        <v>0</v>
      </c>
      <c r="AK43" s="512">
        <f t="shared" si="5"/>
        <v>0</v>
      </c>
      <c r="AL43" s="512">
        <f t="shared" si="6"/>
        <v>10</v>
      </c>
      <c r="AM43" s="512">
        <f t="shared" si="7"/>
        <v>0</v>
      </c>
      <c r="AN43" s="512">
        <f t="shared" si="8"/>
        <v>0</v>
      </c>
      <c r="AO43" s="512">
        <f t="shared" si="9"/>
        <v>0</v>
      </c>
      <c r="AP43" s="512">
        <f t="shared" si="10"/>
        <v>0</v>
      </c>
      <c r="AQ43" s="512">
        <f t="shared" si="11"/>
        <v>0</v>
      </c>
      <c r="AR43" s="512">
        <f t="shared" si="12"/>
        <v>0</v>
      </c>
      <c r="AS43" s="512">
        <f t="shared" si="13"/>
        <v>0</v>
      </c>
      <c r="AT43" s="512">
        <f t="shared" si="14"/>
        <v>0</v>
      </c>
      <c r="AU43" s="512">
        <f t="shared" si="15"/>
        <v>0</v>
      </c>
      <c r="AV43" s="512">
        <f t="shared" si="16"/>
        <v>0</v>
      </c>
      <c r="AW43" s="2"/>
      <c r="AX43" s="2"/>
      <c r="AY43" s="2"/>
      <c r="AZ43" s="2"/>
      <c r="BA43" s="2"/>
      <c r="BB43" s="512"/>
      <c r="BC43" s="522">
        <f t="shared" si="2"/>
        <v>144</v>
      </c>
    </row>
    <row r="44" spans="1:55" s="396" customFormat="1" ht="20.25" customHeight="1">
      <c r="A44" s="480">
        <v>434426</v>
      </c>
      <c r="B44" s="480" t="s">
        <v>325</v>
      </c>
      <c r="C44" s="486">
        <v>602939</v>
      </c>
      <c r="D44" s="474" t="s">
        <v>255</v>
      </c>
      <c r="E44" s="476" t="s">
        <v>256</v>
      </c>
      <c r="F44" s="477" t="s">
        <v>22</v>
      </c>
      <c r="G44" s="477"/>
      <c r="H44" s="518" t="s">
        <v>22</v>
      </c>
      <c r="I44" s="518"/>
      <c r="J44" s="518" t="s">
        <v>22</v>
      </c>
      <c r="K44" s="518"/>
      <c r="L44" s="518"/>
      <c r="M44" s="477"/>
      <c r="N44" s="477" t="s">
        <v>22</v>
      </c>
      <c r="O44" s="518"/>
      <c r="P44" s="518" t="s">
        <v>22</v>
      </c>
      <c r="Q44" s="518"/>
      <c r="R44" s="518"/>
      <c r="S44" s="518"/>
      <c r="T44" s="477" t="s">
        <v>22</v>
      </c>
      <c r="U44" s="477"/>
      <c r="V44" s="518" t="s">
        <v>22</v>
      </c>
      <c r="W44" s="518"/>
      <c r="X44" s="518"/>
      <c r="Y44" s="518"/>
      <c r="Z44" s="518" t="s">
        <v>22</v>
      </c>
      <c r="AA44" s="477"/>
      <c r="AB44" s="477" t="s">
        <v>22</v>
      </c>
      <c r="AC44" s="518"/>
      <c r="AD44" s="518" t="s">
        <v>22</v>
      </c>
      <c r="AE44" s="518"/>
      <c r="AF44" s="518"/>
      <c r="AG44" s="518"/>
      <c r="AH44" s="3"/>
      <c r="AI44" s="512">
        <f t="shared" si="3"/>
        <v>0</v>
      </c>
      <c r="AJ44" s="512">
        <f t="shared" si="4"/>
        <v>0</v>
      </c>
      <c r="AK44" s="512">
        <f t="shared" si="5"/>
        <v>0</v>
      </c>
      <c r="AL44" s="512">
        <f t="shared" si="6"/>
        <v>10</v>
      </c>
      <c r="AM44" s="512">
        <f t="shared" si="7"/>
        <v>0</v>
      </c>
      <c r="AN44" s="512">
        <f t="shared" si="8"/>
        <v>0</v>
      </c>
      <c r="AO44" s="512">
        <f t="shared" si="9"/>
        <v>0</v>
      </c>
      <c r="AP44" s="512">
        <f t="shared" si="10"/>
        <v>0</v>
      </c>
      <c r="AQ44" s="512">
        <f t="shared" si="11"/>
        <v>0</v>
      </c>
      <c r="AR44" s="512">
        <f t="shared" si="12"/>
        <v>0</v>
      </c>
      <c r="AS44" s="512">
        <f t="shared" si="13"/>
        <v>0</v>
      </c>
      <c r="AT44" s="512">
        <f t="shared" si="14"/>
        <v>0</v>
      </c>
      <c r="AU44" s="512">
        <f t="shared" si="15"/>
        <v>0</v>
      </c>
      <c r="AV44" s="512">
        <f t="shared" si="16"/>
        <v>0</v>
      </c>
      <c r="AW44" s="2"/>
      <c r="AX44" s="2"/>
      <c r="AY44" s="2"/>
      <c r="AZ44" s="2"/>
      <c r="BA44" s="2"/>
      <c r="BB44" s="512"/>
      <c r="BC44" s="522">
        <f t="shared" si="2"/>
        <v>120</v>
      </c>
    </row>
    <row r="45" spans="1:55" s="396" customFormat="1" ht="20.25" customHeight="1">
      <c r="A45" s="480">
        <v>432970</v>
      </c>
      <c r="B45" s="480" t="s">
        <v>326</v>
      </c>
      <c r="C45" s="486">
        <v>485128</v>
      </c>
      <c r="D45" s="474" t="s">
        <v>255</v>
      </c>
      <c r="E45" s="476" t="s">
        <v>256</v>
      </c>
      <c r="F45" s="477"/>
      <c r="G45" s="477" t="s">
        <v>22</v>
      </c>
      <c r="H45" s="518"/>
      <c r="I45" s="518" t="s">
        <v>22</v>
      </c>
      <c r="J45" s="518"/>
      <c r="K45" s="518" t="s">
        <v>22</v>
      </c>
      <c r="L45" s="518"/>
      <c r="M45" s="479" t="s">
        <v>22</v>
      </c>
      <c r="N45" s="477"/>
      <c r="O45" s="518" t="s">
        <v>22</v>
      </c>
      <c r="P45" s="518"/>
      <c r="Q45" s="518" t="s">
        <v>22</v>
      </c>
      <c r="R45" s="518"/>
      <c r="S45" s="518" t="s">
        <v>22</v>
      </c>
      <c r="T45" s="477"/>
      <c r="U45" s="477"/>
      <c r="V45" s="517" t="s">
        <v>22</v>
      </c>
      <c r="W45" s="518" t="s">
        <v>22</v>
      </c>
      <c r="X45" s="518"/>
      <c r="Y45" s="518" t="s">
        <v>22</v>
      </c>
      <c r="Z45" s="517" t="s">
        <v>22</v>
      </c>
      <c r="AA45" s="477"/>
      <c r="AB45" s="477"/>
      <c r="AC45" s="518" t="s">
        <v>22</v>
      </c>
      <c r="AD45" s="518"/>
      <c r="AE45" s="518" t="s">
        <v>22</v>
      </c>
      <c r="AF45" s="518"/>
      <c r="AG45" s="517" t="s">
        <v>22</v>
      </c>
      <c r="AH45" s="3"/>
      <c r="AI45" s="512">
        <f t="shared" si="3"/>
        <v>0</v>
      </c>
      <c r="AJ45" s="512">
        <f t="shared" si="4"/>
        <v>0</v>
      </c>
      <c r="AK45" s="512">
        <f t="shared" si="5"/>
        <v>0</v>
      </c>
      <c r="AL45" s="512">
        <f t="shared" si="6"/>
        <v>14</v>
      </c>
      <c r="AM45" s="512">
        <f t="shared" si="7"/>
        <v>0</v>
      </c>
      <c r="AN45" s="512">
        <f t="shared" si="8"/>
        <v>0</v>
      </c>
      <c r="AO45" s="512">
        <f t="shared" si="9"/>
        <v>0</v>
      </c>
      <c r="AP45" s="512">
        <f t="shared" si="10"/>
        <v>0</v>
      </c>
      <c r="AQ45" s="512">
        <f t="shared" si="11"/>
        <v>0</v>
      </c>
      <c r="AR45" s="512">
        <f t="shared" si="12"/>
        <v>0</v>
      </c>
      <c r="AS45" s="512">
        <f t="shared" si="13"/>
        <v>0</v>
      </c>
      <c r="AT45" s="512">
        <f t="shared" si="14"/>
        <v>0</v>
      </c>
      <c r="AU45" s="512">
        <f t="shared" si="15"/>
        <v>0</v>
      </c>
      <c r="AV45" s="512">
        <f t="shared" si="16"/>
        <v>0</v>
      </c>
      <c r="AW45" s="2"/>
      <c r="AX45" s="2"/>
      <c r="AY45" s="2"/>
      <c r="AZ45" s="2"/>
      <c r="BA45" s="2"/>
      <c r="BB45" s="512"/>
      <c r="BC45" s="522">
        <f t="shared" si="2"/>
        <v>168</v>
      </c>
    </row>
    <row r="46" spans="1:55" s="396" customFormat="1" ht="20.25" customHeight="1">
      <c r="A46" s="480" t="s">
        <v>327</v>
      </c>
      <c r="B46" s="480" t="s">
        <v>302</v>
      </c>
      <c r="C46" s="474">
        <v>422294</v>
      </c>
      <c r="D46" s="474" t="s">
        <v>255</v>
      </c>
      <c r="E46" s="476" t="s">
        <v>256</v>
      </c>
      <c r="F46" s="477"/>
      <c r="G46" s="477"/>
      <c r="H46" s="518" t="s">
        <v>22</v>
      </c>
      <c r="I46" s="518"/>
      <c r="J46" s="518"/>
      <c r="K46" s="518" t="s">
        <v>22</v>
      </c>
      <c r="L46" s="518"/>
      <c r="M46" s="477"/>
      <c r="N46" s="477" t="s">
        <v>22</v>
      </c>
      <c r="O46" s="518"/>
      <c r="P46" s="518"/>
      <c r="Q46" s="518" t="s">
        <v>22</v>
      </c>
      <c r="R46" s="518" t="s">
        <v>22</v>
      </c>
      <c r="S46" s="518"/>
      <c r="T46" s="477" t="s">
        <v>22</v>
      </c>
      <c r="U46" s="477"/>
      <c r="V46" s="518"/>
      <c r="W46" s="518" t="s">
        <v>22</v>
      </c>
      <c r="X46" s="518"/>
      <c r="Y46" s="518"/>
      <c r="Z46" s="518" t="s">
        <v>22</v>
      </c>
      <c r="AA46" s="477"/>
      <c r="AB46" s="477"/>
      <c r="AC46" s="518" t="s">
        <v>22</v>
      </c>
      <c r="AD46" s="518"/>
      <c r="AE46" s="518"/>
      <c r="AF46" s="518" t="s">
        <v>22</v>
      </c>
      <c r="AG46" s="518"/>
      <c r="AH46" s="3"/>
      <c r="AI46" s="512">
        <f>COUNTIF(F46:AG46,"M")</f>
        <v>0</v>
      </c>
      <c r="AJ46" s="512">
        <f>COUNTIF(F46:AG46,"T")</f>
        <v>0</v>
      </c>
      <c r="AK46" s="512">
        <f>COUNTIF(F46:AG46,"D")</f>
        <v>0</v>
      </c>
      <c r="AL46" s="512">
        <f>COUNTIF(F46:AG46,"P*")</f>
        <v>10</v>
      </c>
      <c r="AM46" s="512">
        <f>COUNTIF(F46:AG46,"M/T")</f>
        <v>0</v>
      </c>
      <c r="AN46" s="512">
        <f>COUNTIF(F46:AG46,"I/I")</f>
        <v>0</v>
      </c>
      <c r="AO46" s="512">
        <f>COUNTIF(F46:AG46,"I")</f>
        <v>0</v>
      </c>
      <c r="AP46" s="512">
        <f>COUNTIF(F46:AG46,"I²")</f>
        <v>0</v>
      </c>
      <c r="AQ46" s="512">
        <f>COUNTIF(F46:AG46,"SN")</f>
        <v>0</v>
      </c>
      <c r="AR46" s="512">
        <f>COUNTIF(F46:AG46,"Ma")</f>
        <v>0</v>
      </c>
      <c r="AS46" s="512">
        <f>COUNTIF(F46:AG46,"Ta")</f>
        <v>0</v>
      </c>
      <c r="AT46" s="512">
        <f>COUNTIF(F46:AG46,"Da")</f>
        <v>0</v>
      </c>
      <c r="AU46" s="512">
        <f>COUNTIF(F46:AG46,"Pa")</f>
        <v>0</v>
      </c>
      <c r="AV46" s="512">
        <f>COUNTIF(F46:AG46,"MTa")</f>
        <v>0</v>
      </c>
      <c r="AW46" s="2"/>
      <c r="AX46" s="2"/>
      <c r="AY46" s="2"/>
      <c r="AZ46" s="2">
        <v>7</v>
      </c>
      <c r="BA46" s="2"/>
      <c r="BB46" s="512">
        <f>((AX46*6)+(AY46*6)+(AZ46*6)+(BA46)+(AW46*6))</f>
        <v>42</v>
      </c>
      <c r="BC46" s="522">
        <f t="shared" si="2"/>
        <v>120</v>
      </c>
    </row>
    <row r="47" spans="1:55" s="457" customFormat="1" ht="29.25" customHeight="1">
      <c r="B47" s="488"/>
      <c r="C47" s="489"/>
      <c r="D47" s="489"/>
      <c r="E47" s="460"/>
      <c r="T47" s="490"/>
      <c r="AA47" s="537"/>
      <c r="AB47" s="537"/>
    </row>
    <row r="48" spans="1:55" s="457" customFormat="1" ht="9.75">
      <c r="C48" s="489"/>
      <c r="D48" s="489"/>
      <c r="E48" s="460"/>
      <c r="Y48" s="538"/>
    </row>
  </sheetData>
  <mergeCells count="10">
    <mergeCell ref="P28:AF28"/>
    <mergeCell ref="H43:O43"/>
    <mergeCell ref="E33:E34"/>
    <mergeCell ref="A1:AG1"/>
    <mergeCell ref="A2:AG2"/>
    <mergeCell ref="A3:AG3"/>
    <mergeCell ref="O6:AG6"/>
    <mergeCell ref="I14:R14"/>
    <mergeCell ref="E17:E18"/>
    <mergeCell ref="E4:E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3"/>
  <sheetViews>
    <sheetView workbookViewId="0">
      <selection sqref="A1:XFD1048576"/>
    </sheetView>
  </sheetViews>
  <sheetFormatPr defaultColWidth="11.5703125" defaultRowHeight="15"/>
  <cols>
    <col min="1" max="1" width="12.140625" style="457" customWidth="1"/>
    <col min="2" max="2" width="54.28515625" style="457" customWidth="1"/>
    <col min="3" max="4" width="18.28515625" style="489" customWidth="1"/>
    <col min="5" max="5" width="13.42578125" style="460" customWidth="1"/>
    <col min="6" max="33" width="7.7109375" style="457" customWidth="1"/>
    <col min="34" max="36" width="5.5703125" style="531" customWidth="1"/>
    <col min="37" max="37" width="9.140625" style="457" customWidth="1"/>
    <col min="38" max="38" width="5" style="457" bestFit="1" customWidth="1"/>
    <col min="39" max="61" width="4.42578125" style="457" customWidth="1"/>
    <col min="62" max="238" width="9.140625" style="457" customWidth="1"/>
    <col min="254" max="254" width="5.42578125" customWidth="1"/>
    <col min="255" max="255" width="20.7109375" customWidth="1"/>
    <col min="256" max="256" width="8" bestFit="1" customWidth="1"/>
    <col min="257" max="257" width="6.85546875" customWidth="1"/>
    <col min="258" max="288" width="2.7109375" customWidth="1"/>
    <col min="289" max="289" width="3.42578125" customWidth="1"/>
    <col min="290" max="291" width="2.85546875" customWidth="1"/>
    <col min="292" max="494" width="9.140625" customWidth="1"/>
    <col min="510" max="510" width="5.42578125" customWidth="1"/>
    <col min="511" max="511" width="20.7109375" customWidth="1"/>
    <col min="512" max="512" width="8" bestFit="1" customWidth="1"/>
    <col min="513" max="513" width="6.85546875" customWidth="1"/>
    <col min="514" max="544" width="2.7109375" customWidth="1"/>
    <col min="545" max="545" width="3.42578125" customWidth="1"/>
    <col min="546" max="547" width="2.85546875" customWidth="1"/>
    <col min="548" max="750" width="9.140625" customWidth="1"/>
    <col min="766" max="766" width="5.42578125" customWidth="1"/>
    <col min="767" max="767" width="20.7109375" customWidth="1"/>
    <col min="768" max="768" width="8" bestFit="1" customWidth="1"/>
    <col min="769" max="769" width="6.85546875" customWidth="1"/>
    <col min="770" max="800" width="2.7109375" customWidth="1"/>
    <col min="801" max="801" width="3.42578125" customWidth="1"/>
    <col min="802" max="803" width="2.85546875" customWidth="1"/>
    <col min="804" max="1006" width="9.140625" customWidth="1"/>
    <col min="1022" max="1022" width="5.42578125" customWidth="1"/>
    <col min="1023" max="1023" width="20.7109375" customWidth="1"/>
    <col min="1024" max="1024" width="8" bestFit="1" customWidth="1"/>
    <col min="1025" max="1025" width="6.85546875" customWidth="1"/>
    <col min="1026" max="1056" width="2.7109375" customWidth="1"/>
    <col min="1057" max="1057" width="3.42578125" customWidth="1"/>
    <col min="1058" max="1059" width="2.85546875" customWidth="1"/>
    <col min="1060" max="1262" width="9.140625" customWidth="1"/>
    <col min="1278" max="1278" width="5.42578125" customWidth="1"/>
    <col min="1279" max="1279" width="20.7109375" customWidth="1"/>
    <col min="1280" max="1280" width="8" bestFit="1" customWidth="1"/>
    <col min="1281" max="1281" width="6.85546875" customWidth="1"/>
    <col min="1282" max="1312" width="2.7109375" customWidth="1"/>
    <col min="1313" max="1313" width="3.42578125" customWidth="1"/>
    <col min="1314" max="1315" width="2.85546875" customWidth="1"/>
    <col min="1316" max="1518" width="9.140625" customWidth="1"/>
    <col min="1534" max="1534" width="5.42578125" customWidth="1"/>
    <col min="1535" max="1535" width="20.7109375" customWidth="1"/>
    <col min="1536" max="1536" width="8" bestFit="1" customWidth="1"/>
    <col min="1537" max="1537" width="6.85546875" customWidth="1"/>
    <col min="1538" max="1568" width="2.7109375" customWidth="1"/>
    <col min="1569" max="1569" width="3.42578125" customWidth="1"/>
    <col min="1570" max="1571" width="2.85546875" customWidth="1"/>
    <col min="1572" max="1774" width="9.140625" customWidth="1"/>
    <col min="1790" max="1790" width="5.42578125" customWidth="1"/>
    <col min="1791" max="1791" width="20.7109375" customWidth="1"/>
    <col min="1792" max="1792" width="8" bestFit="1" customWidth="1"/>
    <col min="1793" max="1793" width="6.85546875" customWidth="1"/>
    <col min="1794" max="1824" width="2.7109375" customWidth="1"/>
    <col min="1825" max="1825" width="3.42578125" customWidth="1"/>
    <col min="1826" max="1827" width="2.85546875" customWidth="1"/>
    <col min="1828" max="2030" width="9.140625" customWidth="1"/>
    <col min="2046" max="2046" width="5.42578125" customWidth="1"/>
    <col min="2047" max="2047" width="20.7109375" customWidth="1"/>
    <col min="2048" max="2048" width="8" bestFit="1" customWidth="1"/>
    <col min="2049" max="2049" width="6.85546875" customWidth="1"/>
    <col min="2050" max="2080" width="2.7109375" customWidth="1"/>
    <col min="2081" max="2081" width="3.42578125" customWidth="1"/>
    <col min="2082" max="2083" width="2.85546875" customWidth="1"/>
    <col min="2084" max="2286" width="9.140625" customWidth="1"/>
    <col min="2302" max="2302" width="5.42578125" customWidth="1"/>
    <col min="2303" max="2303" width="20.7109375" customWidth="1"/>
    <col min="2304" max="2304" width="8" bestFit="1" customWidth="1"/>
    <col min="2305" max="2305" width="6.85546875" customWidth="1"/>
    <col min="2306" max="2336" width="2.7109375" customWidth="1"/>
    <col min="2337" max="2337" width="3.42578125" customWidth="1"/>
    <col min="2338" max="2339" width="2.85546875" customWidth="1"/>
    <col min="2340" max="2542" width="9.140625" customWidth="1"/>
    <col min="2558" max="2558" width="5.42578125" customWidth="1"/>
    <col min="2559" max="2559" width="20.7109375" customWidth="1"/>
    <col min="2560" max="2560" width="8" bestFit="1" customWidth="1"/>
    <col min="2561" max="2561" width="6.85546875" customWidth="1"/>
    <col min="2562" max="2592" width="2.7109375" customWidth="1"/>
    <col min="2593" max="2593" width="3.42578125" customWidth="1"/>
    <col min="2594" max="2595" width="2.85546875" customWidth="1"/>
    <col min="2596" max="2798" width="9.140625" customWidth="1"/>
    <col min="2814" max="2814" width="5.42578125" customWidth="1"/>
    <col min="2815" max="2815" width="20.7109375" customWidth="1"/>
    <col min="2816" max="2816" width="8" bestFit="1" customWidth="1"/>
    <col min="2817" max="2817" width="6.85546875" customWidth="1"/>
    <col min="2818" max="2848" width="2.7109375" customWidth="1"/>
    <col min="2849" max="2849" width="3.42578125" customWidth="1"/>
    <col min="2850" max="2851" width="2.85546875" customWidth="1"/>
    <col min="2852" max="3054" width="9.140625" customWidth="1"/>
    <col min="3070" max="3070" width="5.42578125" customWidth="1"/>
    <col min="3071" max="3071" width="20.7109375" customWidth="1"/>
    <col min="3072" max="3072" width="8" bestFit="1" customWidth="1"/>
    <col min="3073" max="3073" width="6.85546875" customWidth="1"/>
    <col min="3074" max="3104" width="2.7109375" customWidth="1"/>
    <col min="3105" max="3105" width="3.42578125" customWidth="1"/>
    <col min="3106" max="3107" width="2.85546875" customWidth="1"/>
    <col min="3108" max="3310" width="9.140625" customWidth="1"/>
    <col min="3326" max="3326" width="5.42578125" customWidth="1"/>
    <col min="3327" max="3327" width="20.7109375" customWidth="1"/>
    <col min="3328" max="3328" width="8" bestFit="1" customWidth="1"/>
    <col min="3329" max="3329" width="6.85546875" customWidth="1"/>
    <col min="3330" max="3360" width="2.7109375" customWidth="1"/>
    <col min="3361" max="3361" width="3.42578125" customWidth="1"/>
    <col min="3362" max="3363" width="2.85546875" customWidth="1"/>
    <col min="3364" max="3566" width="9.140625" customWidth="1"/>
    <col min="3582" max="3582" width="5.42578125" customWidth="1"/>
    <col min="3583" max="3583" width="20.7109375" customWidth="1"/>
    <col min="3584" max="3584" width="8" bestFit="1" customWidth="1"/>
    <col min="3585" max="3585" width="6.85546875" customWidth="1"/>
    <col min="3586" max="3616" width="2.7109375" customWidth="1"/>
    <col min="3617" max="3617" width="3.42578125" customWidth="1"/>
    <col min="3618" max="3619" width="2.85546875" customWidth="1"/>
    <col min="3620" max="3822" width="9.140625" customWidth="1"/>
    <col min="3838" max="3838" width="5.42578125" customWidth="1"/>
    <col min="3839" max="3839" width="20.7109375" customWidth="1"/>
    <col min="3840" max="3840" width="8" bestFit="1" customWidth="1"/>
    <col min="3841" max="3841" width="6.85546875" customWidth="1"/>
    <col min="3842" max="3872" width="2.7109375" customWidth="1"/>
    <col min="3873" max="3873" width="3.42578125" customWidth="1"/>
    <col min="3874" max="3875" width="2.85546875" customWidth="1"/>
    <col min="3876" max="4078" width="9.140625" customWidth="1"/>
    <col min="4094" max="4094" width="5.42578125" customWidth="1"/>
    <col min="4095" max="4095" width="20.7109375" customWidth="1"/>
    <col min="4096" max="4096" width="8" bestFit="1" customWidth="1"/>
    <col min="4097" max="4097" width="6.85546875" customWidth="1"/>
    <col min="4098" max="4128" width="2.7109375" customWidth="1"/>
    <col min="4129" max="4129" width="3.42578125" customWidth="1"/>
    <col min="4130" max="4131" width="2.85546875" customWidth="1"/>
    <col min="4132" max="4334" width="9.140625" customWidth="1"/>
    <col min="4350" max="4350" width="5.42578125" customWidth="1"/>
    <col min="4351" max="4351" width="20.7109375" customWidth="1"/>
    <col min="4352" max="4352" width="8" bestFit="1" customWidth="1"/>
    <col min="4353" max="4353" width="6.85546875" customWidth="1"/>
    <col min="4354" max="4384" width="2.7109375" customWidth="1"/>
    <col min="4385" max="4385" width="3.42578125" customWidth="1"/>
    <col min="4386" max="4387" width="2.85546875" customWidth="1"/>
    <col min="4388" max="4590" width="9.140625" customWidth="1"/>
    <col min="4606" max="4606" width="5.42578125" customWidth="1"/>
    <col min="4607" max="4607" width="20.7109375" customWidth="1"/>
    <col min="4608" max="4608" width="8" bestFit="1" customWidth="1"/>
    <col min="4609" max="4609" width="6.85546875" customWidth="1"/>
    <col min="4610" max="4640" width="2.7109375" customWidth="1"/>
    <col min="4641" max="4641" width="3.42578125" customWidth="1"/>
    <col min="4642" max="4643" width="2.85546875" customWidth="1"/>
    <col min="4644" max="4846" width="9.140625" customWidth="1"/>
    <col min="4862" max="4862" width="5.42578125" customWidth="1"/>
    <col min="4863" max="4863" width="20.7109375" customWidth="1"/>
    <col min="4864" max="4864" width="8" bestFit="1" customWidth="1"/>
    <col min="4865" max="4865" width="6.85546875" customWidth="1"/>
    <col min="4866" max="4896" width="2.7109375" customWidth="1"/>
    <col min="4897" max="4897" width="3.42578125" customWidth="1"/>
    <col min="4898" max="4899" width="2.85546875" customWidth="1"/>
    <col min="4900" max="5102" width="9.140625" customWidth="1"/>
    <col min="5118" max="5118" width="5.42578125" customWidth="1"/>
    <col min="5119" max="5119" width="20.7109375" customWidth="1"/>
    <col min="5120" max="5120" width="8" bestFit="1" customWidth="1"/>
    <col min="5121" max="5121" width="6.85546875" customWidth="1"/>
    <col min="5122" max="5152" width="2.7109375" customWidth="1"/>
    <col min="5153" max="5153" width="3.42578125" customWidth="1"/>
    <col min="5154" max="5155" width="2.85546875" customWidth="1"/>
    <col min="5156" max="5358" width="9.140625" customWidth="1"/>
    <col min="5374" max="5374" width="5.42578125" customWidth="1"/>
    <col min="5375" max="5375" width="20.7109375" customWidth="1"/>
    <col min="5376" max="5376" width="8" bestFit="1" customWidth="1"/>
    <col min="5377" max="5377" width="6.85546875" customWidth="1"/>
    <col min="5378" max="5408" width="2.7109375" customWidth="1"/>
    <col min="5409" max="5409" width="3.42578125" customWidth="1"/>
    <col min="5410" max="5411" width="2.85546875" customWidth="1"/>
    <col min="5412" max="5614" width="9.140625" customWidth="1"/>
    <col min="5630" max="5630" width="5.42578125" customWidth="1"/>
    <col min="5631" max="5631" width="20.7109375" customWidth="1"/>
    <col min="5632" max="5632" width="8" bestFit="1" customWidth="1"/>
    <col min="5633" max="5633" width="6.85546875" customWidth="1"/>
    <col min="5634" max="5664" width="2.7109375" customWidth="1"/>
    <col min="5665" max="5665" width="3.42578125" customWidth="1"/>
    <col min="5666" max="5667" width="2.85546875" customWidth="1"/>
    <col min="5668" max="5870" width="9.140625" customWidth="1"/>
    <col min="5886" max="5886" width="5.42578125" customWidth="1"/>
    <col min="5887" max="5887" width="20.7109375" customWidth="1"/>
    <col min="5888" max="5888" width="8" bestFit="1" customWidth="1"/>
    <col min="5889" max="5889" width="6.85546875" customWidth="1"/>
    <col min="5890" max="5920" width="2.7109375" customWidth="1"/>
    <col min="5921" max="5921" width="3.42578125" customWidth="1"/>
    <col min="5922" max="5923" width="2.85546875" customWidth="1"/>
    <col min="5924" max="6126" width="9.140625" customWidth="1"/>
    <col min="6142" max="6142" width="5.42578125" customWidth="1"/>
    <col min="6143" max="6143" width="20.7109375" customWidth="1"/>
    <col min="6144" max="6144" width="8" bestFit="1" customWidth="1"/>
    <col min="6145" max="6145" width="6.85546875" customWidth="1"/>
    <col min="6146" max="6176" width="2.7109375" customWidth="1"/>
    <col min="6177" max="6177" width="3.42578125" customWidth="1"/>
    <col min="6178" max="6179" width="2.85546875" customWidth="1"/>
    <col min="6180" max="6382" width="9.140625" customWidth="1"/>
    <col min="6398" max="6398" width="5.42578125" customWidth="1"/>
    <col min="6399" max="6399" width="20.7109375" customWidth="1"/>
    <col min="6400" max="6400" width="8" bestFit="1" customWidth="1"/>
    <col min="6401" max="6401" width="6.85546875" customWidth="1"/>
    <col min="6402" max="6432" width="2.7109375" customWidth="1"/>
    <col min="6433" max="6433" width="3.42578125" customWidth="1"/>
    <col min="6434" max="6435" width="2.85546875" customWidth="1"/>
    <col min="6436" max="6638" width="9.140625" customWidth="1"/>
    <col min="6654" max="6654" width="5.42578125" customWidth="1"/>
    <col min="6655" max="6655" width="20.7109375" customWidth="1"/>
    <col min="6656" max="6656" width="8" bestFit="1" customWidth="1"/>
    <col min="6657" max="6657" width="6.85546875" customWidth="1"/>
    <col min="6658" max="6688" width="2.7109375" customWidth="1"/>
    <col min="6689" max="6689" width="3.42578125" customWidth="1"/>
    <col min="6690" max="6691" width="2.85546875" customWidth="1"/>
    <col min="6692" max="6894" width="9.140625" customWidth="1"/>
    <col min="6910" max="6910" width="5.42578125" customWidth="1"/>
    <col min="6911" max="6911" width="20.7109375" customWidth="1"/>
    <col min="6912" max="6912" width="8" bestFit="1" customWidth="1"/>
    <col min="6913" max="6913" width="6.85546875" customWidth="1"/>
    <col min="6914" max="6944" width="2.7109375" customWidth="1"/>
    <col min="6945" max="6945" width="3.42578125" customWidth="1"/>
    <col min="6946" max="6947" width="2.85546875" customWidth="1"/>
    <col min="6948" max="7150" width="9.140625" customWidth="1"/>
    <col min="7166" max="7166" width="5.42578125" customWidth="1"/>
    <col min="7167" max="7167" width="20.7109375" customWidth="1"/>
    <col min="7168" max="7168" width="8" bestFit="1" customWidth="1"/>
    <col min="7169" max="7169" width="6.85546875" customWidth="1"/>
    <col min="7170" max="7200" width="2.7109375" customWidth="1"/>
    <col min="7201" max="7201" width="3.42578125" customWidth="1"/>
    <col min="7202" max="7203" width="2.85546875" customWidth="1"/>
    <col min="7204" max="7406" width="9.140625" customWidth="1"/>
    <col min="7422" max="7422" width="5.42578125" customWidth="1"/>
    <col min="7423" max="7423" width="20.7109375" customWidth="1"/>
    <col min="7424" max="7424" width="8" bestFit="1" customWidth="1"/>
    <col min="7425" max="7425" width="6.85546875" customWidth="1"/>
    <col min="7426" max="7456" width="2.7109375" customWidth="1"/>
    <col min="7457" max="7457" width="3.42578125" customWidth="1"/>
    <col min="7458" max="7459" width="2.85546875" customWidth="1"/>
    <col min="7460" max="7662" width="9.140625" customWidth="1"/>
    <col min="7678" max="7678" width="5.42578125" customWidth="1"/>
    <col min="7679" max="7679" width="20.7109375" customWidth="1"/>
    <col min="7680" max="7680" width="8" bestFit="1" customWidth="1"/>
    <col min="7681" max="7681" width="6.85546875" customWidth="1"/>
    <col min="7682" max="7712" width="2.7109375" customWidth="1"/>
    <col min="7713" max="7713" width="3.42578125" customWidth="1"/>
    <col min="7714" max="7715" width="2.85546875" customWidth="1"/>
    <col min="7716" max="7918" width="9.140625" customWidth="1"/>
    <col min="7934" max="7934" width="5.42578125" customWidth="1"/>
    <col min="7935" max="7935" width="20.7109375" customWidth="1"/>
    <col min="7936" max="7936" width="8" bestFit="1" customWidth="1"/>
    <col min="7937" max="7937" width="6.85546875" customWidth="1"/>
    <col min="7938" max="7968" width="2.7109375" customWidth="1"/>
    <col min="7969" max="7969" width="3.42578125" customWidth="1"/>
    <col min="7970" max="7971" width="2.85546875" customWidth="1"/>
    <col min="7972" max="8174" width="9.140625" customWidth="1"/>
    <col min="8190" max="8190" width="5.42578125" customWidth="1"/>
    <col min="8191" max="8191" width="20.7109375" customWidth="1"/>
    <col min="8192" max="8192" width="8" bestFit="1" customWidth="1"/>
    <col min="8193" max="8193" width="6.85546875" customWidth="1"/>
    <col min="8194" max="8224" width="2.7109375" customWidth="1"/>
    <col min="8225" max="8225" width="3.42578125" customWidth="1"/>
    <col min="8226" max="8227" width="2.85546875" customWidth="1"/>
    <col min="8228" max="8430" width="9.140625" customWidth="1"/>
    <col min="8446" max="8446" width="5.42578125" customWidth="1"/>
    <col min="8447" max="8447" width="20.7109375" customWidth="1"/>
    <col min="8448" max="8448" width="8" bestFit="1" customWidth="1"/>
    <col min="8449" max="8449" width="6.85546875" customWidth="1"/>
    <col min="8450" max="8480" width="2.7109375" customWidth="1"/>
    <col min="8481" max="8481" width="3.42578125" customWidth="1"/>
    <col min="8482" max="8483" width="2.85546875" customWidth="1"/>
    <col min="8484" max="8686" width="9.140625" customWidth="1"/>
    <col min="8702" max="8702" width="5.42578125" customWidth="1"/>
    <col min="8703" max="8703" width="20.7109375" customWidth="1"/>
    <col min="8704" max="8704" width="8" bestFit="1" customWidth="1"/>
    <col min="8705" max="8705" width="6.85546875" customWidth="1"/>
    <col min="8706" max="8736" width="2.7109375" customWidth="1"/>
    <col min="8737" max="8737" width="3.42578125" customWidth="1"/>
    <col min="8738" max="8739" width="2.85546875" customWidth="1"/>
    <col min="8740" max="8942" width="9.140625" customWidth="1"/>
    <col min="8958" max="8958" width="5.42578125" customWidth="1"/>
    <col min="8959" max="8959" width="20.7109375" customWidth="1"/>
    <col min="8960" max="8960" width="8" bestFit="1" customWidth="1"/>
    <col min="8961" max="8961" width="6.85546875" customWidth="1"/>
    <col min="8962" max="8992" width="2.7109375" customWidth="1"/>
    <col min="8993" max="8993" width="3.42578125" customWidth="1"/>
    <col min="8994" max="8995" width="2.85546875" customWidth="1"/>
    <col min="8996" max="9198" width="9.140625" customWidth="1"/>
    <col min="9214" max="9214" width="5.42578125" customWidth="1"/>
    <col min="9215" max="9215" width="20.7109375" customWidth="1"/>
    <col min="9216" max="9216" width="8" bestFit="1" customWidth="1"/>
    <col min="9217" max="9217" width="6.85546875" customWidth="1"/>
    <col min="9218" max="9248" width="2.7109375" customWidth="1"/>
    <col min="9249" max="9249" width="3.42578125" customWidth="1"/>
    <col min="9250" max="9251" width="2.85546875" customWidth="1"/>
    <col min="9252" max="9454" width="9.140625" customWidth="1"/>
    <col min="9470" max="9470" width="5.42578125" customWidth="1"/>
    <col min="9471" max="9471" width="20.7109375" customWidth="1"/>
    <col min="9472" max="9472" width="8" bestFit="1" customWidth="1"/>
    <col min="9473" max="9473" width="6.85546875" customWidth="1"/>
    <col min="9474" max="9504" width="2.7109375" customWidth="1"/>
    <col min="9505" max="9505" width="3.42578125" customWidth="1"/>
    <col min="9506" max="9507" width="2.85546875" customWidth="1"/>
    <col min="9508" max="9710" width="9.140625" customWidth="1"/>
    <col min="9726" max="9726" width="5.42578125" customWidth="1"/>
    <col min="9727" max="9727" width="20.7109375" customWidth="1"/>
    <col min="9728" max="9728" width="8" bestFit="1" customWidth="1"/>
    <col min="9729" max="9729" width="6.85546875" customWidth="1"/>
    <col min="9730" max="9760" width="2.7109375" customWidth="1"/>
    <col min="9761" max="9761" width="3.42578125" customWidth="1"/>
    <col min="9762" max="9763" width="2.85546875" customWidth="1"/>
    <col min="9764" max="9966" width="9.140625" customWidth="1"/>
    <col min="9982" max="9982" width="5.42578125" customWidth="1"/>
    <col min="9983" max="9983" width="20.7109375" customWidth="1"/>
    <col min="9984" max="9984" width="8" bestFit="1" customWidth="1"/>
    <col min="9985" max="9985" width="6.85546875" customWidth="1"/>
    <col min="9986" max="10016" width="2.7109375" customWidth="1"/>
    <col min="10017" max="10017" width="3.42578125" customWidth="1"/>
    <col min="10018" max="10019" width="2.85546875" customWidth="1"/>
    <col min="10020" max="10222" width="9.140625" customWidth="1"/>
    <col min="10238" max="10238" width="5.42578125" customWidth="1"/>
    <col min="10239" max="10239" width="20.7109375" customWidth="1"/>
    <col min="10240" max="10240" width="8" bestFit="1" customWidth="1"/>
    <col min="10241" max="10241" width="6.85546875" customWidth="1"/>
    <col min="10242" max="10272" width="2.7109375" customWidth="1"/>
    <col min="10273" max="10273" width="3.42578125" customWidth="1"/>
    <col min="10274" max="10275" width="2.85546875" customWidth="1"/>
    <col min="10276" max="10478" width="9.140625" customWidth="1"/>
    <col min="10494" max="10494" width="5.42578125" customWidth="1"/>
    <col min="10495" max="10495" width="20.7109375" customWidth="1"/>
    <col min="10496" max="10496" width="8" bestFit="1" customWidth="1"/>
    <col min="10497" max="10497" width="6.85546875" customWidth="1"/>
    <col min="10498" max="10528" width="2.7109375" customWidth="1"/>
    <col min="10529" max="10529" width="3.42578125" customWidth="1"/>
    <col min="10530" max="10531" width="2.85546875" customWidth="1"/>
    <col min="10532" max="10734" width="9.140625" customWidth="1"/>
    <col min="10750" max="10750" width="5.42578125" customWidth="1"/>
    <col min="10751" max="10751" width="20.7109375" customWidth="1"/>
    <col min="10752" max="10752" width="8" bestFit="1" customWidth="1"/>
    <col min="10753" max="10753" width="6.85546875" customWidth="1"/>
    <col min="10754" max="10784" width="2.7109375" customWidth="1"/>
    <col min="10785" max="10785" width="3.42578125" customWidth="1"/>
    <col min="10786" max="10787" width="2.85546875" customWidth="1"/>
    <col min="10788" max="10990" width="9.140625" customWidth="1"/>
    <col min="11006" max="11006" width="5.42578125" customWidth="1"/>
    <col min="11007" max="11007" width="20.7109375" customWidth="1"/>
    <col min="11008" max="11008" width="8" bestFit="1" customWidth="1"/>
    <col min="11009" max="11009" width="6.85546875" customWidth="1"/>
    <col min="11010" max="11040" width="2.7109375" customWidth="1"/>
    <col min="11041" max="11041" width="3.42578125" customWidth="1"/>
    <col min="11042" max="11043" width="2.85546875" customWidth="1"/>
    <col min="11044" max="11246" width="9.140625" customWidth="1"/>
    <col min="11262" max="11262" width="5.42578125" customWidth="1"/>
    <col min="11263" max="11263" width="20.7109375" customWidth="1"/>
    <col min="11264" max="11264" width="8" bestFit="1" customWidth="1"/>
    <col min="11265" max="11265" width="6.85546875" customWidth="1"/>
    <col min="11266" max="11296" width="2.7109375" customWidth="1"/>
    <col min="11297" max="11297" width="3.42578125" customWidth="1"/>
    <col min="11298" max="11299" width="2.85546875" customWidth="1"/>
    <col min="11300" max="11502" width="9.140625" customWidth="1"/>
    <col min="11518" max="11518" width="5.42578125" customWidth="1"/>
    <col min="11519" max="11519" width="20.7109375" customWidth="1"/>
    <col min="11520" max="11520" width="8" bestFit="1" customWidth="1"/>
    <col min="11521" max="11521" width="6.85546875" customWidth="1"/>
    <col min="11522" max="11552" width="2.7109375" customWidth="1"/>
    <col min="11553" max="11553" width="3.42578125" customWidth="1"/>
    <col min="11554" max="11555" width="2.85546875" customWidth="1"/>
    <col min="11556" max="11758" width="9.140625" customWidth="1"/>
    <col min="11774" max="11774" width="5.42578125" customWidth="1"/>
    <col min="11775" max="11775" width="20.7109375" customWidth="1"/>
    <col min="11776" max="11776" width="8" bestFit="1" customWidth="1"/>
    <col min="11777" max="11777" width="6.85546875" customWidth="1"/>
    <col min="11778" max="11808" width="2.7109375" customWidth="1"/>
    <col min="11809" max="11809" width="3.42578125" customWidth="1"/>
    <col min="11810" max="11811" width="2.85546875" customWidth="1"/>
    <col min="11812" max="12014" width="9.140625" customWidth="1"/>
    <col min="12030" max="12030" width="5.42578125" customWidth="1"/>
    <col min="12031" max="12031" width="20.7109375" customWidth="1"/>
    <col min="12032" max="12032" width="8" bestFit="1" customWidth="1"/>
    <col min="12033" max="12033" width="6.85546875" customWidth="1"/>
    <col min="12034" max="12064" width="2.7109375" customWidth="1"/>
    <col min="12065" max="12065" width="3.42578125" customWidth="1"/>
    <col min="12066" max="12067" width="2.85546875" customWidth="1"/>
    <col min="12068" max="12270" width="9.140625" customWidth="1"/>
    <col min="12286" max="12286" width="5.42578125" customWidth="1"/>
    <col min="12287" max="12287" width="20.7109375" customWidth="1"/>
    <col min="12288" max="12288" width="8" bestFit="1" customWidth="1"/>
    <col min="12289" max="12289" width="6.85546875" customWidth="1"/>
    <col min="12290" max="12320" width="2.7109375" customWidth="1"/>
    <col min="12321" max="12321" width="3.42578125" customWidth="1"/>
    <col min="12322" max="12323" width="2.85546875" customWidth="1"/>
    <col min="12324" max="12526" width="9.140625" customWidth="1"/>
    <col min="12542" max="12542" width="5.42578125" customWidth="1"/>
    <col min="12543" max="12543" width="20.7109375" customWidth="1"/>
    <col min="12544" max="12544" width="8" bestFit="1" customWidth="1"/>
    <col min="12545" max="12545" width="6.85546875" customWidth="1"/>
    <col min="12546" max="12576" width="2.7109375" customWidth="1"/>
    <col min="12577" max="12577" width="3.42578125" customWidth="1"/>
    <col min="12578" max="12579" width="2.85546875" customWidth="1"/>
    <col min="12580" max="12782" width="9.140625" customWidth="1"/>
    <col min="12798" max="12798" width="5.42578125" customWidth="1"/>
    <col min="12799" max="12799" width="20.7109375" customWidth="1"/>
    <col min="12800" max="12800" width="8" bestFit="1" customWidth="1"/>
    <col min="12801" max="12801" width="6.85546875" customWidth="1"/>
    <col min="12802" max="12832" width="2.7109375" customWidth="1"/>
    <col min="12833" max="12833" width="3.42578125" customWidth="1"/>
    <col min="12834" max="12835" width="2.85546875" customWidth="1"/>
    <col min="12836" max="13038" width="9.140625" customWidth="1"/>
    <col min="13054" max="13054" width="5.42578125" customWidth="1"/>
    <col min="13055" max="13055" width="20.7109375" customWidth="1"/>
    <col min="13056" max="13056" width="8" bestFit="1" customWidth="1"/>
    <col min="13057" max="13057" width="6.85546875" customWidth="1"/>
    <col min="13058" max="13088" width="2.7109375" customWidth="1"/>
    <col min="13089" max="13089" width="3.42578125" customWidth="1"/>
    <col min="13090" max="13091" width="2.85546875" customWidth="1"/>
    <col min="13092" max="13294" width="9.140625" customWidth="1"/>
    <col min="13310" max="13310" width="5.42578125" customWidth="1"/>
    <col min="13311" max="13311" width="20.7109375" customWidth="1"/>
    <col min="13312" max="13312" width="8" bestFit="1" customWidth="1"/>
    <col min="13313" max="13313" width="6.85546875" customWidth="1"/>
    <col min="13314" max="13344" width="2.7109375" customWidth="1"/>
    <col min="13345" max="13345" width="3.42578125" customWidth="1"/>
    <col min="13346" max="13347" width="2.85546875" customWidth="1"/>
    <col min="13348" max="13550" width="9.140625" customWidth="1"/>
    <col min="13566" max="13566" width="5.42578125" customWidth="1"/>
    <col min="13567" max="13567" width="20.7109375" customWidth="1"/>
    <col min="13568" max="13568" width="8" bestFit="1" customWidth="1"/>
    <col min="13569" max="13569" width="6.85546875" customWidth="1"/>
    <col min="13570" max="13600" width="2.7109375" customWidth="1"/>
    <col min="13601" max="13601" width="3.42578125" customWidth="1"/>
    <col min="13602" max="13603" width="2.85546875" customWidth="1"/>
    <col min="13604" max="13806" width="9.140625" customWidth="1"/>
    <col min="13822" max="13822" width="5.42578125" customWidth="1"/>
    <col min="13823" max="13823" width="20.7109375" customWidth="1"/>
    <col min="13824" max="13824" width="8" bestFit="1" customWidth="1"/>
    <col min="13825" max="13825" width="6.85546875" customWidth="1"/>
    <col min="13826" max="13856" width="2.7109375" customWidth="1"/>
    <col min="13857" max="13857" width="3.42578125" customWidth="1"/>
    <col min="13858" max="13859" width="2.85546875" customWidth="1"/>
    <col min="13860" max="14062" width="9.140625" customWidth="1"/>
    <col min="14078" max="14078" width="5.42578125" customWidth="1"/>
    <col min="14079" max="14079" width="20.7109375" customWidth="1"/>
    <col min="14080" max="14080" width="8" bestFit="1" customWidth="1"/>
    <col min="14081" max="14081" width="6.85546875" customWidth="1"/>
    <col min="14082" max="14112" width="2.7109375" customWidth="1"/>
    <col min="14113" max="14113" width="3.42578125" customWidth="1"/>
    <col min="14114" max="14115" width="2.85546875" customWidth="1"/>
    <col min="14116" max="14318" width="9.140625" customWidth="1"/>
    <col min="14334" max="14334" width="5.42578125" customWidth="1"/>
    <col min="14335" max="14335" width="20.7109375" customWidth="1"/>
    <col min="14336" max="14336" width="8" bestFit="1" customWidth="1"/>
    <col min="14337" max="14337" width="6.85546875" customWidth="1"/>
    <col min="14338" max="14368" width="2.7109375" customWidth="1"/>
    <col min="14369" max="14369" width="3.42578125" customWidth="1"/>
    <col min="14370" max="14371" width="2.85546875" customWidth="1"/>
    <col min="14372" max="14574" width="9.140625" customWidth="1"/>
    <col min="14590" max="14590" width="5.42578125" customWidth="1"/>
    <col min="14591" max="14591" width="20.7109375" customWidth="1"/>
    <col min="14592" max="14592" width="8" bestFit="1" customWidth="1"/>
    <col min="14593" max="14593" width="6.85546875" customWidth="1"/>
    <col min="14594" max="14624" width="2.7109375" customWidth="1"/>
    <col min="14625" max="14625" width="3.42578125" customWidth="1"/>
    <col min="14626" max="14627" width="2.85546875" customWidth="1"/>
    <col min="14628" max="14830" width="9.140625" customWidth="1"/>
    <col min="14846" max="14846" width="5.42578125" customWidth="1"/>
    <col min="14847" max="14847" width="20.7109375" customWidth="1"/>
    <col min="14848" max="14848" width="8" bestFit="1" customWidth="1"/>
    <col min="14849" max="14849" width="6.85546875" customWidth="1"/>
    <col min="14850" max="14880" width="2.7109375" customWidth="1"/>
    <col min="14881" max="14881" width="3.42578125" customWidth="1"/>
    <col min="14882" max="14883" width="2.85546875" customWidth="1"/>
    <col min="14884" max="15086" width="9.140625" customWidth="1"/>
    <col min="15102" max="15102" width="5.42578125" customWidth="1"/>
    <col min="15103" max="15103" width="20.7109375" customWidth="1"/>
    <col min="15104" max="15104" width="8" bestFit="1" customWidth="1"/>
    <col min="15105" max="15105" width="6.85546875" customWidth="1"/>
    <col min="15106" max="15136" width="2.7109375" customWidth="1"/>
    <col min="15137" max="15137" width="3.42578125" customWidth="1"/>
    <col min="15138" max="15139" width="2.85546875" customWidth="1"/>
    <col min="15140" max="15342" width="9.140625" customWidth="1"/>
    <col min="15358" max="15358" width="5.42578125" customWidth="1"/>
    <col min="15359" max="15359" width="20.7109375" customWidth="1"/>
    <col min="15360" max="15360" width="8" bestFit="1" customWidth="1"/>
    <col min="15361" max="15361" width="6.85546875" customWidth="1"/>
    <col min="15362" max="15392" width="2.7109375" customWidth="1"/>
    <col min="15393" max="15393" width="3.42578125" customWidth="1"/>
    <col min="15394" max="15395" width="2.85546875" customWidth="1"/>
    <col min="15396" max="15598" width="9.140625" customWidth="1"/>
    <col min="15614" max="15614" width="5.42578125" customWidth="1"/>
    <col min="15615" max="15615" width="20.7109375" customWidth="1"/>
    <col min="15616" max="15616" width="8" bestFit="1" customWidth="1"/>
    <col min="15617" max="15617" width="6.85546875" customWidth="1"/>
    <col min="15618" max="15648" width="2.7109375" customWidth="1"/>
    <col min="15649" max="15649" width="3.42578125" customWidth="1"/>
    <col min="15650" max="15651" width="2.85546875" customWidth="1"/>
    <col min="15652" max="15854" width="9.140625" customWidth="1"/>
    <col min="15870" max="15870" width="5.42578125" customWidth="1"/>
    <col min="15871" max="15871" width="20.7109375" customWidth="1"/>
    <col min="15872" max="15872" width="8" bestFit="1" customWidth="1"/>
    <col min="15873" max="15873" width="6.85546875" customWidth="1"/>
    <col min="15874" max="15904" width="2.7109375" customWidth="1"/>
    <col min="15905" max="15905" width="3.42578125" customWidth="1"/>
    <col min="15906" max="15907" width="2.85546875" customWidth="1"/>
    <col min="15908" max="16110" width="9.140625" customWidth="1"/>
    <col min="16126" max="16126" width="5.42578125" customWidth="1"/>
    <col min="16127" max="16127" width="20.7109375" customWidth="1"/>
    <col min="16128" max="16128" width="8" bestFit="1" customWidth="1"/>
    <col min="16129" max="16129" width="6.85546875" customWidth="1"/>
    <col min="16130" max="16160" width="2.7109375" customWidth="1"/>
    <col min="16161" max="16161" width="3.42578125" customWidth="1"/>
    <col min="16162" max="16163" width="2.85546875" customWidth="1"/>
    <col min="16164" max="16366" width="9.140625" customWidth="1"/>
  </cols>
  <sheetData>
    <row r="1" spans="1:237" s="206" customFormat="1" ht="34.5" customHeight="1">
      <c r="A1" s="462" t="s">
        <v>328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91"/>
      <c r="AI1" s="491"/>
      <c r="AJ1" s="492"/>
      <c r="AK1" s="489"/>
      <c r="AL1" s="489"/>
      <c r="AM1" s="489"/>
      <c r="AN1" s="489"/>
      <c r="AO1" s="489"/>
      <c r="AP1" s="489"/>
      <c r="AQ1" s="489"/>
      <c r="AR1" s="489"/>
      <c r="AS1" s="489"/>
      <c r="AT1" s="489"/>
      <c r="AU1" s="489"/>
      <c r="AV1" s="489"/>
      <c r="AW1" s="489"/>
      <c r="AX1" s="489"/>
      <c r="AY1" s="489"/>
      <c r="AZ1" s="489"/>
      <c r="BA1" s="489"/>
      <c r="BB1" s="489"/>
      <c r="BC1" s="489"/>
      <c r="BD1" s="489"/>
      <c r="BE1" s="489"/>
      <c r="BF1" s="489"/>
      <c r="BG1" s="489"/>
      <c r="BH1" s="489"/>
      <c r="BI1" s="489"/>
      <c r="BJ1" s="489"/>
      <c r="BK1" s="489"/>
      <c r="BL1" s="489"/>
      <c r="BM1" s="489"/>
      <c r="BN1" s="489"/>
      <c r="BO1" s="489"/>
      <c r="BP1" s="489"/>
      <c r="BQ1" s="489"/>
      <c r="BR1" s="489"/>
      <c r="BS1" s="489"/>
      <c r="BT1" s="489"/>
      <c r="BU1" s="489"/>
      <c r="BV1" s="489"/>
      <c r="BW1" s="489"/>
      <c r="BX1" s="489"/>
      <c r="BY1" s="489"/>
      <c r="BZ1" s="489"/>
      <c r="CA1" s="489"/>
      <c r="CB1" s="489"/>
      <c r="CC1" s="489"/>
      <c r="CD1" s="489"/>
      <c r="CE1" s="489"/>
      <c r="CF1" s="489"/>
      <c r="CG1" s="489"/>
      <c r="CH1" s="489"/>
      <c r="CI1" s="489"/>
      <c r="CJ1" s="489"/>
      <c r="CK1" s="489"/>
      <c r="CL1" s="489"/>
      <c r="CM1" s="489"/>
      <c r="CN1" s="489"/>
      <c r="CO1" s="489"/>
      <c r="CP1" s="489"/>
      <c r="CQ1" s="489"/>
      <c r="CR1" s="489"/>
      <c r="CS1" s="489"/>
      <c r="CT1" s="489"/>
      <c r="CU1" s="489"/>
      <c r="CV1" s="489"/>
      <c r="CW1" s="489"/>
      <c r="CX1" s="489"/>
      <c r="CY1" s="489"/>
      <c r="CZ1" s="489"/>
      <c r="DA1" s="489"/>
      <c r="DB1" s="489"/>
      <c r="DC1" s="489"/>
      <c r="DD1" s="489"/>
      <c r="DE1" s="489"/>
      <c r="DF1" s="489"/>
      <c r="DG1" s="489"/>
      <c r="DH1" s="489"/>
      <c r="DI1" s="489"/>
      <c r="DJ1" s="489"/>
      <c r="DK1" s="489"/>
      <c r="DL1" s="489"/>
      <c r="DM1" s="489"/>
      <c r="DN1" s="489"/>
      <c r="DO1" s="489"/>
      <c r="DP1" s="489"/>
      <c r="DQ1" s="489"/>
      <c r="DR1" s="489"/>
      <c r="DS1" s="489"/>
      <c r="DT1" s="489"/>
      <c r="DU1" s="489"/>
      <c r="DV1" s="489"/>
      <c r="DW1" s="489"/>
      <c r="DX1" s="489"/>
      <c r="DY1" s="489"/>
      <c r="DZ1" s="489"/>
      <c r="EA1" s="489"/>
      <c r="EB1" s="489"/>
      <c r="EC1" s="489"/>
      <c r="ED1" s="489"/>
      <c r="EE1" s="489"/>
      <c r="EF1" s="489"/>
      <c r="EG1" s="489"/>
      <c r="EH1" s="489"/>
      <c r="EI1" s="489"/>
      <c r="EJ1" s="489"/>
      <c r="EK1" s="489"/>
      <c r="EL1" s="489"/>
      <c r="EM1" s="489"/>
      <c r="EN1" s="489"/>
      <c r="EO1" s="489"/>
      <c r="EP1" s="489"/>
      <c r="EQ1" s="489"/>
      <c r="ER1" s="489"/>
      <c r="ES1" s="489"/>
      <c r="ET1" s="489"/>
      <c r="EU1" s="489"/>
      <c r="EV1" s="489"/>
      <c r="EW1" s="489"/>
      <c r="EX1" s="489"/>
      <c r="EY1" s="489"/>
      <c r="EZ1" s="489"/>
      <c r="FA1" s="489"/>
      <c r="FB1" s="489"/>
      <c r="FC1" s="489"/>
      <c r="FD1" s="489"/>
      <c r="FE1" s="489"/>
      <c r="FF1" s="489"/>
      <c r="FG1" s="489"/>
      <c r="FH1" s="489"/>
      <c r="FI1" s="489"/>
      <c r="FJ1" s="489"/>
      <c r="FK1" s="489"/>
      <c r="FL1" s="489"/>
      <c r="FM1" s="489"/>
      <c r="FN1" s="489"/>
      <c r="FO1" s="489"/>
      <c r="FP1" s="489"/>
      <c r="FQ1" s="489"/>
      <c r="FR1" s="489"/>
      <c r="FS1" s="489"/>
      <c r="FT1" s="489"/>
      <c r="FU1" s="489"/>
      <c r="FV1" s="489"/>
      <c r="FW1" s="489"/>
      <c r="FX1" s="489"/>
      <c r="FY1" s="489"/>
      <c r="FZ1" s="489"/>
      <c r="GA1" s="489"/>
      <c r="GB1" s="489"/>
      <c r="GC1" s="489"/>
      <c r="GD1" s="489"/>
      <c r="GE1" s="489"/>
      <c r="GF1" s="489"/>
      <c r="GG1" s="489"/>
      <c r="GH1" s="489"/>
      <c r="GI1" s="489"/>
      <c r="GJ1" s="489"/>
      <c r="GK1" s="489"/>
      <c r="GL1" s="489"/>
      <c r="GM1" s="489"/>
      <c r="GN1" s="489"/>
      <c r="GO1" s="489"/>
      <c r="GP1" s="489"/>
      <c r="GQ1" s="489"/>
      <c r="GR1" s="489"/>
      <c r="GS1" s="489"/>
      <c r="GT1" s="489"/>
      <c r="GU1" s="489"/>
      <c r="GV1" s="489"/>
      <c r="GW1" s="489"/>
      <c r="GX1" s="489"/>
      <c r="GY1" s="489"/>
      <c r="GZ1" s="489"/>
      <c r="HA1" s="489"/>
      <c r="HB1" s="489"/>
      <c r="HC1" s="489"/>
      <c r="HD1" s="489"/>
      <c r="HE1" s="489"/>
      <c r="HF1" s="489"/>
      <c r="HG1" s="489"/>
      <c r="HH1" s="489"/>
      <c r="HI1" s="489"/>
      <c r="HJ1" s="489"/>
      <c r="HK1" s="489"/>
      <c r="HL1" s="489"/>
      <c r="HM1" s="489"/>
      <c r="HN1" s="489"/>
      <c r="HO1" s="489"/>
      <c r="HP1" s="489"/>
      <c r="HQ1" s="489"/>
      <c r="HR1" s="489"/>
      <c r="HS1" s="489"/>
      <c r="HT1" s="489"/>
      <c r="HU1" s="489"/>
      <c r="HV1" s="489"/>
      <c r="HW1" s="489"/>
      <c r="HX1" s="489"/>
      <c r="HY1" s="489"/>
      <c r="HZ1" s="489"/>
      <c r="IA1" s="489"/>
      <c r="IB1" s="489"/>
      <c r="IC1" s="489"/>
    </row>
    <row r="2" spans="1:237" s="497" customFormat="1" ht="30.75" customHeight="1">
      <c r="A2" s="493" t="s">
        <v>329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5"/>
      <c r="AI2" s="495"/>
      <c r="AJ2" s="49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M2" s="206"/>
    </row>
    <row r="3" spans="1:237" s="497" customFormat="1" ht="31.5" customHeight="1">
      <c r="A3" s="498" t="s">
        <v>330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  <c r="AH3" s="500"/>
      <c r="AI3" s="500"/>
      <c r="AJ3" s="501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</row>
    <row r="4" spans="1:237" s="396" customFormat="1" ht="20.25" customHeight="1">
      <c r="A4" s="502"/>
      <c r="B4" s="503"/>
      <c r="C4" s="503" t="s">
        <v>75</v>
      </c>
      <c r="D4" s="504"/>
      <c r="E4" s="505" t="s">
        <v>3</v>
      </c>
      <c r="F4" s="401">
        <v>1</v>
      </c>
      <c r="G4" s="401">
        <v>2</v>
      </c>
      <c r="H4" s="401">
        <v>3</v>
      </c>
      <c r="I4" s="401">
        <v>4</v>
      </c>
      <c r="J4" s="401">
        <v>5</v>
      </c>
      <c r="K4" s="401">
        <v>6</v>
      </c>
      <c r="L4" s="401">
        <v>7</v>
      </c>
      <c r="M4" s="401">
        <v>8</v>
      </c>
      <c r="N4" s="401">
        <v>9</v>
      </c>
      <c r="O4" s="401">
        <v>10</v>
      </c>
      <c r="P4" s="401">
        <v>11</v>
      </c>
      <c r="Q4" s="401">
        <v>12</v>
      </c>
      <c r="R4" s="401">
        <v>13</v>
      </c>
      <c r="S4" s="401">
        <v>14</v>
      </c>
      <c r="T4" s="401">
        <v>15</v>
      </c>
      <c r="U4" s="401">
        <v>16</v>
      </c>
      <c r="V4" s="401">
        <v>17</v>
      </c>
      <c r="W4" s="401">
        <v>18</v>
      </c>
      <c r="X4" s="401">
        <v>19</v>
      </c>
      <c r="Y4" s="401">
        <v>20</v>
      </c>
      <c r="Z4" s="401">
        <v>21</v>
      </c>
      <c r="AA4" s="401">
        <v>22</v>
      </c>
      <c r="AB4" s="401">
        <v>23</v>
      </c>
      <c r="AC4" s="401">
        <v>24</v>
      </c>
      <c r="AD4" s="401">
        <v>25</v>
      </c>
      <c r="AE4" s="401">
        <v>26</v>
      </c>
      <c r="AF4" s="401">
        <v>27</v>
      </c>
      <c r="AG4" s="401">
        <v>28</v>
      </c>
      <c r="AH4" s="506" t="s">
        <v>4</v>
      </c>
      <c r="AI4" s="507" t="s">
        <v>5</v>
      </c>
      <c r="AJ4" s="507" t="s">
        <v>6</v>
      </c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M4" s="497"/>
    </row>
    <row r="5" spans="1:237" s="396" customFormat="1" ht="20.25" customHeight="1">
      <c r="A5" s="508"/>
      <c r="B5" s="503" t="s">
        <v>250</v>
      </c>
      <c r="C5" s="503" t="s">
        <v>204</v>
      </c>
      <c r="D5" s="509"/>
      <c r="E5" s="510"/>
      <c r="F5" s="401" t="s">
        <v>11</v>
      </c>
      <c r="G5" s="401" t="s">
        <v>12</v>
      </c>
      <c r="H5" s="401" t="s">
        <v>13</v>
      </c>
      <c r="I5" s="401" t="s">
        <v>14</v>
      </c>
      <c r="J5" s="401" t="s">
        <v>8</v>
      </c>
      <c r="K5" s="401" t="s">
        <v>9</v>
      </c>
      <c r="L5" s="401" t="s">
        <v>10</v>
      </c>
      <c r="M5" s="401" t="s">
        <v>11</v>
      </c>
      <c r="N5" s="401" t="s">
        <v>12</v>
      </c>
      <c r="O5" s="401" t="s">
        <v>13</v>
      </c>
      <c r="P5" s="401" t="s">
        <v>14</v>
      </c>
      <c r="Q5" s="401" t="s">
        <v>8</v>
      </c>
      <c r="R5" s="401" t="s">
        <v>9</v>
      </c>
      <c r="S5" s="401" t="s">
        <v>10</v>
      </c>
      <c r="T5" s="401" t="s">
        <v>11</v>
      </c>
      <c r="U5" s="401" t="s">
        <v>12</v>
      </c>
      <c r="V5" s="401" t="s">
        <v>13</v>
      </c>
      <c r="W5" s="401" t="s">
        <v>14</v>
      </c>
      <c r="X5" s="401" t="s">
        <v>8</v>
      </c>
      <c r="Y5" s="401" t="s">
        <v>9</v>
      </c>
      <c r="Z5" s="401" t="s">
        <v>10</v>
      </c>
      <c r="AA5" s="401" t="s">
        <v>11</v>
      </c>
      <c r="AB5" s="401" t="s">
        <v>12</v>
      </c>
      <c r="AC5" s="401" t="s">
        <v>13</v>
      </c>
      <c r="AD5" s="401" t="s">
        <v>14</v>
      </c>
      <c r="AE5" s="401" t="s">
        <v>8</v>
      </c>
      <c r="AF5" s="401" t="s">
        <v>9</v>
      </c>
      <c r="AG5" s="401" t="s">
        <v>10</v>
      </c>
      <c r="AH5" s="401"/>
      <c r="AI5" s="511"/>
      <c r="AJ5" s="511"/>
      <c r="AL5" s="2" t="s">
        <v>4</v>
      </c>
      <c r="AM5" s="2" t="s">
        <v>6</v>
      </c>
      <c r="AN5" s="3"/>
      <c r="AO5" s="512" t="s">
        <v>20</v>
      </c>
      <c r="AP5" s="512" t="s">
        <v>21</v>
      </c>
      <c r="AQ5" s="512" t="s">
        <v>156</v>
      </c>
      <c r="AR5" s="512" t="s">
        <v>22</v>
      </c>
      <c r="AS5" s="512" t="s">
        <v>24</v>
      </c>
      <c r="AT5" s="512" t="s">
        <v>25</v>
      </c>
      <c r="AU5" s="512" t="s">
        <v>26</v>
      </c>
      <c r="AV5" s="512" t="s">
        <v>27</v>
      </c>
      <c r="AW5" s="512" t="s">
        <v>23</v>
      </c>
      <c r="AX5" s="512" t="s">
        <v>331</v>
      </c>
      <c r="AY5" s="512" t="s">
        <v>332</v>
      </c>
      <c r="AZ5" s="512" t="s">
        <v>333</v>
      </c>
      <c r="BA5" s="512" t="s">
        <v>334</v>
      </c>
      <c r="BB5" s="512" t="s">
        <v>335</v>
      </c>
      <c r="BC5" s="2" t="s">
        <v>15</v>
      </c>
      <c r="BD5" s="2" t="s">
        <v>16</v>
      </c>
      <c r="BE5" s="2" t="s">
        <v>17</v>
      </c>
      <c r="BF5" s="2" t="s">
        <v>18</v>
      </c>
      <c r="BG5" s="2" t="s">
        <v>19</v>
      </c>
      <c r="BH5" s="513" t="s">
        <v>36</v>
      </c>
      <c r="BI5" s="513" t="s">
        <v>37</v>
      </c>
    </row>
    <row r="6" spans="1:237" s="396" customFormat="1" ht="20.25" customHeight="1">
      <c r="A6" s="481" t="s">
        <v>336</v>
      </c>
      <c r="B6" s="514" t="s">
        <v>337</v>
      </c>
      <c r="C6" s="515">
        <v>602458</v>
      </c>
      <c r="D6" s="515" t="s">
        <v>255</v>
      </c>
      <c r="E6" s="516" t="s">
        <v>118</v>
      </c>
      <c r="F6" s="477"/>
      <c r="G6" s="477"/>
      <c r="H6" s="517" t="s">
        <v>23</v>
      </c>
      <c r="I6" s="518"/>
      <c r="J6" s="518"/>
      <c r="K6" s="518"/>
      <c r="L6" s="518" t="s">
        <v>23</v>
      </c>
      <c r="M6" s="477"/>
      <c r="N6" s="477"/>
      <c r="O6" s="518" t="s">
        <v>23</v>
      </c>
      <c r="P6" s="518"/>
      <c r="Q6" s="518"/>
      <c r="R6" s="518" t="s">
        <v>23</v>
      </c>
      <c r="S6" s="518"/>
      <c r="T6" s="477" t="s">
        <v>23</v>
      </c>
      <c r="U6" s="477" t="s">
        <v>23</v>
      </c>
      <c r="V6" s="518"/>
      <c r="W6" s="517" t="s">
        <v>23</v>
      </c>
      <c r="X6" s="518" t="s">
        <v>23</v>
      </c>
      <c r="Y6" s="518"/>
      <c r="Z6" s="518"/>
      <c r="AA6" s="477" t="s">
        <v>23</v>
      </c>
      <c r="AB6" s="477"/>
      <c r="AC6" s="518" t="s">
        <v>23</v>
      </c>
      <c r="AD6" s="518" t="s">
        <v>23</v>
      </c>
      <c r="AE6" s="518"/>
      <c r="AF6" s="517" t="s">
        <v>23</v>
      </c>
      <c r="AG6" s="518" t="s">
        <v>23</v>
      </c>
      <c r="AH6" s="519">
        <f>AL6</f>
        <v>0</v>
      </c>
      <c r="AI6" s="520">
        <f>AH6+AJ6</f>
        <v>156</v>
      </c>
      <c r="AJ6" s="520">
        <f t="shared" ref="AJ6:AJ14" si="0">AM6</f>
        <v>156</v>
      </c>
      <c r="AL6" s="521">
        <f t="shared" ref="AL6:AL14" si="1">$AL$2-BH6</f>
        <v>0</v>
      </c>
      <c r="AM6" s="521">
        <f t="shared" ref="AM6:AM14" si="2">(BI6-AL6)</f>
        <v>156</v>
      </c>
      <c r="AN6" s="3"/>
      <c r="AO6" s="512">
        <f>COUNTIF(F6:AG6,"M")</f>
        <v>0</v>
      </c>
      <c r="AP6" s="512">
        <f>COUNTIF(F6:AG6,"T")</f>
        <v>0</v>
      </c>
      <c r="AQ6" s="512">
        <f>COUNTIF(F6:AG6,"D")</f>
        <v>0</v>
      </c>
      <c r="AR6" s="512">
        <f>COUNTIF(F6:AG6,"P")</f>
        <v>0</v>
      </c>
      <c r="AS6" s="512">
        <f>COUNTIF(F6:AG6,"M/T")</f>
        <v>0</v>
      </c>
      <c r="AT6" s="512">
        <f>COUNTIF(F6:AG6,"I/I")</f>
        <v>0</v>
      </c>
      <c r="AU6" s="512">
        <f>COUNTIF(F6:AG6,"I")</f>
        <v>0</v>
      </c>
      <c r="AV6" s="512">
        <f>COUNTIF(F6:AG6,"I²")</f>
        <v>0</v>
      </c>
      <c r="AW6" s="512">
        <f>COUNTIF(F6:AG6,"SN*")</f>
        <v>13</v>
      </c>
      <c r="AX6" s="512">
        <f>COUNTIF(F6:AG6,"Ma")</f>
        <v>0</v>
      </c>
      <c r="AY6" s="512">
        <f>COUNTIF(F6:AG6,"Ta")</f>
        <v>0</v>
      </c>
      <c r="AZ6" s="512">
        <f>COUNTIF(F6:AG6,"Da")</f>
        <v>0</v>
      </c>
      <c r="BA6" s="512">
        <f>COUNTIF(F6:AG6,"Pa")</f>
        <v>0</v>
      </c>
      <c r="BB6" s="512">
        <f>COUNTIF(F6:AG6,"MTa")</f>
        <v>0</v>
      </c>
      <c r="BC6" s="2"/>
      <c r="BD6" s="2"/>
      <c r="BE6" s="2"/>
      <c r="BF6" s="2"/>
      <c r="BG6" s="2"/>
      <c r="BH6" s="512">
        <f t="shared" ref="BH6:BH14" si="3">((BD6*6)+(BE6*6)+(BF6*6)+(BG6)+(BC6*6))</f>
        <v>0</v>
      </c>
      <c r="BI6" s="522">
        <f>(AO6*6)+(AP6*6)+(AQ6*8)+(AR6*12)+(AS6*12)+(AT6*11.5)+(AU6*6)+(AV6*6)+(AW6*12)+(AX6*6)+(AY6*6)+(AZ6*8)+(BA6*12)+(BB6*11.5)</f>
        <v>156</v>
      </c>
    </row>
    <row r="7" spans="1:237" s="396" customFormat="1" ht="20.25" customHeight="1">
      <c r="A7" s="481">
        <v>142611</v>
      </c>
      <c r="B7" s="514" t="s">
        <v>338</v>
      </c>
      <c r="C7" s="515">
        <v>889182</v>
      </c>
      <c r="D7" s="515" t="s">
        <v>265</v>
      </c>
      <c r="E7" s="516" t="s">
        <v>118</v>
      </c>
      <c r="F7" s="477" t="s">
        <v>23</v>
      </c>
      <c r="G7" s="477"/>
      <c r="H7" s="518"/>
      <c r="I7" s="518" t="s">
        <v>23</v>
      </c>
      <c r="J7" s="518"/>
      <c r="K7" s="518"/>
      <c r="L7" s="518" t="s">
        <v>23</v>
      </c>
      <c r="M7" s="477"/>
      <c r="N7" s="479" t="s">
        <v>23</v>
      </c>
      <c r="O7" s="518" t="s">
        <v>23</v>
      </c>
      <c r="P7" s="518"/>
      <c r="Q7" s="517"/>
      <c r="R7" s="518" t="s">
        <v>23</v>
      </c>
      <c r="S7" s="518"/>
      <c r="T7" s="477"/>
      <c r="U7" s="477" t="s">
        <v>23</v>
      </c>
      <c r="V7" s="518"/>
      <c r="W7" s="518"/>
      <c r="X7" s="518" t="s">
        <v>23</v>
      </c>
      <c r="Y7" s="518"/>
      <c r="Z7" s="518"/>
      <c r="AA7" s="477" t="s">
        <v>23</v>
      </c>
      <c r="AB7" s="477"/>
      <c r="AC7" s="517" t="s">
        <v>23</v>
      </c>
      <c r="AD7" s="518" t="s">
        <v>23</v>
      </c>
      <c r="AE7" s="518"/>
      <c r="AF7" s="518"/>
      <c r="AG7" s="518" t="s">
        <v>23</v>
      </c>
      <c r="AH7" s="519">
        <f>AL7</f>
        <v>0</v>
      </c>
      <c r="AI7" s="520">
        <f>AH7+AJ7</f>
        <v>144</v>
      </c>
      <c r="AJ7" s="520">
        <f t="shared" si="0"/>
        <v>144</v>
      </c>
      <c r="AL7" s="521">
        <f t="shared" si="1"/>
        <v>0</v>
      </c>
      <c r="AM7" s="521">
        <f t="shared" si="2"/>
        <v>144</v>
      </c>
      <c r="AN7" s="3"/>
      <c r="AO7" s="512">
        <f>COUNTIF(F7:AG7,"M")</f>
        <v>0</v>
      </c>
      <c r="AP7" s="512">
        <f>COUNTIF(F7:AG7,"T")</f>
        <v>0</v>
      </c>
      <c r="AQ7" s="512">
        <f>COUNTIF(F7:AG7,"D")</f>
        <v>0</v>
      </c>
      <c r="AR7" s="512">
        <f>COUNTIF(F7:AG7,"P")</f>
        <v>0</v>
      </c>
      <c r="AS7" s="512">
        <f>COUNTIF(F7:AG7,"M/T")</f>
        <v>0</v>
      </c>
      <c r="AT7" s="512">
        <f>COUNTIF(F7:AG7,"I/I")</f>
        <v>0</v>
      </c>
      <c r="AU7" s="512">
        <f>COUNTIF(F7:AG7,"I")</f>
        <v>0</v>
      </c>
      <c r="AV7" s="512">
        <f>COUNTIF(F7:AG7,"I²")</f>
        <v>0</v>
      </c>
      <c r="AW7" s="512">
        <f>COUNTIF(F7:AG7,"SN*")</f>
        <v>12</v>
      </c>
      <c r="AX7" s="512">
        <f>COUNTIF(F7:AG7,"Ma")</f>
        <v>0</v>
      </c>
      <c r="AY7" s="512">
        <f>COUNTIF(F7:AG7,"Ta")</f>
        <v>0</v>
      </c>
      <c r="AZ7" s="512">
        <f>COUNTIF(F7:AG7,"Da")</f>
        <v>0</v>
      </c>
      <c r="BA7" s="512">
        <f>COUNTIF(F7:AG7,"Pa")</f>
        <v>0</v>
      </c>
      <c r="BB7" s="512">
        <f>COUNTIF(F7:AG7,"MTa")</f>
        <v>0</v>
      </c>
      <c r="BC7" s="2"/>
      <c r="BD7" s="2"/>
      <c r="BE7" s="2"/>
      <c r="BF7" s="2"/>
      <c r="BG7" s="2"/>
      <c r="BH7" s="512">
        <f t="shared" si="3"/>
        <v>0</v>
      </c>
      <c r="BI7" s="522">
        <f>(AO7*6)+(AP7*6)+(AQ7*8)+(AR7*12)+(AS7*12)+(AT7*11.5)+(AU7*6)+(AV7*6)+(AW7*12)+(AX7*6)+(AY7*6)+(AZ7*8)+(BA7*12)+(BB7*11.5)</f>
        <v>144</v>
      </c>
    </row>
    <row r="8" spans="1:237" s="396" customFormat="1" ht="20.25" customHeight="1">
      <c r="A8" s="481" t="s">
        <v>339</v>
      </c>
      <c r="B8" s="514" t="s">
        <v>340</v>
      </c>
      <c r="C8" s="515">
        <v>193516</v>
      </c>
      <c r="D8" s="515" t="s">
        <v>255</v>
      </c>
      <c r="E8" s="516" t="s">
        <v>118</v>
      </c>
      <c r="F8" s="477" t="s">
        <v>23</v>
      </c>
      <c r="G8" s="479" t="s">
        <v>86</v>
      </c>
      <c r="H8" s="517"/>
      <c r="I8" s="518" t="s">
        <v>23</v>
      </c>
      <c r="J8" s="518"/>
      <c r="K8" s="518"/>
      <c r="L8" s="518" t="s">
        <v>23</v>
      </c>
      <c r="M8" s="477"/>
      <c r="N8" s="477"/>
      <c r="O8" s="518" t="s">
        <v>23</v>
      </c>
      <c r="P8" s="518"/>
      <c r="Q8" s="518"/>
      <c r="R8" s="518" t="s">
        <v>23</v>
      </c>
      <c r="S8" s="518"/>
      <c r="T8" s="477"/>
      <c r="U8" s="477" t="s">
        <v>23</v>
      </c>
      <c r="V8" s="518"/>
      <c r="W8" s="517"/>
      <c r="X8" s="518" t="s">
        <v>23</v>
      </c>
      <c r="Y8" s="518"/>
      <c r="Z8" s="518"/>
      <c r="AA8" s="479" t="s">
        <v>86</v>
      </c>
      <c r="AB8" s="477" t="s">
        <v>23</v>
      </c>
      <c r="AC8" s="518"/>
      <c r="AD8" s="518" t="s">
        <v>23</v>
      </c>
      <c r="AE8" s="518"/>
      <c r="AF8" s="517" t="s">
        <v>23</v>
      </c>
      <c r="AG8" s="518" t="s">
        <v>23</v>
      </c>
      <c r="AH8" s="519"/>
      <c r="AI8" s="520"/>
      <c r="AJ8" s="520"/>
      <c r="AL8" s="521"/>
      <c r="AM8" s="521"/>
      <c r="AN8" s="3"/>
      <c r="AO8" s="512"/>
      <c r="AP8" s="512"/>
      <c r="AQ8" s="512"/>
      <c r="AR8" s="512"/>
      <c r="AS8" s="512"/>
      <c r="AT8" s="512"/>
      <c r="AU8" s="512"/>
      <c r="AV8" s="512"/>
      <c r="AW8" s="512"/>
      <c r="AX8" s="512"/>
      <c r="AY8" s="512"/>
      <c r="AZ8" s="512"/>
      <c r="BA8" s="512"/>
      <c r="BB8" s="512"/>
      <c r="BC8" s="2"/>
      <c r="BD8" s="2"/>
      <c r="BE8" s="2"/>
      <c r="BF8" s="2"/>
      <c r="BG8" s="2"/>
      <c r="BH8" s="512"/>
      <c r="BI8" s="522"/>
    </row>
    <row r="9" spans="1:237" s="396" customFormat="1" ht="20.25" customHeight="1">
      <c r="A9" s="481">
        <v>154920</v>
      </c>
      <c r="B9" s="514" t="s">
        <v>341</v>
      </c>
      <c r="C9" s="515">
        <v>999756</v>
      </c>
      <c r="D9" s="515" t="s">
        <v>255</v>
      </c>
      <c r="E9" s="516" t="s">
        <v>118</v>
      </c>
      <c r="F9" s="477" t="s">
        <v>23</v>
      </c>
      <c r="G9" s="477"/>
      <c r="H9" s="517"/>
      <c r="I9" s="518" t="s">
        <v>23</v>
      </c>
      <c r="J9" s="518"/>
      <c r="K9" s="518"/>
      <c r="L9" s="518" t="s">
        <v>23</v>
      </c>
      <c r="M9" s="477"/>
      <c r="N9" s="479" t="s">
        <v>23</v>
      </c>
      <c r="O9" s="518" t="s">
        <v>23</v>
      </c>
      <c r="P9" s="518"/>
      <c r="Q9" s="517"/>
      <c r="R9" s="518" t="s">
        <v>23</v>
      </c>
      <c r="S9" s="518"/>
      <c r="T9" s="477"/>
      <c r="U9" s="477" t="s">
        <v>23</v>
      </c>
      <c r="V9" s="518"/>
      <c r="W9" s="518"/>
      <c r="X9" s="518" t="s">
        <v>23</v>
      </c>
      <c r="Y9" s="518"/>
      <c r="Z9" s="518"/>
      <c r="AA9" s="477" t="s">
        <v>23</v>
      </c>
      <c r="AB9" s="477"/>
      <c r="AC9" s="517" t="s">
        <v>23</v>
      </c>
      <c r="AD9" s="518" t="s">
        <v>23</v>
      </c>
      <c r="AE9" s="518"/>
      <c r="AF9" s="518"/>
      <c r="AG9" s="518" t="s">
        <v>23</v>
      </c>
      <c r="AH9" s="519"/>
      <c r="AI9" s="520"/>
      <c r="AJ9" s="520"/>
      <c r="AL9" s="521"/>
      <c r="AM9" s="521"/>
      <c r="AN9" s="3"/>
      <c r="AO9" s="512"/>
      <c r="AP9" s="512"/>
      <c r="AQ9" s="512"/>
      <c r="AR9" s="512"/>
      <c r="AS9" s="512"/>
      <c r="AT9" s="512"/>
      <c r="AU9" s="512"/>
      <c r="AV9" s="512"/>
      <c r="AW9" s="512"/>
      <c r="AX9" s="512"/>
      <c r="AY9" s="512"/>
      <c r="AZ9" s="512"/>
      <c r="BA9" s="512"/>
      <c r="BB9" s="512"/>
      <c r="BC9" s="2"/>
      <c r="BD9" s="2"/>
      <c r="BE9" s="2"/>
      <c r="BF9" s="2"/>
      <c r="BG9" s="2"/>
      <c r="BH9" s="512"/>
      <c r="BI9" s="522"/>
    </row>
    <row r="10" spans="1:237" s="396" customFormat="1" ht="20.25" customHeight="1">
      <c r="A10" s="481" t="s">
        <v>342</v>
      </c>
      <c r="B10" s="514" t="s">
        <v>343</v>
      </c>
      <c r="C10" s="515">
        <v>388106</v>
      </c>
      <c r="D10" s="515" t="s">
        <v>255</v>
      </c>
      <c r="E10" s="516" t="s">
        <v>118</v>
      </c>
      <c r="F10" s="477" t="s">
        <v>23</v>
      </c>
      <c r="G10" s="477"/>
      <c r="H10" s="518"/>
      <c r="I10" s="518" t="s">
        <v>23</v>
      </c>
      <c r="J10" s="518"/>
      <c r="K10" s="518"/>
      <c r="L10" s="518" t="s">
        <v>23</v>
      </c>
      <c r="M10" s="477"/>
      <c r="N10" s="477"/>
      <c r="O10" s="518" t="s">
        <v>23</v>
      </c>
      <c r="P10" s="518"/>
      <c r="Q10" s="518"/>
      <c r="R10" s="518" t="s">
        <v>23</v>
      </c>
      <c r="S10" s="518"/>
      <c r="T10" s="477"/>
      <c r="U10" s="477" t="s">
        <v>23</v>
      </c>
      <c r="V10" s="518"/>
      <c r="W10" s="518"/>
      <c r="X10" s="518" t="s">
        <v>23</v>
      </c>
      <c r="Y10" s="518"/>
      <c r="Z10" s="518"/>
      <c r="AA10" s="477" t="s">
        <v>23</v>
      </c>
      <c r="AB10" s="477"/>
      <c r="AC10" s="518"/>
      <c r="AD10" s="518" t="s">
        <v>23</v>
      </c>
      <c r="AE10" s="518"/>
      <c r="AF10" s="518"/>
      <c r="AG10" s="518" t="s">
        <v>23</v>
      </c>
      <c r="AH10" s="519">
        <f>AL10</f>
        <v>0</v>
      </c>
      <c r="AI10" s="520">
        <f>AH10+AJ10</f>
        <v>120</v>
      </c>
      <c r="AJ10" s="520">
        <f t="shared" si="0"/>
        <v>120</v>
      </c>
      <c r="AL10" s="521">
        <f t="shared" si="1"/>
        <v>0</v>
      </c>
      <c r="AM10" s="521">
        <f t="shared" si="2"/>
        <v>120</v>
      </c>
      <c r="AN10" s="3"/>
      <c r="AO10" s="512">
        <f>COUNTIF(F10:AG10,"M")</f>
        <v>0</v>
      </c>
      <c r="AP10" s="512">
        <f>COUNTIF(F10:AG10,"T")</f>
        <v>0</v>
      </c>
      <c r="AQ10" s="512">
        <f>COUNTIF(F10:AG10,"D")</f>
        <v>0</v>
      </c>
      <c r="AR10" s="512">
        <f>COUNTIF(F10:AG10,"P")</f>
        <v>0</v>
      </c>
      <c r="AS10" s="512">
        <f>COUNTIF(F10:AG10,"M/T")</f>
        <v>0</v>
      </c>
      <c r="AT10" s="512">
        <f>COUNTIF(F10:AG10,"I/I")</f>
        <v>0</v>
      </c>
      <c r="AU10" s="512">
        <f>COUNTIF(F10:AG10,"I")</f>
        <v>0</v>
      </c>
      <c r="AV10" s="512">
        <f>COUNTIF(F10:AG10,"I²")</f>
        <v>0</v>
      </c>
      <c r="AW10" s="512">
        <f>COUNTIF(F10:AG10,"SN*")</f>
        <v>10</v>
      </c>
      <c r="AX10" s="512">
        <f>COUNTIF(F10:AG10,"Ma")</f>
        <v>0</v>
      </c>
      <c r="AY10" s="512">
        <f>COUNTIF(F10:AG10,"Ta")</f>
        <v>0</v>
      </c>
      <c r="AZ10" s="512">
        <f>COUNTIF(F10:AG10,"Da")</f>
        <v>0</v>
      </c>
      <c r="BA10" s="512">
        <f>COUNTIF(F10:AG10,"Pa")</f>
        <v>0</v>
      </c>
      <c r="BB10" s="512">
        <f>COUNTIF(F10:AG10,"MTa")</f>
        <v>0</v>
      </c>
      <c r="BC10" s="2"/>
      <c r="BD10" s="2"/>
      <c r="BE10" s="2"/>
      <c r="BF10" s="2"/>
      <c r="BG10" s="2"/>
      <c r="BH10" s="512">
        <f t="shared" si="3"/>
        <v>0</v>
      </c>
      <c r="BI10" s="522">
        <f t="shared" ref="BI10:BI15" si="4">(AO10*6)+(AP10*6)+(AQ10*8)+(AR10*12)+(AS10*12)+(AT10*11.5)+(AU10*6)+(AV10*6)+(AW10*12)+(AX10*6)+(AY10*6)+(AZ10*8)+(BA10*12)+(BB10*11.5)</f>
        <v>120</v>
      </c>
    </row>
    <row r="11" spans="1:237" s="396" customFormat="1" ht="20.25" customHeight="1">
      <c r="A11" s="481" t="s">
        <v>344</v>
      </c>
      <c r="B11" s="514" t="s">
        <v>345</v>
      </c>
      <c r="C11" s="515" t="s">
        <v>346</v>
      </c>
      <c r="D11" s="515" t="s">
        <v>255</v>
      </c>
      <c r="E11" s="516" t="s">
        <v>118</v>
      </c>
      <c r="F11" s="477" t="s">
        <v>23</v>
      </c>
      <c r="G11" s="479" t="s">
        <v>23</v>
      </c>
      <c r="H11" s="518"/>
      <c r="I11" s="518" t="s">
        <v>23</v>
      </c>
      <c r="J11" s="518"/>
      <c r="K11" s="518"/>
      <c r="L11" s="518" t="s">
        <v>23</v>
      </c>
      <c r="M11" s="477"/>
      <c r="N11" s="479" t="s">
        <v>23</v>
      </c>
      <c r="O11" s="518" t="s">
        <v>23</v>
      </c>
      <c r="P11" s="518"/>
      <c r="Q11" s="518"/>
      <c r="R11" s="518" t="s">
        <v>23</v>
      </c>
      <c r="S11" s="518"/>
      <c r="T11" s="477"/>
      <c r="U11" s="477" t="s">
        <v>23</v>
      </c>
      <c r="V11" s="518"/>
      <c r="W11" s="518"/>
      <c r="X11" s="518" t="s">
        <v>23</v>
      </c>
      <c r="Y11" s="518"/>
      <c r="Z11" s="518"/>
      <c r="AA11" s="477" t="s">
        <v>23</v>
      </c>
      <c r="AB11" s="477"/>
      <c r="AC11" s="517"/>
      <c r="AD11" s="518" t="s">
        <v>23</v>
      </c>
      <c r="AE11" s="518"/>
      <c r="AF11" s="518"/>
      <c r="AG11" s="518" t="s">
        <v>23</v>
      </c>
      <c r="AH11" s="519">
        <f>AL11</f>
        <v>0</v>
      </c>
      <c r="AI11" s="520">
        <f>AH11+AJ11</f>
        <v>144</v>
      </c>
      <c r="AJ11" s="520">
        <f t="shared" si="0"/>
        <v>144</v>
      </c>
      <c r="AL11" s="521">
        <f t="shared" si="1"/>
        <v>0</v>
      </c>
      <c r="AM11" s="521">
        <f t="shared" si="2"/>
        <v>144</v>
      </c>
      <c r="AN11" s="3"/>
      <c r="AO11" s="512">
        <f>COUNTIF(F11:AG11,"M")</f>
        <v>0</v>
      </c>
      <c r="AP11" s="512">
        <f>COUNTIF(F11:AG11,"T")</f>
        <v>0</v>
      </c>
      <c r="AQ11" s="512">
        <f>COUNTIF(F11:AG11,"D")</f>
        <v>0</v>
      </c>
      <c r="AR11" s="512">
        <f>COUNTIF(F11:AG11,"P")</f>
        <v>0</v>
      </c>
      <c r="AS11" s="512">
        <f>COUNTIF(F11:AG11,"M/T")</f>
        <v>0</v>
      </c>
      <c r="AT11" s="512">
        <f>COUNTIF(F11:AG11,"I/I")</f>
        <v>0</v>
      </c>
      <c r="AU11" s="512">
        <f>COUNTIF(F11:AG11,"I")</f>
        <v>0</v>
      </c>
      <c r="AV11" s="512">
        <f>COUNTIF(F11:AG11,"I²")</f>
        <v>0</v>
      </c>
      <c r="AW11" s="512">
        <f>COUNTIF(F11:AG11,"SN*")</f>
        <v>12</v>
      </c>
      <c r="AX11" s="512">
        <f>COUNTIF(F11:AG11,"Ma")</f>
        <v>0</v>
      </c>
      <c r="AY11" s="512">
        <f>COUNTIF(F11:AG11,"Ta")</f>
        <v>0</v>
      </c>
      <c r="AZ11" s="512">
        <f>COUNTIF(F11:AG11,"Da")</f>
        <v>0</v>
      </c>
      <c r="BA11" s="512">
        <f>COUNTIF(F11:AG11,"Pa")</f>
        <v>0</v>
      </c>
      <c r="BB11" s="512">
        <f>COUNTIF(F11:AG11,"MTa")</f>
        <v>0</v>
      </c>
      <c r="BC11" s="2"/>
      <c r="BD11" s="2"/>
      <c r="BE11" s="2"/>
      <c r="BF11" s="2"/>
      <c r="BG11" s="2"/>
      <c r="BH11" s="512">
        <f t="shared" si="3"/>
        <v>0</v>
      </c>
      <c r="BI11" s="522">
        <f t="shared" si="4"/>
        <v>144</v>
      </c>
    </row>
    <row r="12" spans="1:237" s="396" customFormat="1" ht="20.25" customHeight="1">
      <c r="A12" s="523" t="s">
        <v>347</v>
      </c>
      <c r="B12" s="523" t="s">
        <v>348</v>
      </c>
      <c r="C12" s="524">
        <v>462408</v>
      </c>
      <c r="D12" s="515" t="s">
        <v>255</v>
      </c>
      <c r="E12" s="516" t="s">
        <v>118</v>
      </c>
      <c r="F12" s="477" t="s">
        <v>23</v>
      </c>
      <c r="G12" s="477"/>
      <c r="H12" s="517"/>
      <c r="I12" s="518" t="s">
        <v>23</v>
      </c>
      <c r="J12" s="518"/>
      <c r="K12" s="517" t="s">
        <v>23</v>
      </c>
      <c r="L12" s="518" t="s">
        <v>23</v>
      </c>
      <c r="M12" s="479" t="s">
        <v>86</v>
      </c>
      <c r="N12" s="479"/>
      <c r="O12" s="518" t="s">
        <v>23</v>
      </c>
      <c r="P12" s="518"/>
      <c r="Q12" s="518"/>
      <c r="R12" s="518" t="s">
        <v>23</v>
      </c>
      <c r="S12" s="518"/>
      <c r="T12" s="477"/>
      <c r="U12" s="477" t="s">
        <v>23</v>
      </c>
      <c r="V12" s="518"/>
      <c r="W12" s="518"/>
      <c r="X12" s="518" t="s">
        <v>23</v>
      </c>
      <c r="Y12" s="518"/>
      <c r="Z12" s="517" t="s">
        <v>23</v>
      </c>
      <c r="AA12" s="477" t="s">
        <v>23</v>
      </c>
      <c r="AB12" s="477"/>
      <c r="AC12" s="517"/>
      <c r="AD12" s="518" t="s">
        <v>23</v>
      </c>
      <c r="AE12" s="518"/>
      <c r="AF12" s="518"/>
      <c r="AG12" s="518" t="s">
        <v>23</v>
      </c>
      <c r="AH12" s="519"/>
      <c r="AI12" s="520"/>
      <c r="AJ12" s="520"/>
      <c r="AL12" s="521"/>
      <c r="AM12" s="521"/>
      <c r="AN12" s="3"/>
      <c r="AO12" s="512"/>
      <c r="AP12" s="512"/>
      <c r="AQ12" s="512"/>
      <c r="AR12" s="512"/>
      <c r="AS12" s="512"/>
      <c r="AT12" s="512"/>
      <c r="AU12" s="512"/>
      <c r="AV12" s="512"/>
      <c r="AW12" s="512"/>
      <c r="AX12" s="512"/>
      <c r="AY12" s="512"/>
      <c r="AZ12" s="512"/>
      <c r="BA12" s="512"/>
      <c r="BB12" s="512"/>
      <c r="BC12" s="2"/>
      <c r="BD12" s="2"/>
      <c r="BE12" s="2"/>
      <c r="BF12" s="2"/>
      <c r="BG12" s="2"/>
      <c r="BH12" s="512"/>
      <c r="BI12" s="522"/>
    </row>
    <row r="13" spans="1:237" s="396" customFormat="1" ht="20.25" customHeight="1">
      <c r="A13" s="525">
        <v>435511</v>
      </c>
      <c r="B13" s="523" t="s">
        <v>349</v>
      </c>
      <c r="C13" s="526">
        <v>782275</v>
      </c>
      <c r="D13" s="515" t="s">
        <v>255</v>
      </c>
      <c r="E13" s="516" t="s">
        <v>118</v>
      </c>
      <c r="F13" s="477" t="s">
        <v>23</v>
      </c>
      <c r="G13" s="477"/>
      <c r="H13" s="518"/>
      <c r="I13" s="518" t="s">
        <v>23</v>
      </c>
      <c r="J13" s="518"/>
      <c r="K13" s="518"/>
      <c r="L13" s="518" t="s">
        <v>23</v>
      </c>
      <c r="M13" s="477"/>
      <c r="N13" s="477"/>
      <c r="O13" s="518" t="s">
        <v>23</v>
      </c>
      <c r="P13" s="518"/>
      <c r="Q13" s="517" t="s">
        <v>23</v>
      </c>
      <c r="R13" s="518" t="s">
        <v>23</v>
      </c>
      <c r="S13" s="518"/>
      <c r="T13" s="477"/>
      <c r="U13" s="477" t="s">
        <v>23</v>
      </c>
      <c r="V13" s="518"/>
      <c r="W13" s="517" t="s">
        <v>23</v>
      </c>
      <c r="X13" s="518" t="s">
        <v>23</v>
      </c>
      <c r="Y13" s="518"/>
      <c r="Z13" s="518"/>
      <c r="AA13" s="477" t="s">
        <v>23</v>
      </c>
      <c r="AB13" s="479" t="s">
        <v>23</v>
      </c>
      <c r="AC13" s="518"/>
      <c r="AD13" s="518" t="s">
        <v>23</v>
      </c>
      <c r="AE13" s="518"/>
      <c r="AF13" s="517"/>
      <c r="AG13" s="518" t="s">
        <v>23</v>
      </c>
      <c r="AH13" s="519">
        <f>AL13</f>
        <v>0</v>
      </c>
      <c r="AI13" s="520">
        <f>AH13+AJ13</f>
        <v>156</v>
      </c>
      <c r="AJ13" s="520">
        <f t="shared" si="0"/>
        <v>156</v>
      </c>
      <c r="AL13" s="521">
        <f t="shared" si="1"/>
        <v>0</v>
      </c>
      <c r="AM13" s="521">
        <f t="shared" si="2"/>
        <v>156</v>
      </c>
      <c r="AN13" s="3"/>
      <c r="AO13" s="512">
        <f>COUNTIF(F13:AG13,"M")</f>
        <v>0</v>
      </c>
      <c r="AP13" s="512">
        <f>COUNTIF(F13:AG13,"T")</f>
        <v>0</v>
      </c>
      <c r="AQ13" s="512">
        <f>COUNTIF(F13:AG13,"D")</f>
        <v>0</v>
      </c>
      <c r="AR13" s="512">
        <f>COUNTIF(F13:AG13,"P")</f>
        <v>0</v>
      </c>
      <c r="AS13" s="512">
        <f>COUNTIF(F13:AG13,"M/T")</f>
        <v>0</v>
      </c>
      <c r="AT13" s="512">
        <f>COUNTIF(F13:AG13,"I/I")</f>
        <v>0</v>
      </c>
      <c r="AU13" s="512">
        <f>COUNTIF(F13:AG13,"I")</f>
        <v>0</v>
      </c>
      <c r="AV13" s="512">
        <f>COUNTIF(F13:AG13,"I²")</f>
        <v>0</v>
      </c>
      <c r="AW13" s="512">
        <f>COUNTIF(F13:AG13,"SN*")</f>
        <v>13</v>
      </c>
      <c r="AX13" s="512">
        <f>COUNTIF(F13:AG13,"Ma")</f>
        <v>0</v>
      </c>
      <c r="AY13" s="512">
        <f>COUNTIF(F13:AG13,"Ta")</f>
        <v>0</v>
      </c>
      <c r="AZ13" s="512">
        <f>COUNTIF(F13:AG13,"Da")</f>
        <v>0</v>
      </c>
      <c r="BA13" s="512">
        <f>COUNTIF(F13:AG13,"Pa")</f>
        <v>0</v>
      </c>
      <c r="BB13" s="512">
        <f>COUNTIF(F13:AG13,"MTa")</f>
        <v>0</v>
      </c>
      <c r="BC13" s="2"/>
      <c r="BD13" s="2"/>
      <c r="BE13" s="2"/>
      <c r="BF13" s="2"/>
      <c r="BG13" s="2"/>
      <c r="BH13" s="512">
        <f t="shared" si="3"/>
        <v>0</v>
      </c>
      <c r="BI13" s="522">
        <f t="shared" si="4"/>
        <v>156</v>
      </c>
    </row>
    <row r="14" spans="1:237" s="396" customFormat="1" ht="20.25" customHeight="1">
      <c r="A14" s="481">
        <v>434159</v>
      </c>
      <c r="B14" s="514" t="s">
        <v>350</v>
      </c>
      <c r="C14" s="526">
        <v>332412</v>
      </c>
      <c r="D14" s="515" t="s">
        <v>255</v>
      </c>
      <c r="E14" s="516" t="s">
        <v>118</v>
      </c>
      <c r="F14" s="477" t="s">
        <v>23</v>
      </c>
      <c r="G14" s="479"/>
      <c r="H14" s="517" t="s">
        <v>23</v>
      </c>
      <c r="I14" s="518" t="s">
        <v>23</v>
      </c>
      <c r="J14" s="518"/>
      <c r="K14" s="517" t="s">
        <v>23</v>
      </c>
      <c r="L14" s="518" t="s">
        <v>23</v>
      </c>
      <c r="M14" s="477"/>
      <c r="N14" s="477"/>
      <c r="O14" s="518" t="s">
        <v>23</v>
      </c>
      <c r="P14" s="518"/>
      <c r="Q14" s="517"/>
      <c r="R14" s="518" t="s">
        <v>23</v>
      </c>
      <c r="S14" s="518"/>
      <c r="T14" s="477"/>
      <c r="U14" s="477" t="s">
        <v>23</v>
      </c>
      <c r="V14" s="518"/>
      <c r="W14" s="517"/>
      <c r="X14" s="518" t="s">
        <v>23</v>
      </c>
      <c r="Y14" s="518"/>
      <c r="Z14" s="518"/>
      <c r="AA14" s="477" t="s">
        <v>23</v>
      </c>
      <c r="AB14" s="477"/>
      <c r="AC14" s="518"/>
      <c r="AD14" s="518" t="s">
        <v>23</v>
      </c>
      <c r="AE14" s="518"/>
      <c r="AF14" s="518"/>
      <c r="AG14" s="518" t="s">
        <v>23</v>
      </c>
      <c r="AH14" s="519">
        <f>AL14</f>
        <v>0</v>
      </c>
      <c r="AI14" s="520">
        <f>AH14+AJ14</f>
        <v>144</v>
      </c>
      <c r="AJ14" s="520">
        <f t="shared" si="0"/>
        <v>144</v>
      </c>
      <c r="AL14" s="521">
        <f t="shared" si="1"/>
        <v>0</v>
      </c>
      <c r="AM14" s="521">
        <f t="shared" si="2"/>
        <v>144</v>
      </c>
      <c r="AN14" s="3"/>
      <c r="AO14" s="512">
        <f>COUNTIF(F14:AG14,"M")</f>
        <v>0</v>
      </c>
      <c r="AP14" s="512">
        <f>COUNTIF(F14:AG14,"T")</f>
        <v>0</v>
      </c>
      <c r="AQ14" s="512">
        <f>COUNTIF(F14:AG14,"D")</f>
        <v>0</v>
      </c>
      <c r="AR14" s="512">
        <f>COUNTIF(F14:AG14,"P")</f>
        <v>0</v>
      </c>
      <c r="AS14" s="512">
        <f>COUNTIF(F14:AG14,"M/T")</f>
        <v>0</v>
      </c>
      <c r="AT14" s="512">
        <f>COUNTIF(F14:AG14,"I/I")</f>
        <v>0</v>
      </c>
      <c r="AU14" s="512">
        <f>COUNTIF(F14:AG14,"I")</f>
        <v>0</v>
      </c>
      <c r="AV14" s="512">
        <f>COUNTIF(F14:AG14,"I²")</f>
        <v>0</v>
      </c>
      <c r="AW14" s="512">
        <f>COUNTIF(F14:AG14,"SN*")</f>
        <v>12</v>
      </c>
      <c r="AX14" s="512">
        <f>COUNTIF(F14:AG14,"Ma")</f>
        <v>0</v>
      </c>
      <c r="AY14" s="512">
        <f>COUNTIF(F14:AG14,"Ta")</f>
        <v>0</v>
      </c>
      <c r="AZ14" s="512">
        <f>COUNTIF(F14:AG14,"Da")</f>
        <v>0</v>
      </c>
      <c r="BA14" s="512">
        <f>COUNTIF(F14:AG14,"Pa")</f>
        <v>0</v>
      </c>
      <c r="BB14" s="512">
        <f>COUNTIF(F14:AG14,"MTa")</f>
        <v>0</v>
      </c>
      <c r="BC14" s="2"/>
      <c r="BD14" s="2"/>
      <c r="BE14" s="2"/>
      <c r="BF14" s="2"/>
      <c r="BG14" s="2"/>
      <c r="BH14" s="512">
        <f t="shared" si="3"/>
        <v>0</v>
      </c>
      <c r="BI14" s="522">
        <f t="shared" si="4"/>
        <v>144</v>
      </c>
    </row>
    <row r="15" spans="1:237" s="396" customFormat="1" ht="20.25" customHeight="1">
      <c r="A15" s="481">
        <v>433845</v>
      </c>
      <c r="B15" s="514" t="s">
        <v>351</v>
      </c>
      <c r="C15" s="526">
        <v>856822</v>
      </c>
      <c r="D15" s="515" t="s">
        <v>255</v>
      </c>
      <c r="E15" s="516" t="s">
        <v>118</v>
      </c>
      <c r="F15" s="477" t="s">
        <v>23</v>
      </c>
      <c r="G15" s="477"/>
      <c r="H15" s="518"/>
      <c r="I15" s="518" t="s">
        <v>23</v>
      </c>
      <c r="J15" s="518"/>
      <c r="K15" s="518"/>
      <c r="L15" s="518" t="s">
        <v>23</v>
      </c>
      <c r="M15" s="477"/>
      <c r="N15" s="477"/>
      <c r="O15" s="518" t="s">
        <v>23</v>
      </c>
      <c r="P15" s="518"/>
      <c r="Q15" s="518"/>
      <c r="R15" s="518" t="s">
        <v>23</v>
      </c>
      <c r="S15" s="518"/>
      <c r="T15" s="477"/>
      <c r="U15" s="477" t="s">
        <v>23</v>
      </c>
      <c r="V15" s="518"/>
      <c r="W15" s="518"/>
      <c r="X15" s="518" t="s">
        <v>23</v>
      </c>
      <c r="Y15" s="518"/>
      <c r="Z15" s="518"/>
      <c r="AA15" s="477" t="s">
        <v>23</v>
      </c>
      <c r="AB15" s="477"/>
      <c r="AC15" s="518"/>
      <c r="AD15" s="518" t="s">
        <v>23</v>
      </c>
      <c r="AE15" s="518"/>
      <c r="AF15" s="518"/>
      <c r="AG15" s="518" t="s">
        <v>23</v>
      </c>
      <c r="AH15" s="519"/>
      <c r="AI15" s="520"/>
      <c r="AJ15" s="520"/>
      <c r="AL15" s="521"/>
      <c r="AM15" s="521"/>
      <c r="AN15" s="3"/>
      <c r="AO15" s="512">
        <f>COUNTIF(F15:AG15,"M")</f>
        <v>0</v>
      </c>
      <c r="AP15" s="512">
        <f>COUNTIF(F15:AG15,"T")</f>
        <v>0</v>
      </c>
      <c r="AQ15" s="512">
        <f>COUNTIF(F15:AG15,"D")</f>
        <v>0</v>
      </c>
      <c r="AR15" s="512">
        <f>COUNTIF(F15:AG15,"P")</f>
        <v>0</v>
      </c>
      <c r="AS15" s="512">
        <f>COUNTIF(F15:AG15,"M/T")</f>
        <v>0</v>
      </c>
      <c r="AT15" s="512">
        <f>COUNTIF(F15:AG15,"I/I")</f>
        <v>0</v>
      </c>
      <c r="AU15" s="512">
        <f>COUNTIF(F15:AG15,"I")</f>
        <v>0</v>
      </c>
      <c r="AV15" s="512">
        <f>COUNTIF(F15:AG15,"I²")</f>
        <v>0</v>
      </c>
      <c r="AW15" s="512">
        <f>COUNTIF(F15:AG15,"SN*")</f>
        <v>10</v>
      </c>
      <c r="AX15" s="512">
        <f>COUNTIF(F15:AG15,"Ma")</f>
        <v>0</v>
      </c>
      <c r="AY15" s="512">
        <f>COUNTIF(F15:AG15,"Ta")</f>
        <v>0</v>
      </c>
      <c r="AZ15" s="512">
        <f>COUNTIF(F15:AG15,"Da")</f>
        <v>0</v>
      </c>
      <c r="BA15" s="512">
        <f>COUNTIF(F15:AG15,"Pa")</f>
        <v>0</v>
      </c>
      <c r="BB15" s="512">
        <f>COUNTIF(F15:AG15,"MTa")</f>
        <v>0</v>
      </c>
      <c r="BC15" s="2"/>
      <c r="BD15" s="2"/>
      <c r="BE15" s="2"/>
      <c r="BF15" s="2"/>
      <c r="BG15" s="2"/>
      <c r="BH15" s="512"/>
      <c r="BI15" s="522">
        <f t="shared" si="4"/>
        <v>120</v>
      </c>
    </row>
    <row r="16" spans="1:237" s="396" customFormat="1" ht="20.25" customHeight="1">
      <c r="A16" s="502" t="s">
        <v>352</v>
      </c>
      <c r="B16" s="503" t="s">
        <v>1</v>
      </c>
      <c r="C16" s="503" t="s">
        <v>75</v>
      </c>
      <c r="D16" s="504"/>
      <c r="E16" s="505" t="s">
        <v>3</v>
      </c>
      <c r="F16" s="401">
        <v>1</v>
      </c>
      <c r="G16" s="401">
        <v>2</v>
      </c>
      <c r="H16" s="401">
        <v>3</v>
      </c>
      <c r="I16" s="401">
        <v>4</v>
      </c>
      <c r="J16" s="401">
        <v>5</v>
      </c>
      <c r="K16" s="401">
        <v>6</v>
      </c>
      <c r="L16" s="401">
        <v>7</v>
      </c>
      <c r="M16" s="401">
        <v>8</v>
      </c>
      <c r="N16" s="401">
        <v>9</v>
      </c>
      <c r="O16" s="401">
        <v>10</v>
      </c>
      <c r="P16" s="401">
        <v>11</v>
      </c>
      <c r="Q16" s="401">
        <v>12</v>
      </c>
      <c r="R16" s="401">
        <v>13</v>
      </c>
      <c r="S16" s="401">
        <v>14</v>
      </c>
      <c r="T16" s="401">
        <v>15</v>
      </c>
      <c r="U16" s="401">
        <v>16</v>
      </c>
      <c r="V16" s="401">
        <v>17</v>
      </c>
      <c r="W16" s="401">
        <v>18</v>
      </c>
      <c r="X16" s="401">
        <v>19</v>
      </c>
      <c r="Y16" s="401">
        <v>20</v>
      </c>
      <c r="Z16" s="401">
        <v>21</v>
      </c>
      <c r="AA16" s="401">
        <v>22</v>
      </c>
      <c r="AB16" s="401">
        <v>23</v>
      </c>
      <c r="AC16" s="401">
        <v>24</v>
      </c>
      <c r="AD16" s="401">
        <v>25</v>
      </c>
      <c r="AE16" s="401">
        <v>26</v>
      </c>
      <c r="AF16" s="401">
        <v>27</v>
      </c>
      <c r="AG16" s="401">
        <v>28</v>
      </c>
      <c r="AH16" s="506" t="s">
        <v>4</v>
      </c>
      <c r="AI16" s="507" t="s">
        <v>5</v>
      </c>
      <c r="AJ16" s="507" t="s">
        <v>6</v>
      </c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</row>
    <row r="17" spans="1:61" s="396" customFormat="1" ht="20.25" customHeight="1">
      <c r="A17" s="508"/>
      <c r="B17" s="503" t="s">
        <v>250</v>
      </c>
      <c r="C17" s="503" t="s">
        <v>204</v>
      </c>
      <c r="D17" s="509"/>
      <c r="E17" s="510"/>
      <c r="F17" s="401" t="s">
        <v>11</v>
      </c>
      <c r="G17" s="401" t="s">
        <v>12</v>
      </c>
      <c r="H17" s="401" t="s">
        <v>13</v>
      </c>
      <c r="I17" s="401" t="s">
        <v>14</v>
      </c>
      <c r="J17" s="401" t="s">
        <v>8</v>
      </c>
      <c r="K17" s="401" t="s">
        <v>9</v>
      </c>
      <c r="L17" s="401" t="s">
        <v>10</v>
      </c>
      <c r="M17" s="401" t="s">
        <v>11</v>
      </c>
      <c r="N17" s="401" t="s">
        <v>12</v>
      </c>
      <c r="O17" s="401" t="s">
        <v>13</v>
      </c>
      <c r="P17" s="401" t="s">
        <v>14</v>
      </c>
      <c r="Q17" s="401" t="s">
        <v>8</v>
      </c>
      <c r="R17" s="401" t="s">
        <v>9</v>
      </c>
      <c r="S17" s="401" t="s">
        <v>10</v>
      </c>
      <c r="T17" s="401" t="s">
        <v>11</v>
      </c>
      <c r="U17" s="401" t="s">
        <v>12</v>
      </c>
      <c r="V17" s="401" t="s">
        <v>13</v>
      </c>
      <c r="W17" s="401" t="s">
        <v>14</v>
      </c>
      <c r="X17" s="401" t="s">
        <v>8</v>
      </c>
      <c r="Y17" s="401" t="s">
        <v>9</v>
      </c>
      <c r="Z17" s="401" t="s">
        <v>10</v>
      </c>
      <c r="AA17" s="401" t="s">
        <v>11</v>
      </c>
      <c r="AB17" s="401" t="s">
        <v>12</v>
      </c>
      <c r="AC17" s="401" t="s">
        <v>13</v>
      </c>
      <c r="AD17" s="401" t="s">
        <v>14</v>
      </c>
      <c r="AE17" s="401" t="s">
        <v>8</v>
      </c>
      <c r="AF17" s="401" t="s">
        <v>9</v>
      </c>
      <c r="AG17" s="401" t="s">
        <v>10</v>
      </c>
      <c r="AH17" s="527"/>
      <c r="AI17" s="528"/>
      <c r="AJ17" s="528"/>
      <c r="AL17" s="2" t="s">
        <v>4</v>
      </c>
      <c r="AM17" s="2" t="s">
        <v>6</v>
      </c>
      <c r="AN17" s="3"/>
      <c r="AO17" s="512" t="s">
        <v>20</v>
      </c>
      <c r="AP17" s="512" t="s">
        <v>21</v>
      </c>
      <c r="AQ17" s="512" t="s">
        <v>156</v>
      </c>
      <c r="AR17" s="512" t="s">
        <v>22</v>
      </c>
      <c r="AS17" s="512" t="s">
        <v>24</v>
      </c>
      <c r="AT17" s="512" t="s">
        <v>25</v>
      </c>
      <c r="AU17" s="512" t="s">
        <v>26</v>
      </c>
      <c r="AV17" s="512" t="s">
        <v>27</v>
      </c>
      <c r="AW17" s="512" t="s">
        <v>23</v>
      </c>
      <c r="AX17" s="512" t="s">
        <v>331</v>
      </c>
      <c r="AY17" s="512" t="s">
        <v>332</v>
      </c>
      <c r="AZ17" s="512" t="s">
        <v>333</v>
      </c>
      <c r="BA17" s="512" t="s">
        <v>334</v>
      </c>
      <c r="BB17" s="512" t="s">
        <v>335</v>
      </c>
      <c r="BC17" s="2" t="s">
        <v>15</v>
      </c>
      <c r="BD17" s="2" t="s">
        <v>16</v>
      </c>
      <c r="BE17" s="2" t="s">
        <v>17</v>
      </c>
      <c r="BF17" s="2" t="s">
        <v>18</v>
      </c>
      <c r="BG17" s="2" t="s">
        <v>19</v>
      </c>
      <c r="BH17" s="513" t="s">
        <v>36</v>
      </c>
      <c r="BI17" s="513" t="s">
        <v>37</v>
      </c>
    </row>
    <row r="18" spans="1:61" s="396" customFormat="1" ht="20.25" customHeight="1">
      <c r="A18" s="481" t="s">
        <v>353</v>
      </c>
      <c r="B18" s="481" t="s">
        <v>354</v>
      </c>
      <c r="C18" s="478">
        <v>612911</v>
      </c>
      <c r="D18" s="515" t="s">
        <v>255</v>
      </c>
      <c r="E18" s="516" t="s">
        <v>118</v>
      </c>
      <c r="F18" s="477" t="s">
        <v>23</v>
      </c>
      <c r="G18" s="477"/>
      <c r="H18" s="518"/>
      <c r="I18" s="518" t="s">
        <v>23</v>
      </c>
      <c r="J18" s="518" t="s">
        <v>23</v>
      </c>
      <c r="K18" s="518"/>
      <c r="L18" s="518"/>
      <c r="M18" s="477" t="s">
        <v>23</v>
      </c>
      <c r="N18" s="477"/>
      <c r="O18" s="518"/>
      <c r="P18" s="518" t="s">
        <v>23</v>
      </c>
      <c r="Q18" s="518"/>
      <c r="R18" s="518"/>
      <c r="S18" s="518" t="s">
        <v>23</v>
      </c>
      <c r="T18" s="479" t="s">
        <v>23</v>
      </c>
      <c r="U18" s="477"/>
      <c r="V18" s="518" t="s">
        <v>23</v>
      </c>
      <c r="W18" s="518"/>
      <c r="X18" s="518" t="s">
        <v>23</v>
      </c>
      <c r="Y18" s="518" t="s">
        <v>23</v>
      </c>
      <c r="Z18" s="518"/>
      <c r="AA18" s="477" t="s">
        <v>23</v>
      </c>
      <c r="AB18" s="477"/>
      <c r="AC18" s="517" t="s">
        <v>23</v>
      </c>
      <c r="AD18" s="518"/>
      <c r="AE18" s="518"/>
      <c r="AF18" s="518"/>
      <c r="AG18" s="518"/>
      <c r="AH18" s="527"/>
      <c r="AI18" s="528"/>
      <c r="AJ18" s="528"/>
      <c r="AL18" s="2"/>
      <c r="AM18" s="2"/>
      <c r="AN18" s="3"/>
      <c r="AO18" s="512"/>
      <c r="AP18" s="512"/>
      <c r="AQ18" s="512"/>
      <c r="AR18" s="512"/>
      <c r="AS18" s="512"/>
      <c r="AT18" s="512"/>
      <c r="AU18" s="512"/>
      <c r="AV18" s="512"/>
      <c r="AW18" s="512"/>
      <c r="AX18" s="512"/>
      <c r="AY18" s="512"/>
      <c r="AZ18" s="512"/>
      <c r="BA18" s="512"/>
      <c r="BB18" s="512"/>
      <c r="BC18" s="2"/>
      <c r="BD18" s="2"/>
      <c r="BE18" s="2"/>
      <c r="BF18" s="2"/>
      <c r="BG18" s="2"/>
      <c r="BH18" s="513"/>
      <c r="BI18" s="513"/>
    </row>
    <row r="19" spans="1:61" s="396" customFormat="1" ht="20.25" customHeight="1">
      <c r="A19" s="481" t="s">
        <v>355</v>
      </c>
      <c r="B19" s="481" t="s">
        <v>356</v>
      </c>
      <c r="C19" s="478">
        <v>731473</v>
      </c>
      <c r="D19" s="515" t="s">
        <v>255</v>
      </c>
      <c r="E19" s="516" t="s">
        <v>118</v>
      </c>
      <c r="F19" s="479" t="s">
        <v>23</v>
      </c>
      <c r="G19" s="477" t="s">
        <v>23</v>
      </c>
      <c r="H19" s="518"/>
      <c r="I19" s="518" t="s">
        <v>23</v>
      </c>
      <c r="J19" s="518"/>
      <c r="K19" s="518" t="s">
        <v>23</v>
      </c>
      <c r="L19" s="518"/>
      <c r="M19" s="477" t="s">
        <v>23</v>
      </c>
      <c r="N19" s="477"/>
      <c r="O19" s="518"/>
      <c r="P19" s="518" t="s">
        <v>23</v>
      </c>
      <c r="Q19" s="518"/>
      <c r="R19" s="518"/>
      <c r="S19" s="518" t="s">
        <v>23</v>
      </c>
      <c r="T19" s="479" t="s">
        <v>23</v>
      </c>
      <c r="U19" s="477"/>
      <c r="V19" s="518" t="s">
        <v>23</v>
      </c>
      <c r="W19" s="518"/>
      <c r="X19" s="518"/>
      <c r="Y19" s="518" t="s">
        <v>23</v>
      </c>
      <c r="Z19" s="518"/>
      <c r="AA19" s="477"/>
      <c r="AB19" s="477" t="s">
        <v>23</v>
      </c>
      <c r="AC19" s="518"/>
      <c r="AD19" s="518"/>
      <c r="AE19" s="518" t="s">
        <v>23</v>
      </c>
      <c r="AF19" s="518"/>
      <c r="AG19" s="518"/>
      <c r="AH19" s="519">
        <f t="shared" ref="AH19:AH31" si="5">AL19</f>
        <v>0</v>
      </c>
      <c r="AI19" s="520">
        <f>AH19+AJ19</f>
        <v>144</v>
      </c>
      <c r="AJ19" s="520">
        <f t="shared" ref="AJ19:AJ31" si="6">AM19</f>
        <v>144</v>
      </c>
      <c r="AL19" s="521">
        <f t="shared" ref="AL19:AL31" si="7">$AL$2-BH19</f>
        <v>0</v>
      </c>
      <c r="AM19" s="521">
        <f t="shared" ref="AM19:AM31" si="8">(BI19-AL19)</f>
        <v>144</v>
      </c>
      <c r="AN19" s="3"/>
      <c r="AO19" s="512">
        <f>COUNTIF(F19:AG19,"M")</f>
        <v>0</v>
      </c>
      <c r="AP19" s="512">
        <f>COUNTIF(F19:AG19,"T")</f>
        <v>0</v>
      </c>
      <c r="AQ19" s="512">
        <f>COUNTIF(F19:AG19,"D")</f>
        <v>0</v>
      </c>
      <c r="AR19" s="512">
        <f>COUNTIF(F19:AG19,"P")</f>
        <v>0</v>
      </c>
      <c r="AS19" s="512">
        <f>COUNTIF(F19:AG19,"M/T")</f>
        <v>0</v>
      </c>
      <c r="AT19" s="512">
        <f>COUNTIF(F19:AG19,"I/I")</f>
        <v>0</v>
      </c>
      <c r="AU19" s="512">
        <f>COUNTIF(F19:AG19,"I")</f>
        <v>0</v>
      </c>
      <c r="AV19" s="512">
        <f>COUNTIF(F19:AG19,"I²")</f>
        <v>0</v>
      </c>
      <c r="AW19" s="512">
        <f>COUNTIF(F19:AG19,"SN*")</f>
        <v>12</v>
      </c>
      <c r="AX19" s="512">
        <f>COUNTIF(F19:AG19,"Ma")</f>
        <v>0</v>
      </c>
      <c r="AY19" s="512">
        <f>COUNTIF(F19:AG19,"Ta")</f>
        <v>0</v>
      </c>
      <c r="AZ19" s="512">
        <f>COUNTIF(F19:AG19,"Da")</f>
        <v>0</v>
      </c>
      <c r="BA19" s="512">
        <f>COUNTIF(F19:AG19,"Pa")</f>
        <v>0</v>
      </c>
      <c r="BB19" s="512">
        <f>COUNTIF(F19:AG19,"MTa")</f>
        <v>0</v>
      </c>
      <c r="BC19" s="2"/>
      <c r="BD19" s="2"/>
      <c r="BE19" s="2"/>
      <c r="BF19" s="2"/>
      <c r="BG19" s="2"/>
      <c r="BH19" s="512">
        <f t="shared" ref="BH19:BH31" si="9">((BD19*6)+(BE19*6)+(BF19*6)+(BG19)+(BC19*6))</f>
        <v>0</v>
      </c>
      <c r="BI19" s="522">
        <f>(AO19*6)+(AP19*6)+(AQ19*8)+(AR19*12)+(AS19*12)+(AT19*11.5)+(AU19*6)+(AV19*6)+(AW19*12)+(AX19*6)+(AY19*6)+(AZ19*8)+(BA19*12)+(BB19*11.5)</f>
        <v>144</v>
      </c>
    </row>
    <row r="20" spans="1:61" s="396" customFormat="1" ht="20.25" customHeight="1">
      <c r="A20" s="481" t="s">
        <v>357</v>
      </c>
      <c r="B20" s="481" t="s">
        <v>358</v>
      </c>
      <c r="C20" s="478">
        <v>731519</v>
      </c>
      <c r="D20" s="515" t="s">
        <v>255</v>
      </c>
      <c r="E20" s="516" t="s">
        <v>118</v>
      </c>
      <c r="F20" s="477"/>
      <c r="G20" s="477" t="s">
        <v>23</v>
      </c>
      <c r="H20" s="518"/>
      <c r="I20" s="518"/>
      <c r="J20" s="518" t="s">
        <v>23</v>
      </c>
      <c r="K20" s="518"/>
      <c r="L20" s="518" t="s">
        <v>23</v>
      </c>
      <c r="M20" s="477" t="s">
        <v>23</v>
      </c>
      <c r="N20" s="477"/>
      <c r="O20" s="518"/>
      <c r="P20" s="518" t="s">
        <v>23</v>
      </c>
      <c r="Q20" s="518"/>
      <c r="R20" s="518"/>
      <c r="S20" s="518" t="s">
        <v>23</v>
      </c>
      <c r="T20" s="477"/>
      <c r="U20" s="477"/>
      <c r="V20" s="518" t="s">
        <v>23</v>
      </c>
      <c r="W20" s="518"/>
      <c r="X20" s="518"/>
      <c r="Y20" s="518" t="s">
        <v>23</v>
      </c>
      <c r="Z20" s="518"/>
      <c r="AA20" s="477"/>
      <c r="AB20" s="477" t="s">
        <v>23</v>
      </c>
      <c r="AC20" s="518"/>
      <c r="AD20" s="518"/>
      <c r="AE20" s="518" t="s">
        <v>23</v>
      </c>
      <c r="AF20" s="518"/>
      <c r="AG20" s="518"/>
      <c r="AH20" s="519">
        <f t="shared" si="5"/>
        <v>0</v>
      </c>
      <c r="AI20" s="520">
        <f>AH20+AJ20</f>
        <v>120</v>
      </c>
      <c r="AJ20" s="520">
        <f t="shared" si="6"/>
        <v>120</v>
      </c>
      <c r="AL20" s="521">
        <f t="shared" si="7"/>
        <v>0</v>
      </c>
      <c r="AM20" s="521">
        <f t="shared" si="8"/>
        <v>120</v>
      </c>
      <c r="AN20" s="3"/>
      <c r="AO20" s="512">
        <f>COUNTIF(F20:AG20,"M")</f>
        <v>0</v>
      </c>
      <c r="AP20" s="512">
        <f>COUNTIF(F20:AG20,"T")</f>
        <v>0</v>
      </c>
      <c r="AQ20" s="512">
        <f>COUNTIF(F20:AG20,"D")</f>
        <v>0</v>
      </c>
      <c r="AR20" s="512">
        <f>COUNTIF(F20:AG20,"P")</f>
        <v>0</v>
      </c>
      <c r="AS20" s="512">
        <f>COUNTIF(F20:AG20,"M/T")</f>
        <v>0</v>
      </c>
      <c r="AT20" s="512">
        <f>COUNTIF(F20:AG20,"I/I")</f>
        <v>0</v>
      </c>
      <c r="AU20" s="512">
        <f>COUNTIF(F20:AG20,"I")</f>
        <v>0</v>
      </c>
      <c r="AV20" s="512">
        <f>COUNTIF(F20:AG20,"I²")</f>
        <v>0</v>
      </c>
      <c r="AW20" s="512">
        <f>COUNTIF(F20:AG20,"SN*")</f>
        <v>10</v>
      </c>
      <c r="AX20" s="512">
        <f>COUNTIF(F20:AG20,"Ma")</f>
        <v>0</v>
      </c>
      <c r="AY20" s="512">
        <f>COUNTIF(F20:AG20,"Ta")</f>
        <v>0</v>
      </c>
      <c r="AZ20" s="512">
        <f>COUNTIF(F20:AG20,"Da")</f>
        <v>0</v>
      </c>
      <c r="BA20" s="512">
        <f>COUNTIF(F20:AG20,"Pa")</f>
        <v>0</v>
      </c>
      <c r="BB20" s="512">
        <f>COUNTIF(F20:AG20,"MTa")</f>
        <v>0</v>
      </c>
      <c r="BC20" s="2"/>
      <c r="BD20" s="2"/>
      <c r="BE20" s="2"/>
      <c r="BF20" s="2"/>
      <c r="BG20" s="2"/>
      <c r="BH20" s="512">
        <f t="shared" si="9"/>
        <v>0</v>
      </c>
      <c r="BI20" s="522">
        <f>(AO20*6)+(AP20*6)+(AQ20*8)+(AR20*12)+(AS20*12)+(AT20*11.5)+(AU20*6)+(AV20*6)+(AW20*12)+(AX20*6)+(AY20*6)+(AZ20*8)+(BA20*12)+(BB20*11.5)</f>
        <v>120</v>
      </c>
    </row>
    <row r="21" spans="1:61" s="396" customFormat="1" ht="20.25" customHeight="1">
      <c r="A21" s="481" t="s">
        <v>359</v>
      </c>
      <c r="B21" s="481" t="s">
        <v>360</v>
      </c>
      <c r="C21" s="478">
        <v>408802</v>
      </c>
      <c r="D21" s="515" t="s">
        <v>255</v>
      </c>
      <c r="E21" s="516" t="s">
        <v>118</v>
      </c>
      <c r="F21" s="477"/>
      <c r="G21" s="477"/>
      <c r="H21" s="518" t="s">
        <v>23</v>
      </c>
      <c r="I21" s="518"/>
      <c r="J21" s="518"/>
      <c r="K21" s="517" t="s">
        <v>23</v>
      </c>
      <c r="L21" s="518"/>
      <c r="M21" s="477" t="s">
        <v>23</v>
      </c>
      <c r="N21" s="477"/>
      <c r="O21" s="518" t="s">
        <v>23</v>
      </c>
      <c r="P21" s="518" t="s">
        <v>23</v>
      </c>
      <c r="Q21" s="518"/>
      <c r="R21" s="518"/>
      <c r="S21" s="518" t="s">
        <v>23</v>
      </c>
      <c r="T21" s="477" t="s">
        <v>23</v>
      </c>
      <c r="U21" s="477"/>
      <c r="V21" s="518" t="s">
        <v>23</v>
      </c>
      <c r="W21" s="518"/>
      <c r="X21" s="518" t="s">
        <v>23</v>
      </c>
      <c r="Y21" s="518"/>
      <c r="Z21" s="518"/>
      <c r="AA21" s="477" t="s">
        <v>23</v>
      </c>
      <c r="AB21" s="477"/>
      <c r="AC21" s="518" t="s">
        <v>23</v>
      </c>
      <c r="AD21" s="518"/>
      <c r="AE21" s="518"/>
      <c r="AF21" s="518"/>
      <c r="AG21" s="518"/>
      <c r="AH21" s="519">
        <f t="shared" si="5"/>
        <v>0</v>
      </c>
      <c r="AI21" s="520">
        <f>AH21+AJ21</f>
        <v>132</v>
      </c>
      <c r="AJ21" s="520">
        <f t="shared" si="6"/>
        <v>132</v>
      </c>
      <c r="AL21" s="521">
        <f t="shared" si="7"/>
        <v>0</v>
      </c>
      <c r="AM21" s="521">
        <f t="shared" si="8"/>
        <v>132</v>
      </c>
      <c r="AN21" s="3"/>
      <c r="AO21" s="512">
        <f>COUNTIF(F21:AG21,"M")</f>
        <v>0</v>
      </c>
      <c r="AP21" s="512">
        <f>COUNTIF(F21:AG21,"T")</f>
        <v>0</v>
      </c>
      <c r="AQ21" s="512">
        <f>COUNTIF(F21:AG21,"D")</f>
        <v>0</v>
      </c>
      <c r="AR21" s="512">
        <f>COUNTIF(F21:AG21,"P")</f>
        <v>0</v>
      </c>
      <c r="AS21" s="512">
        <f>COUNTIF(F21:AG21,"M/T")</f>
        <v>0</v>
      </c>
      <c r="AT21" s="512">
        <f>COUNTIF(F21:AG21,"I/I")</f>
        <v>0</v>
      </c>
      <c r="AU21" s="512">
        <f>COUNTIF(F21:AG21,"I")</f>
        <v>0</v>
      </c>
      <c r="AV21" s="512">
        <f>COUNTIF(F21:AG21,"I²")</f>
        <v>0</v>
      </c>
      <c r="AW21" s="512">
        <f>COUNTIF(F21:AG21,"SN*")</f>
        <v>11</v>
      </c>
      <c r="AX21" s="512">
        <f>COUNTIF(F21:AG21,"Ma")</f>
        <v>0</v>
      </c>
      <c r="AY21" s="512">
        <f>COUNTIF(F21:AG21,"Ta")</f>
        <v>0</v>
      </c>
      <c r="AZ21" s="512">
        <f>COUNTIF(F21:AG21,"Da")</f>
        <v>0</v>
      </c>
      <c r="BA21" s="512">
        <f>COUNTIF(F21:AG21,"Pa")</f>
        <v>0</v>
      </c>
      <c r="BB21" s="512">
        <f>COUNTIF(F21:AG21,"MTa")</f>
        <v>0</v>
      </c>
      <c r="BC21" s="2"/>
      <c r="BD21" s="2"/>
      <c r="BE21" s="2"/>
      <c r="BF21" s="2"/>
      <c r="BG21" s="2"/>
      <c r="BH21" s="512">
        <f t="shared" si="9"/>
        <v>0</v>
      </c>
      <c r="BI21" s="522">
        <f>(AO21*6)+(AP21*6)+(AQ21*8)+(AR21*12)+(AS21*12)+(AT21*11.5)+(AU21*6)+(AV21*6)+(AW21*12)+(AX21*6)+(AY21*6)+(AZ21*8)+(BA21*12)+(BB21*11.5)</f>
        <v>132</v>
      </c>
    </row>
    <row r="22" spans="1:61" s="396" customFormat="1" ht="20.25" customHeight="1">
      <c r="A22" s="481" t="s">
        <v>361</v>
      </c>
      <c r="B22" s="481" t="s">
        <v>362</v>
      </c>
      <c r="C22" s="478">
        <v>530322</v>
      </c>
      <c r="D22" s="515" t="s">
        <v>255</v>
      </c>
      <c r="E22" s="516" t="s">
        <v>118</v>
      </c>
      <c r="F22" s="529"/>
      <c r="G22" s="477" t="s">
        <v>23</v>
      </c>
      <c r="H22" s="518"/>
      <c r="I22" s="518"/>
      <c r="J22" s="518" t="s">
        <v>23</v>
      </c>
      <c r="K22" s="518"/>
      <c r="L22" s="518"/>
      <c r="M22" s="477" t="s">
        <v>23</v>
      </c>
      <c r="N22" s="477"/>
      <c r="O22" s="518"/>
      <c r="P22" s="518" t="s">
        <v>23</v>
      </c>
      <c r="Q22" s="517" t="s">
        <v>23</v>
      </c>
      <c r="R22" s="518"/>
      <c r="S22" s="518" t="s">
        <v>23</v>
      </c>
      <c r="T22" s="477"/>
      <c r="U22" s="479" t="s">
        <v>23</v>
      </c>
      <c r="V22" s="518" t="s">
        <v>23</v>
      </c>
      <c r="W22" s="518"/>
      <c r="X22" s="518" t="s">
        <v>23</v>
      </c>
      <c r="Y22" s="518" t="s">
        <v>23</v>
      </c>
      <c r="Z22" s="518"/>
      <c r="AA22" s="477"/>
      <c r="AB22" s="477" t="s">
        <v>23</v>
      </c>
      <c r="AC22" s="517" t="s">
        <v>86</v>
      </c>
      <c r="AD22" s="518"/>
      <c r="AE22" s="518" t="s">
        <v>23</v>
      </c>
      <c r="AF22" s="517" t="s">
        <v>23</v>
      </c>
      <c r="AG22" s="518"/>
      <c r="AH22" s="519">
        <f t="shared" si="5"/>
        <v>0</v>
      </c>
      <c r="AI22" s="520">
        <f>AH22+AJ22</f>
        <v>162</v>
      </c>
      <c r="AJ22" s="520">
        <f t="shared" si="6"/>
        <v>162</v>
      </c>
      <c r="AL22" s="521">
        <f t="shared" si="7"/>
        <v>0</v>
      </c>
      <c r="AM22" s="521">
        <f t="shared" si="8"/>
        <v>162</v>
      </c>
      <c r="AN22" s="3"/>
      <c r="AO22" s="512">
        <f>COUNTIF(F22:AG22,"M")</f>
        <v>0</v>
      </c>
      <c r="AP22" s="512">
        <f>COUNTIF(F22:AG22,"T")</f>
        <v>0</v>
      </c>
      <c r="AQ22" s="512">
        <f>COUNTIF(F22:AG22,"D")</f>
        <v>0</v>
      </c>
      <c r="AR22" s="512">
        <f>COUNTIF(F22:AG22,"P")</f>
        <v>0</v>
      </c>
      <c r="AS22" s="512">
        <f>COUNTIF(F22:AG22,"M/T")</f>
        <v>0</v>
      </c>
      <c r="AT22" s="512">
        <f>COUNTIF(F22:AG22,"I/I")</f>
        <v>0</v>
      </c>
      <c r="AU22" s="512">
        <f>COUNTIF(F22:AG22,"I")</f>
        <v>1</v>
      </c>
      <c r="AV22" s="512">
        <f>COUNTIF(F22:AG22,"I²")</f>
        <v>0</v>
      </c>
      <c r="AW22" s="512">
        <f>COUNTIF(F22:AG22,"SN*")</f>
        <v>13</v>
      </c>
      <c r="AX22" s="512">
        <f>COUNTIF(F22:AG22,"Ma")</f>
        <v>0</v>
      </c>
      <c r="AY22" s="512">
        <f>COUNTIF(F22:AG22,"Ta")</f>
        <v>0</v>
      </c>
      <c r="AZ22" s="512">
        <f>COUNTIF(F22:AG22,"Da")</f>
        <v>0</v>
      </c>
      <c r="BA22" s="512">
        <f>COUNTIF(F22:AG22,"Pa")</f>
        <v>0</v>
      </c>
      <c r="BB22" s="512">
        <f>COUNTIF(F22:AG22,"MTa")</f>
        <v>0</v>
      </c>
      <c r="BC22" s="2"/>
      <c r="BD22" s="2"/>
      <c r="BE22" s="2"/>
      <c r="BF22" s="2"/>
      <c r="BG22" s="2"/>
      <c r="BH22" s="512">
        <f t="shared" si="9"/>
        <v>0</v>
      </c>
      <c r="BI22" s="522">
        <f>(AO22*6)+(AP22*6)+(AQ22*8)+(AR22*12)+(AS22*12)+(AT22*11.5)+(AU22*6)+(AV22*6)+(AW22*12)+(AX22*6)+(AY22*6)+(AZ22*8)+(BA22*12)+(BB22*11.5)</f>
        <v>162</v>
      </c>
    </row>
    <row r="23" spans="1:61" s="396" customFormat="1" ht="20.25" customHeight="1">
      <c r="A23" s="481">
        <v>162515</v>
      </c>
      <c r="B23" s="481" t="s">
        <v>363</v>
      </c>
      <c r="C23" s="478">
        <v>1189571</v>
      </c>
      <c r="D23" s="515" t="s">
        <v>255</v>
      </c>
      <c r="E23" s="516" t="s">
        <v>118</v>
      </c>
      <c r="F23" s="477"/>
      <c r="G23" s="477" t="s">
        <v>23</v>
      </c>
      <c r="H23" s="518"/>
      <c r="I23" s="518"/>
      <c r="J23" s="518" t="s">
        <v>23</v>
      </c>
      <c r="K23" s="518"/>
      <c r="L23" s="518"/>
      <c r="M23" s="477" t="s">
        <v>23</v>
      </c>
      <c r="N23" s="477"/>
      <c r="O23" s="518"/>
      <c r="P23" s="518" t="s">
        <v>23</v>
      </c>
      <c r="Q23" s="518"/>
      <c r="R23" s="518"/>
      <c r="S23" s="518" t="s">
        <v>23</v>
      </c>
      <c r="T23" s="477"/>
      <c r="U23" s="477"/>
      <c r="V23" s="518" t="s">
        <v>23</v>
      </c>
      <c r="W23" s="518"/>
      <c r="X23" s="518"/>
      <c r="Y23" s="518" t="s">
        <v>23</v>
      </c>
      <c r="Z23" s="518"/>
      <c r="AA23" s="477"/>
      <c r="AB23" s="477" t="s">
        <v>23</v>
      </c>
      <c r="AC23" s="518"/>
      <c r="AD23" s="518" t="s">
        <v>23</v>
      </c>
      <c r="AE23" s="518" t="s">
        <v>23</v>
      </c>
      <c r="AF23" s="518"/>
      <c r="AG23" s="518"/>
      <c r="AH23" s="519"/>
      <c r="AI23" s="520"/>
      <c r="AJ23" s="520"/>
      <c r="AL23" s="521"/>
      <c r="AM23" s="521"/>
      <c r="AN23" s="3"/>
      <c r="AO23" s="512"/>
      <c r="AP23" s="512"/>
      <c r="AQ23" s="512"/>
      <c r="AR23" s="512"/>
      <c r="AS23" s="512"/>
      <c r="AT23" s="512"/>
      <c r="AU23" s="512"/>
      <c r="AV23" s="512"/>
      <c r="AW23" s="512"/>
      <c r="AX23" s="512"/>
      <c r="AY23" s="512"/>
      <c r="AZ23" s="512"/>
      <c r="BA23" s="512"/>
      <c r="BB23" s="512"/>
      <c r="BC23" s="2"/>
      <c r="BD23" s="2"/>
      <c r="BE23" s="2"/>
      <c r="BF23" s="2"/>
      <c r="BG23" s="2"/>
      <c r="BH23" s="512"/>
      <c r="BI23" s="522"/>
    </row>
    <row r="24" spans="1:61" s="396" customFormat="1" ht="20.25" customHeight="1">
      <c r="A24" s="481" t="s">
        <v>364</v>
      </c>
      <c r="B24" s="481" t="s">
        <v>365</v>
      </c>
      <c r="C24" s="478">
        <v>731501</v>
      </c>
      <c r="D24" s="515" t="s">
        <v>255</v>
      </c>
      <c r="E24" s="516" t="s">
        <v>118</v>
      </c>
      <c r="F24" s="479"/>
      <c r="G24" s="477" t="s">
        <v>23</v>
      </c>
      <c r="H24" s="518"/>
      <c r="I24" s="518"/>
      <c r="J24" s="518" t="s">
        <v>23</v>
      </c>
      <c r="K24" s="518"/>
      <c r="L24" s="517" t="s">
        <v>86</v>
      </c>
      <c r="M24" s="477" t="s">
        <v>23</v>
      </c>
      <c r="N24" s="477"/>
      <c r="O24" s="518"/>
      <c r="P24" s="518" t="s">
        <v>23</v>
      </c>
      <c r="Q24" s="517" t="s">
        <v>23</v>
      </c>
      <c r="R24" s="518"/>
      <c r="S24" s="518" t="s">
        <v>23</v>
      </c>
      <c r="T24" s="477"/>
      <c r="U24" s="477"/>
      <c r="V24" s="518" t="s">
        <v>23</v>
      </c>
      <c r="W24" s="518"/>
      <c r="X24" s="518"/>
      <c r="Y24" s="518" t="s">
        <v>23</v>
      </c>
      <c r="Z24" s="517" t="s">
        <v>23</v>
      </c>
      <c r="AA24" s="477"/>
      <c r="AB24" s="477" t="s">
        <v>23</v>
      </c>
      <c r="AC24" s="518"/>
      <c r="AD24" s="518" t="s">
        <v>23</v>
      </c>
      <c r="AE24" s="518" t="s">
        <v>23</v>
      </c>
      <c r="AF24" s="518"/>
      <c r="AG24" s="518"/>
      <c r="AH24" s="519">
        <f t="shared" si="5"/>
        <v>-48</v>
      </c>
      <c r="AI24" s="520">
        <f>AH24+AJ24</f>
        <v>150</v>
      </c>
      <c r="AJ24" s="520">
        <f t="shared" si="6"/>
        <v>198</v>
      </c>
      <c r="AL24" s="521">
        <f t="shared" si="7"/>
        <v>-48</v>
      </c>
      <c r="AM24" s="521">
        <f t="shared" si="8"/>
        <v>198</v>
      </c>
      <c r="AN24" s="3"/>
      <c r="AO24" s="512">
        <f>COUNTIF(F24:AG24,"M")</f>
        <v>0</v>
      </c>
      <c r="AP24" s="512">
        <f>COUNTIF(F24:AG24,"T")</f>
        <v>0</v>
      </c>
      <c r="AQ24" s="512">
        <f>COUNTIF(F24:AG24,"D")</f>
        <v>0</v>
      </c>
      <c r="AR24" s="512">
        <f>COUNTIF(F24:AG24,"P")</f>
        <v>0</v>
      </c>
      <c r="AS24" s="512">
        <f>COUNTIF(F24:AG24,"M/T")</f>
        <v>0</v>
      </c>
      <c r="AT24" s="512">
        <f>COUNTIF(F24:AG24,"I/I")</f>
        <v>0</v>
      </c>
      <c r="AU24" s="512">
        <f>COUNTIF(F24:AG24,"I")</f>
        <v>1</v>
      </c>
      <c r="AV24" s="512">
        <f>COUNTIF(F24:AG24,"I²")</f>
        <v>0</v>
      </c>
      <c r="AW24" s="512">
        <f>COUNTIF(F24:AG24,"SN*")</f>
        <v>12</v>
      </c>
      <c r="AX24" s="512">
        <f>COUNTIF(F24:AG24,"Ma")</f>
        <v>0</v>
      </c>
      <c r="AY24" s="512">
        <f>COUNTIF(F24:AG24,"Ta")</f>
        <v>0</v>
      </c>
      <c r="AZ24" s="512">
        <f>COUNTIF(F24:AG24,"Da")</f>
        <v>0</v>
      </c>
      <c r="BA24" s="512">
        <f>COUNTIF(F24:AG24,"Pa")</f>
        <v>0</v>
      </c>
      <c r="BB24" s="512">
        <f>COUNTIF(F24:AG24,"MTa")</f>
        <v>0</v>
      </c>
      <c r="BC24" s="2"/>
      <c r="BD24" s="2">
        <v>8</v>
      </c>
      <c r="BE24" s="2"/>
      <c r="BF24" s="2"/>
      <c r="BG24" s="2"/>
      <c r="BH24" s="512">
        <f t="shared" si="9"/>
        <v>48</v>
      </c>
      <c r="BI24" s="522">
        <f>(AO24*6)+(AP24*6)+(AQ24*8)+(AR24*12)+(AS24*12)+(AT24*11.5)+(AU24*6)+(AV24*6)+(AW24*12)+(AX24*6)+(AY24*6)+(AZ24*8)+(BA24*12)+(BB24*11.5)</f>
        <v>150</v>
      </c>
    </row>
    <row r="25" spans="1:61" s="396" customFormat="1" ht="20.25" customHeight="1">
      <c r="A25" s="481" t="s">
        <v>366</v>
      </c>
      <c r="B25" s="481" t="s">
        <v>367</v>
      </c>
      <c r="C25" s="478">
        <v>675643</v>
      </c>
      <c r="D25" s="515" t="s">
        <v>255</v>
      </c>
      <c r="E25" s="516" t="s">
        <v>118</v>
      </c>
      <c r="F25" s="477"/>
      <c r="G25" s="477" t="s">
        <v>23</v>
      </c>
      <c r="H25" s="518"/>
      <c r="I25" s="518" t="s">
        <v>23</v>
      </c>
      <c r="J25" s="518"/>
      <c r="K25" s="518" t="s">
        <v>23</v>
      </c>
      <c r="L25" s="518"/>
      <c r="M25" s="477" t="s">
        <v>23</v>
      </c>
      <c r="N25" s="477"/>
      <c r="O25" s="518" t="s">
        <v>23</v>
      </c>
      <c r="P25" s="518"/>
      <c r="Q25" s="517" t="s">
        <v>23</v>
      </c>
      <c r="R25" s="518"/>
      <c r="S25" s="518" t="s">
        <v>23</v>
      </c>
      <c r="T25" s="477"/>
      <c r="U25" s="479" t="s">
        <v>23</v>
      </c>
      <c r="V25" s="518"/>
      <c r="W25" s="518"/>
      <c r="X25" s="518"/>
      <c r="Y25" s="518" t="s">
        <v>23</v>
      </c>
      <c r="Z25" s="518"/>
      <c r="AA25" s="477" t="s">
        <v>23</v>
      </c>
      <c r="AB25" s="477"/>
      <c r="AC25" s="518"/>
      <c r="AD25" s="518"/>
      <c r="AE25" s="518" t="s">
        <v>23</v>
      </c>
      <c r="AF25" s="518"/>
      <c r="AG25" s="518" t="s">
        <v>23</v>
      </c>
      <c r="AH25" s="519">
        <f t="shared" si="5"/>
        <v>0</v>
      </c>
      <c r="AI25" s="520">
        <f>AH25+AJ25</f>
        <v>144</v>
      </c>
      <c r="AJ25" s="520">
        <f t="shared" si="6"/>
        <v>144</v>
      </c>
      <c r="AL25" s="521">
        <f t="shared" si="7"/>
        <v>0</v>
      </c>
      <c r="AM25" s="521">
        <f t="shared" si="8"/>
        <v>144</v>
      </c>
      <c r="AN25" s="3"/>
      <c r="AO25" s="512">
        <f>COUNTIF(F25:AG25,"M")</f>
        <v>0</v>
      </c>
      <c r="AP25" s="512">
        <f>COUNTIF(F25:AG25,"T")</f>
        <v>0</v>
      </c>
      <c r="AQ25" s="512">
        <f>COUNTIF(F25:AG25,"D")</f>
        <v>0</v>
      </c>
      <c r="AR25" s="512">
        <f>COUNTIF(F25:AG25,"P")</f>
        <v>0</v>
      </c>
      <c r="AS25" s="512">
        <f>COUNTIF(F25:AG25,"M/T")</f>
        <v>0</v>
      </c>
      <c r="AT25" s="512">
        <f>COUNTIF(F25:AG25,"I/I")</f>
        <v>0</v>
      </c>
      <c r="AU25" s="512">
        <f>COUNTIF(F25:AG25,"I")</f>
        <v>0</v>
      </c>
      <c r="AV25" s="512">
        <f>COUNTIF(F25:AG25,"I²")</f>
        <v>0</v>
      </c>
      <c r="AW25" s="512">
        <f>COUNTIF(F25:AG25,"SN*")</f>
        <v>12</v>
      </c>
      <c r="AX25" s="512">
        <f>COUNTIF(F25:AG25,"Ma")</f>
        <v>0</v>
      </c>
      <c r="AY25" s="512">
        <f>COUNTIF(F25:AG25,"Ta")</f>
        <v>0</v>
      </c>
      <c r="AZ25" s="512">
        <f>COUNTIF(F25:AG25,"Da")</f>
        <v>0</v>
      </c>
      <c r="BA25" s="512">
        <f>COUNTIF(F25:AG25,"Pa")</f>
        <v>0</v>
      </c>
      <c r="BB25" s="512">
        <f>COUNTIF(F25:AG25,"MTa")</f>
        <v>0</v>
      </c>
      <c r="BC25" s="2"/>
      <c r="BD25" s="2"/>
      <c r="BE25" s="2"/>
      <c r="BF25" s="2"/>
      <c r="BG25" s="2"/>
      <c r="BH25" s="512">
        <f t="shared" si="9"/>
        <v>0</v>
      </c>
      <c r="BI25" s="522">
        <f>(AO25*6)+(AP25*6)+(AQ25*8)+(AR25*12)+(AS25*12)+(AT25*11.5)+(AU25*6)+(AV25*6)+(AW25*12)+(AX25*6)+(AY25*6)+(AZ25*8)+(BA25*12)+(BB25*11.5)</f>
        <v>144</v>
      </c>
    </row>
    <row r="26" spans="1:61" s="396" customFormat="1" ht="20.25" customHeight="1">
      <c r="A26" s="481" t="s">
        <v>368</v>
      </c>
      <c r="B26" s="481" t="s">
        <v>369</v>
      </c>
      <c r="C26" s="478">
        <v>64760</v>
      </c>
      <c r="D26" s="515" t="s">
        <v>255</v>
      </c>
      <c r="E26" s="516" t="s">
        <v>118</v>
      </c>
      <c r="F26" s="477"/>
      <c r="G26" s="477" t="s">
        <v>23</v>
      </c>
      <c r="H26" s="518"/>
      <c r="I26" s="518"/>
      <c r="J26" s="518" t="s">
        <v>23</v>
      </c>
      <c r="K26" s="518"/>
      <c r="L26" s="518"/>
      <c r="M26" s="477" t="s">
        <v>23</v>
      </c>
      <c r="N26" s="479" t="s">
        <v>23</v>
      </c>
      <c r="O26" s="518"/>
      <c r="P26" s="518" t="s">
        <v>23</v>
      </c>
      <c r="Q26" s="518"/>
      <c r="R26" s="518"/>
      <c r="S26" s="518" t="s">
        <v>23</v>
      </c>
      <c r="T26" s="477"/>
      <c r="U26" s="477"/>
      <c r="V26" s="518" t="s">
        <v>23</v>
      </c>
      <c r="W26" s="518"/>
      <c r="X26" s="518"/>
      <c r="Y26" s="518" t="s">
        <v>23</v>
      </c>
      <c r="Z26" s="518" t="s">
        <v>23</v>
      </c>
      <c r="AA26" s="477"/>
      <c r="AB26" s="477" t="s">
        <v>23</v>
      </c>
      <c r="AC26" s="518"/>
      <c r="AD26" s="518"/>
      <c r="AE26" s="518" t="s">
        <v>23</v>
      </c>
      <c r="AF26" s="517" t="s">
        <v>23</v>
      </c>
      <c r="AG26" s="518"/>
      <c r="AH26" s="519"/>
      <c r="AI26" s="520"/>
      <c r="AJ26" s="520"/>
      <c r="AL26" s="521"/>
      <c r="AM26" s="521"/>
      <c r="AN26" s="3"/>
      <c r="AO26" s="512"/>
      <c r="AP26" s="512"/>
      <c r="AQ26" s="512"/>
      <c r="AR26" s="512"/>
      <c r="AS26" s="512"/>
      <c r="AT26" s="512"/>
      <c r="AU26" s="512"/>
      <c r="AV26" s="512"/>
      <c r="AW26" s="512"/>
      <c r="AX26" s="512"/>
      <c r="AY26" s="512"/>
      <c r="AZ26" s="512"/>
      <c r="BA26" s="512"/>
      <c r="BB26" s="512"/>
      <c r="BC26" s="2"/>
      <c r="BD26" s="2"/>
      <c r="BE26" s="2"/>
      <c r="BF26" s="2"/>
      <c r="BG26" s="2"/>
      <c r="BH26" s="512"/>
      <c r="BI26" s="522"/>
    </row>
    <row r="27" spans="1:61" s="396" customFormat="1" ht="20.25" customHeight="1">
      <c r="A27" s="481" t="s">
        <v>370</v>
      </c>
      <c r="B27" s="481" t="s">
        <v>371</v>
      </c>
      <c r="C27" s="478">
        <v>589842</v>
      </c>
      <c r="D27" s="515" t="s">
        <v>255</v>
      </c>
      <c r="E27" s="516" t="s">
        <v>118</v>
      </c>
      <c r="F27" s="477"/>
      <c r="G27" s="477" t="s">
        <v>23</v>
      </c>
      <c r="H27" s="518"/>
      <c r="I27" s="518" t="s">
        <v>23</v>
      </c>
      <c r="J27" s="518" t="s">
        <v>23</v>
      </c>
      <c r="K27" s="517" t="s">
        <v>23</v>
      </c>
      <c r="L27" s="518"/>
      <c r="M27" s="477" t="s">
        <v>23</v>
      </c>
      <c r="N27" s="477"/>
      <c r="O27" s="518"/>
      <c r="P27" s="518" t="s">
        <v>23</v>
      </c>
      <c r="Q27" s="517" t="s">
        <v>23</v>
      </c>
      <c r="R27" s="518"/>
      <c r="S27" s="518" t="s">
        <v>23</v>
      </c>
      <c r="T27" s="477"/>
      <c r="U27" s="477"/>
      <c r="V27" s="518" t="s">
        <v>23</v>
      </c>
      <c r="W27" s="518"/>
      <c r="X27" s="518"/>
      <c r="Y27" s="518" t="s">
        <v>23</v>
      </c>
      <c r="Z27" s="518"/>
      <c r="AA27" s="477"/>
      <c r="AB27" s="477" t="s">
        <v>23</v>
      </c>
      <c r="AC27" s="518"/>
      <c r="AD27" s="518"/>
      <c r="AE27" s="518" t="s">
        <v>23</v>
      </c>
      <c r="AF27" s="518"/>
      <c r="AG27" s="518"/>
      <c r="AH27" s="519"/>
      <c r="AI27" s="520"/>
      <c r="AJ27" s="520"/>
      <c r="AL27" s="521"/>
      <c r="AM27" s="521"/>
      <c r="AN27" s="3"/>
      <c r="AO27" s="512"/>
      <c r="AP27" s="512"/>
      <c r="AQ27" s="512"/>
      <c r="AR27" s="512"/>
      <c r="AS27" s="512"/>
      <c r="AT27" s="512"/>
      <c r="AU27" s="512"/>
      <c r="AV27" s="512"/>
      <c r="AW27" s="512"/>
      <c r="AX27" s="512"/>
      <c r="AY27" s="512"/>
      <c r="AZ27" s="512"/>
      <c r="BA27" s="512"/>
      <c r="BB27" s="512"/>
      <c r="BC27" s="2"/>
      <c r="BD27" s="2"/>
      <c r="BE27" s="2"/>
      <c r="BF27" s="2"/>
      <c r="BG27" s="2"/>
      <c r="BH27" s="512"/>
      <c r="BI27" s="522"/>
    </row>
    <row r="28" spans="1:61" s="396" customFormat="1" ht="20.25" customHeight="1">
      <c r="A28" s="523">
        <v>435538</v>
      </c>
      <c r="B28" s="523" t="s">
        <v>372</v>
      </c>
      <c r="C28" s="524">
        <v>799719</v>
      </c>
      <c r="D28" s="515" t="s">
        <v>255</v>
      </c>
      <c r="E28" s="516" t="s">
        <v>118</v>
      </c>
      <c r="F28" s="477"/>
      <c r="G28" s="477" t="s">
        <v>23</v>
      </c>
      <c r="H28" s="517" t="s">
        <v>23</v>
      </c>
      <c r="I28" s="518"/>
      <c r="J28" s="518" t="s">
        <v>23</v>
      </c>
      <c r="K28" s="518"/>
      <c r="L28" s="518" t="s">
        <v>23</v>
      </c>
      <c r="M28" s="477" t="s">
        <v>23</v>
      </c>
      <c r="N28" s="477"/>
      <c r="O28" s="518"/>
      <c r="P28" s="518" t="s">
        <v>23</v>
      </c>
      <c r="Q28" s="518"/>
      <c r="R28" s="518" t="s">
        <v>23</v>
      </c>
      <c r="S28" s="518"/>
      <c r="T28" s="479" t="s">
        <v>86</v>
      </c>
      <c r="U28" s="477"/>
      <c r="V28" s="518" t="s">
        <v>23</v>
      </c>
      <c r="W28" s="518"/>
      <c r="X28" s="517" t="s">
        <v>86</v>
      </c>
      <c r="Y28" s="518" t="s">
        <v>23</v>
      </c>
      <c r="Z28" s="517" t="s">
        <v>23</v>
      </c>
      <c r="AA28" s="477"/>
      <c r="AB28" s="477" t="s">
        <v>23</v>
      </c>
      <c r="AC28" s="518"/>
      <c r="AD28" s="518"/>
      <c r="AE28" s="518" t="s">
        <v>23</v>
      </c>
      <c r="AF28" s="518"/>
      <c r="AG28" s="517" t="s">
        <v>23</v>
      </c>
      <c r="AH28" s="519"/>
      <c r="AI28" s="520"/>
      <c r="AJ28" s="520"/>
      <c r="AL28" s="521"/>
      <c r="AM28" s="521"/>
      <c r="AN28" s="3"/>
      <c r="AO28" s="512"/>
      <c r="AP28" s="512"/>
      <c r="AQ28" s="512"/>
      <c r="AR28" s="512"/>
      <c r="AS28" s="512"/>
      <c r="AT28" s="512"/>
      <c r="AU28" s="512"/>
      <c r="AV28" s="512"/>
      <c r="AW28" s="512"/>
      <c r="AX28" s="512"/>
      <c r="AY28" s="512"/>
      <c r="AZ28" s="512"/>
      <c r="BA28" s="512"/>
      <c r="BB28" s="512"/>
      <c r="BC28" s="2"/>
      <c r="BD28" s="2"/>
      <c r="BE28" s="2"/>
      <c r="BF28" s="2"/>
      <c r="BG28" s="2"/>
      <c r="BH28" s="512"/>
      <c r="BI28" s="522"/>
    </row>
    <row r="29" spans="1:61" s="396" customFormat="1" ht="20.25" customHeight="1">
      <c r="A29" s="481">
        <v>432946</v>
      </c>
      <c r="B29" s="481" t="s">
        <v>373</v>
      </c>
      <c r="C29" s="478">
        <v>754949</v>
      </c>
      <c r="D29" s="515" t="s">
        <v>255</v>
      </c>
      <c r="E29" s="516" t="s">
        <v>118</v>
      </c>
      <c r="F29" s="477"/>
      <c r="G29" s="477" t="s">
        <v>23</v>
      </c>
      <c r="H29" s="518"/>
      <c r="I29" s="518"/>
      <c r="J29" s="518" t="s">
        <v>23</v>
      </c>
      <c r="K29" s="518"/>
      <c r="L29" s="518" t="s">
        <v>23</v>
      </c>
      <c r="M29" s="477" t="s">
        <v>23</v>
      </c>
      <c r="N29" s="479" t="s">
        <v>86</v>
      </c>
      <c r="O29" s="518"/>
      <c r="P29" s="518" t="s">
        <v>23</v>
      </c>
      <c r="Q29" s="518"/>
      <c r="R29" s="518"/>
      <c r="S29" s="518" t="s">
        <v>23</v>
      </c>
      <c r="T29" s="479" t="s">
        <v>23</v>
      </c>
      <c r="U29" s="477"/>
      <c r="V29" s="518" t="s">
        <v>23</v>
      </c>
      <c r="W29" s="517" t="s">
        <v>23</v>
      </c>
      <c r="X29" s="518"/>
      <c r="Y29" s="518" t="s">
        <v>23</v>
      </c>
      <c r="Z29" s="518"/>
      <c r="AA29" s="477"/>
      <c r="AB29" s="477" t="s">
        <v>23</v>
      </c>
      <c r="AC29" s="518"/>
      <c r="AD29" s="518"/>
      <c r="AE29" s="518" t="s">
        <v>23</v>
      </c>
      <c r="AF29" s="518"/>
      <c r="AG29" s="518"/>
      <c r="AH29" s="519">
        <f t="shared" si="5"/>
        <v>0</v>
      </c>
      <c r="AI29" s="520">
        <f>AH29+AJ29</f>
        <v>150</v>
      </c>
      <c r="AJ29" s="520">
        <f t="shared" si="6"/>
        <v>150</v>
      </c>
      <c r="AL29" s="521">
        <f t="shared" si="7"/>
        <v>0</v>
      </c>
      <c r="AM29" s="521">
        <f t="shared" si="8"/>
        <v>150</v>
      </c>
      <c r="AN29" s="3"/>
      <c r="AO29" s="512">
        <f>COUNTIF(F29:AG29,"M")</f>
        <v>0</v>
      </c>
      <c r="AP29" s="512">
        <f>COUNTIF(F29:AG29,"T")</f>
        <v>0</v>
      </c>
      <c r="AQ29" s="512">
        <f>COUNTIF(F29:AG29,"D")</f>
        <v>0</v>
      </c>
      <c r="AR29" s="512">
        <f>COUNTIF(F29:AG29,"P")</f>
        <v>0</v>
      </c>
      <c r="AS29" s="512">
        <f>COUNTIF(F29:AG29,"M/T")</f>
        <v>0</v>
      </c>
      <c r="AT29" s="512">
        <f>COUNTIF(F29:AG29,"I/I")</f>
        <v>0</v>
      </c>
      <c r="AU29" s="512">
        <f>COUNTIF(F29:AG29,"I")</f>
        <v>1</v>
      </c>
      <c r="AV29" s="512">
        <f>COUNTIF(F29:AG29,"I²")</f>
        <v>0</v>
      </c>
      <c r="AW29" s="512">
        <f>COUNTIF(F29:AG29,"SN*")</f>
        <v>12</v>
      </c>
      <c r="AX29" s="512">
        <f>COUNTIF(F29:AG29,"Ma")</f>
        <v>0</v>
      </c>
      <c r="AY29" s="512">
        <f>COUNTIF(F29:AG29,"Ta")</f>
        <v>0</v>
      </c>
      <c r="AZ29" s="512">
        <f>COUNTIF(F29:AG29,"Da")</f>
        <v>0</v>
      </c>
      <c r="BA29" s="512">
        <f>COUNTIF(F29:AG29,"Pa")</f>
        <v>0</v>
      </c>
      <c r="BB29" s="512">
        <f>COUNTIF(F29:AG29,"MTa")</f>
        <v>0</v>
      </c>
      <c r="BC29" s="2"/>
      <c r="BD29" s="2"/>
      <c r="BE29" s="2"/>
      <c r="BF29" s="2"/>
      <c r="BG29" s="2"/>
      <c r="BH29" s="512">
        <f t="shared" si="9"/>
        <v>0</v>
      </c>
      <c r="BI29" s="522">
        <f>(AO29*6)+(AP29*6)+(AQ29*8)+(AR29*12)+(AS29*12)+(AT29*11.5)+(AU29*6)+(AV29*6)+(AW29*12)+(AX29*6)+(AY29*6)+(AZ29*8)+(BA29*12)+(BB29*11.5)</f>
        <v>150</v>
      </c>
    </row>
    <row r="30" spans="1:61" s="396" customFormat="1" ht="20.25" customHeight="1">
      <c r="A30" s="481" t="s">
        <v>374</v>
      </c>
      <c r="B30" s="481" t="s">
        <v>375</v>
      </c>
      <c r="C30" s="478">
        <v>657849</v>
      </c>
      <c r="D30" s="515" t="s">
        <v>265</v>
      </c>
      <c r="E30" s="516" t="s">
        <v>118</v>
      </c>
      <c r="F30" s="479" t="s">
        <v>23</v>
      </c>
      <c r="G30" s="477" t="s">
        <v>23</v>
      </c>
      <c r="H30" s="518"/>
      <c r="I30" s="518"/>
      <c r="J30" s="518" t="s">
        <v>23</v>
      </c>
      <c r="K30" s="518"/>
      <c r="L30" s="518"/>
      <c r="M30" s="477"/>
      <c r="N30" s="477" t="s">
        <v>23</v>
      </c>
      <c r="O30" s="518"/>
      <c r="P30" s="518"/>
      <c r="Q30" s="518" t="s">
        <v>23</v>
      </c>
      <c r="R30" s="518" t="s">
        <v>23</v>
      </c>
      <c r="S30" s="518" t="s">
        <v>23</v>
      </c>
      <c r="T30" s="479" t="s">
        <v>23</v>
      </c>
      <c r="U30" s="477"/>
      <c r="V30" s="518" t="s">
        <v>23</v>
      </c>
      <c r="W30" s="517" t="s">
        <v>23</v>
      </c>
      <c r="X30" s="518"/>
      <c r="Y30" s="518" t="s">
        <v>23</v>
      </c>
      <c r="Z30" s="518"/>
      <c r="AA30" s="477"/>
      <c r="AB30" s="477" t="s">
        <v>23</v>
      </c>
      <c r="AC30" s="518"/>
      <c r="AD30" s="518"/>
      <c r="AE30" s="518"/>
      <c r="AF30" s="482" t="s">
        <v>56</v>
      </c>
      <c r="AG30" s="484"/>
      <c r="AH30" s="519"/>
      <c r="AI30" s="520"/>
      <c r="AJ30" s="520"/>
      <c r="AL30" s="521"/>
      <c r="AM30" s="521"/>
      <c r="AN30" s="3"/>
      <c r="AO30" s="512"/>
      <c r="AP30" s="512"/>
      <c r="AQ30" s="512"/>
      <c r="AR30" s="512"/>
      <c r="AS30" s="512"/>
      <c r="AT30" s="512"/>
      <c r="AU30" s="512"/>
      <c r="AV30" s="512"/>
      <c r="AW30" s="512"/>
      <c r="AX30" s="512"/>
      <c r="AY30" s="512"/>
      <c r="AZ30" s="512"/>
      <c r="BA30" s="512"/>
      <c r="BB30" s="512"/>
      <c r="BC30" s="2"/>
      <c r="BD30" s="2"/>
      <c r="BE30" s="2"/>
      <c r="BF30" s="2"/>
      <c r="BG30" s="2"/>
      <c r="BH30" s="512"/>
      <c r="BI30" s="522"/>
    </row>
    <row r="31" spans="1:61" s="396" customFormat="1" ht="20.25" customHeight="1">
      <c r="A31" s="481" t="s">
        <v>376</v>
      </c>
      <c r="B31" s="481" t="s">
        <v>377</v>
      </c>
      <c r="C31" s="478">
        <v>106143</v>
      </c>
      <c r="D31" s="515" t="s">
        <v>255</v>
      </c>
      <c r="E31" s="516" t="s">
        <v>118</v>
      </c>
      <c r="F31" s="477"/>
      <c r="G31" s="477" t="s">
        <v>23</v>
      </c>
      <c r="H31" s="517" t="s">
        <v>23</v>
      </c>
      <c r="I31" s="518"/>
      <c r="J31" s="518" t="s">
        <v>23</v>
      </c>
      <c r="K31" s="518"/>
      <c r="L31" s="518"/>
      <c r="M31" s="477" t="s">
        <v>23</v>
      </c>
      <c r="N31" s="477"/>
      <c r="O31" s="518"/>
      <c r="P31" s="518" t="s">
        <v>23</v>
      </c>
      <c r="Q31" s="518"/>
      <c r="R31" s="518" t="s">
        <v>23</v>
      </c>
      <c r="S31" s="518" t="s">
        <v>23</v>
      </c>
      <c r="T31" s="477"/>
      <c r="U31" s="477" t="s">
        <v>23</v>
      </c>
      <c r="V31" s="518" t="s">
        <v>23</v>
      </c>
      <c r="W31" s="518"/>
      <c r="X31" s="518"/>
      <c r="Y31" s="518"/>
      <c r="Z31" s="518"/>
      <c r="AA31" s="477"/>
      <c r="AB31" s="477"/>
      <c r="AC31" s="517" t="s">
        <v>23</v>
      </c>
      <c r="AD31" s="518"/>
      <c r="AE31" s="518" t="s">
        <v>23</v>
      </c>
      <c r="AF31" s="518"/>
      <c r="AG31" s="518" t="s">
        <v>23</v>
      </c>
      <c r="AH31" s="519">
        <f t="shared" si="5"/>
        <v>0</v>
      </c>
      <c r="AI31" s="520">
        <f>AH31+AJ31</f>
        <v>144</v>
      </c>
      <c r="AJ31" s="520">
        <f t="shared" si="6"/>
        <v>144</v>
      </c>
      <c r="AL31" s="521">
        <f t="shared" si="7"/>
        <v>0</v>
      </c>
      <c r="AM31" s="521">
        <f t="shared" si="8"/>
        <v>144</v>
      </c>
      <c r="AN31" s="3"/>
      <c r="AO31" s="512">
        <f>COUNTIF(F31:AG31,"M")</f>
        <v>0</v>
      </c>
      <c r="AP31" s="512">
        <f>COUNTIF(F31:AG31,"T")</f>
        <v>0</v>
      </c>
      <c r="AQ31" s="512">
        <f>COUNTIF(F31:AG31,"D")</f>
        <v>0</v>
      </c>
      <c r="AR31" s="512">
        <f>COUNTIF(F31:AG31,"P")</f>
        <v>0</v>
      </c>
      <c r="AS31" s="512">
        <f>COUNTIF(F31:AG31,"M/T")</f>
        <v>0</v>
      </c>
      <c r="AT31" s="512">
        <f>COUNTIF(F31:AG31,"I/I")</f>
        <v>0</v>
      </c>
      <c r="AU31" s="512">
        <f>COUNTIF(F31:AG31,"I")</f>
        <v>0</v>
      </c>
      <c r="AV31" s="512">
        <f>COUNTIF(F31:AG31,"I²")</f>
        <v>0</v>
      </c>
      <c r="AW31" s="512">
        <f>COUNTIF(F31:AG31,"SN*")</f>
        <v>12</v>
      </c>
      <c r="AX31" s="512">
        <f>COUNTIF(F31:AG31,"Ma")</f>
        <v>0</v>
      </c>
      <c r="AY31" s="512">
        <f>COUNTIF(F31:AG31,"Ta")</f>
        <v>0</v>
      </c>
      <c r="AZ31" s="512">
        <f>COUNTIF(F31:AG31,"Da")</f>
        <v>0</v>
      </c>
      <c r="BA31" s="512">
        <f>COUNTIF(F31:AG31,"Pa")</f>
        <v>0</v>
      </c>
      <c r="BB31" s="512">
        <f>COUNTIF(F31:AG31,"MTa")</f>
        <v>0</v>
      </c>
      <c r="BC31" s="2"/>
      <c r="BD31" s="2"/>
      <c r="BE31" s="2"/>
      <c r="BF31" s="2"/>
      <c r="BG31" s="2"/>
      <c r="BH31" s="512">
        <f t="shared" si="9"/>
        <v>0</v>
      </c>
      <c r="BI31" s="522">
        <f>(AO31*6)+(AP31*6)+(AQ31*8)+(AR31*12)+(AS31*12)+(AT31*11.5)+(AU31*6)+(AV31*6)+(AW31*12)+(AX31*6)+(AY31*6)+(AZ31*8)+(BA31*12)+(BB31*11.5)</f>
        <v>144</v>
      </c>
    </row>
    <row r="32" spans="1:61" s="396" customFormat="1" ht="20.25" customHeight="1">
      <c r="A32" s="502" t="s">
        <v>352</v>
      </c>
      <c r="B32" s="503" t="s">
        <v>1</v>
      </c>
      <c r="C32" s="503" t="s">
        <v>75</v>
      </c>
      <c r="D32" s="504"/>
      <c r="E32" s="505" t="s">
        <v>3</v>
      </c>
      <c r="F32" s="401">
        <v>1</v>
      </c>
      <c r="G32" s="401">
        <v>2</v>
      </c>
      <c r="H32" s="401">
        <v>3</v>
      </c>
      <c r="I32" s="401">
        <v>4</v>
      </c>
      <c r="J32" s="401">
        <v>5</v>
      </c>
      <c r="K32" s="401">
        <v>6</v>
      </c>
      <c r="L32" s="401">
        <v>7</v>
      </c>
      <c r="M32" s="401">
        <v>8</v>
      </c>
      <c r="N32" s="401">
        <v>9</v>
      </c>
      <c r="O32" s="401">
        <v>10</v>
      </c>
      <c r="P32" s="401">
        <v>11</v>
      </c>
      <c r="Q32" s="401">
        <v>12</v>
      </c>
      <c r="R32" s="401">
        <v>13</v>
      </c>
      <c r="S32" s="401">
        <v>14</v>
      </c>
      <c r="T32" s="401">
        <v>15</v>
      </c>
      <c r="U32" s="401">
        <v>16</v>
      </c>
      <c r="V32" s="401">
        <v>17</v>
      </c>
      <c r="W32" s="401">
        <v>18</v>
      </c>
      <c r="X32" s="401">
        <v>19</v>
      </c>
      <c r="Y32" s="401">
        <v>20</v>
      </c>
      <c r="Z32" s="401">
        <v>21</v>
      </c>
      <c r="AA32" s="401">
        <v>22</v>
      </c>
      <c r="AB32" s="401">
        <v>23</v>
      </c>
      <c r="AC32" s="401">
        <v>24</v>
      </c>
      <c r="AD32" s="401">
        <v>25</v>
      </c>
      <c r="AE32" s="401">
        <v>26</v>
      </c>
      <c r="AF32" s="401">
        <v>27</v>
      </c>
      <c r="AG32" s="401">
        <v>28</v>
      </c>
      <c r="AH32" s="506" t="s">
        <v>4</v>
      </c>
      <c r="AI32" s="507" t="s">
        <v>5</v>
      </c>
      <c r="AJ32" s="507" t="s">
        <v>6</v>
      </c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</row>
    <row r="33" spans="1:239" s="396" customFormat="1" ht="20.25" customHeight="1">
      <c r="A33" s="508"/>
      <c r="B33" s="503" t="s">
        <v>250</v>
      </c>
      <c r="C33" s="503" t="s">
        <v>204</v>
      </c>
      <c r="D33" s="509"/>
      <c r="E33" s="510"/>
      <c r="F33" s="401" t="s">
        <v>11</v>
      </c>
      <c r="G33" s="401" t="s">
        <v>12</v>
      </c>
      <c r="H33" s="401" t="s">
        <v>13</v>
      </c>
      <c r="I33" s="401" t="s">
        <v>14</v>
      </c>
      <c r="J33" s="401" t="s">
        <v>8</v>
      </c>
      <c r="K33" s="401" t="s">
        <v>9</v>
      </c>
      <c r="L33" s="401" t="s">
        <v>10</v>
      </c>
      <c r="M33" s="401" t="s">
        <v>11</v>
      </c>
      <c r="N33" s="401" t="s">
        <v>12</v>
      </c>
      <c r="O33" s="401" t="s">
        <v>13</v>
      </c>
      <c r="P33" s="401" t="s">
        <v>14</v>
      </c>
      <c r="Q33" s="401" t="s">
        <v>8</v>
      </c>
      <c r="R33" s="401" t="s">
        <v>9</v>
      </c>
      <c r="S33" s="401" t="s">
        <v>10</v>
      </c>
      <c r="T33" s="401" t="s">
        <v>11</v>
      </c>
      <c r="U33" s="401" t="s">
        <v>12</v>
      </c>
      <c r="V33" s="401" t="s">
        <v>13</v>
      </c>
      <c r="W33" s="401" t="s">
        <v>14</v>
      </c>
      <c r="X33" s="401" t="s">
        <v>8</v>
      </c>
      <c r="Y33" s="401" t="s">
        <v>9</v>
      </c>
      <c r="Z33" s="401" t="s">
        <v>10</v>
      </c>
      <c r="AA33" s="401" t="s">
        <v>11</v>
      </c>
      <c r="AB33" s="401" t="s">
        <v>12</v>
      </c>
      <c r="AC33" s="401" t="s">
        <v>13</v>
      </c>
      <c r="AD33" s="401" t="s">
        <v>14</v>
      </c>
      <c r="AE33" s="401" t="s">
        <v>8</v>
      </c>
      <c r="AF33" s="401" t="s">
        <v>9</v>
      </c>
      <c r="AG33" s="401" t="s">
        <v>10</v>
      </c>
      <c r="AH33" s="527"/>
      <c r="AI33" s="528"/>
      <c r="AJ33" s="528"/>
      <c r="AL33" s="2" t="s">
        <v>4</v>
      </c>
      <c r="AM33" s="2" t="s">
        <v>6</v>
      </c>
      <c r="AN33" s="3"/>
      <c r="AO33" s="512" t="s">
        <v>20</v>
      </c>
      <c r="AP33" s="512" t="s">
        <v>21</v>
      </c>
      <c r="AQ33" s="512" t="s">
        <v>156</v>
      </c>
      <c r="AR33" s="512" t="s">
        <v>22</v>
      </c>
      <c r="AS33" s="512" t="s">
        <v>24</v>
      </c>
      <c r="AT33" s="512" t="s">
        <v>25</v>
      </c>
      <c r="AU33" s="512" t="s">
        <v>26</v>
      </c>
      <c r="AV33" s="512" t="s">
        <v>27</v>
      </c>
      <c r="AW33" s="512" t="s">
        <v>23</v>
      </c>
      <c r="AX33" s="512" t="s">
        <v>331</v>
      </c>
      <c r="AY33" s="512" t="s">
        <v>332</v>
      </c>
      <c r="AZ33" s="512" t="s">
        <v>333</v>
      </c>
      <c r="BA33" s="512" t="s">
        <v>334</v>
      </c>
      <c r="BB33" s="512" t="s">
        <v>335</v>
      </c>
      <c r="BC33" s="2" t="s">
        <v>15</v>
      </c>
      <c r="BD33" s="2" t="s">
        <v>16</v>
      </c>
      <c r="BE33" s="2" t="s">
        <v>17</v>
      </c>
      <c r="BF33" s="2" t="s">
        <v>18</v>
      </c>
      <c r="BG33" s="2" t="s">
        <v>19</v>
      </c>
      <c r="BH33" s="513" t="s">
        <v>36</v>
      </c>
      <c r="BI33" s="513" t="s">
        <v>37</v>
      </c>
    </row>
    <row r="34" spans="1:239" s="396" customFormat="1" ht="20.25" customHeight="1">
      <c r="A34" s="481">
        <v>433144</v>
      </c>
      <c r="B34" s="481" t="s">
        <v>378</v>
      </c>
      <c r="C34" s="478">
        <v>888578</v>
      </c>
      <c r="D34" s="515" t="s">
        <v>255</v>
      </c>
      <c r="E34" s="516" t="s">
        <v>118</v>
      </c>
      <c r="F34" s="477"/>
      <c r="G34" s="477"/>
      <c r="H34" s="518" t="s">
        <v>23</v>
      </c>
      <c r="I34" s="518"/>
      <c r="J34" s="517" t="s">
        <v>23</v>
      </c>
      <c r="K34" s="518" t="s">
        <v>23</v>
      </c>
      <c r="L34" s="518"/>
      <c r="M34" s="477"/>
      <c r="N34" s="477" t="s">
        <v>23</v>
      </c>
      <c r="O34" s="518" t="s">
        <v>23</v>
      </c>
      <c r="P34" s="518"/>
      <c r="Q34" s="518" t="s">
        <v>23</v>
      </c>
      <c r="R34" s="518"/>
      <c r="S34" s="518"/>
      <c r="T34" s="477" t="s">
        <v>23</v>
      </c>
      <c r="U34" s="477"/>
      <c r="V34" s="517"/>
      <c r="W34" s="518" t="s">
        <v>23</v>
      </c>
      <c r="X34" s="518"/>
      <c r="Y34" s="518"/>
      <c r="Z34" s="518" t="s">
        <v>23</v>
      </c>
      <c r="AA34" s="477"/>
      <c r="AB34" s="477"/>
      <c r="AC34" s="518" t="s">
        <v>23</v>
      </c>
      <c r="AD34" s="518"/>
      <c r="AE34" s="518"/>
      <c r="AF34" s="518" t="s">
        <v>23</v>
      </c>
      <c r="AG34" s="518"/>
      <c r="AH34" s="519"/>
      <c r="AI34" s="520"/>
      <c r="AJ34" s="520"/>
      <c r="AL34" s="521"/>
      <c r="AM34" s="521"/>
      <c r="AN34" s="3"/>
      <c r="AO34" s="512"/>
      <c r="AP34" s="512"/>
      <c r="AQ34" s="512"/>
      <c r="AR34" s="512"/>
      <c r="AS34" s="512"/>
      <c r="AT34" s="512"/>
      <c r="AU34" s="512"/>
      <c r="AV34" s="512"/>
      <c r="AW34" s="512"/>
      <c r="AX34" s="512"/>
      <c r="AY34" s="512"/>
      <c r="AZ34" s="512"/>
      <c r="BA34" s="512"/>
      <c r="BB34" s="512"/>
      <c r="BC34" s="2"/>
      <c r="BD34" s="2"/>
      <c r="BE34" s="2"/>
      <c r="BF34" s="2"/>
      <c r="BG34" s="2"/>
      <c r="BH34" s="512"/>
      <c r="BI34" s="522"/>
    </row>
    <row r="35" spans="1:239" s="396" customFormat="1" ht="20.25" customHeight="1">
      <c r="A35" s="481" t="s">
        <v>379</v>
      </c>
      <c r="B35" s="481" t="s">
        <v>380</v>
      </c>
      <c r="C35" s="478" t="s">
        <v>346</v>
      </c>
      <c r="D35" s="515" t="s">
        <v>255</v>
      </c>
      <c r="E35" s="516" t="s">
        <v>118</v>
      </c>
      <c r="F35" s="477"/>
      <c r="G35" s="477"/>
      <c r="H35" s="518" t="s">
        <v>23</v>
      </c>
      <c r="I35" s="518"/>
      <c r="J35" s="518"/>
      <c r="K35" s="518" t="s">
        <v>23</v>
      </c>
      <c r="L35" s="518"/>
      <c r="M35" s="477"/>
      <c r="N35" s="477" t="s">
        <v>23</v>
      </c>
      <c r="O35" s="517" t="s">
        <v>23</v>
      </c>
      <c r="P35" s="518"/>
      <c r="Q35" s="518" t="s">
        <v>23</v>
      </c>
      <c r="R35" s="518" t="s">
        <v>23</v>
      </c>
      <c r="S35" s="518"/>
      <c r="T35" s="477" t="s">
        <v>23</v>
      </c>
      <c r="U35" s="477"/>
      <c r="V35" s="517" t="s">
        <v>23</v>
      </c>
      <c r="W35" s="518" t="s">
        <v>23</v>
      </c>
      <c r="X35" s="518"/>
      <c r="Y35" s="518"/>
      <c r="Z35" s="518" t="s">
        <v>23</v>
      </c>
      <c r="AA35" s="477"/>
      <c r="AB35" s="479" t="s">
        <v>23</v>
      </c>
      <c r="AC35" s="518" t="s">
        <v>23</v>
      </c>
      <c r="AD35" s="518"/>
      <c r="AE35" s="518"/>
      <c r="AF35" s="518" t="s">
        <v>23</v>
      </c>
      <c r="AG35" s="518"/>
      <c r="AH35" s="519">
        <f>AL35</f>
        <v>0</v>
      </c>
      <c r="AI35" s="520">
        <f>AH35+AJ35</f>
        <v>0</v>
      </c>
      <c r="AJ35" s="520">
        <f>AM35</f>
        <v>0</v>
      </c>
      <c r="AL35" s="521"/>
      <c r="AM35" s="521"/>
      <c r="AN35" s="3"/>
      <c r="AO35" s="512"/>
      <c r="AP35" s="512"/>
      <c r="AQ35" s="512"/>
      <c r="AR35" s="512"/>
      <c r="AS35" s="512"/>
      <c r="AT35" s="512"/>
      <c r="AU35" s="512"/>
      <c r="AV35" s="512"/>
      <c r="AW35" s="512"/>
      <c r="AX35" s="512"/>
      <c r="AY35" s="512"/>
      <c r="AZ35" s="512"/>
      <c r="BA35" s="512"/>
      <c r="BB35" s="512"/>
      <c r="BC35" s="2"/>
      <c r="BD35" s="2"/>
      <c r="BE35" s="2"/>
      <c r="BF35" s="2"/>
      <c r="BG35" s="2"/>
      <c r="BH35" s="512"/>
      <c r="BI35" s="522"/>
    </row>
    <row r="36" spans="1:239" s="396" customFormat="1" ht="20.25" customHeight="1">
      <c r="A36" s="523" t="s">
        <v>381</v>
      </c>
      <c r="B36" s="523" t="s">
        <v>382</v>
      </c>
      <c r="C36" s="526" t="s">
        <v>383</v>
      </c>
      <c r="D36" s="515" t="s">
        <v>255</v>
      </c>
      <c r="E36" s="516" t="s">
        <v>118</v>
      </c>
      <c r="F36" s="477"/>
      <c r="G36" s="477"/>
      <c r="H36" s="518" t="s">
        <v>23</v>
      </c>
      <c r="I36" s="518"/>
      <c r="J36" s="518"/>
      <c r="K36" s="518" t="s">
        <v>23</v>
      </c>
      <c r="L36" s="518"/>
      <c r="M36" s="477"/>
      <c r="N36" s="477" t="s">
        <v>23</v>
      </c>
      <c r="O36" s="518"/>
      <c r="P36" s="518"/>
      <c r="Q36" s="518" t="s">
        <v>23</v>
      </c>
      <c r="R36" s="518"/>
      <c r="S36" s="518"/>
      <c r="T36" s="477" t="s">
        <v>23</v>
      </c>
      <c r="U36" s="477"/>
      <c r="V36" s="518"/>
      <c r="W36" s="518" t="s">
        <v>23</v>
      </c>
      <c r="X36" s="518" t="s">
        <v>23</v>
      </c>
      <c r="Y36" s="518"/>
      <c r="Z36" s="518" t="s">
        <v>23</v>
      </c>
      <c r="AA36" s="477"/>
      <c r="AB36" s="477"/>
      <c r="AC36" s="518" t="s">
        <v>23</v>
      </c>
      <c r="AD36" s="517" t="s">
        <v>23</v>
      </c>
      <c r="AE36" s="518"/>
      <c r="AF36" s="518" t="s">
        <v>23</v>
      </c>
      <c r="AG36" s="518"/>
      <c r="AH36" s="519"/>
      <c r="AI36" s="520"/>
      <c r="AJ36" s="520"/>
      <c r="AL36" s="521"/>
      <c r="AM36" s="521"/>
      <c r="AN36" s="3"/>
      <c r="AO36" s="512"/>
      <c r="AP36" s="512"/>
      <c r="AQ36" s="512"/>
      <c r="AR36" s="512"/>
      <c r="AS36" s="512"/>
      <c r="AT36" s="512"/>
      <c r="AU36" s="512"/>
      <c r="AV36" s="512"/>
      <c r="AW36" s="512"/>
      <c r="AX36" s="512"/>
      <c r="AY36" s="512"/>
      <c r="AZ36" s="512"/>
      <c r="BA36" s="512"/>
      <c r="BB36" s="512"/>
      <c r="BC36" s="2"/>
      <c r="BD36" s="2"/>
      <c r="BE36" s="2"/>
      <c r="BF36" s="2"/>
      <c r="BG36" s="2"/>
      <c r="BH36" s="512"/>
      <c r="BI36" s="522"/>
    </row>
    <row r="37" spans="1:239" s="396" customFormat="1" ht="20.25" customHeight="1">
      <c r="A37" s="481" t="s">
        <v>384</v>
      </c>
      <c r="B37" s="481" t="s">
        <v>385</v>
      </c>
      <c r="C37" s="478" t="s">
        <v>386</v>
      </c>
      <c r="D37" s="515" t="s">
        <v>255</v>
      </c>
      <c r="E37" s="516" t="s">
        <v>118</v>
      </c>
      <c r="F37" s="479" t="s">
        <v>23</v>
      </c>
      <c r="G37" s="477"/>
      <c r="H37" s="518" t="s">
        <v>23</v>
      </c>
      <c r="I37" s="517" t="s">
        <v>23</v>
      </c>
      <c r="J37" s="518"/>
      <c r="K37" s="518" t="s">
        <v>23</v>
      </c>
      <c r="L37" s="518"/>
      <c r="M37" s="477"/>
      <c r="N37" s="477" t="s">
        <v>23</v>
      </c>
      <c r="O37" s="518"/>
      <c r="P37" s="518"/>
      <c r="Q37" s="518" t="s">
        <v>23</v>
      </c>
      <c r="R37" s="518"/>
      <c r="S37" s="518"/>
      <c r="T37" s="477" t="s">
        <v>23</v>
      </c>
      <c r="U37" s="477"/>
      <c r="V37" s="518"/>
      <c r="W37" s="518" t="s">
        <v>23</v>
      </c>
      <c r="X37" s="518"/>
      <c r="Y37" s="518" t="s">
        <v>23</v>
      </c>
      <c r="Z37" s="518" t="s">
        <v>23</v>
      </c>
      <c r="AA37" s="477"/>
      <c r="AB37" s="477"/>
      <c r="AC37" s="518" t="s">
        <v>23</v>
      </c>
      <c r="AD37" s="518"/>
      <c r="AE37" s="518"/>
      <c r="AF37" s="518" t="s">
        <v>23</v>
      </c>
      <c r="AG37" s="518"/>
      <c r="AH37" s="519">
        <f>AL37</f>
        <v>0</v>
      </c>
      <c r="AI37" s="520">
        <f>AH37+AJ37</f>
        <v>144</v>
      </c>
      <c r="AJ37" s="520">
        <f>AM37</f>
        <v>144</v>
      </c>
      <c r="AL37" s="521">
        <f>$AL$2-BH37</f>
        <v>0</v>
      </c>
      <c r="AM37" s="521">
        <f>(BI37-AL37)</f>
        <v>144</v>
      </c>
      <c r="AN37" s="3"/>
      <c r="AO37" s="512">
        <f>COUNTIF(F37:AG37,"M")</f>
        <v>0</v>
      </c>
      <c r="AP37" s="512">
        <f>COUNTIF(F37:AG37,"T")</f>
        <v>0</v>
      </c>
      <c r="AQ37" s="512">
        <f>COUNTIF(F37:AG37,"D")</f>
        <v>0</v>
      </c>
      <c r="AR37" s="512">
        <f>COUNTIF(F37:AG37,"P")</f>
        <v>0</v>
      </c>
      <c r="AS37" s="512">
        <f>COUNTIF(F37:AG37,"M/T")</f>
        <v>0</v>
      </c>
      <c r="AT37" s="512">
        <f>COUNTIF(F37:AG37,"I/I")</f>
        <v>0</v>
      </c>
      <c r="AU37" s="512">
        <f>COUNTIF(F37:AG37,"I")</f>
        <v>0</v>
      </c>
      <c r="AV37" s="512">
        <f>COUNTIF(F37:AG37,"I²")</f>
        <v>0</v>
      </c>
      <c r="AW37" s="512">
        <f>COUNTIF(F37:AG37,"SN*")</f>
        <v>12</v>
      </c>
      <c r="AX37" s="512">
        <f>COUNTIF(F37:AG37,"Ma")</f>
        <v>0</v>
      </c>
      <c r="AY37" s="512">
        <f>COUNTIF(F37:AG37,"Ta")</f>
        <v>0</v>
      </c>
      <c r="AZ37" s="512">
        <f>COUNTIF(F37:AG37,"Da")</f>
        <v>0</v>
      </c>
      <c r="BA37" s="512">
        <f>COUNTIF(F37:AG37,"Pa")</f>
        <v>0</v>
      </c>
      <c r="BB37" s="512">
        <f>COUNTIF(F37:AG37,"MTa")</f>
        <v>0</v>
      </c>
      <c r="BC37" s="2"/>
      <c r="BD37" s="2"/>
      <c r="BE37" s="2"/>
      <c r="BF37" s="2"/>
      <c r="BG37" s="2"/>
      <c r="BH37" s="512">
        <f>((BD37*6)+(BE37*6)+(BF37*6)+(BG37)+(BC37*6))</f>
        <v>0</v>
      </c>
      <c r="BI37" s="522">
        <f>(AO37*6)+(AP37*6)+(AQ37*8)+(AR37*12)+(AS37*12)+(AT37*11.5)+(AU37*6)+(AV37*6)+(AW37*12)+(AX37*6)+(AY37*6)+(AZ37*8)+(BA37*12)+(BB37*11.5)</f>
        <v>144</v>
      </c>
    </row>
    <row r="38" spans="1:239" s="396" customFormat="1" ht="20.25" customHeight="1">
      <c r="A38" s="481" t="s">
        <v>387</v>
      </c>
      <c r="B38" s="514" t="s">
        <v>388</v>
      </c>
      <c r="C38" s="515">
        <v>650059</v>
      </c>
      <c r="D38" s="515" t="s">
        <v>255</v>
      </c>
      <c r="E38" s="516" t="s">
        <v>118</v>
      </c>
      <c r="F38" s="477"/>
      <c r="G38" s="477"/>
      <c r="H38" s="518" t="s">
        <v>23</v>
      </c>
      <c r="I38" s="518"/>
      <c r="J38" s="517" t="s">
        <v>86</v>
      </c>
      <c r="K38" s="518" t="s">
        <v>23</v>
      </c>
      <c r="L38" s="518"/>
      <c r="M38" s="477"/>
      <c r="N38" s="477" t="s">
        <v>23</v>
      </c>
      <c r="O38" s="518"/>
      <c r="P38" s="518"/>
      <c r="Q38" s="518" t="s">
        <v>23</v>
      </c>
      <c r="R38" s="518"/>
      <c r="S38" s="518"/>
      <c r="T38" s="477" t="s">
        <v>23</v>
      </c>
      <c r="U38" s="479" t="s">
        <v>23</v>
      </c>
      <c r="V38" s="518"/>
      <c r="W38" s="518" t="s">
        <v>23</v>
      </c>
      <c r="X38" s="518"/>
      <c r="Y38" s="518"/>
      <c r="Z38" s="518" t="s">
        <v>23</v>
      </c>
      <c r="AA38" s="477"/>
      <c r="AB38" s="477"/>
      <c r="AC38" s="518" t="s">
        <v>23</v>
      </c>
      <c r="AD38" s="518" t="s">
        <v>23</v>
      </c>
      <c r="AE38" s="518"/>
      <c r="AF38" s="518" t="s">
        <v>23</v>
      </c>
      <c r="AG38" s="517" t="s">
        <v>23</v>
      </c>
      <c r="AH38" s="519"/>
      <c r="AI38" s="520"/>
      <c r="AJ38" s="520"/>
      <c r="AL38" s="521"/>
      <c r="AM38" s="521"/>
      <c r="AN38" s="3"/>
      <c r="AO38" s="512"/>
      <c r="AP38" s="512"/>
      <c r="AQ38" s="512"/>
      <c r="AR38" s="512"/>
      <c r="AS38" s="512"/>
      <c r="AT38" s="512"/>
      <c r="AU38" s="512"/>
      <c r="AV38" s="512"/>
      <c r="AW38" s="512"/>
      <c r="AX38" s="512"/>
      <c r="AY38" s="512"/>
      <c r="AZ38" s="512"/>
      <c r="BA38" s="512"/>
      <c r="BB38" s="512"/>
      <c r="BC38" s="2"/>
      <c r="BD38" s="2"/>
      <c r="BE38" s="2"/>
      <c r="BF38" s="2"/>
      <c r="BG38" s="2"/>
      <c r="BH38" s="512"/>
      <c r="BI38" s="522"/>
    </row>
    <row r="39" spans="1:239" s="396" customFormat="1" ht="20.25" customHeight="1">
      <c r="A39" s="481">
        <v>124648</v>
      </c>
      <c r="B39" s="481" t="s">
        <v>389</v>
      </c>
      <c r="C39" s="478">
        <v>344524</v>
      </c>
      <c r="D39" s="515" t="s">
        <v>255</v>
      </c>
      <c r="E39" s="516" t="s">
        <v>118</v>
      </c>
      <c r="F39" s="477"/>
      <c r="G39" s="479"/>
      <c r="H39" s="518" t="s">
        <v>23</v>
      </c>
      <c r="I39" s="518"/>
      <c r="J39" s="518"/>
      <c r="K39" s="518" t="s">
        <v>23</v>
      </c>
      <c r="L39" s="518"/>
      <c r="M39" s="477"/>
      <c r="N39" s="477" t="s">
        <v>23</v>
      </c>
      <c r="O39" s="518"/>
      <c r="P39" s="518"/>
      <c r="Q39" s="518" t="s">
        <v>23</v>
      </c>
      <c r="R39" s="518"/>
      <c r="S39" s="518"/>
      <c r="T39" s="477" t="s">
        <v>23</v>
      </c>
      <c r="U39" s="477"/>
      <c r="V39" s="518"/>
      <c r="W39" s="518" t="s">
        <v>23</v>
      </c>
      <c r="X39" s="518"/>
      <c r="Y39" s="518"/>
      <c r="Z39" s="518" t="s">
        <v>23</v>
      </c>
      <c r="AA39" s="479" t="s">
        <v>23</v>
      </c>
      <c r="AB39" s="477"/>
      <c r="AC39" s="518" t="s">
        <v>23</v>
      </c>
      <c r="AD39" s="517" t="s">
        <v>23</v>
      </c>
      <c r="AE39" s="518" t="s">
        <v>23</v>
      </c>
      <c r="AF39" s="518" t="s">
        <v>23</v>
      </c>
      <c r="AG39" s="518"/>
      <c r="AH39" s="519"/>
      <c r="AI39" s="520"/>
      <c r="AJ39" s="520"/>
      <c r="AL39" s="521"/>
      <c r="AM39" s="521"/>
      <c r="AN39" s="3"/>
      <c r="AO39" s="512"/>
      <c r="AP39" s="512"/>
      <c r="AQ39" s="512"/>
      <c r="AR39" s="512"/>
      <c r="AS39" s="512"/>
      <c r="AT39" s="512"/>
      <c r="AU39" s="512"/>
      <c r="AV39" s="512"/>
      <c r="AW39" s="512"/>
      <c r="AX39" s="512"/>
      <c r="AY39" s="512"/>
      <c r="AZ39" s="512"/>
      <c r="BA39" s="512"/>
      <c r="BB39" s="512"/>
      <c r="BC39" s="2"/>
      <c r="BD39" s="2"/>
      <c r="BE39" s="2"/>
      <c r="BF39" s="2"/>
      <c r="BG39" s="2"/>
      <c r="BH39" s="512"/>
      <c r="BI39" s="522"/>
    </row>
    <row r="40" spans="1:239" s="396" customFormat="1" ht="20.25" customHeight="1">
      <c r="A40" s="481" t="s">
        <v>390</v>
      </c>
      <c r="B40" s="481" t="s">
        <v>391</v>
      </c>
      <c r="C40" s="478">
        <v>708696</v>
      </c>
      <c r="D40" s="515" t="s">
        <v>255</v>
      </c>
      <c r="E40" s="516" t="s">
        <v>118</v>
      </c>
      <c r="F40" s="477" t="s">
        <v>23</v>
      </c>
      <c r="G40" s="477"/>
      <c r="H40" s="518" t="s">
        <v>23</v>
      </c>
      <c r="I40" s="518"/>
      <c r="J40" s="518"/>
      <c r="K40" s="518" t="s">
        <v>23</v>
      </c>
      <c r="L40" s="518"/>
      <c r="M40" s="477" t="s">
        <v>23</v>
      </c>
      <c r="N40" s="477"/>
      <c r="O40" s="517" t="s">
        <v>23</v>
      </c>
      <c r="P40" s="518"/>
      <c r="Q40" s="518"/>
      <c r="R40" s="518"/>
      <c r="S40" s="518"/>
      <c r="T40" s="477" t="s">
        <v>23</v>
      </c>
      <c r="U40" s="477"/>
      <c r="V40" s="518"/>
      <c r="W40" s="518" t="s">
        <v>23</v>
      </c>
      <c r="X40" s="518"/>
      <c r="Y40" s="517" t="s">
        <v>23</v>
      </c>
      <c r="Z40" s="518" t="s">
        <v>23</v>
      </c>
      <c r="AA40" s="479" t="s">
        <v>86</v>
      </c>
      <c r="AB40" s="479" t="s">
        <v>23</v>
      </c>
      <c r="AC40" s="518" t="s">
        <v>23</v>
      </c>
      <c r="AD40" s="518"/>
      <c r="AE40" s="518" t="s">
        <v>23</v>
      </c>
      <c r="AF40" s="518" t="s">
        <v>23</v>
      </c>
      <c r="AG40" s="518"/>
      <c r="AH40" s="519">
        <f>AL40</f>
        <v>-66</v>
      </c>
      <c r="AI40" s="520">
        <f>AH40+AJ40</f>
        <v>162</v>
      </c>
      <c r="AJ40" s="520">
        <f>AM40</f>
        <v>228</v>
      </c>
      <c r="AL40" s="521">
        <f>$AL$2-BH40</f>
        <v>-66</v>
      </c>
      <c r="AM40" s="521">
        <f>(BI40-AL40)</f>
        <v>228</v>
      </c>
      <c r="AN40" s="3"/>
      <c r="AO40" s="512">
        <f>COUNTIF(F40:AG40,"M")</f>
        <v>0</v>
      </c>
      <c r="AP40" s="512">
        <f>COUNTIF(F40:AG40,"T")</f>
        <v>0</v>
      </c>
      <c r="AQ40" s="512">
        <f>COUNTIF(F40:AG40,"D")</f>
        <v>0</v>
      </c>
      <c r="AR40" s="512">
        <f>COUNTIF(F40:AG40,"P")</f>
        <v>0</v>
      </c>
      <c r="AS40" s="512">
        <f>COUNTIF(F40:AG40,"M/T")</f>
        <v>0</v>
      </c>
      <c r="AT40" s="512">
        <f>COUNTIF(F40:AG40,"I/I")</f>
        <v>0</v>
      </c>
      <c r="AU40" s="512">
        <f>COUNTIF(F40:AG40,"I")</f>
        <v>1</v>
      </c>
      <c r="AV40" s="512">
        <f>COUNTIF(F40:AG40,"I²")</f>
        <v>0</v>
      </c>
      <c r="AW40" s="512">
        <f>COUNTIF(F40:AG40,"SN*")</f>
        <v>13</v>
      </c>
      <c r="AX40" s="512">
        <f>COUNTIF(F40:AG40,"Ma")</f>
        <v>0</v>
      </c>
      <c r="AY40" s="512">
        <f>COUNTIF(F40:AG40,"Ta")</f>
        <v>0</v>
      </c>
      <c r="AZ40" s="512">
        <f>COUNTIF(F40:AG40,"Da")</f>
        <v>0</v>
      </c>
      <c r="BA40" s="512">
        <f>COUNTIF(F40:AG40,"Pa")</f>
        <v>0</v>
      </c>
      <c r="BB40" s="512">
        <f>COUNTIF(F40:AG40,"MTa")</f>
        <v>0</v>
      </c>
      <c r="BC40" s="2"/>
      <c r="BD40" s="2">
        <v>11</v>
      </c>
      <c r="BE40" s="2"/>
      <c r="BF40" s="2"/>
      <c r="BG40" s="2"/>
      <c r="BH40" s="512">
        <f>((BD40*6)+(BE40*6)+(BF40*6)+(BG40)+(BC40*6))</f>
        <v>66</v>
      </c>
      <c r="BI40" s="522">
        <f>(AO40*6)+(AP40*6)+(AQ40*8)+(AR40*12)+(AS40*12)+(AT40*11.5)+(AU40*6)+(AV40*6)+(AW40*12)+(AX40*6)+(AY40*6)+(AZ40*8)+(BA40*12)+(BB40*11.5)</f>
        <v>162</v>
      </c>
    </row>
    <row r="41" spans="1:239" s="396" customFormat="1" ht="20.25" customHeight="1">
      <c r="A41" s="475">
        <v>433187</v>
      </c>
      <c r="B41" s="475" t="s">
        <v>392</v>
      </c>
      <c r="C41" s="530">
        <v>412829</v>
      </c>
      <c r="D41" s="515" t="s">
        <v>255</v>
      </c>
      <c r="E41" s="516" t="s">
        <v>118</v>
      </c>
      <c r="F41" s="477"/>
      <c r="G41" s="479" t="s">
        <v>23</v>
      </c>
      <c r="H41" s="518" t="s">
        <v>23</v>
      </c>
      <c r="I41" s="518"/>
      <c r="J41" s="518"/>
      <c r="K41" s="518" t="s">
        <v>23</v>
      </c>
      <c r="L41" s="517" t="s">
        <v>23</v>
      </c>
      <c r="M41" s="477"/>
      <c r="N41" s="477" t="s">
        <v>23</v>
      </c>
      <c r="O41" s="518"/>
      <c r="P41" s="518"/>
      <c r="Q41" s="518" t="s">
        <v>23</v>
      </c>
      <c r="R41" s="518"/>
      <c r="S41" s="518"/>
      <c r="T41" s="477" t="s">
        <v>23</v>
      </c>
      <c r="U41" s="477"/>
      <c r="V41" s="518"/>
      <c r="W41" s="518" t="s">
        <v>23</v>
      </c>
      <c r="X41" s="518"/>
      <c r="Y41" s="518"/>
      <c r="Z41" s="518" t="s">
        <v>23</v>
      </c>
      <c r="AA41" s="477"/>
      <c r="AB41" s="477"/>
      <c r="AC41" s="518" t="s">
        <v>23</v>
      </c>
      <c r="AD41" s="518"/>
      <c r="AE41" s="518" t="s">
        <v>23</v>
      </c>
      <c r="AF41" s="518" t="s">
        <v>23</v>
      </c>
      <c r="AG41" s="518"/>
      <c r="AH41" s="519"/>
      <c r="AI41" s="520"/>
      <c r="AJ41" s="520"/>
      <c r="AL41" s="521"/>
      <c r="AM41" s="521"/>
      <c r="AN41" s="3"/>
      <c r="AO41" s="512"/>
      <c r="AP41" s="512"/>
      <c r="AQ41" s="512"/>
      <c r="AR41" s="512"/>
      <c r="AS41" s="512"/>
      <c r="AT41" s="512"/>
      <c r="AU41" s="512"/>
      <c r="AV41" s="512"/>
      <c r="AW41" s="512"/>
      <c r="AX41" s="512"/>
      <c r="AY41" s="512"/>
      <c r="AZ41" s="512"/>
      <c r="BA41" s="512"/>
      <c r="BB41" s="512"/>
      <c r="BC41" s="2"/>
      <c r="BD41" s="2"/>
      <c r="BE41" s="2"/>
      <c r="BF41" s="2"/>
      <c r="BG41" s="2"/>
      <c r="BH41" s="512"/>
      <c r="BI41" s="522"/>
    </row>
    <row r="42" spans="1:239" s="396" customFormat="1" ht="20.25" customHeight="1">
      <c r="A42" s="481">
        <v>435309</v>
      </c>
      <c r="B42" s="481" t="s">
        <v>393</v>
      </c>
      <c r="C42" s="478">
        <v>935537</v>
      </c>
      <c r="D42" s="515" t="s">
        <v>255</v>
      </c>
      <c r="E42" s="516" t="s">
        <v>118</v>
      </c>
      <c r="F42" s="477"/>
      <c r="G42" s="477"/>
      <c r="H42" s="518" t="s">
        <v>23</v>
      </c>
      <c r="I42" s="518"/>
      <c r="J42" s="518" t="s">
        <v>23</v>
      </c>
      <c r="K42" s="518" t="s">
        <v>23</v>
      </c>
      <c r="L42" s="518"/>
      <c r="M42" s="477"/>
      <c r="N42" s="477" t="s">
        <v>23</v>
      </c>
      <c r="O42" s="518"/>
      <c r="P42" s="518"/>
      <c r="Q42" s="518" t="s">
        <v>23</v>
      </c>
      <c r="R42" s="518"/>
      <c r="S42" s="517" t="s">
        <v>23</v>
      </c>
      <c r="T42" s="477" t="s">
        <v>23</v>
      </c>
      <c r="U42" s="477"/>
      <c r="V42" s="518"/>
      <c r="W42" s="518" t="s">
        <v>23</v>
      </c>
      <c r="X42" s="518"/>
      <c r="Y42" s="518"/>
      <c r="Z42" s="518" t="s">
        <v>23</v>
      </c>
      <c r="AA42" s="477"/>
      <c r="AB42" s="477"/>
      <c r="AC42" s="518" t="s">
        <v>23</v>
      </c>
      <c r="AD42" s="517" t="s">
        <v>23</v>
      </c>
      <c r="AE42" s="518"/>
      <c r="AF42" s="518" t="s">
        <v>23</v>
      </c>
      <c r="AG42" s="518"/>
      <c r="AH42" s="519"/>
      <c r="AI42" s="520"/>
      <c r="AJ42" s="520"/>
      <c r="AL42" s="521"/>
      <c r="AM42" s="521"/>
      <c r="AN42" s="3"/>
      <c r="AO42" s="512"/>
      <c r="AP42" s="512"/>
      <c r="AQ42" s="512"/>
      <c r="AR42" s="512"/>
      <c r="AS42" s="512"/>
      <c r="AT42" s="512"/>
      <c r="AU42" s="512"/>
      <c r="AV42" s="512"/>
      <c r="AW42" s="512"/>
      <c r="AX42" s="512"/>
      <c r="AY42" s="512"/>
      <c r="AZ42" s="512"/>
      <c r="BA42" s="512"/>
      <c r="BB42" s="512"/>
      <c r="BC42" s="2"/>
      <c r="BD42" s="2"/>
      <c r="BE42" s="2"/>
      <c r="BF42" s="2"/>
      <c r="BG42" s="2"/>
      <c r="BH42" s="512"/>
      <c r="BI42" s="522"/>
    </row>
    <row r="43" spans="1:239" s="396" customFormat="1" ht="20.25" customHeight="1">
      <c r="A43" s="481">
        <v>432318</v>
      </c>
      <c r="B43" s="481" t="s">
        <v>394</v>
      </c>
      <c r="C43" s="478">
        <v>530542</v>
      </c>
      <c r="D43" s="515" t="s">
        <v>255</v>
      </c>
      <c r="E43" s="516" t="s">
        <v>118</v>
      </c>
      <c r="F43" s="477"/>
      <c r="G43" s="477"/>
      <c r="H43" s="518" t="s">
        <v>23</v>
      </c>
      <c r="I43" s="518"/>
      <c r="J43" s="518"/>
      <c r="K43" s="518" t="s">
        <v>23</v>
      </c>
      <c r="L43" s="518"/>
      <c r="M43" s="477"/>
      <c r="N43" s="477" t="s">
        <v>23</v>
      </c>
      <c r="O43" s="518"/>
      <c r="P43" s="518"/>
      <c r="Q43" s="518" t="s">
        <v>23</v>
      </c>
      <c r="R43" s="518"/>
      <c r="S43" s="518"/>
      <c r="T43" s="477" t="s">
        <v>23</v>
      </c>
      <c r="U43" s="477"/>
      <c r="V43" s="518"/>
      <c r="W43" s="518" t="s">
        <v>23</v>
      </c>
      <c r="X43" s="518"/>
      <c r="Y43" s="518"/>
      <c r="Z43" s="518" t="s">
        <v>23</v>
      </c>
      <c r="AA43" s="477"/>
      <c r="AB43" s="477"/>
      <c r="AC43" s="518" t="s">
        <v>23</v>
      </c>
      <c r="AD43" s="518"/>
      <c r="AE43" s="518"/>
      <c r="AF43" s="518" t="s">
        <v>23</v>
      </c>
      <c r="AG43" s="518" t="s">
        <v>23</v>
      </c>
      <c r="AH43" s="519"/>
      <c r="AI43" s="520"/>
      <c r="AJ43" s="520"/>
      <c r="AL43" s="521"/>
      <c r="AM43" s="521"/>
      <c r="AN43" s="3"/>
      <c r="AO43" s="512"/>
      <c r="AP43" s="512"/>
      <c r="AQ43" s="512"/>
      <c r="AR43" s="512"/>
      <c r="AS43" s="512"/>
      <c r="AT43" s="512"/>
      <c r="AU43" s="512"/>
      <c r="AV43" s="512"/>
      <c r="AW43" s="512"/>
      <c r="AX43" s="512"/>
      <c r="AY43" s="512"/>
      <c r="AZ43" s="512"/>
      <c r="BA43" s="512"/>
      <c r="BB43" s="512"/>
      <c r="BC43" s="2"/>
      <c r="BD43" s="2"/>
      <c r="BE43" s="2"/>
      <c r="BF43" s="2"/>
      <c r="BG43" s="2"/>
      <c r="BH43" s="512"/>
      <c r="BI43" s="522"/>
    </row>
    <row r="44" spans="1:239" s="396" customFormat="1" ht="20.25" customHeight="1">
      <c r="A44" s="502" t="s">
        <v>352</v>
      </c>
      <c r="B44" s="503" t="s">
        <v>1</v>
      </c>
      <c r="C44" s="503" t="s">
        <v>75</v>
      </c>
      <c r="D44" s="504"/>
      <c r="E44" s="505" t="s">
        <v>3</v>
      </c>
      <c r="F44" s="401">
        <v>1</v>
      </c>
      <c r="G44" s="401">
        <v>2</v>
      </c>
      <c r="H44" s="401">
        <v>3</v>
      </c>
      <c r="I44" s="401">
        <v>4</v>
      </c>
      <c r="J44" s="401">
        <v>5</v>
      </c>
      <c r="K44" s="401">
        <v>6</v>
      </c>
      <c r="L44" s="401">
        <v>7</v>
      </c>
      <c r="M44" s="401">
        <v>8</v>
      </c>
      <c r="N44" s="401">
        <v>9</v>
      </c>
      <c r="O44" s="401">
        <v>10</v>
      </c>
      <c r="P44" s="401">
        <v>11</v>
      </c>
      <c r="Q44" s="401">
        <v>12</v>
      </c>
      <c r="R44" s="401">
        <v>13</v>
      </c>
      <c r="S44" s="401">
        <v>14</v>
      </c>
      <c r="T44" s="401">
        <v>15</v>
      </c>
      <c r="U44" s="401">
        <v>16</v>
      </c>
      <c r="V44" s="401">
        <v>17</v>
      </c>
      <c r="W44" s="401">
        <v>18</v>
      </c>
      <c r="X44" s="401">
        <v>19</v>
      </c>
      <c r="Y44" s="401">
        <v>20</v>
      </c>
      <c r="Z44" s="401">
        <v>21</v>
      </c>
      <c r="AA44" s="401">
        <v>22</v>
      </c>
      <c r="AB44" s="401">
        <v>23</v>
      </c>
      <c r="AC44" s="401">
        <v>24</v>
      </c>
      <c r="AD44" s="401">
        <v>25</v>
      </c>
      <c r="AE44" s="401">
        <v>26</v>
      </c>
      <c r="AF44" s="401">
        <v>27</v>
      </c>
      <c r="AG44" s="401">
        <v>28</v>
      </c>
      <c r="AH44" s="506" t="s">
        <v>4</v>
      </c>
      <c r="AI44" s="507" t="s">
        <v>5</v>
      </c>
      <c r="AJ44" s="507" t="s">
        <v>6</v>
      </c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</row>
    <row r="45" spans="1:239" s="396" customFormat="1" ht="20.25" customHeight="1">
      <c r="A45" s="508"/>
      <c r="B45" s="503" t="s">
        <v>250</v>
      </c>
      <c r="C45" s="503" t="s">
        <v>204</v>
      </c>
      <c r="D45" s="509"/>
      <c r="E45" s="510"/>
      <c r="F45" s="401" t="s">
        <v>11</v>
      </c>
      <c r="G45" s="401" t="s">
        <v>12</v>
      </c>
      <c r="H45" s="401" t="s">
        <v>13</v>
      </c>
      <c r="I45" s="401" t="s">
        <v>14</v>
      </c>
      <c r="J45" s="401" t="s">
        <v>8</v>
      </c>
      <c r="K45" s="401" t="s">
        <v>9</v>
      </c>
      <c r="L45" s="401" t="s">
        <v>10</v>
      </c>
      <c r="M45" s="401" t="s">
        <v>11</v>
      </c>
      <c r="N45" s="401" t="s">
        <v>12</v>
      </c>
      <c r="O45" s="401" t="s">
        <v>13</v>
      </c>
      <c r="P45" s="401" t="s">
        <v>14</v>
      </c>
      <c r="Q45" s="401" t="s">
        <v>8</v>
      </c>
      <c r="R45" s="401" t="s">
        <v>9</v>
      </c>
      <c r="S45" s="401" t="s">
        <v>10</v>
      </c>
      <c r="T45" s="401" t="s">
        <v>11</v>
      </c>
      <c r="U45" s="401" t="s">
        <v>12</v>
      </c>
      <c r="V45" s="401" t="s">
        <v>13</v>
      </c>
      <c r="W45" s="401" t="s">
        <v>14</v>
      </c>
      <c r="X45" s="401" t="s">
        <v>8</v>
      </c>
      <c r="Y45" s="401" t="s">
        <v>9</v>
      </c>
      <c r="Z45" s="401" t="s">
        <v>10</v>
      </c>
      <c r="AA45" s="401" t="s">
        <v>11</v>
      </c>
      <c r="AB45" s="401" t="s">
        <v>12</v>
      </c>
      <c r="AC45" s="401" t="s">
        <v>13</v>
      </c>
      <c r="AD45" s="401" t="s">
        <v>14</v>
      </c>
      <c r="AE45" s="401" t="s">
        <v>8</v>
      </c>
      <c r="AF45" s="401" t="s">
        <v>9</v>
      </c>
      <c r="AG45" s="401" t="s">
        <v>10</v>
      </c>
      <c r="AH45" s="527"/>
      <c r="AI45" s="528"/>
      <c r="AJ45" s="528"/>
      <c r="AL45" s="2" t="s">
        <v>4</v>
      </c>
      <c r="AM45" s="2" t="s">
        <v>6</v>
      </c>
      <c r="AN45" s="3"/>
      <c r="AO45" s="512" t="s">
        <v>20</v>
      </c>
      <c r="AP45" s="512" t="s">
        <v>21</v>
      </c>
      <c r="AQ45" s="512" t="s">
        <v>156</v>
      </c>
      <c r="AR45" s="512" t="s">
        <v>22</v>
      </c>
      <c r="AS45" s="512" t="s">
        <v>24</v>
      </c>
      <c r="AT45" s="512" t="s">
        <v>25</v>
      </c>
      <c r="AU45" s="512" t="s">
        <v>26</v>
      </c>
      <c r="AV45" s="512" t="s">
        <v>27</v>
      </c>
      <c r="AW45" s="512" t="s">
        <v>23</v>
      </c>
      <c r="AX45" s="512" t="s">
        <v>331</v>
      </c>
      <c r="AY45" s="512" t="s">
        <v>332</v>
      </c>
      <c r="AZ45" s="512" t="s">
        <v>333</v>
      </c>
      <c r="BA45" s="512" t="s">
        <v>334</v>
      </c>
      <c r="BB45" s="512" t="s">
        <v>335</v>
      </c>
      <c r="BC45" s="2" t="s">
        <v>15</v>
      </c>
      <c r="BD45" s="2" t="s">
        <v>16</v>
      </c>
      <c r="BE45" s="2" t="s">
        <v>17</v>
      </c>
      <c r="BF45" s="2" t="s">
        <v>18</v>
      </c>
      <c r="BG45" s="2" t="s">
        <v>19</v>
      </c>
      <c r="BH45" s="513" t="s">
        <v>36</v>
      </c>
      <c r="BI45" s="513" t="s">
        <v>37</v>
      </c>
    </row>
    <row r="46" spans="1:239" s="457" customFormat="1" ht="18">
      <c r="A46" s="481">
        <v>433152</v>
      </c>
      <c r="B46" s="481" t="s">
        <v>395</v>
      </c>
      <c r="C46" s="478">
        <v>692138</v>
      </c>
      <c r="D46" s="515" t="s">
        <v>255</v>
      </c>
      <c r="E46" s="516" t="s">
        <v>396</v>
      </c>
      <c r="F46" s="479" t="s">
        <v>86</v>
      </c>
      <c r="G46" s="477"/>
      <c r="H46" s="518" t="s">
        <v>86</v>
      </c>
      <c r="I46" s="518" t="s">
        <v>86</v>
      </c>
      <c r="J46" s="518" t="s">
        <v>86</v>
      </c>
      <c r="K46" s="517" t="s">
        <v>86</v>
      </c>
      <c r="L46" s="518" t="s">
        <v>86</v>
      </c>
      <c r="M46" s="477" t="s">
        <v>86</v>
      </c>
      <c r="N46" s="477"/>
      <c r="O46" s="518" t="s">
        <v>86</v>
      </c>
      <c r="P46" s="518" t="s">
        <v>86</v>
      </c>
      <c r="Q46" s="518" t="s">
        <v>86</v>
      </c>
      <c r="R46" s="518" t="s">
        <v>86</v>
      </c>
      <c r="S46" s="518" t="s">
        <v>86</v>
      </c>
      <c r="T46" s="479"/>
      <c r="U46" s="477" t="s">
        <v>86</v>
      </c>
      <c r="V46" s="518" t="s">
        <v>86</v>
      </c>
      <c r="W46" s="518" t="s">
        <v>86</v>
      </c>
      <c r="X46" s="518" t="s">
        <v>86</v>
      </c>
      <c r="Y46" s="518" t="s">
        <v>86</v>
      </c>
      <c r="Z46" s="517" t="s">
        <v>86</v>
      </c>
      <c r="AA46" s="477"/>
      <c r="AB46" s="477"/>
      <c r="AC46" s="518" t="s">
        <v>86</v>
      </c>
      <c r="AD46" s="518" t="s">
        <v>86</v>
      </c>
      <c r="AE46" s="518" t="s">
        <v>86</v>
      </c>
      <c r="AF46" s="518" t="s">
        <v>86</v>
      </c>
      <c r="AG46" s="518" t="s">
        <v>86</v>
      </c>
      <c r="AH46" s="519">
        <f>AL46</f>
        <v>0</v>
      </c>
      <c r="AI46" s="520">
        <f>AH46+AJ46</f>
        <v>0</v>
      </c>
      <c r="AJ46" s="520">
        <f>AM46</f>
        <v>0</v>
      </c>
      <c r="BM46" s="396"/>
      <c r="IE46"/>
    </row>
    <row r="47" spans="1:239" s="457" customFormat="1" ht="18">
      <c r="A47" s="480" t="s">
        <v>397</v>
      </c>
      <c r="B47" s="480" t="s">
        <v>398</v>
      </c>
      <c r="C47" s="474">
        <v>492425</v>
      </c>
      <c r="D47" s="515" t="s">
        <v>255</v>
      </c>
      <c r="E47" s="516" t="s">
        <v>396</v>
      </c>
      <c r="F47" s="479" t="s">
        <v>86</v>
      </c>
      <c r="G47" s="477" t="s">
        <v>86</v>
      </c>
      <c r="H47" s="518" t="s">
        <v>86</v>
      </c>
      <c r="I47" s="518" t="s">
        <v>86</v>
      </c>
      <c r="J47" s="518" t="s">
        <v>86</v>
      </c>
      <c r="K47" s="518" t="s">
        <v>86</v>
      </c>
      <c r="L47" s="518"/>
      <c r="M47" s="477"/>
      <c r="N47" s="477" t="s">
        <v>86</v>
      </c>
      <c r="O47" s="518" t="s">
        <v>86</v>
      </c>
      <c r="P47" s="518" t="s">
        <v>86</v>
      </c>
      <c r="Q47" s="517" t="s">
        <v>86</v>
      </c>
      <c r="R47" s="518" t="s">
        <v>86</v>
      </c>
      <c r="S47" s="518" t="s">
        <v>86</v>
      </c>
      <c r="T47" s="477" t="s">
        <v>86</v>
      </c>
      <c r="U47" s="479" t="s">
        <v>86</v>
      </c>
      <c r="V47" s="518" t="s">
        <v>86</v>
      </c>
      <c r="W47" s="518" t="s">
        <v>86</v>
      </c>
      <c r="X47" s="518"/>
      <c r="Y47" s="518" t="s">
        <v>86</v>
      </c>
      <c r="Z47" s="518" t="s">
        <v>86</v>
      </c>
      <c r="AA47" s="477"/>
      <c r="AB47" s="479"/>
      <c r="AC47" s="518" t="s">
        <v>86</v>
      </c>
      <c r="AD47" s="518" t="s">
        <v>86</v>
      </c>
      <c r="AE47" s="518" t="s">
        <v>86</v>
      </c>
      <c r="AF47" s="518" t="s">
        <v>86</v>
      </c>
      <c r="AG47" s="518" t="s">
        <v>86</v>
      </c>
      <c r="AH47" s="519">
        <f>AL47</f>
        <v>0</v>
      </c>
      <c r="AI47" s="520">
        <f>AH47+AJ47</f>
        <v>0</v>
      </c>
      <c r="AJ47" s="520">
        <f>AM47</f>
        <v>0</v>
      </c>
      <c r="BM47" s="396"/>
      <c r="IE47"/>
    </row>
    <row r="48" spans="1:239" s="457" customFormat="1" ht="11.25">
      <c r="C48" s="489"/>
      <c r="D48" s="489"/>
      <c r="E48" s="460"/>
      <c r="AH48" s="531"/>
      <c r="AI48" s="531"/>
      <c r="AJ48" s="531"/>
    </row>
    <row r="49" spans="3:239" customFormat="1" ht="18">
      <c r="C49" s="489"/>
      <c r="D49" s="489"/>
      <c r="E49" s="460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7"/>
      <c r="U49" s="457"/>
      <c r="V49" s="457"/>
      <c r="W49" s="457"/>
      <c r="X49" s="457"/>
      <c r="Y49" s="457"/>
      <c r="Z49" s="457"/>
      <c r="AA49" s="457"/>
      <c r="AB49" s="457"/>
      <c r="AC49" s="457"/>
      <c r="AD49" s="457"/>
      <c r="AE49" s="457"/>
      <c r="AF49" s="457"/>
      <c r="AG49" s="457"/>
      <c r="AH49" s="490"/>
      <c r="AI49" s="532"/>
      <c r="AJ49" s="531"/>
      <c r="AK49" s="457"/>
      <c r="AL49" s="457"/>
      <c r="AM49" s="457"/>
      <c r="AN49" s="517"/>
      <c r="AO49" s="457"/>
      <c r="AP49" s="457"/>
      <c r="AQ49" s="457"/>
      <c r="AR49" s="457"/>
      <c r="AS49" s="457"/>
      <c r="AT49" s="457"/>
      <c r="AU49" s="457"/>
      <c r="AV49" s="457"/>
      <c r="AW49" s="457"/>
      <c r="AX49" s="457"/>
      <c r="AY49" s="457"/>
      <c r="AZ49" s="457"/>
      <c r="BA49" s="457"/>
      <c r="BB49" s="457"/>
      <c r="BC49" s="457"/>
      <c r="BD49" s="457"/>
      <c r="BE49" s="457"/>
      <c r="BF49" s="457"/>
      <c r="BG49" s="457"/>
      <c r="BH49" s="457"/>
      <c r="BI49" s="457"/>
      <c r="BJ49" s="457"/>
      <c r="BK49" s="457"/>
      <c r="BL49" s="457"/>
      <c r="BM49" s="457"/>
      <c r="BN49" s="457"/>
      <c r="BO49" s="457"/>
      <c r="BP49" s="457"/>
      <c r="BQ49" s="457"/>
      <c r="BR49" s="457"/>
      <c r="BS49" s="457"/>
      <c r="BT49" s="457"/>
      <c r="BU49" s="457"/>
      <c r="BV49" s="457"/>
      <c r="BW49" s="457"/>
      <c r="BX49" s="457"/>
      <c r="BY49" s="457"/>
      <c r="BZ49" s="457"/>
      <c r="CA49" s="457"/>
      <c r="CB49" s="457"/>
      <c r="CC49" s="457"/>
      <c r="CD49" s="457"/>
      <c r="CE49" s="457"/>
      <c r="CF49" s="457"/>
      <c r="CG49" s="457"/>
      <c r="CH49" s="457"/>
      <c r="CI49" s="457"/>
      <c r="CJ49" s="457"/>
      <c r="CK49" s="457"/>
      <c r="CL49" s="457"/>
      <c r="CM49" s="457"/>
      <c r="CN49" s="457"/>
      <c r="CO49" s="457"/>
      <c r="CP49" s="457"/>
      <c r="CQ49" s="457"/>
      <c r="CR49" s="457"/>
      <c r="CS49" s="457"/>
      <c r="CT49" s="457"/>
      <c r="CU49" s="457"/>
      <c r="CV49" s="457"/>
      <c r="CW49" s="457"/>
      <c r="CX49" s="457"/>
      <c r="CY49" s="457"/>
      <c r="CZ49" s="457"/>
      <c r="DA49" s="457"/>
      <c r="DB49" s="457"/>
      <c r="DC49" s="457"/>
      <c r="DD49" s="457"/>
      <c r="DE49" s="457"/>
      <c r="DF49" s="457"/>
      <c r="DG49" s="457"/>
      <c r="DH49" s="457"/>
      <c r="DI49" s="457"/>
      <c r="DJ49" s="457"/>
      <c r="DK49" s="457"/>
      <c r="DL49" s="457"/>
      <c r="DM49" s="457"/>
      <c r="DN49" s="457"/>
      <c r="DO49" s="457"/>
      <c r="DP49" s="457"/>
      <c r="DQ49" s="457"/>
      <c r="DR49" s="457"/>
      <c r="DS49" s="457"/>
      <c r="DT49" s="457"/>
      <c r="DU49" s="457"/>
      <c r="DV49" s="457"/>
      <c r="DW49" s="457"/>
      <c r="DX49" s="457"/>
      <c r="DY49" s="457"/>
      <c r="DZ49" s="457"/>
      <c r="EA49" s="457"/>
      <c r="EB49" s="457"/>
      <c r="EC49" s="457"/>
      <c r="ED49" s="457"/>
      <c r="EE49" s="457"/>
      <c r="EF49" s="457"/>
      <c r="EG49" s="457"/>
      <c r="EH49" s="457"/>
      <c r="EI49" s="457"/>
      <c r="EJ49" s="457"/>
      <c r="EK49" s="457"/>
      <c r="EL49" s="457"/>
      <c r="EM49" s="457"/>
      <c r="EN49" s="457"/>
      <c r="EO49" s="457"/>
      <c r="EP49" s="457"/>
      <c r="EQ49" s="457"/>
      <c r="ER49" s="457"/>
      <c r="ES49" s="457"/>
      <c r="ET49" s="457"/>
      <c r="EU49" s="457"/>
      <c r="EV49" s="457"/>
      <c r="EW49" s="457"/>
      <c r="EX49" s="457"/>
      <c r="EY49" s="457"/>
      <c r="EZ49" s="457"/>
      <c r="FA49" s="457"/>
      <c r="FB49" s="457"/>
      <c r="FC49" s="457"/>
      <c r="FD49" s="457"/>
      <c r="FE49" s="457"/>
      <c r="FF49" s="457"/>
      <c r="FG49" s="457"/>
      <c r="FH49" s="457"/>
      <c r="FI49" s="457"/>
      <c r="FJ49" s="457"/>
      <c r="FK49" s="457"/>
      <c r="FL49" s="457"/>
      <c r="FM49" s="457"/>
      <c r="FN49" s="457"/>
      <c r="FO49" s="457"/>
      <c r="FP49" s="457"/>
      <c r="FQ49" s="457"/>
      <c r="FR49" s="457"/>
      <c r="FS49" s="457"/>
      <c r="FT49" s="457"/>
      <c r="FU49" s="457"/>
      <c r="FV49" s="457"/>
      <c r="FW49" s="457"/>
      <c r="FX49" s="457"/>
      <c r="FY49" s="457"/>
      <c r="FZ49" s="457"/>
      <c r="GA49" s="457"/>
      <c r="GB49" s="457"/>
      <c r="GC49" s="457"/>
      <c r="GD49" s="457"/>
      <c r="GE49" s="457"/>
      <c r="GF49" s="457"/>
      <c r="GG49" s="457"/>
      <c r="GH49" s="457"/>
      <c r="GI49" s="457"/>
      <c r="GJ49" s="457"/>
      <c r="GK49" s="457"/>
      <c r="GL49" s="457"/>
      <c r="GM49" s="457"/>
      <c r="GN49" s="457"/>
      <c r="GO49" s="457"/>
      <c r="GP49" s="457"/>
      <c r="GQ49" s="457"/>
      <c r="GR49" s="457"/>
      <c r="GS49" s="457"/>
      <c r="GT49" s="457"/>
      <c r="GU49" s="457"/>
      <c r="GV49" s="457"/>
      <c r="GW49" s="457"/>
      <c r="GX49" s="457"/>
      <c r="GY49" s="457"/>
      <c r="GZ49" s="457"/>
      <c r="HA49" s="457"/>
      <c r="HB49" s="457"/>
      <c r="HC49" s="457"/>
      <c r="HD49" s="457"/>
      <c r="HE49" s="457"/>
      <c r="HF49" s="457"/>
      <c r="HG49" s="457"/>
      <c r="HH49" s="457"/>
      <c r="HI49" s="457"/>
      <c r="HJ49" s="457"/>
      <c r="HK49" s="457"/>
      <c r="HL49" s="457"/>
      <c r="HM49" s="457"/>
      <c r="HN49" s="457"/>
      <c r="HO49" s="457"/>
      <c r="HP49" s="457"/>
      <c r="HQ49" s="457"/>
      <c r="HR49" s="457"/>
      <c r="HS49" s="457"/>
      <c r="HT49" s="457"/>
      <c r="HU49" s="457"/>
      <c r="HV49" s="457"/>
      <c r="HW49" s="457"/>
      <c r="HX49" s="457"/>
      <c r="HY49" s="457"/>
      <c r="HZ49" s="457"/>
      <c r="IA49" s="457"/>
      <c r="IB49" s="457"/>
      <c r="IC49" s="457"/>
      <c r="ID49" s="457"/>
    </row>
    <row r="50" spans="3:239" customFormat="1" ht="18">
      <c r="C50" s="489"/>
      <c r="D50" s="489"/>
      <c r="E50" s="460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7"/>
      <c r="U50" s="457"/>
      <c r="V50" s="457"/>
      <c r="W50" s="457"/>
      <c r="X50" s="457"/>
      <c r="Y50" s="457"/>
      <c r="Z50" s="457"/>
      <c r="AA50" s="457"/>
      <c r="AB50" s="457"/>
      <c r="AC50" s="457"/>
      <c r="AD50" s="457"/>
      <c r="AE50" s="457"/>
      <c r="AF50" s="457"/>
      <c r="AG50" s="457"/>
      <c r="AH50" s="490"/>
      <c r="AI50" s="532"/>
      <c r="AJ50" s="531"/>
      <c r="AK50" s="457"/>
      <c r="AL50" s="457"/>
      <c r="AM50" s="457"/>
      <c r="AN50" s="457"/>
      <c r="AO50" s="457"/>
      <c r="AP50" s="457"/>
      <c r="AQ50" s="457"/>
      <c r="AR50" s="457"/>
      <c r="AS50" s="457"/>
      <c r="AT50" s="457"/>
      <c r="AU50" s="457"/>
      <c r="AV50" s="457"/>
      <c r="AW50" s="457"/>
      <c r="AX50" s="457"/>
      <c r="AY50" s="457"/>
      <c r="AZ50" s="457"/>
      <c r="BA50" s="457"/>
      <c r="BB50" s="457"/>
      <c r="BC50" s="457"/>
      <c r="BD50" s="457"/>
      <c r="BE50" s="457"/>
      <c r="BF50" s="457"/>
      <c r="BG50" s="457"/>
      <c r="BH50" s="457"/>
      <c r="BI50" s="457"/>
      <c r="BJ50" s="457"/>
      <c r="BK50" s="457"/>
      <c r="BL50" s="457"/>
      <c r="BM50" s="457"/>
      <c r="BN50" s="457"/>
      <c r="BO50" s="457"/>
      <c r="BP50" s="457"/>
      <c r="BQ50" s="457"/>
      <c r="BR50" s="457"/>
      <c r="BS50" s="457"/>
      <c r="BT50" s="457"/>
      <c r="BU50" s="457"/>
      <c r="BV50" s="457"/>
      <c r="BW50" s="457"/>
      <c r="BX50" s="457"/>
      <c r="BY50" s="457"/>
      <c r="BZ50" s="457"/>
      <c r="CA50" s="457"/>
      <c r="CB50" s="457"/>
      <c r="CC50" s="457"/>
      <c r="CD50" s="457"/>
      <c r="CE50" s="457"/>
      <c r="CF50" s="457"/>
      <c r="CG50" s="457"/>
      <c r="CH50" s="457"/>
      <c r="CI50" s="457"/>
      <c r="CJ50" s="457"/>
      <c r="CK50" s="457"/>
      <c r="CL50" s="457"/>
      <c r="CM50" s="457"/>
      <c r="CN50" s="457"/>
      <c r="CO50" s="457"/>
      <c r="CP50" s="457"/>
      <c r="CQ50" s="457"/>
      <c r="CR50" s="457"/>
      <c r="CS50" s="457"/>
      <c r="CT50" s="457"/>
      <c r="CU50" s="457"/>
      <c r="CV50" s="457"/>
      <c r="CW50" s="457"/>
      <c r="CX50" s="457"/>
      <c r="CY50" s="457"/>
      <c r="CZ50" s="457"/>
      <c r="DA50" s="457"/>
      <c r="DB50" s="457"/>
      <c r="DC50" s="457"/>
      <c r="DD50" s="457"/>
      <c r="DE50" s="457"/>
      <c r="DF50" s="457"/>
      <c r="DG50" s="457"/>
      <c r="DH50" s="457"/>
      <c r="DI50" s="457"/>
      <c r="DJ50" s="457"/>
      <c r="DK50" s="457"/>
      <c r="DL50" s="457"/>
      <c r="DM50" s="457"/>
      <c r="DN50" s="457"/>
      <c r="DO50" s="457"/>
      <c r="DP50" s="457"/>
      <c r="DQ50" s="457"/>
      <c r="DR50" s="457"/>
      <c r="DS50" s="457"/>
      <c r="DT50" s="457"/>
      <c r="DU50" s="457"/>
      <c r="DV50" s="457"/>
      <c r="DW50" s="457"/>
      <c r="DX50" s="457"/>
      <c r="DY50" s="457"/>
      <c r="DZ50" s="457"/>
      <c r="EA50" s="457"/>
      <c r="EB50" s="457"/>
      <c r="EC50" s="457"/>
      <c r="ED50" s="457"/>
      <c r="EE50" s="457"/>
      <c r="EF50" s="457"/>
      <c r="EG50" s="457"/>
      <c r="EH50" s="457"/>
      <c r="EI50" s="457"/>
      <c r="EJ50" s="457"/>
      <c r="EK50" s="457"/>
      <c r="EL50" s="457"/>
      <c r="EM50" s="457"/>
      <c r="EN50" s="457"/>
      <c r="EO50" s="457"/>
      <c r="EP50" s="457"/>
      <c r="EQ50" s="457"/>
      <c r="ER50" s="457"/>
      <c r="ES50" s="457"/>
      <c r="ET50" s="457"/>
      <c r="EU50" s="457"/>
      <c r="EV50" s="457"/>
      <c r="EW50" s="457"/>
      <c r="EX50" s="457"/>
      <c r="EY50" s="457"/>
      <c r="EZ50" s="457"/>
      <c r="FA50" s="457"/>
      <c r="FB50" s="457"/>
      <c r="FC50" s="457"/>
      <c r="FD50" s="457"/>
      <c r="FE50" s="457"/>
      <c r="FF50" s="457"/>
      <c r="FG50" s="457"/>
      <c r="FH50" s="457"/>
      <c r="FI50" s="457"/>
      <c r="FJ50" s="457"/>
      <c r="FK50" s="457"/>
      <c r="FL50" s="457"/>
      <c r="FM50" s="457"/>
      <c r="FN50" s="457"/>
      <c r="FO50" s="457"/>
      <c r="FP50" s="457"/>
      <c r="FQ50" s="457"/>
      <c r="FR50" s="457"/>
      <c r="FS50" s="457"/>
      <c r="FT50" s="457"/>
      <c r="FU50" s="457"/>
      <c r="FV50" s="457"/>
      <c r="FW50" s="457"/>
      <c r="FX50" s="457"/>
      <c r="FY50" s="457"/>
      <c r="FZ50" s="457"/>
      <c r="GA50" s="457"/>
      <c r="GB50" s="457"/>
      <c r="GC50" s="457"/>
      <c r="GD50" s="457"/>
      <c r="GE50" s="457"/>
      <c r="GF50" s="457"/>
      <c r="GG50" s="457"/>
      <c r="GH50" s="457"/>
      <c r="GI50" s="457"/>
      <c r="GJ50" s="457"/>
      <c r="GK50" s="457"/>
      <c r="GL50" s="457"/>
      <c r="GM50" s="457"/>
      <c r="GN50" s="457"/>
      <c r="GO50" s="457"/>
      <c r="GP50" s="457"/>
      <c r="GQ50" s="457"/>
      <c r="GR50" s="457"/>
      <c r="GS50" s="457"/>
      <c r="GT50" s="457"/>
      <c r="GU50" s="457"/>
      <c r="GV50" s="457"/>
      <c r="GW50" s="457"/>
      <c r="GX50" s="457"/>
      <c r="GY50" s="457"/>
      <c r="GZ50" s="457"/>
      <c r="HA50" s="457"/>
      <c r="HB50" s="457"/>
      <c r="HC50" s="457"/>
      <c r="HD50" s="457"/>
      <c r="HE50" s="457"/>
      <c r="HF50" s="457"/>
      <c r="HG50" s="457"/>
      <c r="HH50" s="457"/>
      <c r="HI50" s="457"/>
      <c r="HJ50" s="457"/>
      <c r="HK50" s="457"/>
      <c r="HL50" s="457"/>
      <c r="HM50" s="457"/>
      <c r="HN50" s="457"/>
      <c r="HO50" s="457"/>
      <c r="HP50" s="457"/>
      <c r="HQ50" s="457"/>
      <c r="HR50" s="457"/>
      <c r="HS50" s="457"/>
      <c r="HT50" s="457"/>
      <c r="HU50" s="457"/>
      <c r="HV50" s="457"/>
      <c r="HW50" s="457"/>
      <c r="HX50" s="457"/>
      <c r="HY50" s="457"/>
      <c r="HZ50" s="457"/>
      <c r="IA50" s="457"/>
      <c r="IB50" s="457"/>
      <c r="IC50" s="457"/>
      <c r="ID50" s="457"/>
    </row>
    <row r="52" spans="3:239" customFormat="1">
      <c r="C52" s="489"/>
      <c r="D52" s="489"/>
      <c r="E52" s="460"/>
      <c r="F52" s="457"/>
      <c r="G52" s="457"/>
      <c r="H52" s="457"/>
      <c r="I52" s="457"/>
      <c r="J52" s="457"/>
      <c r="K52" s="457"/>
      <c r="L52" s="457"/>
      <c r="M52" s="457"/>
      <c r="N52" s="457"/>
      <c r="O52" s="457"/>
      <c r="P52" s="457"/>
      <c r="Q52" s="457"/>
      <c r="R52" s="457"/>
      <c r="S52" s="457"/>
      <c r="T52" s="457"/>
      <c r="U52" s="457"/>
      <c r="V52" s="457"/>
      <c r="W52" s="457"/>
      <c r="X52" s="457"/>
      <c r="Y52" s="457"/>
      <c r="Z52" s="457" t="s">
        <v>86</v>
      </c>
      <c r="AA52" s="457"/>
      <c r="AB52" s="457"/>
      <c r="AC52" s="457"/>
      <c r="AD52" s="457"/>
      <c r="AE52" s="457"/>
      <c r="AF52" s="457"/>
      <c r="AG52" s="457"/>
      <c r="AH52" s="531"/>
      <c r="AI52" s="531"/>
      <c r="AJ52" s="531"/>
      <c r="AK52" s="457"/>
      <c r="AL52" s="457"/>
      <c r="AM52" s="457"/>
      <c r="AN52" s="457"/>
      <c r="AO52" s="457"/>
      <c r="AP52" s="457"/>
      <c r="AQ52" s="457"/>
      <c r="AR52" s="457"/>
      <c r="AS52" s="457"/>
      <c r="AT52" s="457"/>
      <c r="AU52" s="457"/>
      <c r="AV52" s="457"/>
      <c r="AW52" s="457"/>
      <c r="AX52" s="457"/>
      <c r="AY52" s="457"/>
      <c r="AZ52" s="457"/>
      <c r="BA52" s="457"/>
      <c r="BB52" s="457"/>
      <c r="BC52" s="457"/>
      <c r="BD52" s="457"/>
      <c r="BE52" s="457"/>
      <c r="BF52" s="457"/>
      <c r="BG52" s="457"/>
      <c r="BH52" s="457"/>
      <c r="BI52" s="457"/>
      <c r="BJ52" s="457"/>
      <c r="BK52" s="457"/>
      <c r="BL52" s="457"/>
      <c r="BM52" s="457"/>
      <c r="BN52" s="457"/>
      <c r="BO52" s="457"/>
      <c r="BP52" s="457"/>
      <c r="BQ52" s="457"/>
      <c r="BR52" s="457"/>
      <c r="BS52" s="457"/>
      <c r="BT52" s="457"/>
      <c r="BU52" s="457"/>
      <c r="BV52" s="457"/>
      <c r="BW52" s="457"/>
      <c r="BX52" s="457"/>
      <c r="BY52" s="457"/>
      <c r="BZ52" s="457"/>
      <c r="CA52" s="457"/>
      <c r="CB52" s="457"/>
      <c r="CC52" s="457"/>
      <c r="CD52" s="457"/>
      <c r="CE52" s="457"/>
      <c r="CF52" s="457"/>
      <c r="CG52" s="457"/>
      <c r="CH52" s="457"/>
      <c r="CI52" s="457"/>
      <c r="CJ52" s="457"/>
      <c r="CK52" s="457"/>
      <c r="CL52" s="457"/>
      <c r="CM52" s="457"/>
      <c r="CN52" s="457"/>
      <c r="CO52" s="457"/>
      <c r="CP52" s="457"/>
      <c r="CQ52" s="457"/>
      <c r="CR52" s="457"/>
      <c r="CS52" s="457"/>
      <c r="CT52" s="457"/>
      <c r="CU52" s="457"/>
      <c r="CV52" s="457"/>
      <c r="CW52" s="457"/>
      <c r="CX52" s="457"/>
      <c r="CY52" s="457"/>
      <c r="CZ52" s="457"/>
      <c r="DA52" s="457"/>
      <c r="DB52" s="457"/>
      <c r="DC52" s="457"/>
      <c r="DD52" s="457"/>
      <c r="DE52" s="457"/>
      <c r="DF52" s="457"/>
      <c r="DG52" s="457"/>
      <c r="DH52" s="457"/>
      <c r="DI52" s="457"/>
      <c r="DJ52" s="457"/>
      <c r="DK52" s="457"/>
      <c r="DL52" s="457"/>
      <c r="DM52" s="457"/>
      <c r="DN52" s="457"/>
      <c r="DO52" s="457"/>
      <c r="DP52" s="457"/>
      <c r="DQ52" s="457"/>
      <c r="DR52" s="457"/>
      <c r="DS52" s="457"/>
      <c r="DT52" s="457"/>
      <c r="DU52" s="457"/>
      <c r="DV52" s="457"/>
      <c r="DW52" s="457"/>
      <c r="DX52" s="457"/>
      <c r="DY52" s="457"/>
      <c r="DZ52" s="457"/>
      <c r="EA52" s="457"/>
      <c r="EB52" s="457"/>
      <c r="EC52" s="457"/>
      <c r="ED52" s="457"/>
      <c r="EE52" s="457"/>
      <c r="EF52" s="457"/>
      <c r="EG52" s="457"/>
      <c r="EH52" s="457"/>
      <c r="EI52" s="457"/>
      <c r="EJ52" s="457"/>
      <c r="EK52" s="457"/>
      <c r="EL52" s="457"/>
      <c r="EM52" s="457"/>
      <c r="EN52" s="457"/>
      <c r="EO52" s="457"/>
      <c r="EP52" s="457"/>
      <c r="EQ52" s="457"/>
      <c r="ER52" s="457"/>
      <c r="ES52" s="457"/>
      <c r="ET52" s="457"/>
      <c r="EU52" s="457"/>
      <c r="EV52" s="457"/>
      <c r="EW52" s="457"/>
      <c r="EX52" s="457"/>
      <c r="EY52" s="457"/>
      <c r="EZ52" s="457"/>
      <c r="FA52" s="457"/>
      <c r="FB52" s="457"/>
      <c r="FC52" s="457"/>
      <c r="FD52" s="457"/>
      <c r="FE52" s="457"/>
      <c r="FF52" s="457"/>
      <c r="FG52" s="457"/>
      <c r="FH52" s="457"/>
      <c r="FI52" s="457"/>
      <c r="FJ52" s="457"/>
      <c r="FK52" s="457"/>
      <c r="FL52" s="457"/>
      <c r="FM52" s="457"/>
      <c r="FN52" s="457"/>
      <c r="FO52" s="457"/>
      <c r="FP52" s="457"/>
      <c r="FQ52" s="457"/>
      <c r="FR52" s="457"/>
      <c r="FS52" s="457"/>
      <c r="FT52" s="457"/>
      <c r="FU52" s="457"/>
      <c r="FV52" s="457"/>
      <c r="FW52" s="457"/>
      <c r="FX52" s="457"/>
      <c r="FY52" s="457"/>
      <c r="FZ52" s="457"/>
      <c r="GA52" s="457"/>
      <c r="GB52" s="457"/>
      <c r="GC52" s="457"/>
      <c r="GD52" s="457"/>
      <c r="GE52" s="457"/>
      <c r="GF52" s="457"/>
      <c r="GG52" s="457"/>
      <c r="GH52" s="457"/>
      <c r="GI52" s="457"/>
      <c r="GJ52" s="457"/>
      <c r="GK52" s="457"/>
      <c r="GL52" s="457"/>
      <c r="GM52" s="457"/>
      <c r="GN52" s="457"/>
      <c r="GO52" s="457"/>
      <c r="GP52" s="457"/>
      <c r="GQ52" s="457"/>
      <c r="GR52" s="457"/>
      <c r="GS52" s="457"/>
      <c r="GT52" s="457"/>
      <c r="GU52" s="457"/>
      <c r="GV52" s="457"/>
      <c r="GW52" s="457"/>
      <c r="GX52" s="457"/>
      <c r="GY52" s="457"/>
      <c r="GZ52" s="457"/>
      <c r="HA52" s="457"/>
      <c r="HB52" s="457"/>
      <c r="HC52" s="457"/>
      <c r="HD52" s="457"/>
      <c r="HE52" s="457"/>
      <c r="HF52" s="457"/>
      <c r="HG52" s="457"/>
      <c r="HH52" s="457"/>
      <c r="HI52" s="457"/>
      <c r="HJ52" s="457"/>
      <c r="HK52" s="457"/>
      <c r="HL52" s="457"/>
      <c r="HM52" s="457"/>
      <c r="HN52" s="457"/>
      <c r="HO52" s="457"/>
      <c r="HP52" s="457"/>
      <c r="HQ52" s="457"/>
      <c r="HR52" s="457"/>
      <c r="HS52" s="457"/>
      <c r="HT52" s="457"/>
      <c r="HU52" s="457"/>
      <c r="HV52" s="457"/>
      <c r="HW52" s="457"/>
      <c r="HX52" s="457"/>
      <c r="HY52" s="457"/>
      <c r="HZ52" s="457"/>
      <c r="IA52" s="457"/>
      <c r="IB52" s="457"/>
      <c r="IC52" s="457"/>
      <c r="ID52" s="457"/>
    </row>
    <row r="53" spans="3:239" s="457" customFormat="1">
      <c r="C53" s="489"/>
      <c r="D53" s="489"/>
      <c r="E53" s="460"/>
      <c r="W53" s="206"/>
      <c r="AH53" s="531"/>
      <c r="AI53" s="531"/>
      <c r="AJ53" s="531"/>
      <c r="IE53"/>
    </row>
  </sheetData>
  <mergeCells count="4">
    <mergeCell ref="A1:AG1"/>
    <mergeCell ref="A2:AG2"/>
    <mergeCell ref="A3:AG3"/>
    <mergeCell ref="AF30:AG30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workbookViewId="0">
      <selection sqref="A1:AG29"/>
    </sheetView>
  </sheetViews>
  <sheetFormatPr defaultRowHeight="15"/>
  <sheetData>
    <row r="1" spans="1:33" ht="23.25">
      <c r="A1" s="539"/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  <c r="AB1" s="539"/>
      <c r="AC1" s="539"/>
      <c r="AD1" s="539"/>
      <c r="AE1" s="539"/>
      <c r="AF1" s="539"/>
      <c r="AG1" s="539"/>
    </row>
    <row r="2" spans="1:33" ht="23.25">
      <c r="A2" s="494" t="s">
        <v>407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</row>
    <row r="3" spans="1:33" ht="23.25">
      <c r="A3" s="499" t="s">
        <v>408</v>
      </c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499"/>
    </row>
    <row r="4" spans="1:33" ht="15.75">
      <c r="A4" s="398" t="s">
        <v>1</v>
      </c>
      <c r="B4" s="540" t="s">
        <v>3</v>
      </c>
      <c r="C4" s="401">
        <v>1</v>
      </c>
      <c r="D4" s="401">
        <v>2</v>
      </c>
      <c r="E4" s="401">
        <v>3</v>
      </c>
      <c r="F4" s="401">
        <v>4</v>
      </c>
      <c r="G4" s="401">
        <v>5</v>
      </c>
      <c r="H4" s="401">
        <v>6</v>
      </c>
      <c r="I4" s="401">
        <v>7</v>
      </c>
      <c r="J4" s="401">
        <v>8</v>
      </c>
      <c r="K4" s="401">
        <v>9</v>
      </c>
      <c r="L4" s="541">
        <v>10</v>
      </c>
      <c r="M4" s="401">
        <v>11</v>
      </c>
      <c r="N4" s="401">
        <v>12</v>
      </c>
      <c r="O4" s="401">
        <v>13</v>
      </c>
      <c r="P4" s="401">
        <v>14</v>
      </c>
      <c r="Q4" s="401">
        <v>15</v>
      </c>
      <c r="R4" s="401">
        <v>16</v>
      </c>
      <c r="S4" s="401">
        <v>17</v>
      </c>
      <c r="T4" s="401">
        <v>18</v>
      </c>
      <c r="U4" s="401">
        <v>19</v>
      </c>
      <c r="V4" s="401">
        <v>20</v>
      </c>
      <c r="W4" s="401">
        <v>21</v>
      </c>
      <c r="X4" s="401">
        <v>22</v>
      </c>
      <c r="Y4" s="401">
        <v>23</v>
      </c>
      <c r="Z4" s="401">
        <v>24</v>
      </c>
      <c r="AA4" s="401">
        <v>25</v>
      </c>
      <c r="AB4" s="401">
        <v>26</v>
      </c>
      <c r="AC4" s="401">
        <v>27</v>
      </c>
      <c r="AD4" s="401">
        <v>28</v>
      </c>
      <c r="AE4" s="401"/>
      <c r="AF4" s="401"/>
      <c r="AG4" s="401"/>
    </row>
    <row r="5" spans="1:33" ht="15.75">
      <c r="A5" s="398" t="s">
        <v>203</v>
      </c>
      <c r="B5" s="542"/>
      <c r="C5" s="541" t="s">
        <v>11</v>
      </c>
      <c r="D5" s="401" t="s">
        <v>12</v>
      </c>
      <c r="E5" s="401" t="s">
        <v>13</v>
      </c>
      <c r="F5" s="401" t="s">
        <v>14</v>
      </c>
      <c r="G5" s="401" t="s">
        <v>8</v>
      </c>
      <c r="H5" s="543" t="s">
        <v>9</v>
      </c>
      <c r="I5" s="401" t="s">
        <v>10</v>
      </c>
      <c r="J5" s="541" t="s">
        <v>11</v>
      </c>
      <c r="K5" s="401" t="s">
        <v>12</v>
      </c>
      <c r="L5" s="401" t="s">
        <v>13</v>
      </c>
      <c r="M5" s="401" t="s">
        <v>14</v>
      </c>
      <c r="N5" s="401" t="s">
        <v>8</v>
      </c>
      <c r="O5" s="543" t="s">
        <v>9</v>
      </c>
      <c r="P5" s="401" t="s">
        <v>10</v>
      </c>
      <c r="Q5" s="541" t="s">
        <v>11</v>
      </c>
      <c r="R5" s="401" t="s">
        <v>12</v>
      </c>
      <c r="S5" s="401" t="s">
        <v>13</v>
      </c>
      <c r="T5" s="401" t="s">
        <v>14</v>
      </c>
      <c r="U5" s="401" t="s">
        <v>8</v>
      </c>
      <c r="V5" s="543" t="s">
        <v>9</v>
      </c>
      <c r="W5" s="401" t="s">
        <v>10</v>
      </c>
      <c r="X5" s="541" t="s">
        <v>11</v>
      </c>
      <c r="Y5" s="401" t="s">
        <v>12</v>
      </c>
      <c r="Z5" s="401" t="s">
        <v>13</v>
      </c>
      <c r="AA5" s="401" t="s">
        <v>14</v>
      </c>
      <c r="AB5" s="401" t="s">
        <v>8</v>
      </c>
      <c r="AC5" s="543" t="s">
        <v>9</v>
      </c>
      <c r="AD5" s="401" t="s">
        <v>10</v>
      </c>
      <c r="AE5" s="401"/>
      <c r="AF5" s="543"/>
      <c r="AG5" s="401"/>
    </row>
    <row r="6" spans="1:33" ht="15.75">
      <c r="A6" s="408" t="s">
        <v>409</v>
      </c>
      <c r="B6" s="544" t="s">
        <v>410</v>
      </c>
      <c r="C6" s="420" t="s">
        <v>411</v>
      </c>
      <c r="D6" s="420"/>
      <c r="E6" s="545" t="s">
        <v>411</v>
      </c>
      <c r="F6" s="421" t="s">
        <v>86</v>
      </c>
      <c r="G6" s="421" t="s">
        <v>86</v>
      </c>
      <c r="H6" s="545" t="s">
        <v>32</v>
      </c>
      <c r="I6" s="545" t="s">
        <v>86</v>
      </c>
      <c r="J6" s="420"/>
      <c r="K6" s="420" t="s">
        <v>86</v>
      </c>
      <c r="L6" s="545"/>
      <c r="M6" s="421" t="s">
        <v>32</v>
      </c>
      <c r="N6" s="421" t="s">
        <v>86</v>
      </c>
      <c r="O6" s="545" t="s">
        <v>32</v>
      </c>
      <c r="P6" s="545" t="s">
        <v>86</v>
      </c>
      <c r="Q6" s="420" t="s">
        <v>86</v>
      </c>
      <c r="R6" s="420"/>
      <c r="S6" s="545" t="s">
        <v>411</v>
      </c>
      <c r="T6" s="421" t="s">
        <v>32</v>
      </c>
      <c r="U6" s="421" t="s">
        <v>86</v>
      </c>
      <c r="V6" s="545"/>
      <c r="W6" s="545" t="s">
        <v>86</v>
      </c>
      <c r="X6" s="420"/>
      <c r="Y6" s="420" t="s">
        <v>86</v>
      </c>
      <c r="Z6" s="545" t="s">
        <v>411</v>
      </c>
      <c r="AA6" s="421" t="s">
        <v>32</v>
      </c>
      <c r="AB6" s="421"/>
      <c r="AC6" s="545" t="s">
        <v>32</v>
      </c>
      <c r="AD6" s="545" t="s">
        <v>86</v>
      </c>
      <c r="AE6" s="545"/>
      <c r="AF6" s="545"/>
      <c r="AG6" s="545"/>
    </row>
    <row r="7" spans="1:33" ht="15.75">
      <c r="A7" s="408" t="s">
        <v>412</v>
      </c>
      <c r="B7" s="544" t="s">
        <v>413</v>
      </c>
      <c r="C7" s="420"/>
      <c r="D7" s="420" t="s">
        <v>22</v>
      </c>
      <c r="E7" s="545"/>
      <c r="F7" s="421" t="s">
        <v>22</v>
      </c>
      <c r="G7" s="421"/>
      <c r="H7" s="545" t="s">
        <v>414</v>
      </c>
      <c r="I7" s="545" t="s">
        <v>22</v>
      </c>
      <c r="J7" s="420" t="s">
        <v>22</v>
      </c>
      <c r="K7" s="420"/>
      <c r="L7" s="545" t="s">
        <v>22</v>
      </c>
      <c r="M7" s="421"/>
      <c r="N7" s="421"/>
      <c r="O7" s="545" t="s">
        <v>22</v>
      </c>
      <c r="P7" s="545"/>
      <c r="Q7" s="420" t="s">
        <v>22</v>
      </c>
      <c r="R7" s="420"/>
      <c r="S7" s="545"/>
      <c r="T7" s="421"/>
      <c r="U7" s="421" t="s">
        <v>22</v>
      </c>
      <c r="V7" s="545" t="s">
        <v>22</v>
      </c>
      <c r="W7" s="545"/>
      <c r="X7" s="420" t="s">
        <v>22</v>
      </c>
      <c r="Y7" s="420"/>
      <c r="Z7" s="545" t="s">
        <v>22</v>
      </c>
      <c r="AA7" s="421"/>
      <c r="AB7" s="421" t="s">
        <v>22</v>
      </c>
      <c r="AC7" s="545" t="s">
        <v>414</v>
      </c>
      <c r="AD7" s="545"/>
      <c r="AE7" s="545"/>
      <c r="AF7" s="545"/>
      <c r="AG7" s="545"/>
    </row>
    <row r="8" spans="1:33" ht="15.75">
      <c r="A8" s="408" t="s">
        <v>415</v>
      </c>
      <c r="B8" s="544" t="s">
        <v>413</v>
      </c>
      <c r="C8" s="546" t="s">
        <v>416</v>
      </c>
      <c r="D8" s="547"/>
      <c r="E8" s="547"/>
      <c r="F8" s="547"/>
      <c r="G8" s="547"/>
      <c r="H8" s="547"/>
      <c r="I8" s="547"/>
      <c r="J8" s="547"/>
      <c r="K8" s="547"/>
      <c r="L8" s="547"/>
      <c r="M8" s="547"/>
      <c r="N8" s="547"/>
      <c r="O8" s="547"/>
      <c r="P8" s="547"/>
      <c r="Q8" s="547"/>
      <c r="R8" s="547"/>
      <c r="S8" s="547"/>
      <c r="T8" s="547"/>
      <c r="U8" s="547"/>
      <c r="V8" s="547"/>
      <c r="W8" s="547"/>
      <c r="X8" s="547"/>
      <c r="Y8" s="547"/>
      <c r="Z8" s="547"/>
      <c r="AA8" s="547"/>
      <c r="AB8" s="548"/>
      <c r="AC8" s="421"/>
      <c r="AD8" s="421" t="s">
        <v>22</v>
      </c>
      <c r="AE8" s="549"/>
      <c r="AF8" s="549"/>
      <c r="AG8" s="549"/>
    </row>
    <row r="9" spans="1:33" ht="15.75">
      <c r="A9" s="408" t="s">
        <v>417</v>
      </c>
      <c r="B9" s="544" t="s">
        <v>418</v>
      </c>
      <c r="C9" s="420"/>
      <c r="D9" s="420"/>
      <c r="E9" s="545" t="s">
        <v>414</v>
      </c>
      <c r="F9" s="421" t="s">
        <v>414</v>
      </c>
      <c r="G9" s="421" t="s">
        <v>414</v>
      </c>
      <c r="H9" s="545" t="s">
        <v>419</v>
      </c>
      <c r="I9" s="545" t="s">
        <v>414</v>
      </c>
      <c r="J9" s="420"/>
      <c r="K9" s="420"/>
      <c r="L9" s="545" t="s">
        <v>414</v>
      </c>
      <c r="M9" s="421" t="s">
        <v>419</v>
      </c>
      <c r="N9" s="421" t="s">
        <v>414</v>
      </c>
      <c r="O9" s="545" t="s">
        <v>419</v>
      </c>
      <c r="P9" s="545" t="s">
        <v>414</v>
      </c>
      <c r="Q9" s="420"/>
      <c r="R9" s="420"/>
      <c r="S9" s="545" t="s">
        <v>414</v>
      </c>
      <c r="T9" s="421" t="s">
        <v>414</v>
      </c>
      <c r="U9" s="421" t="s">
        <v>419</v>
      </c>
      <c r="V9" s="545" t="s">
        <v>414</v>
      </c>
      <c r="W9" s="545" t="s">
        <v>414</v>
      </c>
      <c r="X9" s="420"/>
      <c r="Y9" s="420"/>
      <c r="Z9" s="545" t="s">
        <v>419</v>
      </c>
      <c r="AA9" s="421" t="s">
        <v>419</v>
      </c>
      <c r="AB9" s="421" t="s">
        <v>419</v>
      </c>
      <c r="AC9" s="545" t="s">
        <v>419</v>
      </c>
      <c r="AD9" s="545" t="s">
        <v>419</v>
      </c>
      <c r="AE9" s="545"/>
      <c r="AF9" s="545"/>
      <c r="AG9" s="545"/>
    </row>
    <row r="10" spans="1:33" ht="15.75">
      <c r="A10" s="408" t="s">
        <v>420</v>
      </c>
      <c r="B10" s="544" t="s">
        <v>418</v>
      </c>
      <c r="C10" s="420"/>
      <c r="D10" s="420"/>
      <c r="E10" s="545" t="s">
        <v>419</v>
      </c>
      <c r="F10" s="421" t="s">
        <v>419</v>
      </c>
      <c r="G10" s="421" t="s">
        <v>419</v>
      </c>
      <c r="H10" s="545" t="s">
        <v>419</v>
      </c>
      <c r="I10" s="545" t="s">
        <v>419</v>
      </c>
      <c r="J10" s="420"/>
      <c r="K10" s="420"/>
      <c r="L10" s="545" t="s">
        <v>419</v>
      </c>
      <c r="M10" s="421" t="s">
        <v>419</v>
      </c>
      <c r="N10" s="421" t="s">
        <v>419</v>
      </c>
      <c r="O10" s="545" t="s">
        <v>419</v>
      </c>
      <c r="P10" s="545" t="s">
        <v>419</v>
      </c>
      <c r="Q10" s="420"/>
      <c r="R10" s="420"/>
      <c r="S10" s="545" t="s">
        <v>419</v>
      </c>
      <c r="T10" s="421" t="s">
        <v>419</v>
      </c>
      <c r="U10" s="421" t="s">
        <v>419</v>
      </c>
      <c r="V10" s="545" t="s">
        <v>419</v>
      </c>
      <c r="W10" s="545" t="s">
        <v>419</v>
      </c>
      <c r="X10" s="420"/>
      <c r="Y10" s="420"/>
      <c r="Z10" s="545" t="s">
        <v>401</v>
      </c>
      <c r="AA10" s="421" t="s">
        <v>401</v>
      </c>
      <c r="AB10" s="421" t="s">
        <v>401</v>
      </c>
      <c r="AC10" s="545" t="s">
        <v>401</v>
      </c>
      <c r="AD10" s="545" t="s">
        <v>401</v>
      </c>
      <c r="AE10" s="545"/>
      <c r="AF10" s="545"/>
      <c r="AG10" s="545"/>
    </row>
    <row r="11" spans="1:33" ht="15.75">
      <c r="A11" s="408" t="s">
        <v>421</v>
      </c>
      <c r="B11" s="550" t="s">
        <v>62</v>
      </c>
      <c r="C11" s="425" t="s">
        <v>22</v>
      </c>
      <c r="D11" s="425"/>
      <c r="E11" s="545"/>
      <c r="F11" s="421"/>
      <c r="G11" s="421"/>
      <c r="H11" s="545"/>
      <c r="I11" s="545"/>
      <c r="J11" s="420"/>
      <c r="K11" s="420"/>
      <c r="L11" s="545"/>
      <c r="M11" s="421"/>
      <c r="N11" s="421"/>
      <c r="O11" s="545"/>
      <c r="P11" s="545"/>
      <c r="Q11" s="420"/>
      <c r="R11" s="420"/>
      <c r="S11" s="545"/>
      <c r="T11" s="421"/>
      <c r="U11" s="421"/>
      <c r="V11" s="545"/>
      <c r="W11" s="545"/>
      <c r="X11" s="420"/>
      <c r="Y11" s="425" t="s">
        <v>22</v>
      </c>
      <c r="Z11" s="545"/>
      <c r="AA11" s="421"/>
      <c r="AB11" s="421"/>
      <c r="AC11" s="545"/>
      <c r="AD11" s="545"/>
      <c r="AE11" s="545"/>
      <c r="AF11" s="545"/>
      <c r="AG11" s="545"/>
    </row>
    <row r="12" spans="1:33" ht="15.75">
      <c r="A12" s="408" t="s">
        <v>422</v>
      </c>
      <c r="B12" s="550" t="s">
        <v>62</v>
      </c>
      <c r="C12" s="425"/>
      <c r="D12" s="425" t="s">
        <v>86</v>
      </c>
      <c r="E12" s="545"/>
      <c r="F12" s="421"/>
      <c r="G12" s="421"/>
      <c r="H12" s="545"/>
      <c r="I12" s="545"/>
      <c r="J12" s="425" t="s">
        <v>86</v>
      </c>
      <c r="K12" s="425" t="s">
        <v>22</v>
      </c>
      <c r="L12" s="551" t="s">
        <v>86</v>
      </c>
      <c r="M12" s="421"/>
      <c r="N12" s="421"/>
      <c r="O12" s="545"/>
      <c r="P12" s="545"/>
      <c r="Q12" s="420"/>
      <c r="R12" s="425" t="s">
        <v>33</v>
      </c>
      <c r="S12" s="545"/>
      <c r="T12" s="421"/>
      <c r="U12" s="424"/>
      <c r="V12" s="551" t="s">
        <v>86</v>
      </c>
      <c r="W12" s="551"/>
      <c r="X12" s="425" t="s">
        <v>86</v>
      </c>
      <c r="Y12" s="425"/>
      <c r="Z12" s="551"/>
      <c r="AA12" s="424"/>
      <c r="AB12" s="424" t="s">
        <v>86</v>
      </c>
      <c r="AC12" s="545"/>
      <c r="AD12" s="545"/>
      <c r="AE12" s="545"/>
      <c r="AF12" s="545"/>
      <c r="AG12" s="545"/>
    </row>
    <row r="13" spans="1:33" ht="20.25">
      <c r="A13" s="552" t="s">
        <v>423</v>
      </c>
      <c r="B13" s="553"/>
      <c r="C13" s="553"/>
      <c r="D13" s="553"/>
      <c r="E13" s="553"/>
      <c r="F13" s="554"/>
      <c r="G13" s="554"/>
      <c r="H13" s="554"/>
      <c r="I13" s="554"/>
      <c r="J13" s="457"/>
      <c r="K13" s="457"/>
      <c r="L13" s="457"/>
      <c r="M13" s="457"/>
      <c r="N13" s="457"/>
      <c r="O13" s="555"/>
      <c r="P13" s="457"/>
      <c r="Q13" s="457"/>
      <c r="R13" s="457"/>
      <c r="S13" s="457"/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</row>
    <row r="14" spans="1:33" ht="20.25">
      <c r="A14" s="552" t="s">
        <v>424</v>
      </c>
      <c r="B14" s="553"/>
      <c r="C14" s="553"/>
      <c r="D14" s="553"/>
      <c r="E14" s="553"/>
      <c r="F14" s="554"/>
      <c r="G14" s="554"/>
      <c r="H14" s="554"/>
      <c r="I14" s="554"/>
      <c r="J14" s="457"/>
      <c r="K14" s="457"/>
      <c r="L14" s="457"/>
      <c r="M14" s="457"/>
      <c r="N14" s="457"/>
      <c r="O14" s="457"/>
      <c r="P14" s="457"/>
      <c r="Q14" s="457"/>
      <c r="R14" s="457"/>
      <c r="S14" s="457"/>
      <c r="T14" s="457"/>
      <c r="U14" s="457"/>
      <c r="V14" s="457"/>
      <c r="W14" s="457"/>
      <c r="X14" s="457"/>
      <c r="Y14" s="457"/>
      <c r="Z14" s="457"/>
      <c r="AA14" s="457"/>
      <c r="AB14" s="457"/>
      <c r="AC14" s="457"/>
      <c r="AD14" s="457"/>
      <c r="AE14" s="457"/>
      <c r="AF14" s="457"/>
      <c r="AG14" s="457"/>
    </row>
    <row r="15" spans="1:33" ht="20.25">
      <c r="A15" s="552" t="s">
        <v>425</v>
      </c>
      <c r="B15" s="553"/>
      <c r="C15" s="553"/>
      <c r="D15" s="553"/>
      <c r="E15" s="553"/>
      <c r="F15" s="554"/>
      <c r="G15" s="554"/>
      <c r="H15" s="554"/>
      <c r="I15" s="554"/>
      <c r="J15" s="457"/>
      <c r="K15" s="457"/>
      <c r="L15" s="457"/>
      <c r="M15" s="457"/>
      <c r="N15" s="457"/>
      <c r="O15" s="457"/>
      <c r="P15" s="457"/>
      <c r="Q15" s="457"/>
      <c r="R15" s="457"/>
      <c r="S15" s="457"/>
      <c r="T15" s="457"/>
      <c r="U15" s="457"/>
      <c r="V15" s="457"/>
      <c r="W15" s="457"/>
      <c r="X15" s="457"/>
      <c r="Y15" s="457"/>
      <c r="Z15" s="457"/>
      <c r="AA15" s="457"/>
      <c r="AB15" s="457"/>
      <c r="AC15" s="457"/>
      <c r="AD15" s="457"/>
      <c r="AE15" s="457"/>
      <c r="AF15" s="457"/>
      <c r="AG15" s="457"/>
    </row>
    <row r="16" spans="1:33" ht="20.25">
      <c r="A16" s="552" t="s">
        <v>426</v>
      </c>
      <c r="B16" s="553"/>
      <c r="C16" s="553"/>
      <c r="D16" s="553"/>
      <c r="E16" s="553"/>
      <c r="F16" s="554"/>
      <c r="G16" s="554"/>
      <c r="H16" s="554"/>
      <c r="I16" s="554"/>
      <c r="J16" s="457"/>
      <c r="K16" s="457"/>
      <c r="L16" s="556"/>
      <c r="M16" s="556"/>
      <c r="N16" s="556"/>
      <c r="O16" s="556"/>
      <c r="P16" s="556"/>
      <c r="Q16" s="556"/>
      <c r="R16" s="556"/>
      <c r="S16" s="556"/>
      <c r="T16" s="556"/>
      <c r="U16" s="556"/>
      <c r="V16" s="556"/>
      <c r="W16" s="556"/>
      <c r="X16" s="556"/>
      <c r="Y16" s="556"/>
      <c r="Z16" s="556"/>
      <c r="AA16" s="457"/>
      <c r="AB16" s="457"/>
      <c r="AC16" s="457"/>
      <c r="AD16" s="457"/>
      <c r="AE16" s="457"/>
      <c r="AF16" s="457"/>
      <c r="AG16" s="457"/>
    </row>
    <row r="17" spans="1:33" ht="20.25">
      <c r="A17" s="557" t="s">
        <v>427</v>
      </c>
      <c r="B17" s="557"/>
      <c r="C17" s="557"/>
      <c r="D17" s="557"/>
      <c r="E17" s="557"/>
      <c r="F17" s="457"/>
      <c r="G17" s="457"/>
      <c r="H17" s="457"/>
      <c r="I17" s="457"/>
      <c r="J17" s="457"/>
      <c r="K17" s="457"/>
      <c r="L17" s="457"/>
      <c r="M17" s="457"/>
      <c r="N17" s="457"/>
      <c r="O17" s="457"/>
      <c r="P17" s="457"/>
      <c r="Q17" s="457"/>
      <c r="R17" s="457"/>
      <c r="S17" s="457"/>
      <c r="T17" s="457"/>
      <c r="U17" s="457"/>
      <c r="V17" s="457"/>
      <c r="W17" s="457"/>
      <c r="X17" s="457"/>
      <c r="Y17" s="457"/>
      <c r="Z17" s="457"/>
      <c r="AA17" s="457"/>
      <c r="AB17" s="457"/>
      <c r="AC17" s="457"/>
      <c r="AD17" s="457"/>
      <c r="AE17" s="457"/>
      <c r="AF17" s="457"/>
      <c r="AG17" s="457"/>
    </row>
    <row r="18" spans="1:33" ht="20.25">
      <c r="A18" s="552" t="s">
        <v>428</v>
      </c>
      <c r="B18" s="553"/>
      <c r="C18" s="553"/>
      <c r="D18" s="553"/>
      <c r="E18" s="553"/>
      <c r="F18" s="554"/>
      <c r="G18" s="554"/>
      <c r="H18" s="457"/>
      <c r="I18" s="457"/>
      <c r="J18" s="457"/>
      <c r="K18" s="457"/>
      <c r="L18" s="457"/>
      <c r="M18" s="457"/>
      <c r="N18" s="457"/>
      <c r="O18" s="457"/>
      <c r="P18" s="457"/>
      <c r="Q18" s="457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7"/>
      <c r="AD18" s="457"/>
      <c r="AE18" s="457"/>
      <c r="AF18" s="457"/>
      <c r="AG18" s="457"/>
    </row>
    <row r="19" spans="1:33" ht="20.25">
      <c r="A19" s="552" t="s">
        <v>429</v>
      </c>
      <c r="B19" s="553"/>
      <c r="C19" s="553"/>
      <c r="D19" s="553"/>
      <c r="E19" s="553"/>
      <c r="F19" s="554"/>
      <c r="G19" s="554"/>
      <c r="H19" s="457"/>
      <c r="I19" s="457"/>
      <c r="J19" s="457"/>
      <c r="K19" s="457"/>
      <c r="L19" s="457"/>
      <c r="M19" s="457"/>
      <c r="N19" s="457"/>
      <c r="O19" s="457"/>
      <c r="P19" s="457"/>
      <c r="Q19" s="457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7"/>
      <c r="AD19" s="457"/>
      <c r="AE19" s="457"/>
      <c r="AF19" s="457"/>
      <c r="AG19" s="457"/>
    </row>
    <row r="20" spans="1:33" ht="20.25">
      <c r="A20" s="552" t="s">
        <v>430</v>
      </c>
      <c r="B20" s="553"/>
      <c r="C20" s="553"/>
      <c r="D20" s="553"/>
      <c r="E20" s="553"/>
      <c r="F20" s="554"/>
      <c r="G20" s="554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7"/>
      <c r="U20" s="457"/>
      <c r="V20" s="457"/>
      <c r="W20" s="457"/>
      <c r="X20" s="457"/>
      <c r="Y20" s="457"/>
      <c r="Z20" s="457"/>
      <c r="AA20" s="457"/>
      <c r="AB20" s="457"/>
      <c r="AC20" s="457"/>
      <c r="AD20" s="457"/>
      <c r="AE20" s="457"/>
      <c r="AF20" s="457"/>
      <c r="AG20" s="457"/>
    </row>
    <row r="21" spans="1:33" ht="20.25">
      <c r="A21" s="552" t="s">
        <v>431</v>
      </c>
      <c r="B21" s="552"/>
      <c r="C21" s="552"/>
      <c r="D21" s="552"/>
      <c r="E21" s="552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7"/>
      <c r="AA21" s="457"/>
      <c r="AB21" s="457"/>
      <c r="AC21" s="457"/>
      <c r="AD21" s="457"/>
      <c r="AE21" s="457"/>
      <c r="AF21" s="457"/>
      <c r="AG21" s="457"/>
    </row>
    <row r="22" spans="1:33" ht="20.25">
      <c r="A22" s="552" t="s">
        <v>432</v>
      </c>
      <c r="B22" s="552"/>
      <c r="C22" s="552"/>
      <c r="D22" s="552"/>
      <c r="E22" s="552"/>
      <c r="F22" s="457"/>
      <c r="G22" s="457"/>
      <c r="H22" s="457"/>
      <c r="I22" s="457"/>
      <c r="J22" s="457"/>
      <c r="K22" s="457"/>
      <c r="L22" s="457"/>
      <c r="M22" s="457"/>
      <c r="N22" s="457"/>
      <c r="O22" s="457"/>
      <c r="P22" s="457"/>
      <c r="Q22" s="457"/>
      <c r="R22" s="457"/>
      <c r="S22" s="457"/>
      <c r="T22" s="457"/>
      <c r="U22" s="457"/>
      <c r="V22" s="457"/>
      <c r="W22" s="457"/>
      <c r="X22" s="457"/>
      <c r="Y22" s="457"/>
      <c r="Z22" s="457"/>
      <c r="AA22" s="457"/>
      <c r="AB22" s="457"/>
      <c r="AC22" s="457"/>
      <c r="AD22" s="457"/>
      <c r="AE22" s="457"/>
      <c r="AF22" s="457"/>
      <c r="AG22" s="457"/>
    </row>
    <row r="23" spans="1:33" ht="20.25">
      <c r="A23" s="552" t="s">
        <v>433</v>
      </c>
      <c r="B23" s="552"/>
      <c r="C23" s="552"/>
      <c r="D23" s="552"/>
      <c r="E23" s="552"/>
      <c r="F23" s="457"/>
      <c r="G23" s="457"/>
      <c r="H23" s="457"/>
      <c r="I23" s="457"/>
      <c r="J23" s="457"/>
      <c r="K23" s="457"/>
      <c r="L23" s="457"/>
      <c r="M23" s="457"/>
      <c r="N23" s="457"/>
      <c r="O23" s="457"/>
      <c r="P23" s="457"/>
      <c r="Q23" s="457"/>
      <c r="R23" s="457"/>
      <c r="S23" s="457"/>
      <c r="T23" s="457"/>
      <c r="U23" s="457"/>
      <c r="V23" s="457"/>
      <c r="W23" s="457"/>
      <c r="X23" s="457"/>
      <c r="Y23" s="457"/>
      <c r="Z23" s="457"/>
      <c r="AA23" s="457"/>
      <c r="AB23" s="457"/>
      <c r="AC23" s="457"/>
      <c r="AD23" s="457"/>
      <c r="AE23" s="457"/>
      <c r="AF23" s="457"/>
      <c r="AG23" s="457"/>
    </row>
    <row r="24" spans="1:33" ht="20.25">
      <c r="A24" s="552" t="s">
        <v>434</v>
      </c>
      <c r="B24" s="552"/>
      <c r="C24" s="552"/>
      <c r="D24" s="552"/>
      <c r="E24" s="552"/>
      <c r="F24" s="457"/>
      <c r="G24" s="457"/>
      <c r="H24" s="457"/>
      <c r="I24" s="457"/>
      <c r="J24" s="457"/>
      <c r="K24" s="457" t="s">
        <v>435</v>
      </c>
      <c r="L24" s="457"/>
      <c r="M24" s="457"/>
      <c r="N24" s="457"/>
      <c r="O24" s="457"/>
      <c r="P24" s="457"/>
      <c r="Q24" s="457"/>
      <c r="R24" s="457"/>
      <c r="S24" s="457"/>
      <c r="T24" s="457"/>
      <c r="U24" s="457"/>
      <c r="V24" s="457"/>
      <c r="W24" s="457"/>
      <c r="X24" s="457"/>
      <c r="Y24" s="457"/>
      <c r="Z24" s="457"/>
      <c r="AA24" s="457"/>
      <c r="AB24" s="457"/>
      <c r="AC24" s="457"/>
      <c r="AD24" s="457"/>
      <c r="AE24" s="457"/>
      <c r="AF24" s="457"/>
      <c r="AG24" s="457"/>
    </row>
    <row r="25" spans="1:33" ht="20.25">
      <c r="A25" s="552" t="s">
        <v>436</v>
      </c>
      <c r="B25" s="460"/>
      <c r="C25" s="457"/>
      <c r="D25" s="457"/>
      <c r="E25" s="457"/>
      <c r="F25" s="457"/>
      <c r="G25" s="457"/>
      <c r="H25" s="457"/>
      <c r="I25" s="457"/>
      <c r="J25" s="457"/>
      <c r="K25" s="457"/>
      <c r="L25" s="457"/>
      <c r="M25" s="457"/>
      <c r="N25" s="457"/>
      <c r="O25" s="457"/>
      <c r="P25" s="457"/>
      <c r="Q25" s="457"/>
      <c r="R25" s="457"/>
      <c r="S25" s="457"/>
      <c r="T25" s="457"/>
      <c r="U25" s="457"/>
      <c r="V25" s="457"/>
      <c r="W25" s="457"/>
      <c r="X25" s="457"/>
      <c r="Y25" s="457"/>
      <c r="Z25" s="457"/>
      <c r="AA25" s="457"/>
      <c r="AB25" s="457"/>
      <c r="AC25" s="457"/>
      <c r="AD25" s="457"/>
      <c r="AE25" s="457"/>
      <c r="AF25" s="457"/>
      <c r="AG25" s="457"/>
    </row>
    <row r="26" spans="1:33" ht="20.25">
      <c r="A26" s="552" t="s">
        <v>437</v>
      </c>
      <c r="B26" s="552"/>
      <c r="C26" s="552"/>
      <c r="D26" s="552"/>
      <c r="E26" s="552"/>
      <c r="F26" s="457"/>
      <c r="G26" s="457"/>
      <c r="H26" s="457"/>
      <c r="I26" s="457"/>
      <c r="J26" s="457"/>
      <c r="K26" s="457"/>
      <c r="L26" s="457"/>
      <c r="M26" s="457"/>
      <c r="N26" s="457"/>
      <c r="O26" s="457"/>
      <c r="P26" s="457"/>
      <c r="Q26" s="457"/>
      <c r="R26" s="457"/>
      <c r="S26" s="457"/>
      <c r="T26" s="457"/>
      <c r="U26" s="457"/>
      <c r="V26" s="457"/>
      <c r="W26" s="457"/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</row>
    <row r="27" spans="1:33">
      <c r="A27" s="457"/>
      <c r="B27" s="460"/>
      <c r="C27" s="457"/>
      <c r="D27" s="457"/>
      <c r="E27" s="457"/>
      <c r="F27" s="457"/>
      <c r="G27" s="457"/>
      <c r="H27" s="457"/>
      <c r="I27" s="457"/>
      <c r="J27" s="457"/>
      <c r="K27" s="457"/>
      <c r="L27" s="457"/>
      <c r="M27" s="457"/>
      <c r="N27" s="457"/>
      <c r="O27" s="457"/>
      <c r="P27" s="457"/>
      <c r="Q27" s="457"/>
      <c r="R27" s="457"/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457"/>
      <c r="AE27" s="457"/>
      <c r="AF27" s="457"/>
      <c r="AG27" s="457"/>
    </row>
    <row r="28" spans="1:33">
      <c r="A28" s="457"/>
      <c r="B28" s="460"/>
      <c r="C28" s="457"/>
      <c r="D28" s="457"/>
      <c r="E28" s="457"/>
      <c r="F28" s="457"/>
      <c r="G28" s="457"/>
      <c r="H28" s="457"/>
      <c r="I28" s="457"/>
      <c r="J28" s="457"/>
      <c r="K28" s="457"/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7"/>
      <c r="AB28" s="457"/>
      <c r="AC28" s="457"/>
      <c r="AD28" s="457"/>
      <c r="AE28" s="457"/>
      <c r="AF28" s="457"/>
      <c r="AG28" s="457"/>
    </row>
  </sheetData>
  <mergeCells count="5">
    <mergeCell ref="A2:AG2"/>
    <mergeCell ref="A3:AG3"/>
    <mergeCell ref="B4:B5"/>
    <mergeCell ref="C8:AB8"/>
    <mergeCell ref="L16:Z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TGP</vt:lpstr>
      <vt:lpstr>RAIO X</vt:lpstr>
      <vt:lpstr>DEMAIS FUNCOES</vt:lpstr>
      <vt:lpstr>COORDENAÇÃO</vt:lpstr>
      <vt:lpstr>ENFERMEIROS</vt:lpstr>
      <vt:lpstr>TEC. DIA</vt:lpstr>
      <vt:lpstr>TEC. NOITE</vt:lpstr>
      <vt:lpstr>ACE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Amante Feronha Santini -  mat 151602</dc:creator>
  <cp:lastModifiedBy>Carolina Amante Feronha Santini -  mat 151602</cp:lastModifiedBy>
  <cp:lastPrinted>2025-01-30T15:40:06Z</cp:lastPrinted>
  <dcterms:created xsi:type="dcterms:W3CDTF">2024-11-13T13:43:41Z</dcterms:created>
  <dcterms:modified xsi:type="dcterms:W3CDTF">2025-01-30T16:33:40Z</dcterms:modified>
</cp:coreProperties>
</file>