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480" windowWidth="20730" windowHeight="10440" activeTab="6"/>
  </bookViews>
  <sheets>
    <sheet name="COORDENAÇÃO" sheetId="4" r:id="rId1"/>
    <sheet name="ENFERMEIROS" sheetId="8" r:id="rId2"/>
    <sheet name="RAIO X" sheetId="2" r:id="rId3"/>
    <sheet name="TGP  " sheetId="7" r:id="rId4"/>
    <sheet name="TEC. DIA" sheetId="9" r:id="rId5"/>
    <sheet name="TEC. NOITE" sheetId="10" r:id="rId6"/>
    <sheet name="ACE" sheetId="11" r:id="rId7"/>
    <sheet name="DEMAIS FUNCOES" sheetId="3" r:id="rId8"/>
  </sheets>
  <definedNames>
    <definedName name="_xlnm.Print_Area" localSheetId="3">'TGP  '!$H$23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10" i="11" l="1"/>
  <c r="BE10" i="11"/>
  <c r="BD10" i="11"/>
  <c r="BC10" i="11"/>
  <c r="BB10" i="11"/>
  <c r="BA10" i="11"/>
  <c r="AZ10" i="11"/>
  <c r="AY10" i="11"/>
  <c r="AX10" i="11"/>
  <c r="AW10" i="11"/>
  <c r="AV10" i="11"/>
  <c r="AU10" i="11"/>
  <c r="AT10" i="11"/>
  <c r="AS10" i="11"/>
  <c r="AR10" i="11"/>
  <c r="AQ10" i="11"/>
  <c r="AP10" i="11"/>
  <c r="BL10" i="11" s="1"/>
  <c r="BK9" i="11"/>
  <c r="BE9" i="11"/>
  <c r="BD9" i="11"/>
  <c r="BC9" i="11"/>
  <c r="BB9" i="11"/>
  <c r="BA9" i="11"/>
  <c r="AZ9" i="11"/>
  <c r="AY9" i="11"/>
  <c r="AX9" i="11"/>
  <c r="AW9" i="11"/>
  <c r="AV9" i="11"/>
  <c r="AU9" i="11"/>
  <c r="AT9" i="11"/>
  <c r="AS9" i="11"/>
  <c r="AR9" i="11"/>
  <c r="AQ9" i="11"/>
  <c r="AP9" i="11"/>
  <c r="BL9" i="11" s="1"/>
  <c r="BK8" i="11"/>
  <c r="BE8" i="11"/>
  <c r="BD8" i="11"/>
  <c r="BC8" i="11"/>
  <c r="BB8" i="11"/>
  <c r="BA8" i="11"/>
  <c r="AZ8" i="11"/>
  <c r="AY8" i="11"/>
  <c r="AX8" i="11"/>
  <c r="AW8" i="11"/>
  <c r="AV8" i="11"/>
  <c r="AU8" i="11"/>
  <c r="AT8" i="11"/>
  <c r="AS8" i="11"/>
  <c r="AR8" i="11"/>
  <c r="AQ8" i="11"/>
  <c r="AP8" i="11"/>
  <c r="BL8" i="11" s="1"/>
  <c r="BK7" i="11"/>
  <c r="BE7" i="11"/>
  <c r="BD7" i="11"/>
  <c r="BC7" i="11"/>
  <c r="BB7" i="11"/>
  <c r="BA7" i="11"/>
  <c r="AZ7" i="11"/>
  <c r="AY7" i="11"/>
  <c r="AX7" i="11"/>
  <c r="AW7" i="11"/>
  <c r="AV7" i="11"/>
  <c r="AU7" i="11"/>
  <c r="AT7" i="11"/>
  <c r="AS7" i="11"/>
  <c r="AR7" i="11"/>
  <c r="AQ7" i="11"/>
  <c r="AP7" i="11"/>
  <c r="BL7" i="11" s="1"/>
  <c r="AN7" i="11" s="1"/>
  <c r="AK7" i="11" s="1"/>
  <c r="BK6" i="11"/>
  <c r="BE6" i="11"/>
  <c r="BD6" i="11"/>
  <c r="BC6" i="11"/>
  <c r="BB6" i="11"/>
  <c r="BA6" i="11"/>
  <c r="AZ6" i="11"/>
  <c r="AY6" i="11"/>
  <c r="AX6" i="11"/>
  <c r="AW6" i="11"/>
  <c r="AV6" i="11"/>
  <c r="AU6" i="11"/>
  <c r="AT6" i="11"/>
  <c r="AS6" i="11"/>
  <c r="AR6" i="11"/>
  <c r="AQ6" i="11"/>
  <c r="AP6" i="11"/>
  <c r="BL6" i="11" s="1"/>
  <c r="AM2" i="11"/>
  <c r="AM7" i="11" s="1"/>
  <c r="AI7" i="11" s="1"/>
  <c r="AJ7" i="11" l="1"/>
  <c r="AN6" i="11"/>
  <c r="AK6" i="11" s="1"/>
  <c r="AM10" i="11"/>
  <c r="AI10" i="11" s="1"/>
  <c r="AM9" i="11"/>
  <c r="AI9" i="11" s="1"/>
  <c r="AM8" i="11"/>
  <c r="AI8" i="11" s="1"/>
  <c r="AM6" i="11"/>
  <c r="AI6" i="11" s="1"/>
  <c r="AN9" i="11" l="1"/>
  <c r="AK9" i="11" s="1"/>
  <c r="AJ9" i="11" s="1"/>
  <c r="AJ6" i="11"/>
  <c r="AN10" i="11"/>
  <c r="AK10" i="11" s="1"/>
  <c r="AJ10" i="11" s="1"/>
  <c r="AN8" i="11"/>
  <c r="AK8" i="11" s="1"/>
  <c r="AJ8" i="11" s="1"/>
  <c r="BR50" i="10" l="1"/>
  <c r="BQ50" i="10"/>
  <c r="BP50" i="10"/>
  <c r="BO50" i="10"/>
  <c r="BN50" i="10"/>
  <c r="BM50" i="10"/>
  <c r="BL50" i="10"/>
  <c r="BK50" i="10"/>
  <c r="BJ50" i="10"/>
  <c r="BI50" i="10"/>
  <c r="BH50" i="10"/>
  <c r="BG50" i="10"/>
  <c r="BF50" i="10"/>
  <c r="BE50" i="10"/>
  <c r="BD50" i="10"/>
  <c r="BC50" i="10"/>
  <c r="BB50" i="10"/>
  <c r="BA50" i="10"/>
  <c r="AZ50" i="10"/>
  <c r="AY50" i="10"/>
  <c r="AX50" i="10"/>
  <c r="AW50" i="10"/>
  <c r="AV50" i="10"/>
  <c r="AU50" i="10"/>
  <c r="BS50" i="10" s="1"/>
  <c r="BR49" i="10"/>
  <c r="BQ49" i="10"/>
  <c r="BP49" i="10"/>
  <c r="BO49" i="10"/>
  <c r="BN49" i="10"/>
  <c r="BM49" i="10"/>
  <c r="BL49" i="10"/>
  <c r="BK49" i="10"/>
  <c r="BJ49" i="10"/>
  <c r="BI49" i="10"/>
  <c r="BH49" i="10"/>
  <c r="BG49" i="10"/>
  <c r="BF49" i="10"/>
  <c r="BE49" i="10"/>
  <c r="BD49" i="10"/>
  <c r="BC49" i="10"/>
  <c r="BB49" i="10"/>
  <c r="BA49" i="10"/>
  <c r="AZ49" i="10"/>
  <c r="AY49" i="10"/>
  <c r="AX49" i="10"/>
  <c r="AW49" i="10"/>
  <c r="AV49" i="10"/>
  <c r="AU49" i="10"/>
  <c r="BS49" i="10" s="1"/>
  <c r="BQ48" i="10"/>
  <c r="BP48" i="10"/>
  <c r="BO48" i="10"/>
  <c r="BN48" i="10"/>
  <c r="BM48" i="10"/>
  <c r="BL48" i="10"/>
  <c r="BK48" i="10"/>
  <c r="BJ48" i="10"/>
  <c r="BI48" i="10"/>
  <c r="BH48" i="10"/>
  <c r="BG48" i="10"/>
  <c r="BF48" i="10"/>
  <c r="BE48" i="10"/>
  <c r="BD48" i="10"/>
  <c r="BC48" i="10"/>
  <c r="BB48" i="10"/>
  <c r="BA48" i="10"/>
  <c r="AZ48" i="10"/>
  <c r="AY48" i="10"/>
  <c r="AX48" i="10"/>
  <c r="AW48" i="10"/>
  <c r="AV48" i="10"/>
  <c r="AU48" i="10"/>
  <c r="BK47" i="10"/>
  <c r="BR46" i="10"/>
  <c r="BQ46" i="10"/>
  <c r="BP46" i="10"/>
  <c r="BO46" i="10"/>
  <c r="BN46" i="10"/>
  <c r="BM46" i="10"/>
  <c r="BL46" i="10"/>
  <c r="BK46" i="10"/>
  <c r="BJ46" i="10"/>
  <c r="BI46" i="10"/>
  <c r="BH46" i="10"/>
  <c r="BG46" i="10"/>
  <c r="BF46" i="10"/>
  <c r="BE46" i="10"/>
  <c r="BD46" i="10"/>
  <c r="BC46" i="10"/>
  <c r="BB46" i="10"/>
  <c r="BA46" i="10"/>
  <c r="AZ46" i="10"/>
  <c r="AY46" i="10"/>
  <c r="AX46" i="10"/>
  <c r="AW46" i="10"/>
  <c r="AV46" i="10"/>
  <c r="AU46" i="10"/>
  <c r="BS46" i="10" s="1"/>
  <c r="BR45" i="10"/>
  <c r="BQ45" i="10"/>
  <c r="BP45" i="10"/>
  <c r="BO45" i="10"/>
  <c r="BN45" i="10"/>
  <c r="BM45" i="10"/>
  <c r="BL45" i="10"/>
  <c r="BK45" i="10"/>
  <c r="BJ45" i="10"/>
  <c r="BI45" i="10"/>
  <c r="BH45" i="10"/>
  <c r="BG45" i="10"/>
  <c r="BF45" i="10"/>
  <c r="BE45" i="10"/>
  <c r="BD45" i="10"/>
  <c r="BC45" i="10"/>
  <c r="BB45" i="10"/>
  <c r="BA45" i="10"/>
  <c r="AZ45" i="10"/>
  <c r="AY45" i="10"/>
  <c r="AX45" i="10"/>
  <c r="AW45" i="10"/>
  <c r="AV45" i="10"/>
  <c r="AU45" i="10"/>
  <c r="BS45" i="10" s="1"/>
  <c r="BR44" i="10"/>
  <c r="BQ44" i="10"/>
  <c r="BP44" i="10"/>
  <c r="BO44" i="10"/>
  <c r="BN44" i="10"/>
  <c r="BM44" i="10"/>
  <c r="BL44" i="10"/>
  <c r="BK44" i="10"/>
  <c r="BJ44" i="10"/>
  <c r="BI44" i="10"/>
  <c r="BH44" i="10"/>
  <c r="BG44" i="10"/>
  <c r="BF44" i="10"/>
  <c r="BE44" i="10"/>
  <c r="BD44" i="10"/>
  <c r="BC44" i="10"/>
  <c r="BB44" i="10"/>
  <c r="BA44" i="10"/>
  <c r="AZ44" i="10"/>
  <c r="AY44" i="10"/>
  <c r="AX44" i="10"/>
  <c r="AW44" i="10"/>
  <c r="AV44" i="10"/>
  <c r="AU44" i="10"/>
  <c r="BS44" i="10" s="1"/>
  <c r="BR43" i="10"/>
  <c r="BQ43" i="10"/>
  <c r="BP43" i="10"/>
  <c r="BO43" i="10"/>
  <c r="BN43" i="10"/>
  <c r="BM43" i="10"/>
  <c r="BL43" i="10"/>
  <c r="BK43" i="10"/>
  <c r="BJ43" i="10"/>
  <c r="BI43" i="10"/>
  <c r="BH43" i="10"/>
  <c r="BG43" i="10"/>
  <c r="BF43" i="10"/>
  <c r="BE43" i="10"/>
  <c r="BD43" i="10"/>
  <c r="BC43" i="10"/>
  <c r="BB43" i="10"/>
  <c r="BA43" i="10"/>
  <c r="AZ43" i="10"/>
  <c r="AY43" i="10"/>
  <c r="AX43" i="10"/>
  <c r="AW43" i="10"/>
  <c r="AV43" i="10"/>
  <c r="AU43" i="10"/>
  <c r="BS43" i="10" s="1"/>
  <c r="BR42" i="10"/>
  <c r="BQ42" i="10"/>
  <c r="BP42" i="10"/>
  <c r="BO42" i="10"/>
  <c r="BN42" i="10"/>
  <c r="BM42" i="10"/>
  <c r="BL42" i="10"/>
  <c r="BK42" i="10"/>
  <c r="BJ42" i="10"/>
  <c r="BI42" i="10"/>
  <c r="BH42" i="10"/>
  <c r="BG42" i="10"/>
  <c r="BF42" i="10"/>
  <c r="BE42" i="10"/>
  <c r="BD42" i="10"/>
  <c r="BC42" i="10"/>
  <c r="BB42" i="10"/>
  <c r="BA42" i="10"/>
  <c r="AZ42" i="10"/>
  <c r="AY42" i="10"/>
  <c r="AX42" i="10"/>
  <c r="AW42" i="10"/>
  <c r="AV42" i="10"/>
  <c r="AU42" i="10"/>
  <c r="BS42" i="10" s="1"/>
  <c r="BR41" i="10"/>
  <c r="BQ41" i="10"/>
  <c r="BP41" i="10"/>
  <c r="BO41" i="10"/>
  <c r="BN41" i="10"/>
  <c r="BM41" i="10"/>
  <c r="BL41" i="10"/>
  <c r="BK41" i="10"/>
  <c r="BJ41" i="10"/>
  <c r="BI41" i="10"/>
  <c r="BH41" i="10"/>
  <c r="BG41" i="10"/>
  <c r="BF41" i="10"/>
  <c r="BE41" i="10"/>
  <c r="BD41" i="10"/>
  <c r="BC41" i="10"/>
  <c r="BB41" i="10"/>
  <c r="BA41" i="10"/>
  <c r="AZ41" i="10"/>
  <c r="AY41" i="10"/>
  <c r="AX41" i="10"/>
  <c r="AW41" i="10"/>
  <c r="AV41" i="10"/>
  <c r="AU41" i="10"/>
  <c r="BS41" i="10" s="1"/>
  <c r="BR40" i="10"/>
  <c r="BQ40" i="10"/>
  <c r="BP40" i="10"/>
  <c r="BO40" i="10"/>
  <c r="BN40" i="10"/>
  <c r="BM40" i="10"/>
  <c r="BL40" i="10"/>
  <c r="BK40" i="10"/>
  <c r="BJ40" i="10"/>
  <c r="BI40" i="10"/>
  <c r="BH40" i="10"/>
  <c r="BG40" i="10"/>
  <c r="BF40" i="10"/>
  <c r="BE40" i="10"/>
  <c r="BD40" i="10"/>
  <c r="BC40" i="10"/>
  <c r="BB40" i="10"/>
  <c r="BA40" i="10"/>
  <c r="AZ40" i="10"/>
  <c r="AY40" i="10"/>
  <c r="AX40" i="10"/>
  <c r="AW40" i="10"/>
  <c r="AV40" i="10"/>
  <c r="AU40" i="10"/>
  <c r="BS40" i="10" s="1"/>
  <c r="BR39" i="10"/>
  <c r="BQ39" i="10"/>
  <c r="BP39" i="10"/>
  <c r="BO39" i="10"/>
  <c r="BN39" i="10"/>
  <c r="BM39" i="10"/>
  <c r="BL39" i="10"/>
  <c r="BK39" i="10"/>
  <c r="BJ39" i="10"/>
  <c r="BI39" i="10"/>
  <c r="BH39" i="10"/>
  <c r="BG39" i="10"/>
  <c r="BF39" i="10"/>
  <c r="BE39" i="10"/>
  <c r="BD39" i="10"/>
  <c r="BC39" i="10"/>
  <c r="BB39" i="10"/>
  <c r="BA39" i="10"/>
  <c r="AZ39" i="10"/>
  <c r="AY39" i="10"/>
  <c r="AX39" i="10"/>
  <c r="AW39" i="10"/>
  <c r="AV39" i="10"/>
  <c r="AU39" i="10"/>
  <c r="BS39" i="10" s="1"/>
  <c r="BR38" i="10"/>
  <c r="BQ38" i="10"/>
  <c r="BP38" i="10"/>
  <c r="BO38" i="10"/>
  <c r="BN38" i="10"/>
  <c r="BM38" i="10"/>
  <c r="BL38" i="10"/>
  <c r="BK38" i="10"/>
  <c r="BJ38" i="10"/>
  <c r="BI38" i="10"/>
  <c r="BH38" i="10"/>
  <c r="BG38" i="10"/>
  <c r="BF38" i="10"/>
  <c r="BE38" i="10"/>
  <c r="BD38" i="10"/>
  <c r="BC38" i="10"/>
  <c r="BB38" i="10"/>
  <c r="BA38" i="10"/>
  <c r="AZ38" i="10"/>
  <c r="AY38" i="10"/>
  <c r="AX38" i="10"/>
  <c r="AW38" i="10"/>
  <c r="AV38" i="10"/>
  <c r="AU38" i="10"/>
  <c r="BS38" i="10" s="1"/>
  <c r="BR37" i="10"/>
  <c r="BQ37" i="10"/>
  <c r="BP37" i="10"/>
  <c r="BO37" i="10"/>
  <c r="BN37" i="10"/>
  <c r="BM37" i="10"/>
  <c r="BL37" i="10"/>
  <c r="BK37" i="10"/>
  <c r="BJ37" i="10"/>
  <c r="BI37" i="10"/>
  <c r="BH37" i="10"/>
  <c r="BG37" i="10"/>
  <c r="BF37" i="10"/>
  <c r="BE37" i="10"/>
  <c r="BD37" i="10"/>
  <c r="BC37" i="10"/>
  <c r="BB37" i="10"/>
  <c r="BA37" i="10"/>
  <c r="AZ37" i="10"/>
  <c r="AY37" i="10"/>
  <c r="AX37" i="10"/>
  <c r="AW37" i="10"/>
  <c r="AV37" i="10"/>
  <c r="AU37" i="10"/>
  <c r="BS37" i="10" s="1"/>
  <c r="BR36" i="10"/>
  <c r="BQ36" i="10"/>
  <c r="BP36" i="10"/>
  <c r="BO36" i="10"/>
  <c r="BN36" i="10"/>
  <c r="BM36" i="10"/>
  <c r="BL36" i="10"/>
  <c r="BK36" i="10"/>
  <c r="BJ36" i="10"/>
  <c r="BI36" i="10"/>
  <c r="BH36" i="10"/>
  <c r="BG36" i="10"/>
  <c r="BF36" i="10"/>
  <c r="BE36" i="10"/>
  <c r="BD36" i="10"/>
  <c r="BC36" i="10"/>
  <c r="BB36" i="10"/>
  <c r="BA36" i="10"/>
  <c r="AZ36" i="10"/>
  <c r="AY36" i="10"/>
  <c r="AX36" i="10"/>
  <c r="AW36" i="10"/>
  <c r="AV36" i="10"/>
  <c r="AU36" i="10"/>
  <c r="BS36" i="10" s="1"/>
  <c r="BR35" i="10"/>
  <c r="BQ35" i="10"/>
  <c r="BP35" i="10"/>
  <c r="BO35" i="10"/>
  <c r="BN35" i="10"/>
  <c r="BM35" i="10"/>
  <c r="BL35" i="10"/>
  <c r="BK35" i="10"/>
  <c r="BJ35" i="10"/>
  <c r="BI35" i="10"/>
  <c r="BH35" i="10"/>
  <c r="BG35" i="10"/>
  <c r="BF35" i="10"/>
  <c r="BE35" i="10"/>
  <c r="BD35" i="10"/>
  <c r="BC35" i="10"/>
  <c r="BB35" i="10"/>
  <c r="BA35" i="10"/>
  <c r="AZ35" i="10"/>
  <c r="AY35" i="10"/>
  <c r="AX35" i="10"/>
  <c r="AW35" i="10"/>
  <c r="AV35" i="10"/>
  <c r="AU35" i="10"/>
  <c r="BS35" i="10" s="1"/>
  <c r="BQ34" i="10"/>
  <c r="BP34" i="10"/>
  <c r="BO34" i="10"/>
  <c r="BN34" i="10"/>
  <c r="BM34" i="10"/>
  <c r="BL34" i="10"/>
  <c r="BK34" i="10"/>
  <c r="BJ34" i="10"/>
  <c r="BI34" i="10"/>
  <c r="BH34" i="10"/>
  <c r="BG34" i="10"/>
  <c r="BF34" i="10"/>
  <c r="BE34" i="10"/>
  <c r="BD34" i="10"/>
  <c r="BC34" i="10"/>
  <c r="BB34" i="10"/>
  <c r="BA34" i="10"/>
  <c r="AZ34" i="10"/>
  <c r="AY34" i="10"/>
  <c r="AX34" i="10"/>
  <c r="AW34" i="10"/>
  <c r="AV34" i="10"/>
  <c r="AU34" i="10"/>
  <c r="BR32" i="10"/>
  <c r="BQ32" i="10"/>
  <c r="BP32" i="10"/>
  <c r="BO32" i="10"/>
  <c r="BN32" i="10"/>
  <c r="BM32" i="10"/>
  <c r="BL32" i="10"/>
  <c r="BK32" i="10"/>
  <c r="BJ32" i="10"/>
  <c r="BI32" i="10"/>
  <c r="BH32" i="10"/>
  <c r="BG32" i="10"/>
  <c r="BF32" i="10"/>
  <c r="BE32" i="10"/>
  <c r="BD32" i="10"/>
  <c r="BC32" i="10"/>
  <c r="BB32" i="10"/>
  <c r="BA32" i="10"/>
  <c r="AZ32" i="10"/>
  <c r="AY32" i="10"/>
  <c r="AX32" i="10"/>
  <c r="AW32" i="10"/>
  <c r="AV32" i="10"/>
  <c r="AU32" i="10"/>
  <c r="BS32" i="10" s="1"/>
  <c r="BR31" i="10"/>
  <c r="BQ31" i="10"/>
  <c r="BP31" i="10"/>
  <c r="BO31" i="10"/>
  <c r="BN31" i="10"/>
  <c r="BM31" i="10"/>
  <c r="BL31" i="10"/>
  <c r="BK31" i="10"/>
  <c r="BJ31" i="10"/>
  <c r="BI31" i="10"/>
  <c r="BH31" i="10"/>
  <c r="BG31" i="10"/>
  <c r="BF31" i="10"/>
  <c r="BE31" i="10"/>
  <c r="BD31" i="10"/>
  <c r="BC31" i="10"/>
  <c r="BB31" i="10"/>
  <c r="BA31" i="10"/>
  <c r="AZ31" i="10"/>
  <c r="AY31" i="10"/>
  <c r="AX31" i="10"/>
  <c r="AW31" i="10"/>
  <c r="AV31" i="10"/>
  <c r="AU31" i="10"/>
  <c r="BS31" i="10" s="1"/>
  <c r="BR30" i="10"/>
  <c r="BQ30" i="10"/>
  <c r="BP30" i="10"/>
  <c r="BO30" i="10"/>
  <c r="BN30" i="10"/>
  <c r="BM30" i="10"/>
  <c r="BL30" i="10"/>
  <c r="BK30" i="10"/>
  <c r="BJ30" i="10"/>
  <c r="BI30" i="10"/>
  <c r="BH30" i="10"/>
  <c r="BG30" i="10"/>
  <c r="BF30" i="10"/>
  <c r="BE30" i="10"/>
  <c r="BD30" i="10"/>
  <c r="BC30" i="10"/>
  <c r="BB30" i="10"/>
  <c r="BA30" i="10"/>
  <c r="AZ30" i="10"/>
  <c r="AY30" i="10"/>
  <c r="AX30" i="10"/>
  <c r="AW30" i="10"/>
  <c r="AV30" i="10"/>
  <c r="AU30" i="10"/>
  <c r="BS30" i="10" s="1"/>
  <c r="BR29" i="10"/>
  <c r="BQ29" i="10"/>
  <c r="BP29" i="10"/>
  <c r="BO29" i="10"/>
  <c r="BN29" i="10"/>
  <c r="BM29" i="10"/>
  <c r="BL29" i="10"/>
  <c r="BK29" i="10"/>
  <c r="BJ29" i="10"/>
  <c r="BI29" i="10"/>
  <c r="BH29" i="10"/>
  <c r="BG29" i="10"/>
  <c r="BF29" i="10"/>
  <c r="BE29" i="10"/>
  <c r="BD29" i="10"/>
  <c r="BC29" i="10"/>
  <c r="BB29" i="10"/>
  <c r="BA29" i="10"/>
  <c r="AZ29" i="10"/>
  <c r="AY29" i="10"/>
  <c r="AX29" i="10"/>
  <c r="AW29" i="10"/>
  <c r="AV29" i="10"/>
  <c r="AU29" i="10"/>
  <c r="BS29" i="10" s="1"/>
  <c r="BR28" i="10"/>
  <c r="BQ28" i="10"/>
  <c r="BP28" i="10"/>
  <c r="BO28" i="10"/>
  <c r="BN28" i="10"/>
  <c r="BM28" i="10"/>
  <c r="BL28" i="10"/>
  <c r="BK28" i="10"/>
  <c r="BJ28" i="10"/>
  <c r="BI28" i="10"/>
  <c r="BH28" i="10"/>
  <c r="BG28" i="10"/>
  <c r="BF28" i="10"/>
  <c r="BE28" i="10"/>
  <c r="BD28" i="10"/>
  <c r="BC28" i="10"/>
  <c r="BB28" i="10"/>
  <c r="BA28" i="10"/>
  <c r="AZ28" i="10"/>
  <c r="AY28" i="10"/>
  <c r="AX28" i="10"/>
  <c r="AW28" i="10"/>
  <c r="AV28" i="10"/>
  <c r="AU28" i="10"/>
  <c r="BS28" i="10" s="1"/>
  <c r="BR27" i="10"/>
  <c r="BQ27" i="10"/>
  <c r="BP27" i="10"/>
  <c r="BO27" i="10"/>
  <c r="BN27" i="10"/>
  <c r="BM27" i="10"/>
  <c r="BL27" i="10"/>
  <c r="BK27" i="10"/>
  <c r="BJ27" i="10"/>
  <c r="BI27" i="10"/>
  <c r="BH27" i="10"/>
  <c r="BG27" i="10"/>
  <c r="BF27" i="10"/>
  <c r="BE27" i="10"/>
  <c r="BD27" i="10"/>
  <c r="BC27" i="10"/>
  <c r="BB27" i="10"/>
  <c r="BA27" i="10"/>
  <c r="AZ27" i="10"/>
  <c r="AY27" i="10"/>
  <c r="AX27" i="10"/>
  <c r="AW27" i="10"/>
  <c r="AV27" i="10"/>
  <c r="AU27" i="10"/>
  <c r="BS27" i="10" s="1"/>
  <c r="BR26" i="10"/>
  <c r="BQ26" i="10"/>
  <c r="BP26" i="10"/>
  <c r="BO26" i="10"/>
  <c r="BN26" i="10"/>
  <c r="BM26" i="10"/>
  <c r="BL26" i="10"/>
  <c r="BK26" i="10"/>
  <c r="BJ26" i="10"/>
  <c r="BI26" i="10"/>
  <c r="BH26" i="10"/>
  <c r="BG26" i="10"/>
  <c r="BF26" i="10"/>
  <c r="BE26" i="10"/>
  <c r="BD26" i="10"/>
  <c r="BC26" i="10"/>
  <c r="BB26" i="10"/>
  <c r="BA26" i="10"/>
  <c r="AZ26" i="10"/>
  <c r="AY26" i="10"/>
  <c r="AX26" i="10"/>
  <c r="AW26" i="10"/>
  <c r="AV26" i="10"/>
  <c r="AU26" i="10"/>
  <c r="BS26" i="10" s="1"/>
  <c r="BR25" i="10"/>
  <c r="BQ25" i="10"/>
  <c r="BP25" i="10"/>
  <c r="BO25" i="10"/>
  <c r="BN25" i="10"/>
  <c r="BM25" i="10"/>
  <c r="BL25" i="10"/>
  <c r="BK25" i="10"/>
  <c r="BJ25" i="10"/>
  <c r="BI25" i="10"/>
  <c r="BH25" i="10"/>
  <c r="BG25" i="10"/>
  <c r="BF25" i="10"/>
  <c r="BE25" i="10"/>
  <c r="BD25" i="10"/>
  <c r="BC25" i="10"/>
  <c r="BB25" i="10"/>
  <c r="BA25" i="10"/>
  <c r="AZ25" i="10"/>
  <c r="AY25" i="10"/>
  <c r="AX25" i="10"/>
  <c r="AW25" i="10"/>
  <c r="AV25" i="10"/>
  <c r="AU25" i="10"/>
  <c r="BS25" i="10" s="1"/>
  <c r="BR24" i="10"/>
  <c r="BQ24" i="10"/>
  <c r="BP24" i="10"/>
  <c r="BO24" i="10"/>
  <c r="BN24" i="10"/>
  <c r="BM24" i="10"/>
  <c r="BL24" i="10"/>
  <c r="BK24" i="10"/>
  <c r="BJ24" i="10"/>
  <c r="BI24" i="10"/>
  <c r="BH24" i="10"/>
  <c r="BG24" i="10"/>
  <c r="BF24" i="10"/>
  <c r="BE24" i="10"/>
  <c r="BD24" i="10"/>
  <c r="BC24" i="10"/>
  <c r="BB24" i="10"/>
  <c r="BA24" i="10"/>
  <c r="AZ24" i="10"/>
  <c r="AY24" i="10"/>
  <c r="AX24" i="10"/>
  <c r="AW24" i="10"/>
  <c r="AV24" i="10"/>
  <c r="AU24" i="10"/>
  <c r="BS24" i="10" s="1"/>
  <c r="BR23" i="10"/>
  <c r="BQ23" i="10"/>
  <c r="BP23" i="10"/>
  <c r="BO23" i="10"/>
  <c r="BN23" i="10"/>
  <c r="BM23" i="10"/>
  <c r="BL23" i="10"/>
  <c r="BK23" i="10"/>
  <c r="BJ23" i="10"/>
  <c r="BI23" i="10"/>
  <c r="BH23" i="10"/>
  <c r="BG23" i="10"/>
  <c r="BF23" i="10"/>
  <c r="BE23" i="10"/>
  <c r="BD23" i="10"/>
  <c r="BC23" i="10"/>
  <c r="BB23" i="10"/>
  <c r="BA23" i="10"/>
  <c r="AZ23" i="10"/>
  <c r="AY23" i="10"/>
  <c r="AX23" i="10"/>
  <c r="AW23" i="10"/>
  <c r="AV23" i="10"/>
  <c r="AU23" i="10"/>
  <c r="BS23" i="10" s="1"/>
  <c r="BR22" i="10"/>
  <c r="BQ22" i="10"/>
  <c r="BP22" i="10"/>
  <c r="BO22" i="10"/>
  <c r="BN22" i="10"/>
  <c r="BM22" i="10"/>
  <c r="BL22" i="10"/>
  <c r="BK22" i="10"/>
  <c r="BJ22" i="10"/>
  <c r="BI22" i="10"/>
  <c r="BH22" i="10"/>
  <c r="BG22" i="10"/>
  <c r="BF22" i="10"/>
  <c r="BE22" i="10"/>
  <c r="BD22" i="10"/>
  <c r="BC22" i="10"/>
  <c r="BB22" i="10"/>
  <c r="BA22" i="10"/>
  <c r="AZ22" i="10"/>
  <c r="AY22" i="10"/>
  <c r="AX22" i="10"/>
  <c r="AW22" i="10"/>
  <c r="AV22" i="10"/>
  <c r="AU22" i="10"/>
  <c r="BS22" i="10" s="1"/>
  <c r="BR21" i="10"/>
  <c r="BQ21" i="10"/>
  <c r="BP21" i="10"/>
  <c r="BO21" i="10"/>
  <c r="BN21" i="10"/>
  <c r="BM21" i="10"/>
  <c r="BL21" i="10"/>
  <c r="BK21" i="10"/>
  <c r="BJ21" i="10"/>
  <c r="BI21" i="10"/>
  <c r="BH21" i="10"/>
  <c r="BG21" i="10"/>
  <c r="BF21" i="10"/>
  <c r="BE21" i="10"/>
  <c r="BD21" i="10"/>
  <c r="BC21" i="10"/>
  <c r="BB21" i="10"/>
  <c r="BA21" i="10"/>
  <c r="AZ21" i="10"/>
  <c r="AY21" i="10"/>
  <c r="AX21" i="10"/>
  <c r="AW21" i="10"/>
  <c r="AV21" i="10"/>
  <c r="AU21" i="10"/>
  <c r="BS21" i="10" s="1"/>
  <c r="BR20" i="10"/>
  <c r="BQ20" i="10"/>
  <c r="BP20" i="10"/>
  <c r="BO20" i="10"/>
  <c r="BN20" i="10"/>
  <c r="BM20" i="10"/>
  <c r="BL20" i="10"/>
  <c r="BK20" i="10"/>
  <c r="BJ20" i="10"/>
  <c r="BI20" i="10"/>
  <c r="BH20" i="10"/>
  <c r="BG20" i="10"/>
  <c r="BF20" i="10"/>
  <c r="BE20" i="10"/>
  <c r="BD20" i="10"/>
  <c r="BC20" i="10"/>
  <c r="BB20" i="10"/>
  <c r="BA20" i="10"/>
  <c r="AZ20" i="10"/>
  <c r="AY20" i="10"/>
  <c r="AX20" i="10"/>
  <c r="AW20" i="10"/>
  <c r="AV20" i="10"/>
  <c r="AU20" i="10"/>
  <c r="BS20" i="10" s="1"/>
  <c r="BQ19" i="10"/>
  <c r="BP19" i="10"/>
  <c r="BO19" i="10"/>
  <c r="BN19" i="10"/>
  <c r="BM19" i="10"/>
  <c r="BL19" i="10"/>
  <c r="BK19" i="10"/>
  <c r="BJ19" i="10"/>
  <c r="BI19" i="10"/>
  <c r="BH19" i="10"/>
  <c r="BG19" i="10"/>
  <c r="BF19" i="10"/>
  <c r="BE19" i="10"/>
  <c r="BD19" i="10"/>
  <c r="BC19" i="10"/>
  <c r="BB19" i="10"/>
  <c r="BA19" i="10"/>
  <c r="AZ19" i="10"/>
  <c r="AY19" i="10"/>
  <c r="AX19" i="10"/>
  <c r="AW19" i="10"/>
  <c r="AV19" i="10"/>
  <c r="AU19" i="10"/>
  <c r="BR17" i="10"/>
  <c r="BQ17" i="10"/>
  <c r="BP17" i="10"/>
  <c r="BO17" i="10"/>
  <c r="BN17" i="10"/>
  <c r="BM17" i="10"/>
  <c r="BL17" i="10"/>
  <c r="BK17" i="10"/>
  <c r="BJ17" i="10"/>
  <c r="BI17" i="10"/>
  <c r="BH17" i="10"/>
  <c r="BG17" i="10"/>
  <c r="BF17" i="10"/>
  <c r="BE17" i="10"/>
  <c r="BD17" i="10"/>
  <c r="BC17" i="10"/>
  <c r="BB17" i="10"/>
  <c r="BA17" i="10"/>
  <c r="AZ17" i="10"/>
  <c r="AY17" i="10"/>
  <c r="AX17" i="10"/>
  <c r="AW17" i="10"/>
  <c r="AV17" i="10"/>
  <c r="AU17" i="10"/>
  <c r="BS17" i="10" s="1"/>
  <c r="BR16" i="10"/>
  <c r="BQ16" i="10"/>
  <c r="BP16" i="10"/>
  <c r="BO16" i="10"/>
  <c r="BN16" i="10"/>
  <c r="BM16" i="10"/>
  <c r="BL16" i="10"/>
  <c r="BK16" i="10"/>
  <c r="BJ16" i="10"/>
  <c r="BI16" i="10"/>
  <c r="BH16" i="10"/>
  <c r="BG16" i="10"/>
  <c r="BF16" i="10"/>
  <c r="BE16" i="10"/>
  <c r="BD16" i="10"/>
  <c r="BC16" i="10"/>
  <c r="BB16" i="10"/>
  <c r="BA16" i="10"/>
  <c r="AZ16" i="10"/>
  <c r="AY16" i="10"/>
  <c r="AX16" i="10"/>
  <c r="AW16" i="10"/>
  <c r="AV16" i="10"/>
  <c r="AU16" i="10"/>
  <c r="BS16" i="10" s="1"/>
  <c r="BR15" i="10"/>
  <c r="BQ15" i="10"/>
  <c r="BP15" i="10"/>
  <c r="BO15" i="10"/>
  <c r="BN15" i="10"/>
  <c r="BM15" i="10"/>
  <c r="BL15" i="10"/>
  <c r="BK15" i="10"/>
  <c r="BJ15" i="10"/>
  <c r="BI15" i="10"/>
  <c r="BH15" i="10"/>
  <c r="BG15" i="10"/>
  <c r="BF15" i="10"/>
  <c r="BE15" i="10"/>
  <c r="BD15" i="10"/>
  <c r="BC15" i="10"/>
  <c r="BB15" i="10"/>
  <c r="BA15" i="10"/>
  <c r="AZ15" i="10"/>
  <c r="AY15" i="10"/>
  <c r="AX15" i="10"/>
  <c r="AW15" i="10"/>
  <c r="AV15" i="10"/>
  <c r="AU15" i="10"/>
  <c r="BS15" i="10" s="1"/>
  <c r="BR14" i="10"/>
  <c r="BQ14" i="10"/>
  <c r="BP14" i="10"/>
  <c r="BO14" i="10"/>
  <c r="BN14" i="10"/>
  <c r="BM14" i="10"/>
  <c r="BL14" i="10"/>
  <c r="BK14" i="10"/>
  <c r="BJ14" i="10"/>
  <c r="BI14" i="10"/>
  <c r="BH14" i="10"/>
  <c r="BG14" i="10"/>
  <c r="BF14" i="10"/>
  <c r="BE14" i="10"/>
  <c r="BD14" i="10"/>
  <c r="BC14" i="10"/>
  <c r="BB14" i="10"/>
  <c r="BA14" i="10"/>
  <c r="AZ14" i="10"/>
  <c r="AY14" i="10"/>
  <c r="AX14" i="10"/>
  <c r="AW14" i="10"/>
  <c r="AV14" i="10"/>
  <c r="AU14" i="10"/>
  <c r="BS14" i="10" s="1"/>
  <c r="BR13" i="10"/>
  <c r="BQ13" i="10"/>
  <c r="BP13" i="10"/>
  <c r="BO13" i="10"/>
  <c r="BN13" i="10"/>
  <c r="BM13" i="10"/>
  <c r="BL13" i="10"/>
  <c r="BK13" i="10"/>
  <c r="BJ13" i="10"/>
  <c r="BI13" i="10"/>
  <c r="BH13" i="10"/>
  <c r="BG13" i="10"/>
  <c r="BF13" i="10"/>
  <c r="BE13" i="10"/>
  <c r="BD13" i="10"/>
  <c r="BC13" i="10"/>
  <c r="BB13" i="10"/>
  <c r="BA13" i="10"/>
  <c r="AZ13" i="10"/>
  <c r="AY13" i="10"/>
  <c r="AX13" i="10"/>
  <c r="AW13" i="10"/>
  <c r="AV13" i="10"/>
  <c r="AU13" i="10"/>
  <c r="BS13" i="10" s="1"/>
  <c r="BR12" i="10"/>
  <c r="BQ12" i="10"/>
  <c r="BP12" i="10"/>
  <c r="BO12" i="10"/>
  <c r="BN12" i="10"/>
  <c r="BM12" i="10"/>
  <c r="BL12" i="10"/>
  <c r="BK12" i="10"/>
  <c r="BJ12" i="10"/>
  <c r="BI12" i="10"/>
  <c r="BH12" i="10"/>
  <c r="BG12" i="10"/>
  <c r="BF12" i="10"/>
  <c r="BE12" i="10"/>
  <c r="BD12" i="10"/>
  <c r="BC12" i="10"/>
  <c r="BB12" i="10"/>
  <c r="BA12" i="10"/>
  <c r="AZ12" i="10"/>
  <c r="AY12" i="10"/>
  <c r="AX12" i="10"/>
  <c r="AW12" i="10"/>
  <c r="AV12" i="10"/>
  <c r="AU12" i="10"/>
  <c r="BS12" i="10" s="1"/>
  <c r="BR11" i="10"/>
  <c r="BQ11" i="10"/>
  <c r="BP11" i="10"/>
  <c r="BO11" i="10"/>
  <c r="BN11" i="10"/>
  <c r="BM11" i="10"/>
  <c r="BL11" i="10"/>
  <c r="BK11" i="10"/>
  <c r="BJ11" i="10"/>
  <c r="BI11" i="10"/>
  <c r="BH11" i="10"/>
  <c r="BG11" i="10"/>
  <c r="BF11" i="10"/>
  <c r="BE11" i="10"/>
  <c r="BD11" i="10"/>
  <c r="BC11" i="10"/>
  <c r="BB11" i="10"/>
  <c r="BA11" i="10"/>
  <c r="AZ11" i="10"/>
  <c r="AY11" i="10"/>
  <c r="AX11" i="10"/>
  <c r="AW11" i="10"/>
  <c r="AV11" i="10"/>
  <c r="AU11" i="10"/>
  <c r="BS11" i="10" s="1"/>
  <c r="AN11" i="10" s="1"/>
  <c r="AK11" i="10" s="1"/>
  <c r="AM11" i="10"/>
  <c r="AI11" i="10" s="1"/>
  <c r="AJ11" i="10" s="1"/>
  <c r="BR10" i="10"/>
  <c r="BQ10" i="10"/>
  <c r="BP10" i="10"/>
  <c r="BO10" i="10"/>
  <c r="BN10" i="10"/>
  <c r="BM10" i="10"/>
  <c r="BL10" i="10"/>
  <c r="BK10" i="10"/>
  <c r="BJ10" i="10"/>
  <c r="BI10" i="10"/>
  <c r="BH10" i="10"/>
  <c r="BG10" i="10"/>
  <c r="BF10" i="10"/>
  <c r="BE10" i="10"/>
  <c r="BD10" i="10"/>
  <c r="BC10" i="10"/>
  <c r="BB10" i="10"/>
  <c r="BA10" i="10"/>
  <c r="AZ10" i="10"/>
  <c r="AY10" i="10"/>
  <c r="AX10" i="10"/>
  <c r="AW10" i="10"/>
  <c r="AV10" i="10"/>
  <c r="AU10" i="10"/>
  <c r="BS10" i="10" s="1"/>
  <c r="BR9" i="10"/>
  <c r="BQ9" i="10"/>
  <c r="BP9" i="10"/>
  <c r="BO9" i="10"/>
  <c r="BN9" i="10"/>
  <c r="BM9" i="10"/>
  <c r="BL9" i="10"/>
  <c r="BK9" i="10"/>
  <c r="BJ9" i="10"/>
  <c r="BI9" i="10"/>
  <c r="BH9" i="10"/>
  <c r="BG9" i="10"/>
  <c r="BF9" i="10"/>
  <c r="BE9" i="10"/>
  <c r="BD9" i="10"/>
  <c r="BC9" i="10"/>
  <c r="BB9" i="10"/>
  <c r="BA9" i="10"/>
  <c r="AZ9" i="10"/>
  <c r="AY9" i="10"/>
  <c r="AX9" i="10"/>
  <c r="AW9" i="10"/>
  <c r="AV9" i="10"/>
  <c r="AU9" i="10"/>
  <c r="BS9" i="10" s="1"/>
  <c r="AN9" i="10" s="1"/>
  <c r="AK9" i="10" s="1"/>
  <c r="AM9" i="10"/>
  <c r="AI9" i="10" s="1"/>
  <c r="AJ9" i="10" s="1"/>
  <c r="BR8" i="10"/>
  <c r="BQ8" i="10"/>
  <c r="BP8" i="10"/>
  <c r="BO8" i="10"/>
  <c r="BN8" i="10"/>
  <c r="BM8" i="10"/>
  <c r="BL8" i="10"/>
  <c r="BK8" i="10"/>
  <c r="BJ8" i="10"/>
  <c r="BI8" i="10"/>
  <c r="BH8" i="10"/>
  <c r="BG8" i="10"/>
  <c r="BF8" i="10"/>
  <c r="BE8" i="10"/>
  <c r="BD8" i="10"/>
  <c r="BC8" i="10"/>
  <c r="BB8" i="10"/>
  <c r="BA8" i="10"/>
  <c r="AZ8" i="10"/>
  <c r="AY8" i="10"/>
  <c r="AX8" i="10"/>
  <c r="AW8" i="10"/>
  <c r="AV8" i="10"/>
  <c r="AU8" i="10"/>
  <c r="BS8" i="10" s="1"/>
  <c r="BR7" i="10"/>
  <c r="BQ7" i="10"/>
  <c r="BP7" i="10"/>
  <c r="BO7" i="10"/>
  <c r="BN7" i="10"/>
  <c r="BM7" i="10"/>
  <c r="BL7" i="10"/>
  <c r="BK7" i="10"/>
  <c r="BJ7" i="10"/>
  <c r="BI7" i="10"/>
  <c r="BH7" i="10"/>
  <c r="BG7" i="10"/>
  <c r="BF7" i="10"/>
  <c r="BE7" i="10"/>
  <c r="BD7" i="10"/>
  <c r="BC7" i="10"/>
  <c r="BB7" i="10"/>
  <c r="BA7" i="10"/>
  <c r="AZ7" i="10"/>
  <c r="AY7" i="10"/>
  <c r="AX7" i="10"/>
  <c r="AW7" i="10"/>
  <c r="AV7" i="10"/>
  <c r="AU7" i="10"/>
  <c r="BS7" i="10" s="1"/>
  <c r="AN7" i="10" s="1"/>
  <c r="AK7" i="10" s="1"/>
  <c r="AM7" i="10"/>
  <c r="AI7" i="10" s="1"/>
  <c r="BR6" i="10"/>
  <c r="BQ6" i="10"/>
  <c r="BP6" i="10"/>
  <c r="BO6" i="10"/>
  <c r="BN6" i="10"/>
  <c r="BM6" i="10"/>
  <c r="BL6" i="10"/>
  <c r="BK6" i="10"/>
  <c r="BJ6" i="10"/>
  <c r="BI6" i="10"/>
  <c r="BH6" i="10"/>
  <c r="BG6" i="10"/>
  <c r="BF6" i="10"/>
  <c r="BE6" i="10"/>
  <c r="BD6" i="10"/>
  <c r="BC6" i="10"/>
  <c r="BB6" i="10"/>
  <c r="BA6" i="10"/>
  <c r="AZ6" i="10"/>
  <c r="AY6" i="10"/>
  <c r="AX6" i="10"/>
  <c r="AW6" i="10"/>
  <c r="AV6" i="10"/>
  <c r="AU6" i="10"/>
  <c r="BS6" i="10" s="1"/>
  <c r="AM2" i="10"/>
  <c r="AM49" i="10" s="1"/>
  <c r="AI49" i="10" s="1"/>
  <c r="AN49" i="10" l="1"/>
  <c r="AK49" i="10" s="1"/>
  <c r="AJ49" i="10" s="1"/>
  <c r="AN25" i="10"/>
  <c r="AK25" i="10" s="1"/>
  <c r="AN13" i="10"/>
  <c r="AK13" i="10" s="1"/>
  <c r="AJ7" i="10"/>
  <c r="AM21" i="10"/>
  <c r="AI21" i="10" s="1"/>
  <c r="AM23" i="10"/>
  <c r="AI23" i="10" s="1"/>
  <c r="AM25" i="10"/>
  <c r="AI25" i="10" s="1"/>
  <c r="AM27" i="10"/>
  <c r="AI27" i="10" s="1"/>
  <c r="AM29" i="10"/>
  <c r="AI29" i="10" s="1"/>
  <c r="AM31" i="10"/>
  <c r="AI31" i="10" s="1"/>
  <c r="AM13" i="10"/>
  <c r="AI13" i="10" s="1"/>
  <c r="AM15" i="10"/>
  <c r="AI15" i="10" s="1"/>
  <c r="AM17" i="10"/>
  <c r="AI17" i="10" s="1"/>
  <c r="AM36" i="10"/>
  <c r="AI36" i="10" s="1"/>
  <c r="AM38" i="10"/>
  <c r="AI38" i="10" s="1"/>
  <c r="AM40" i="10"/>
  <c r="AI40" i="10" s="1"/>
  <c r="AM42" i="10"/>
  <c r="AI42" i="10" s="1"/>
  <c r="AM44" i="10"/>
  <c r="AI44" i="10" s="1"/>
  <c r="AM46" i="10"/>
  <c r="AI46" i="10" s="1"/>
  <c r="AM50" i="10"/>
  <c r="AI50" i="10" s="1"/>
  <c r="AM20" i="10"/>
  <c r="AI20" i="10" s="1"/>
  <c r="AM22" i="10"/>
  <c r="AI22" i="10" s="1"/>
  <c r="AM24" i="10"/>
  <c r="AI24" i="10" s="1"/>
  <c r="AM26" i="10"/>
  <c r="AI26" i="10" s="1"/>
  <c r="AM28" i="10"/>
  <c r="AI28" i="10" s="1"/>
  <c r="AM30" i="10"/>
  <c r="AI30" i="10" s="1"/>
  <c r="AM32" i="10"/>
  <c r="AI32" i="10" s="1"/>
  <c r="AM6" i="10"/>
  <c r="AI6" i="10" s="1"/>
  <c r="AM8" i="10"/>
  <c r="AI8" i="10" s="1"/>
  <c r="AM10" i="10"/>
  <c r="AI10" i="10" s="1"/>
  <c r="AM12" i="10"/>
  <c r="AI12" i="10" s="1"/>
  <c r="AM14" i="10"/>
  <c r="AI14" i="10" s="1"/>
  <c r="AM16" i="10"/>
  <c r="AI16" i="10" s="1"/>
  <c r="AM35" i="10"/>
  <c r="AI35" i="10" s="1"/>
  <c r="AM37" i="10"/>
  <c r="AI37" i="10" s="1"/>
  <c r="AM39" i="10"/>
  <c r="AI39" i="10" s="1"/>
  <c r="AM41" i="10"/>
  <c r="AI41" i="10" s="1"/>
  <c r="AM43" i="10"/>
  <c r="AI43" i="10" s="1"/>
  <c r="AM45" i="10"/>
  <c r="AI45" i="10" s="1"/>
  <c r="AN14" i="10" l="1"/>
  <c r="AK14" i="10" s="1"/>
  <c r="AN17" i="10"/>
  <c r="AK17" i="10" s="1"/>
  <c r="AN35" i="10"/>
  <c r="AK35" i="10" s="1"/>
  <c r="AJ35" i="10" s="1"/>
  <c r="AN29" i="10"/>
  <c r="AK29" i="10" s="1"/>
  <c r="AN23" i="10"/>
  <c r="AK23" i="10" s="1"/>
  <c r="AJ23" i="10" s="1"/>
  <c r="AN50" i="10"/>
  <c r="AK50" i="10" s="1"/>
  <c r="AJ50" i="10" s="1"/>
  <c r="AN44" i="10"/>
  <c r="AK44" i="10" s="1"/>
  <c r="AJ44" i="10" s="1"/>
  <c r="AN40" i="10"/>
  <c r="AK40" i="10" s="1"/>
  <c r="AJ28" i="10"/>
  <c r="AJ17" i="10"/>
  <c r="AJ29" i="10"/>
  <c r="AN16" i="10"/>
  <c r="AK16" i="10" s="1"/>
  <c r="AJ16" i="10" s="1"/>
  <c r="AN24" i="10"/>
  <c r="AK24" i="10" s="1"/>
  <c r="AN32" i="10"/>
  <c r="AK32" i="10" s="1"/>
  <c r="AN28" i="10"/>
  <c r="AK28" i="10" s="1"/>
  <c r="AN20" i="10"/>
  <c r="AK20" i="10" s="1"/>
  <c r="AJ20" i="10" s="1"/>
  <c r="AN43" i="10"/>
  <c r="AK43" i="10" s="1"/>
  <c r="AJ43" i="10" s="1"/>
  <c r="AN39" i="10"/>
  <c r="AK39" i="10" s="1"/>
  <c r="AJ39" i="10" s="1"/>
  <c r="AJ14" i="10"/>
  <c r="AJ40" i="10"/>
  <c r="AJ15" i="10"/>
  <c r="AN15" i="10"/>
  <c r="AK15" i="10" s="1"/>
  <c r="AN21" i="10"/>
  <c r="AK21" i="10" s="1"/>
  <c r="AJ21" i="10" s="1"/>
  <c r="AN31" i="10"/>
  <c r="AK31" i="10" s="1"/>
  <c r="AJ31" i="10" s="1"/>
  <c r="AN27" i="10"/>
  <c r="AK27" i="10" s="1"/>
  <c r="AJ27" i="10" s="1"/>
  <c r="AN36" i="10"/>
  <c r="AK36" i="10" s="1"/>
  <c r="AJ36" i="10" s="1"/>
  <c r="AN46" i="10"/>
  <c r="AK46" i="10" s="1"/>
  <c r="AN42" i="10"/>
  <c r="AK42" i="10" s="1"/>
  <c r="AJ42" i="10" s="1"/>
  <c r="AN38" i="10"/>
  <c r="AK38" i="10" s="1"/>
  <c r="AJ12" i="10"/>
  <c r="AJ32" i="10"/>
  <c r="AJ24" i="10"/>
  <c r="AJ46" i="10"/>
  <c r="AJ38" i="10"/>
  <c r="AJ13" i="10"/>
  <c r="AJ25" i="10"/>
  <c r="AN6" i="10"/>
  <c r="AK6" i="10" s="1"/>
  <c r="AJ6" i="10" s="1"/>
  <c r="AN22" i="10"/>
  <c r="AK22" i="10" s="1"/>
  <c r="AJ22" i="10" s="1"/>
  <c r="AN12" i="10"/>
  <c r="AK12" i="10" s="1"/>
  <c r="AN10" i="10"/>
  <c r="AK10" i="10" s="1"/>
  <c r="AJ10" i="10" s="1"/>
  <c r="AN30" i="10"/>
  <c r="AK30" i="10" s="1"/>
  <c r="AJ30" i="10" s="1"/>
  <c r="AN26" i="10"/>
  <c r="AK26" i="10" s="1"/>
  <c r="AJ26" i="10" s="1"/>
  <c r="AN8" i="10"/>
  <c r="AK8" i="10" s="1"/>
  <c r="AJ8" i="10" s="1"/>
  <c r="AN45" i="10"/>
  <c r="AK45" i="10" s="1"/>
  <c r="AJ45" i="10" s="1"/>
  <c r="AN41" i="10"/>
  <c r="AK41" i="10" s="1"/>
  <c r="AJ41" i="10" s="1"/>
  <c r="AN37" i="10"/>
  <c r="AK37" i="10" s="1"/>
  <c r="AJ37" i="10" s="1"/>
  <c r="BR49" i="9" l="1"/>
  <c r="BL49" i="9"/>
  <c r="BK49" i="9"/>
  <c r="BJ49" i="9"/>
  <c r="BI49" i="9"/>
  <c r="BH49" i="9"/>
  <c r="BG49" i="9"/>
  <c r="BF49" i="9"/>
  <c r="BE49" i="9"/>
  <c r="BD49" i="9"/>
  <c r="BC49" i="9"/>
  <c r="BB49" i="9"/>
  <c r="BA49" i="9"/>
  <c r="AZ49" i="9"/>
  <c r="AY49" i="9"/>
  <c r="AX49" i="9"/>
  <c r="AW49" i="9"/>
  <c r="AV49" i="9"/>
  <c r="AU49" i="9"/>
  <c r="AT49" i="9"/>
  <c r="AS49" i="9"/>
  <c r="AR49" i="9"/>
  <c r="AQ49" i="9"/>
  <c r="AP49" i="9"/>
  <c r="BS49" i="9" s="1"/>
  <c r="BR48" i="9"/>
  <c r="BL48" i="9"/>
  <c r="BK48" i="9"/>
  <c r="BJ48" i="9"/>
  <c r="BI48" i="9"/>
  <c r="BH48" i="9"/>
  <c r="BG48" i="9"/>
  <c r="BF48" i="9"/>
  <c r="BE48" i="9"/>
  <c r="BD48" i="9"/>
  <c r="BC48" i="9"/>
  <c r="BB48" i="9"/>
  <c r="BA48" i="9"/>
  <c r="AZ48" i="9"/>
  <c r="AY48" i="9"/>
  <c r="AX48" i="9"/>
  <c r="AW48" i="9"/>
  <c r="AV48" i="9"/>
  <c r="AU48" i="9"/>
  <c r="AT48" i="9"/>
  <c r="AS48" i="9"/>
  <c r="AR48" i="9"/>
  <c r="AQ48" i="9"/>
  <c r="AP48" i="9"/>
  <c r="BS48" i="9" s="1"/>
  <c r="BR47" i="9"/>
  <c r="BL47" i="9"/>
  <c r="BK47" i="9"/>
  <c r="BJ47" i="9"/>
  <c r="BI47" i="9"/>
  <c r="BH47" i="9"/>
  <c r="BG47" i="9"/>
  <c r="BF47" i="9"/>
  <c r="BE47" i="9"/>
  <c r="BD47" i="9"/>
  <c r="BC47" i="9"/>
  <c r="BB47" i="9"/>
  <c r="BA47" i="9"/>
  <c r="AZ47" i="9"/>
  <c r="AY47" i="9"/>
  <c r="AX47" i="9"/>
  <c r="AW47" i="9"/>
  <c r="AV47" i="9"/>
  <c r="AU47" i="9"/>
  <c r="AT47" i="9"/>
  <c r="AS47" i="9"/>
  <c r="AR47" i="9"/>
  <c r="AQ47" i="9"/>
  <c r="AP47" i="9"/>
  <c r="BS47" i="9" s="1"/>
  <c r="BR46" i="9"/>
  <c r="BL46" i="9"/>
  <c r="BK46" i="9"/>
  <c r="BJ46" i="9"/>
  <c r="BI46" i="9"/>
  <c r="BH46" i="9"/>
  <c r="BG46" i="9"/>
  <c r="BF46" i="9"/>
  <c r="BE46" i="9"/>
  <c r="BD46" i="9"/>
  <c r="BC46" i="9"/>
  <c r="BB46" i="9"/>
  <c r="BA46" i="9"/>
  <c r="AZ46" i="9"/>
  <c r="AY46" i="9"/>
  <c r="AX46" i="9"/>
  <c r="AW46" i="9"/>
  <c r="AV46" i="9"/>
  <c r="AU46" i="9"/>
  <c r="AT46" i="9"/>
  <c r="AS46" i="9"/>
  <c r="AR46" i="9"/>
  <c r="AQ46" i="9"/>
  <c r="AP46" i="9"/>
  <c r="BS46" i="9" s="1"/>
  <c r="BR45" i="9"/>
  <c r="BL45" i="9"/>
  <c r="BK45" i="9"/>
  <c r="BJ45" i="9"/>
  <c r="BI45" i="9"/>
  <c r="BH45" i="9"/>
  <c r="BG45" i="9"/>
  <c r="BF45" i="9"/>
  <c r="BE45" i="9"/>
  <c r="BD45" i="9"/>
  <c r="BC45" i="9"/>
  <c r="BB45" i="9"/>
  <c r="BA45" i="9"/>
  <c r="AZ45" i="9"/>
  <c r="AY45" i="9"/>
  <c r="AX45" i="9"/>
  <c r="AW45" i="9"/>
  <c r="AV45" i="9"/>
  <c r="AU45" i="9"/>
  <c r="AT45" i="9"/>
  <c r="AS45" i="9"/>
  <c r="AR45" i="9"/>
  <c r="AQ45" i="9"/>
  <c r="AP45" i="9"/>
  <c r="BS45" i="9" s="1"/>
  <c r="BR44" i="9"/>
  <c r="BL44" i="9"/>
  <c r="BK44" i="9"/>
  <c r="BJ44" i="9"/>
  <c r="BI44" i="9"/>
  <c r="BH44" i="9"/>
  <c r="BG44" i="9"/>
  <c r="BF44" i="9"/>
  <c r="BE44" i="9"/>
  <c r="BD44" i="9"/>
  <c r="BC44" i="9"/>
  <c r="BB44" i="9"/>
  <c r="BA44" i="9"/>
  <c r="AZ44" i="9"/>
  <c r="AY44" i="9"/>
  <c r="AX44" i="9"/>
  <c r="AW44" i="9"/>
  <c r="AV44" i="9"/>
  <c r="AU44" i="9"/>
  <c r="AT44" i="9"/>
  <c r="AS44" i="9"/>
  <c r="AR44" i="9"/>
  <c r="AQ44" i="9"/>
  <c r="AP44" i="9"/>
  <c r="BS44" i="9" s="1"/>
  <c r="BR43" i="9"/>
  <c r="BL43" i="9"/>
  <c r="BK43" i="9"/>
  <c r="BJ43" i="9"/>
  <c r="BI43" i="9"/>
  <c r="BH43" i="9"/>
  <c r="BG43" i="9"/>
  <c r="BF43" i="9"/>
  <c r="BE43" i="9"/>
  <c r="BD43" i="9"/>
  <c r="BC43" i="9"/>
  <c r="BB43" i="9"/>
  <c r="BA43" i="9"/>
  <c r="AZ43" i="9"/>
  <c r="AY43" i="9"/>
  <c r="AX43" i="9"/>
  <c r="AW43" i="9"/>
  <c r="AV43" i="9"/>
  <c r="AU43" i="9"/>
  <c r="AT43" i="9"/>
  <c r="AS43" i="9"/>
  <c r="AR43" i="9"/>
  <c r="AQ43" i="9"/>
  <c r="AP43" i="9"/>
  <c r="BS43" i="9" s="1"/>
  <c r="BR42" i="9"/>
  <c r="BL42" i="9"/>
  <c r="BK42" i="9"/>
  <c r="BJ42" i="9"/>
  <c r="BI42" i="9"/>
  <c r="BH42" i="9"/>
  <c r="BG42" i="9"/>
  <c r="BF42" i="9"/>
  <c r="BE42" i="9"/>
  <c r="BD42" i="9"/>
  <c r="BC42" i="9"/>
  <c r="BB42" i="9"/>
  <c r="BA42" i="9"/>
  <c r="AZ42" i="9"/>
  <c r="AY42" i="9"/>
  <c r="AX42" i="9"/>
  <c r="AW42" i="9"/>
  <c r="AV42" i="9"/>
  <c r="AU42" i="9"/>
  <c r="AT42" i="9"/>
  <c r="AS42" i="9"/>
  <c r="AR42" i="9"/>
  <c r="AQ42" i="9"/>
  <c r="AP42" i="9"/>
  <c r="BS42" i="9" s="1"/>
  <c r="BR41" i="9"/>
  <c r="BL41" i="9"/>
  <c r="BK41" i="9"/>
  <c r="BJ41" i="9"/>
  <c r="BI41" i="9"/>
  <c r="BH41" i="9"/>
  <c r="BG41" i="9"/>
  <c r="BF41" i="9"/>
  <c r="BE41" i="9"/>
  <c r="BD41" i="9"/>
  <c r="BC41" i="9"/>
  <c r="BB41" i="9"/>
  <c r="BA41" i="9"/>
  <c r="AZ41" i="9"/>
  <c r="AY41" i="9"/>
  <c r="AX41" i="9"/>
  <c r="AW41" i="9"/>
  <c r="AV41" i="9"/>
  <c r="AU41" i="9"/>
  <c r="AT41" i="9"/>
  <c r="AS41" i="9"/>
  <c r="AR41" i="9"/>
  <c r="AQ41" i="9"/>
  <c r="AP41" i="9"/>
  <c r="BS41" i="9" s="1"/>
  <c r="BR40" i="9"/>
  <c r="BL40" i="9"/>
  <c r="BK40" i="9"/>
  <c r="BJ40" i="9"/>
  <c r="BI40" i="9"/>
  <c r="BH40" i="9"/>
  <c r="BG40" i="9"/>
  <c r="BF40" i="9"/>
  <c r="BE40" i="9"/>
  <c r="BD40" i="9"/>
  <c r="BC40" i="9"/>
  <c r="BB40" i="9"/>
  <c r="BA40" i="9"/>
  <c r="AZ40" i="9"/>
  <c r="AY40" i="9"/>
  <c r="AX40" i="9"/>
  <c r="AW40" i="9"/>
  <c r="AV40" i="9"/>
  <c r="AU40" i="9"/>
  <c r="AT40" i="9"/>
  <c r="AS40" i="9"/>
  <c r="AR40" i="9"/>
  <c r="AQ40" i="9"/>
  <c r="AP40" i="9"/>
  <c r="BS40" i="9" s="1"/>
  <c r="BR39" i="9"/>
  <c r="BL39" i="9"/>
  <c r="BK39" i="9"/>
  <c r="BJ39" i="9"/>
  <c r="BI39" i="9"/>
  <c r="BH39" i="9"/>
  <c r="BG39" i="9"/>
  <c r="BF39" i="9"/>
  <c r="BE39" i="9"/>
  <c r="BD39" i="9"/>
  <c r="BC39" i="9"/>
  <c r="BB39" i="9"/>
  <c r="BA39" i="9"/>
  <c r="AZ39" i="9"/>
  <c r="AY39" i="9"/>
  <c r="AX39" i="9"/>
  <c r="AW39" i="9"/>
  <c r="AV39" i="9"/>
  <c r="AU39" i="9"/>
  <c r="AT39" i="9"/>
  <c r="AS39" i="9"/>
  <c r="AR39" i="9"/>
  <c r="AQ39" i="9"/>
  <c r="AP39" i="9"/>
  <c r="BS39" i="9" s="1"/>
  <c r="BR38" i="9"/>
  <c r="BL38" i="9"/>
  <c r="BK38" i="9"/>
  <c r="BJ38" i="9"/>
  <c r="BI38" i="9"/>
  <c r="BH38" i="9"/>
  <c r="BG38" i="9"/>
  <c r="BF38" i="9"/>
  <c r="BE38" i="9"/>
  <c r="BD38" i="9"/>
  <c r="BC38" i="9"/>
  <c r="BB38" i="9"/>
  <c r="BA38" i="9"/>
  <c r="AZ38" i="9"/>
  <c r="AY38" i="9"/>
  <c r="AX38" i="9"/>
  <c r="AW38" i="9"/>
  <c r="AV38" i="9"/>
  <c r="AU38" i="9"/>
  <c r="AT38" i="9"/>
  <c r="AS38" i="9"/>
  <c r="AR38" i="9"/>
  <c r="AQ38" i="9"/>
  <c r="AP38" i="9"/>
  <c r="BS38" i="9" s="1"/>
  <c r="BR37" i="9"/>
  <c r="BL37" i="9"/>
  <c r="BK37" i="9"/>
  <c r="BJ37" i="9"/>
  <c r="BI37" i="9"/>
  <c r="BH37" i="9"/>
  <c r="BG37" i="9"/>
  <c r="BF37" i="9"/>
  <c r="BE37" i="9"/>
  <c r="BD37" i="9"/>
  <c r="BC37" i="9"/>
  <c r="BB37" i="9"/>
  <c r="BA37" i="9"/>
  <c r="AZ37" i="9"/>
  <c r="AY37" i="9"/>
  <c r="AX37" i="9"/>
  <c r="AW37" i="9"/>
  <c r="AV37" i="9"/>
  <c r="AU37" i="9"/>
  <c r="AT37" i="9"/>
  <c r="AS37" i="9"/>
  <c r="AR37" i="9"/>
  <c r="AQ37" i="9"/>
  <c r="AP37" i="9"/>
  <c r="BS37" i="9" s="1"/>
  <c r="BR36" i="9"/>
  <c r="BL36" i="9"/>
  <c r="BK36" i="9"/>
  <c r="BJ36" i="9"/>
  <c r="BI36" i="9"/>
  <c r="BH36" i="9"/>
  <c r="BG36" i="9"/>
  <c r="BF36" i="9"/>
  <c r="BE36" i="9"/>
  <c r="BD36" i="9"/>
  <c r="BC36" i="9"/>
  <c r="BB36" i="9"/>
  <c r="BA36" i="9"/>
  <c r="AZ36" i="9"/>
  <c r="AY36" i="9"/>
  <c r="AX36" i="9"/>
  <c r="AW36" i="9"/>
  <c r="AV36" i="9"/>
  <c r="AU36" i="9"/>
  <c r="AT36" i="9"/>
  <c r="AS36" i="9"/>
  <c r="AR36" i="9"/>
  <c r="AQ36" i="9"/>
  <c r="AP36" i="9"/>
  <c r="BS36" i="9" s="1"/>
  <c r="BR33" i="9"/>
  <c r="BL33" i="9"/>
  <c r="BK33" i="9"/>
  <c r="BJ33" i="9"/>
  <c r="BI33" i="9"/>
  <c r="BH33" i="9"/>
  <c r="BG33" i="9"/>
  <c r="BF33" i="9"/>
  <c r="BE33" i="9"/>
  <c r="BD33" i="9"/>
  <c r="BC33" i="9"/>
  <c r="BB33" i="9"/>
  <c r="BA33" i="9"/>
  <c r="AZ33" i="9"/>
  <c r="AY33" i="9"/>
  <c r="AX33" i="9"/>
  <c r="AW33" i="9"/>
  <c r="AV33" i="9"/>
  <c r="AU33" i="9"/>
  <c r="AT33" i="9"/>
  <c r="AS33" i="9"/>
  <c r="AR33" i="9"/>
  <c r="AQ33" i="9"/>
  <c r="AP33" i="9"/>
  <c r="BS33" i="9" s="1"/>
  <c r="BR32" i="9"/>
  <c r="BL32" i="9"/>
  <c r="BK32" i="9"/>
  <c r="BJ32" i="9"/>
  <c r="BI32" i="9"/>
  <c r="BH32" i="9"/>
  <c r="BG32" i="9"/>
  <c r="BF32" i="9"/>
  <c r="BE32" i="9"/>
  <c r="BD32" i="9"/>
  <c r="BC32" i="9"/>
  <c r="BB32" i="9"/>
  <c r="BA32" i="9"/>
  <c r="AZ32" i="9"/>
  <c r="AY32" i="9"/>
  <c r="AX32" i="9"/>
  <c r="AW32" i="9"/>
  <c r="AV32" i="9"/>
  <c r="AU32" i="9"/>
  <c r="AT32" i="9"/>
  <c r="AS32" i="9"/>
  <c r="AR32" i="9"/>
  <c r="AQ32" i="9"/>
  <c r="AP32" i="9"/>
  <c r="BS32" i="9" s="1"/>
  <c r="BR31" i="9"/>
  <c r="BL31" i="9"/>
  <c r="BK31" i="9"/>
  <c r="BJ31" i="9"/>
  <c r="BI31" i="9"/>
  <c r="BH31" i="9"/>
  <c r="BG31" i="9"/>
  <c r="BF31" i="9"/>
  <c r="BE31" i="9"/>
  <c r="BD31" i="9"/>
  <c r="BC31" i="9"/>
  <c r="BB31" i="9"/>
  <c r="BA31" i="9"/>
  <c r="AZ31" i="9"/>
  <c r="AY31" i="9"/>
  <c r="AX31" i="9"/>
  <c r="AW31" i="9"/>
  <c r="AV31" i="9"/>
  <c r="AU31" i="9"/>
  <c r="AT31" i="9"/>
  <c r="AS31" i="9"/>
  <c r="AR31" i="9"/>
  <c r="AQ31" i="9"/>
  <c r="AP31" i="9"/>
  <c r="BS31" i="9" s="1"/>
  <c r="BR30" i="9"/>
  <c r="BL30" i="9"/>
  <c r="BK30" i="9"/>
  <c r="BJ30" i="9"/>
  <c r="BI30" i="9"/>
  <c r="BH30" i="9"/>
  <c r="BG30" i="9"/>
  <c r="BF30" i="9"/>
  <c r="BE30" i="9"/>
  <c r="BD30" i="9"/>
  <c r="BC30" i="9"/>
  <c r="BB30" i="9"/>
  <c r="BA30" i="9"/>
  <c r="AZ30" i="9"/>
  <c r="AY30" i="9"/>
  <c r="AX30" i="9"/>
  <c r="AW30" i="9"/>
  <c r="AV30" i="9"/>
  <c r="AU30" i="9"/>
  <c r="AT30" i="9"/>
  <c r="AS30" i="9"/>
  <c r="AR30" i="9"/>
  <c r="AQ30" i="9"/>
  <c r="AP30" i="9"/>
  <c r="BS30" i="9" s="1"/>
  <c r="BR29" i="9"/>
  <c r="BL29" i="9"/>
  <c r="BK29" i="9"/>
  <c r="BJ29" i="9"/>
  <c r="BI29" i="9"/>
  <c r="BH29" i="9"/>
  <c r="BG29" i="9"/>
  <c r="BF29" i="9"/>
  <c r="BE29" i="9"/>
  <c r="BD29" i="9"/>
  <c r="BC29" i="9"/>
  <c r="BB29" i="9"/>
  <c r="BA29" i="9"/>
  <c r="AZ29" i="9"/>
  <c r="AY29" i="9"/>
  <c r="AX29" i="9"/>
  <c r="AW29" i="9"/>
  <c r="AV29" i="9"/>
  <c r="AU29" i="9"/>
  <c r="AT29" i="9"/>
  <c r="AS29" i="9"/>
  <c r="AR29" i="9"/>
  <c r="AQ29" i="9"/>
  <c r="AP29" i="9"/>
  <c r="BS29" i="9" s="1"/>
  <c r="BR28" i="9"/>
  <c r="BL28" i="9"/>
  <c r="BK28" i="9"/>
  <c r="BJ28" i="9"/>
  <c r="BI28" i="9"/>
  <c r="BH28" i="9"/>
  <c r="BG28" i="9"/>
  <c r="BF28" i="9"/>
  <c r="BE28" i="9"/>
  <c r="BD28" i="9"/>
  <c r="BC28" i="9"/>
  <c r="BB28" i="9"/>
  <c r="BA28" i="9"/>
  <c r="AZ28" i="9"/>
  <c r="AY28" i="9"/>
  <c r="AX28" i="9"/>
  <c r="AW28" i="9"/>
  <c r="AV28" i="9"/>
  <c r="AU28" i="9"/>
  <c r="AT28" i="9"/>
  <c r="AS28" i="9"/>
  <c r="AR28" i="9"/>
  <c r="AQ28" i="9"/>
  <c r="AP28" i="9"/>
  <c r="BS28" i="9" s="1"/>
  <c r="BR27" i="9"/>
  <c r="BL27" i="9"/>
  <c r="BK27" i="9"/>
  <c r="BJ27" i="9"/>
  <c r="BI27" i="9"/>
  <c r="BH27" i="9"/>
  <c r="BG27" i="9"/>
  <c r="BF27" i="9"/>
  <c r="BE27" i="9"/>
  <c r="BD27" i="9"/>
  <c r="BC27" i="9"/>
  <c r="BB27" i="9"/>
  <c r="BA27" i="9"/>
  <c r="AZ27" i="9"/>
  <c r="AY27" i="9"/>
  <c r="AX27" i="9"/>
  <c r="AW27" i="9"/>
  <c r="AV27" i="9"/>
  <c r="AU27" i="9"/>
  <c r="AT27" i="9"/>
  <c r="AS27" i="9"/>
  <c r="AR27" i="9"/>
  <c r="AQ27" i="9"/>
  <c r="AP27" i="9"/>
  <c r="BS27" i="9" s="1"/>
  <c r="BR26" i="9"/>
  <c r="BL26" i="9"/>
  <c r="BK26" i="9"/>
  <c r="BJ26" i="9"/>
  <c r="BI26" i="9"/>
  <c r="BH26" i="9"/>
  <c r="BG26" i="9"/>
  <c r="BF26" i="9"/>
  <c r="BE26" i="9"/>
  <c r="BD26" i="9"/>
  <c r="BC26" i="9"/>
  <c r="BB26" i="9"/>
  <c r="BA26" i="9"/>
  <c r="AZ26" i="9"/>
  <c r="AY26" i="9"/>
  <c r="AX26" i="9"/>
  <c r="AW26" i="9"/>
  <c r="AV26" i="9"/>
  <c r="AU26" i="9"/>
  <c r="AT26" i="9"/>
  <c r="AS26" i="9"/>
  <c r="AR26" i="9"/>
  <c r="AQ26" i="9"/>
  <c r="AP26" i="9"/>
  <c r="BS26" i="9" s="1"/>
  <c r="BR25" i="9"/>
  <c r="BL25" i="9"/>
  <c r="BK25" i="9"/>
  <c r="BJ25" i="9"/>
  <c r="BI25" i="9"/>
  <c r="BH25" i="9"/>
  <c r="BG25" i="9"/>
  <c r="BF25" i="9"/>
  <c r="BE25" i="9"/>
  <c r="BD25" i="9"/>
  <c r="BC25" i="9"/>
  <c r="BB25" i="9"/>
  <c r="BA25" i="9"/>
  <c r="AZ25" i="9"/>
  <c r="AY25" i="9"/>
  <c r="AX25" i="9"/>
  <c r="AW25" i="9"/>
  <c r="AV25" i="9"/>
  <c r="AU25" i="9"/>
  <c r="AT25" i="9"/>
  <c r="AS25" i="9"/>
  <c r="AR25" i="9"/>
  <c r="AQ25" i="9"/>
  <c r="AP25" i="9"/>
  <c r="BS25" i="9" s="1"/>
  <c r="BR24" i="9"/>
  <c r="BL24" i="9"/>
  <c r="BK24" i="9"/>
  <c r="BJ24" i="9"/>
  <c r="BI24" i="9"/>
  <c r="BH24" i="9"/>
  <c r="BG24" i="9"/>
  <c r="BF24" i="9"/>
  <c r="BE24" i="9"/>
  <c r="BD24" i="9"/>
  <c r="BC24" i="9"/>
  <c r="BB24" i="9"/>
  <c r="BA24" i="9"/>
  <c r="AZ24" i="9"/>
  <c r="AY24" i="9"/>
  <c r="AX24" i="9"/>
  <c r="AW24" i="9"/>
  <c r="AV24" i="9"/>
  <c r="AU24" i="9"/>
  <c r="AT24" i="9"/>
  <c r="AS24" i="9"/>
  <c r="AR24" i="9"/>
  <c r="AQ24" i="9"/>
  <c r="AP24" i="9"/>
  <c r="BS24" i="9" s="1"/>
  <c r="BR23" i="9"/>
  <c r="BL23" i="9"/>
  <c r="BK23" i="9"/>
  <c r="BJ23" i="9"/>
  <c r="BI23" i="9"/>
  <c r="BH23" i="9"/>
  <c r="BG23" i="9"/>
  <c r="BF23" i="9"/>
  <c r="BE23" i="9"/>
  <c r="BD23" i="9"/>
  <c r="BC23" i="9"/>
  <c r="BB23" i="9"/>
  <c r="BA23" i="9"/>
  <c r="AZ23" i="9"/>
  <c r="AY23" i="9"/>
  <c r="AX23" i="9"/>
  <c r="AW23" i="9"/>
  <c r="AV23" i="9"/>
  <c r="AU23" i="9"/>
  <c r="AT23" i="9"/>
  <c r="AS23" i="9"/>
  <c r="AR23" i="9"/>
  <c r="AQ23" i="9"/>
  <c r="AP23" i="9"/>
  <c r="BS23" i="9" s="1"/>
  <c r="BR22" i="9"/>
  <c r="BL22" i="9"/>
  <c r="BK22" i="9"/>
  <c r="BJ22" i="9"/>
  <c r="BI22" i="9"/>
  <c r="BH22" i="9"/>
  <c r="BG22" i="9"/>
  <c r="BF22" i="9"/>
  <c r="BE22" i="9"/>
  <c r="BD22" i="9"/>
  <c r="BC22" i="9"/>
  <c r="BB22" i="9"/>
  <c r="BA22" i="9"/>
  <c r="AZ22" i="9"/>
  <c r="AY22" i="9"/>
  <c r="AX22" i="9"/>
  <c r="AW22" i="9"/>
  <c r="AV22" i="9"/>
  <c r="AU22" i="9"/>
  <c r="AT22" i="9"/>
  <c r="AS22" i="9"/>
  <c r="AR22" i="9"/>
  <c r="AQ22" i="9"/>
  <c r="AP22" i="9"/>
  <c r="BS22" i="9" s="1"/>
  <c r="BR21" i="9"/>
  <c r="BL21" i="9"/>
  <c r="BK21" i="9"/>
  <c r="BJ21" i="9"/>
  <c r="BI21" i="9"/>
  <c r="BH21" i="9"/>
  <c r="BG21" i="9"/>
  <c r="BF21" i="9"/>
  <c r="BE21" i="9"/>
  <c r="BD21" i="9"/>
  <c r="BC21" i="9"/>
  <c r="BB21" i="9"/>
  <c r="BA21" i="9"/>
  <c r="AZ21" i="9"/>
  <c r="AY21" i="9"/>
  <c r="AX21" i="9"/>
  <c r="AW21" i="9"/>
  <c r="AV21" i="9"/>
  <c r="AU21" i="9"/>
  <c r="AT21" i="9"/>
  <c r="AS21" i="9"/>
  <c r="AR21" i="9"/>
  <c r="AQ21" i="9"/>
  <c r="AP21" i="9"/>
  <c r="BS21" i="9" s="1"/>
  <c r="BR20" i="9"/>
  <c r="BL20" i="9"/>
  <c r="BK20" i="9"/>
  <c r="BJ20" i="9"/>
  <c r="BI20" i="9"/>
  <c r="BH20" i="9"/>
  <c r="BG20" i="9"/>
  <c r="BF20" i="9"/>
  <c r="BE20" i="9"/>
  <c r="BD20" i="9"/>
  <c r="BC20" i="9"/>
  <c r="BB20" i="9"/>
  <c r="BA20" i="9"/>
  <c r="AZ20" i="9"/>
  <c r="AY20" i="9"/>
  <c r="AX20" i="9"/>
  <c r="AW20" i="9"/>
  <c r="AV20" i="9"/>
  <c r="AU20" i="9"/>
  <c r="AT20" i="9"/>
  <c r="AS20" i="9"/>
  <c r="AR20" i="9"/>
  <c r="AQ20" i="9"/>
  <c r="AP20" i="9"/>
  <c r="BS20" i="9" s="1"/>
  <c r="BR17" i="9"/>
  <c r="BL17" i="9"/>
  <c r="BK17" i="9"/>
  <c r="BJ17" i="9"/>
  <c r="BI17" i="9"/>
  <c r="BH17" i="9"/>
  <c r="BG17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P17" i="9"/>
  <c r="BS17" i="9" s="1"/>
  <c r="BR16" i="9"/>
  <c r="BL16" i="9"/>
  <c r="BK16" i="9"/>
  <c r="BJ16" i="9"/>
  <c r="BI16" i="9"/>
  <c r="BH16" i="9"/>
  <c r="BG16" i="9"/>
  <c r="BF16" i="9"/>
  <c r="BE16" i="9"/>
  <c r="BD16" i="9"/>
  <c r="BC16" i="9"/>
  <c r="BB16" i="9"/>
  <c r="BA16" i="9"/>
  <c r="AZ16" i="9"/>
  <c r="AY16" i="9"/>
  <c r="AX16" i="9"/>
  <c r="AW16" i="9"/>
  <c r="AV16" i="9"/>
  <c r="AU16" i="9"/>
  <c r="AT16" i="9"/>
  <c r="AS16" i="9"/>
  <c r="AR16" i="9"/>
  <c r="AQ16" i="9"/>
  <c r="AP16" i="9"/>
  <c r="BS16" i="9" s="1"/>
  <c r="BR15" i="9"/>
  <c r="BL15" i="9"/>
  <c r="BK15" i="9"/>
  <c r="BJ15" i="9"/>
  <c r="BI15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P15" i="9"/>
  <c r="BS15" i="9" s="1"/>
  <c r="BR14" i="9"/>
  <c r="BL14" i="9"/>
  <c r="BK14" i="9"/>
  <c r="BJ14" i="9"/>
  <c r="BI14" i="9"/>
  <c r="BH14" i="9"/>
  <c r="BG14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P14" i="9"/>
  <c r="BS14" i="9" s="1"/>
  <c r="BR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BS13" i="9" s="1"/>
  <c r="BR12" i="9"/>
  <c r="BL12" i="9"/>
  <c r="BK12" i="9"/>
  <c r="BJ12" i="9"/>
  <c r="BI12" i="9"/>
  <c r="BH12" i="9"/>
  <c r="BG12" i="9"/>
  <c r="BF12" i="9"/>
  <c r="BE12" i="9"/>
  <c r="BD12" i="9"/>
  <c r="BC12" i="9"/>
  <c r="BB12" i="9"/>
  <c r="BA12" i="9"/>
  <c r="AZ12" i="9"/>
  <c r="AY12" i="9"/>
  <c r="AX12" i="9"/>
  <c r="AW12" i="9"/>
  <c r="AV12" i="9"/>
  <c r="AU12" i="9"/>
  <c r="AT12" i="9"/>
  <c r="AS12" i="9"/>
  <c r="AR12" i="9"/>
  <c r="AQ12" i="9"/>
  <c r="AP12" i="9"/>
  <c r="BS12" i="9" s="1"/>
  <c r="BR11" i="9"/>
  <c r="BL11" i="9"/>
  <c r="BK11" i="9"/>
  <c r="BJ11" i="9"/>
  <c r="BI11" i="9"/>
  <c r="BH11" i="9"/>
  <c r="BG11" i="9"/>
  <c r="BF11" i="9"/>
  <c r="BE11" i="9"/>
  <c r="BD11" i="9"/>
  <c r="BC11" i="9"/>
  <c r="BB11" i="9"/>
  <c r="BA11" i="9"/>
  <c r="AZ11" i="9"/>
  <c r="AY11" i="9"/>
  <c r="AX11" i="9"/>
  <c r="AW11" i="9"/>
  <c r="AV11" i="9"/>
  <c r="AU11" i="9"/>
  <c r="AT11" i="9"/>
  <c r="AS11" i="9"/>
  <c r="AR11" i="9"/>
  <c r="AQ11" i="9"/>
  <c r="AP11" i="9"/>
  <c r="BS11" i="9" s="1"/>
  <c r="AN11" i="9" s="1"/>
  <c r="AK11" i="9" s="1"/>
  <c r="AM11" i="9"/>
  <c r="AI11" i="9" s="1"/>
  <c r="BR10" i="9"/>
  <c r="BL10" i="9"/>
  <c r="BK10" i="9"/>
  <c r="BJ10" i="9"/>
  <c r="BI10" i="9"/>
  <c r="BH10" i="9"/>
  <c r="BG10" i="9"/>
  <c r="BF10" i="9"/>
  <c r="BE10" i="9"/>
  <c r="BD10" i="9"/>
  <c r="BC10" i="9"/>
  <c r="BB10" i="9"/>
  <c r="BA10" i="9"/>
  <c r="AZ10" i="9"/>
  <c r="AY10" i="9"/>
  <c r="AX10" i="9"/>
  <c r="AW10" i="9"/>
  <c r="AV10" i="9"/>
  <c r="AU10" i="9"/>
  <c r="AT10" i="9"/>
  <c r="AS10" i="9"/>
  <c r="AR10" i="9"/>
  <c r="AQ10" i="9"/>
  <c r="AP10" i="9"/>
  <c r="BS10" i="9" s="1"/>
  <c r="BR9" i="9"/>
  <c r="BL9" i="9"/>
  <c r="BK9" i="9"/>
  <c r="BJ9" i="9"/>
  <c r="BI9" i="9"/>
  <c r="BH9" i="9"/>
  <c r="BG9" i="9"/>
  <c r="BF9" i="9"/>
  <c r="BE9" i="9"/>
  <c r="BD9" i="9"/>
  <c r="BC9" i="9"/>
  <c r="BB9" i="9"/>
  <c r="BA9" i="9"/>
  <c r="AZ9" i="9"/>
  <c r="AY9" i="9"/>
  <c r="AX9" i="9"/>
  <c r="AW9" i="9"/>
  <c r="AV9" i="9"/>
  <c r="AU9" i="9"/>
  <c r="AT9" i="9"/>
  <c r="AS9" i="9"/>
  <c r="AR9" i="9"/>
  <c r="AQ9" i="9"/>
  <c r="AP9" i="9"/>
  <c r="BS9" i="9" s="1"/>
  <c r="AN9" i="9" s="1"/>
  <c r="AK9" i="9" s="1"/>
  <c r="AM9" i="9"/>
  <c r="AI9" i="9" s="1"/>
  <c r="BR8" i="9"/>
  <c r="BL8" i="9"/>
  <c r="BK8" i="9"/>
  <c r="BJ8" i="9"/>
  <c r="BI8" i="9"/>
  <c r="BH8" i="9"/>
  <c r="BG8" i="9"/>
  <c r="BF8" i="9"/>
  <c r="BE8" i="9"/>
  <c r="BD8" i="9"/>
  <c r="BC8" i="9"/>
  <c r="BB8" i="9"/>
  <c r="BA8" i="9"/>
  <c r="AZ8" i="9"/>
  <c r="AY8" i="9"/>
  <c r="AX8" i="9"/>
  <c r="AW8" i="9"/>
  <c r="AV8" i="9"/>
  <c r="AU8" i="9"/>
  <c r="AT8" i="9"/>
  <c r="AS8" i="9"/>
  <c r="AR8" i="9"/>
  <c r="AQ8" i="9"/>
  <c r="AP8" i="9"/>
  <c r="BS8" i="9" s="1"/>
  <c r="BR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BS7" i="9" s="1"/>
  <c r="AN7" i="9" s="1"/>
  <c r="AK7" i="9" s="1"/>
  <c r="AM7" i="9"/>
  <c r="AI7" i="9" s="1"/>
  <c r="BR6" i="9"/>
  <c r="BL6" i="9"/>
  <c r="BK6" i="9"/>
  <c r="BJ6" i="9"/>
  <c r="BI6" i="9"/>
  <c r="BH6" i="9"/>
  <c r="BG6" i="9"/>
  <c r="BF6" i="9"/>
  <c r="BE6" i="9"/>
  <c r="BD6" i="9"/>
  <c r="BC6" i="9"/>
  <c r="BB6" i="9"/>
  <c r="BA6" i="9"/>
  <c r="AZ6" i="9"/>
  <c r="AY6" i="9"/>
  <c r="AX6" i="9"/>
  <c r="AW6" i="9"/>
  <c r="AV6" i="9"/>
  <c r="AU6" i="9"/>
  <c r="AT6" i="9"/>
  <c r="AS6" i="9"/>
  <c r="AR6" i="9"/>
  <c r="AQ6" i="9"/>
  <c r="AP6" i="9"/>
  <c r="BS6" i="9" s="1"/>
  <c r="AM2" i="9"/>
  <c r="AM48" i="9" s="1"/>
  <c r="AI48" i="9" s="1"/>
  <c r="AN48" i="9" l="1"/>
  <c r="AK48" i="9" s="1"/>
  <c r="AJ7" i="9"/>
  <c r="AJ48" i="9"/>
  <c r="AJ9" i="9"/>
  <c r="AN39" i="9"/>
  <c r="AK39" i="9" s="1"/>
  <c r="AJ11" i="9"/>
  <c r="AM13" i="9"/>
  <c r="AI13" i="9" s="1"/>
  <c r="AM15" i="9"/>
  <c r="AI15" i="9" s="1"/>
  <c r="AM17" i="9"/>
  <c r="AI17" i="9" s="1"/>
  <c r="AM21" i="9"/>
  <c r="AI21" i="9" s="1"/>
  <c r="AM23" i="9"/>
  <c r="AI23" i="9" s="1"/>
  <c r="AM25" i="9"/>
  <c r="AI25" i="9" s="1"/>
  <c r="AM27" i="9"/>
  <c r="AI27" i="9" s="1"/>
  <c r="AM29" i="9"/>
  <c r="AI29" i="9" s="1"/>
  <c r="AM31" i="9"/>
  <c r="AI31" i="9" s="1"/>
  <c r="AM33" i="9"/>
  <c r="AI33" i="9" s="1"/>
  <c r="AM37" i="9"/>
  <c r="AI37" i="9" s="1"/>
  <c r="AM39" i="9"/>
  <c r="AI39" i="9" s="1"/>
  <c r="AM41" i="9"/>
  <c r="AI41" i="9" s="1"/>
  <c r="AM43" i="9"/>
  <c r="AI43" i="9" s="1"/>
  <c r="AM45" i="9"/>
  <c r="AI45" i="9" s="1"/>
  <c r="AM47" i="9"/>
  <c r="AI47" i="9" s="1"/>
  <c r="AM49" i="9"/>
  <c r="AI49" i="9" s="1"/>
  <c r="AM6" i="9"/>
  <c r="AI6" i="9" s="1"/>
  <c r="AM8" i="9"/>
  <c r="AI8" i="9" s="1"/>
  <c r="AM10" i="9"/>
  <c r="AI10" i="9" s="1"/>
  <c r="AM12" i="9"/>
  <c r="AI12" i="9" s="1"/>
  <c r="AM14" i="9"/>
  <c r="AI14" i="9" s="1"/>
  <c r="AM16" i="9"/>
  <c r="AI16" i="9" s="1"/>
  <c r="AM20" i="9"/>
  <c r="AI20" i="9" s="1"/>
  <c r="AM22" i="9"/>
  <c r="AI22" i="9" s="1"/>
  <c r="AM24" i="9"/>
  <c r="AI24" i="9" s="1"/>
  <c r="AM26" i="9"/>
  <c r="AI26" i="9" s="1"/>
  <c r="AM28" i="9"/>
  <c r="AI28" i="9" s="1"/>
  <c r="AM30" i="9"/>
  <c r="AI30" i="9" s="1"/>
  <c r="AM32" i="9"/>
  <c r="AI32" i="9" s="1"/>
  <c r="AM36" i="9"/>
  <c r="AI36" i="9" s="1"/>
  <c r="AM38" i="9"/>
  <c r="AI38" i="9" s="1"/>
  <c r="AM40" i="9"/>
  <c r="AI40" i="9" s="1"/>
  <c r="AM42" i="9"/>
  <c r="AI42" i="9" s="1"/>
  <c r="AM44" i="9"/>
  <c r="AI44" i="9" s="1"/>
  <c r="AM46" i="9"/>
  <c r="AI46" i="9" s="1"/>
  <c r="AN10" i="9" l="1"/>
  <c r="AK10" i="9" s="1"/>
  <c r="AN26" i="9"/>
  <c r="AK26" i="9" s="1"/>
  <c r="AJ26" i="9" s="1"/>
  <c r="AN31" i="9"/>
  <c r="AK31" i="9" s="1"/>
  <c r="AN14" i="9"/>
  <c r="AK14" i="9" s="1"/>
  <c r="AN44" i="9"/>
  <c r="AK44" i="9" s="1"/>
  <c r="AJ44" i="9" s="1"/>
  <c r="AN29" i="9"/>
  <c r="AK29" i="9" s="1"/>
  <c r="AN12" i="9"/>
  <c r="AK12" i="9" s="1"/>
  <c r="AN46" i="9"/>
  <c r="AK46" i="9" s="1"/>
  <c r="AN36" i="9"/>
  <c r="AK36" i="9" s="1"/>
  <c r="AJ36" i="9" s="1"/>
  <c r="AN22" i="9"/>
  <c r="AK22" i="9" s="1"/>
  <c r="AN8" i="9"/>
  <c r="AK8" i="9" s="1"/>
  <c r="AJ8" i="9" s="1"/>
  <c r="AN27" i="9"/>
  <c r="AK27" i="9" s="1"/>
  <c r="AJ27" i="9" s="1"/>
  <c r="AN42" i="9"/>
  <c r="AK42" i="9" s="1"/>
  <c r="AJ42" i="9" s="1"/>
  <c r="AN25" i="9"/>
  <c r="AK25" i="9" s="1"/>
  <c r="AJ25" i="9" s="1"/>
  <c r="AN49" i="9"/>
  <c r="AK49" i="9" s="1"/>
  <c r="AN45" i="9"/>
  <c r="AK45" i="9" s="1"/>
  <c r="AJ45" i="9" s="1"/>
  <c r="AN28" i="9"/>
  <c r="AK28" i="9" s="1"/>
  <c r="AJ14" i="9"/>
  <c r="AJ40" i="9"/>
  <c r="AJ22" i="9"/>
  <c r="AJ12" i="9"/>
  <c r="AJ49" i="9"/>
  <c r="AJ31" i="9"/>
  <c r="AN32" i="9"/>
  <c r="AK32" i="9" s="1"/>
  <c r="AJ32" i="9" s="1"/>
  <c r="AN17" i="9"/>
  <c r="AK17" i="9" s="1"/>
  <c r="AJ17" i="9" s="1"/>
  <c r="AN40" i="9"/>
  <c r="AK40" i="9" s="1"/>
  <c r="AN23" i="9"/>
  <c r="AK23" i="9" s="1"/>
  <c r="AJ23" i="9" s="1"/>
  <c r="AN38" i="9"/>
  <c r="AK38" i="9" s="1"/>
  <c r="AJ38" i="9" s="1"/>
  <c r="AN21" i="9"/>
  <c r="AK21" i="9" s="1"/>
  <c r="AN43" i="9"/>
  <c r="AK43" i="9" s="1"/>
  <c r="AN24" i="9"/>
  <c r="AK24" i="9" s="1"/>
  <c r="AJ24" i="9"/>
  <c r="AJ43" i="9"/>
  <c r="AJ46" i="9"/>
  <c r="AJ28" i="9"/>
  <c r="AJ10" i="9"/>
  <c r="AJ47" i="9"/>
  <c r="AJ39" i="9"/>
  <c r="AJ29" i="9"/>
  <c r="AJ21" i="9"/>
  <c r="AN30" i="9"/>
  <c r="AK30" i="9" s="1"/>
  <c r="AJ30" i="9" s="1"/>
  <c r="AN13" i="9"/>
  <c r="AK13" i="9" s="1"/>
  <c r="AJ13" i="9" s="1"/>
  <c r="AN37" i="9"/>
  <c r="AK37" i="9" s="1"/>
  <c r="AJ37" i="9" s="1"/>
  <c r="AN20" i="9"/>
  <c r="AK20" i="9" s="1"/>
  <c r="AJ20" i="9" s="1"/>
  <c r="AN6" i="9"/>
  <c r="AK6" i="9" s="1"/>
  <c r="AJ6" i="9" s="1"/>
  <c r="AN33" i="9"/>
  <c r="AK33" i="9" s="1"/>
  <c r="AJ33" i="9" s="1"/>
  <c r="AN15" i="9"/>
  <c r="AK15" i="9" s="1"/>
  <c r="AJ15" i="9" s="1"/>
  <c r="AN47" i="9"/>
  <c r="AK47" i="9" s="1"/>
  <c r="AN41" i="9"/>
  <c r="AK41" i="9" s="1"/>
  <c r="AJ41" i="9" s="1"/>
  <c r="AN16" i="9"/>
  <c r="AK16" i="9" s="1"/>
  <c r="AJ16" i="9" s="1"/>
  <c r="AM2" i="8" l="1"/>
  <c r="AU6" i="8"/>
  <c r="AV6" i="8"/>
  <c r="AW6" i="8"/>
  <c r="AX6" i="8"/>
  <c r="AY6" i="8"/>
  <c r="AZ6" i="8"/>
  <c r="BA6" i="8"/>
  <c r="BB6" i="8"/>
  <c r="BC6" i="8"/>
  <c r="BD6" i="8"/>
  <c r="BE6" i="8"/>
  <c r="BF6" i="8"/>
  <c r="BG6" i="8"/>
  <c r="BH6" i="8"/>
  <c r="BI6" i="8"/>
  <c r="BJ6" i="8"/>
  <c r="BK6" i="8"/>
  <c r="BL6" i="8"/>
  <c r="BM6" i="8"/>
  <c r="BN6" i="8"/>
  <c r="BO6" i="8"/>
  <c r="BP6" i="8"/>
  <c r="BQ6" i="8"/>
  <c r="BR6" i="8"/>
  <c r="BS6" i="8"/>
  <c r="AM6" i="8" s="1"/>
  <c r="AI6" i="8" s="1"/>
  <c r="BT6" i="8"/>
  <c r="AN6" i="8" s="1"/>
  <c r="AK6" i="8" s="1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9" i="8"/>
  <c r="BL9" i="8"/>
  <c r="BM9" i="8"/>
  <c r="BN9" i="8"/>
  <c r="BO9" i="8"/>
  <c r="BP9" i="8"/>
  <c r="BQ9" i="8"/>
  <c r="BR9" i="8"/>
  <c r="BS9" i="8"/>
  <c r="AM9" i="8" s="1"/>
  <c r="BT9" i="8"/>
  <c r="AU10" i="8"/>
  <c r="AV10" i="8"/>
  <c r="AW10" i="8"/>
  <c r="AX10" i="8"/>
  <c r="AY10" i="8"/>
  <c r="AZ10" i="8"/>
  <c r="BA10" i="8"/>
  <c r="BB10" i="8"/>
  <c r="BC10" i="8"/>
  <c r="BD10" i="8"/>
  <c r="BE10" i="8"/>
  <c r="BF10" i="8"/>
  <c r="BG10" i="8"/>
  <c r="BH10" i="8"/>
  <c r="BI10" i="8"/>
  <c r="BJ10" i="8"/>
  <c r="BK10" i="8"/>
  <c r="BL10" i="8"/>
  <c r="BM10" i="8"/>
  <c r="BN10" i="8"/>
  <c r="BO10" i="8"/>
  <c r="BP10" i="8"/>
  <c r="BQ10" i="8"/>
  <c r="BR10" i="8"/>
  <c r="BS10" i="8"/>
  <c r="AM10" i="8" s="1"/>
  <c r="BT10" i="8"/>
  <c r="AN10" i="8" s="1"/>
  <c r="AK10" i="8" s="1"/>
  <c r="AJ10" i="8" s="1"/>
  <c r="AU11" i="8"/>
  <c r="AV11" i="8"/>
  <c r="AW11" i="8"/>
  <c r="AX11" i="8"/>
  <c r="AY11" i="8"/>
  <c r="AZ11" i="8"/>
  <c r="BA11" i="8"/>
  <c r="BB11" i="8"/>
  <c r="BC11" i="8"/>
  <c r="BD11" i="8"/>
  <c r="BE11" i="8"/>
  <c r="BF11" i="8"/>
  <c r="BG11" i="8"/>
  <c r="BH11" i="8"/>
  <c r="BI11" i="8"/>
  <c r="BJ11" i="8"/>
  <c r="BK11" i="8"/>
  <c r="BL11" i="8"/>
  <c r="BM11" i="8"/>
  <c r="BN11" i="8"/>
  <c r="BO11" i="8"/>
  <c r="BP11" i="8"/>
  <c r="BQ11" i="8"/>
  <c r="BR11" i="8"/>
  <c r="BS11" i="8"/>
  <c r="AM11" i="8" s="1"/>
  <c r="AI11" i="8" s="1"/>
  <c r="BT11" i="8"/>
  <c r="AM14" i="8"/>
  <c r="AI14" i="8" s="1"/>
  <c r="AU14" i="8"/>
  <c r="AV14" i="8"/>
  <c r="AW14" i="8"/>
  <c r="AX14" i="8"/>
  <c r="AY14" i="8"/>
  <c r="AZ14" i="8"/>
  <c r="BA14" i="8"/>
  <c r="BB14" i="8"/>
  <c r="BC14" i="8"/>
  <c r="BD14" i="8"/>
  <c r="BE14" i="8"/>
  <c r="BF14" i="8"/>
  <c r="BG14" i="8"/>
  <c r="BH14" i="8"/>
  <c r="BI14" i="8"/>
  <c r="BJ14" i="8"/>
  <c r="BK14" i="8"/>
  <c r="BL14" i="8"/>
  <c r="BM14" i="8"/>
  <c r="BN14" i="8"/>
  <c r="BO14" i="8"/>
  <c r="BP14" i="8"/>
  <c r="BQ14" i="8"/>
  <c r="BT14" i="8" s="1"/>
  <c r="AN14" i="8" s="1"/>
  <c r="AK14" i="8" s="1"/>
  <c r="BR14" i="8"/>
  <c r="BS14" i="8"/>
  <c r="AU15" i="8"/>
  <c r="BT15" i="8" s="1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5" i="8"/>
  <c r="BL15" i="8"/>
  <c r="BM15" i="8"/>
  <c r="BN15" i="8"/>
  <c r="BO15" i="8"/>
  <c r="BP15" i="8"/>
  <c r="BQ15" i="8"/>
  <c r="BR15" i="8"/>
  <c r="BS15" i="8"/>
  <c r="AM15" i="8" s="1"/>
  <c r="AI15" i="8" s="1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18" i="8"/>
  <c r="BL18" i="8"/>
  <c r="BM18" i="8"/>
  <c r="BN18" i="8"/>
  <c r="BO18" i="8"/>
  <c r="BT18" i="8" s="1"/>
  <c r="BP18" i="8"/>
  <c r="BQ18" i="8"/>
  <c r="BR18" i="8"/>
  <c r="BS18" i="8"/>
  <c r="AM18" i="8" s="1"/>
  <c r="AI18" i="8" s="1"/>
  <c r="AU19" i="8"/>
  <c r="AV19" i="8"/>
  <c r="AW19" i="8"/>
  <c r="AX19" i="8"/>
  <c r="AY19" i="8"/>
  <c r="AZ19" i="8"/>
  <c r="BA19" i="8"/>
  <c r="BB19" i="8"/>
  <c r="BC19" i="8"/>
  <c r="BD19" i="8"/>
  <c r="BE19" i="8"/>
  <c r="BF19" i="8"/>
  <c r="BG19" i="8"/>
  <c r="BH19" i="8"/>
  <c r="BI19" i="8"/>
  <c r="BJ19" i="8"/>
  <c r="BK19" i="8"/>
  <c r="BL19" i="8"/>
  <c r="BM19" i="8"/>
  <c r="BN19" i="8"/>
  <c r="BO19" i="8"/>
  <c r="BP19" i="8"/>
  <c r="BQ19" i="8"/>
  <c r="BR19" i="8"/>
  <c r="BS19" i="8"/>
  <c r="AM19" i="8" s="1"/>
  <c r="AI19" i="8" s="1"/>
  <c r="BT19" i="8"/>
  <c r="AN19" i="8" s="1"/>
  <c r="AK19" i="8" s="1"/>
  <c r="AM20" i="8"/>
  <c r="AI20" i="8" s="1"/>
  <c r="AU20" i="8"/>
  <c r="AV20" i="8"/>
  <c r="AW20" i="8"/>
  <c r="AX20" i="8"/>
  <c r="AY20" i="8"/>
  <c r="AZ20" i="8"/>
  <c r="BA20" i="8"/>
  <c r="BB20" i="8"/>
  <c r="BC20" i="8"/>
  <c r="BD20" i="8"/>
  <c r="BE20" i="8"/>
  <c r="BF20" i="8"/>
  <c r="BG20" i="8"/>
  <c r="BH20" i="8"/>
  <c r="BI20" i="8"/>
  <c r="BT20" i="8" s="1"/>
  <c r="AN20" i="8" s="1"/>
  <c r="AK20" i="8" s="1"/>
  <c r="BJ20" i="8"/>
  <c r="BK20" i="8"/>
  <c r="BL20" i="8"/>
  <c r="BM20" i="8"/>
  <c r="BN20" i="8"/>
  <c r="BO20" i="8"/>
  <c r="BP20" i="8"/>
  <c r="BQ20" i="8"/>
  <c r="BR20" i="8"/>
  <c r="BS20" i="8"/>
  <c r="AU23" i="8"/>
  <c r="BT23" i="8" s="1"/>
  <c r="AV23" i="8"/>
  <c r="AW23" i="8"/>
  <c r="AX23" i="8"/>
  <c r="AY23" i="8"/>
  <c r="AZ23" i="8"/>
  <c r="BA23" i="8"/>
  <c r="BB23" i="8"/>
  <c r="BC23" i="8"/>
  <c r="BD23" i="8"/>
  <c r="BE23" i="8"/>
  <c r="BF23" i="8"/>
  <c r="BG23" i="8"/>
  <c r="BH23" i="8"/>
  <c r="BI23" i="8"/>
  <c r="BJ23" i="8"/>
  <c r="BK23" i="8"/>
  <c r="BL23" i="8"/>
  <c r="BM23" i="8"/>
  <c r="BN23" i="8"/>
  <c r="BO23" i="8"/>
  <c r="BP23" i="8"/>
  <c r="BQ23" i="8"/>
  <c r="BR23" i="8"/>
  <c r="BS23" i="8"/>
  <c r="AM23" i="8" s="1"/>
  <c r="AI23" i="8" s="1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BO24" i="8"/>
  <c r="BT24" i="8" s="1"/>
  <c r="BP24" i="8"/>
  <c r="BQ24" i="8"/>
  <c r="BR24" i="8"/>
  <c r="BS24" i="8"/>
  <c r="AM24" i="8" s="1"/>
  <c r="AI24" i="8" s="1"/>
  <c r="AU25" i="8"/>
  <c r="AV25" i="8"/>
  <c r="AW25" i="8"/>
  <c r="AX25" i="8"/>
  <c r="AY25" i="8"/>
  <c r="AZ25" i="8"/>
  <c r="BA25" i="8"/>
  <c r="BB25" i="8"/>
  <c r="BC25" i="8"/>
  <c r="BD25" i="8"/>
  <c r="BE25" i="8"/>
  <c r="BF25" i="8"/>
  <c r="BG25" i="8"/>
  <c r="BH25" i="8"/>
  <c r="BI25" i="8"/>
  <c r="BJ25" i="8"/>
  <c r="BK25" i="8"/>
  <c r="BL25" i="8"/>
  <c r="BM25" i="8"/>
  <c r="BN25" i="8"/>
  <c r="BO25" i="8"/>
  <c r="BP25" i="8"/>
  <c r="BQ25" i="8"/>
  <c r="BR25" i="8"/>
  <c r="BS25" i="8"/>
  <c r="AM25" i="8" s="1"/>
  <c r="AI25" i="8" s="1"/>
  <c r="BT25" i="8"/>
  <c r="AM28" i="8"/>
  <c r="AI28" i="8" s="1"/>
  <c r="AU28" i="8"/>
  <c r="AV28" i="8"/>
  <c r="AW28" i="8"/>
  <c r="BT28" i="8" s="1"/>
  <c r="AN28" i="8" s="1"/>
  <c r="AK28" i="8" s="1"/>
  <c r="AX28" i="8"/>
  <c r="AY28" i="8"/>
  <c r="AZ28" i="8"/>
  <c r="BA28" i="8"/>
  <c r="BB28" i="8"/>
  <c r="BC28" i="8"/>
  <c r="BD28" i="8"/>
  <c r="BE28" i="8"/>
  <c r="BF28" i="8"/>
  <c r="BG28" i="8"/>
  <c r="BH28" i="8"/>
  <c r="BI28" i="8"/>
  <c r="BJ28" i="8"/>
  <c r="BK28" i="8"/>
  <c r="BL28" i="8"/>
  <c r="BM28" i="8"/>
  <c r="BN28" i="8"/>
  <c r="BO28" i="8"/>
  <c r="BP28" i="8"/>
  <c r="BQ28" i="8"/>
  <c r="BR28" i="8"/>
  <c r="BS28" i="8"/>
  <c r="AU29" i="8"/>
  <c r="BT29" i="8" s="1"/>
  <c r="AV29" i="8"/>
  <c r="AW29" i="8"/>
  <c r="AX29" i="8"/>
  <c r="AY29" i="8"/>
  <c r="AZ29" i="8"/>
  <c r="BA29" i="8"/>
  <c r="BB29" i="8"/>
  <c r="BC29" i="8"/>
  <c r="BD29" i="8"/>
  <c r="BE29" i="8"/>
  <c r="BF29" i="8"/>
  <c r="BG29" i="8"/>
  <c r="BH29" i="8"/>
  <c r="BI29" i="8"/>
  <c r="BJ29" i="8"/>
  <c r="BK29" i="8"/>
  <c r="BL29" i="8"/>
  <c r="BM29" i="8"/>
  <c r="BN29" i="8"/>
  <c r="BO29" i="8"/>
  <c r="BP29" i="8"/>
  <c r="BQ29" i="8"/>
  <c r="BR29" i="8"/>
  <c r="BS29" i="8"/>
  <c r="AM29" i="8" s="1"/>
  <c r="AI29" i="8" s="1"/>
  <c r="AU30" i="8"/>
  <c r="AV30" i="8"/>
  <c r="AW30" i="8"/>
  <c r="AX30" i="8"/>
  <c r="AY30" i="8"/>
  <c r="AZ30" i="8"/>
  <c r="BA30" i="8"/>
  <c r="BB30" i="8"/>
  <c r="BC30" i="8"/>
  <c r="BD30" i="8"/>
  <c r="BE30" i="8"/>
  <c r="BF30" i="8"/>
  <c r="BG30" i="8"/>
  <c r="BT30" i="8" s="1"/>
  <c r="BH30" i="8"/>
  <c r="BI30" i="8"/>
  <c r="BJ30" i="8"/>
  <c r="BK30" i="8"/>
  <c r="BL30" i="8"/>
  <c r="BM30" i="8"/>
  <c r="BN30" i="8"/>
  <c r="BO30" i="8"/>
  <c r="BP30" i="8"/>
  <c r="BQ30" i="8"/>
  <c r="BR30" i="8"/>
  <c r="BS30" i="8"/>
  <c r="AM30" i="8" s="1"/>
  <c r="AI30" i="8" s="1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BK33" i="8"/>
  <c r="BL33" i="8"/>
  <c r="BM33" i="8"/>
  <c r="BN33" i="8"/>
  <c r="BO33" i="8"/>
  <c r="BP33" i="8"/>
  <c r="BQ33" i="8"/>
  <c r="BR33" i="8"/>
  <c r="BS33" i="8"/>
  <c r="AM33" i="8" s="1"/>
  <c r="AI33" i="8" s="1"/>
  <c r="BT33" i="8"/>
  <c r="AN33" i="8" s="1"/>
  <c r="AK33" i="8" s="1"/>
  <c r="AM34" i="8"/>
  <c r="AI34" i="8" s="1"/>
  <c r="AU34" i="8"/>
  <c r="AV34" i="8"/>
  <c r="AW34" i="8"/>
  <c r="BT34" i="8" s="1"/>
  <c r="AN34" i="8" s="1"/>
  <c r="AK34" i="8" s="1"/>
  <c r="AX34" i="8"/>
  <c r="AY34" i="8"/>
  <c r="AZ34" i="8"/>
  <c r="BA34" i="8"/>
  <c r="BB34" i="8"/>
  <c r="BC34" i="8"/>
  <c r="BD34" i="8"/>
  <c r="BE34" i="8"/>
  <c r="BF34" i="8"/>
  <c r="BG34" i="8"/>
  <c r="BH34" i="8"/>
  <c r="BI34" i="8"/>
  <c r="BJ34" i="8"/>
  <c r="BK34" i="8"/>
  <c r="BL34" i="8"/>
  <c r="BM34" i="8"/>
  <c r="BN34" i="8"/>
  <c r="BO34" i="8"/>
  <c r="BP34" i="8"/>
  <c r="BQ34" i="8"/>
  <c r="BR34" i="8"/>
  <c r="BS34" i="8"/>
  <c r="AU35" i="8"/>
  <c r="BT35" i="8" s="1"/>
  <c r="AV35" i="8"/>
  <c r="AW35" i="8"/>
  <c r="AX35" i="8"/>
  <c r="AY35" i="8"/>
  <c r="AZ35" i="8"/>
  <c r="BA35" i="8"/>
  <c r="BB35" i="8"/>
  <c r="BC35" i="8"/>
  <c r="BD35" i="8"/>
  <c r="BE35" i="8"/>
  <c r="BF35" i="8"/>
  <c r="BG35" i="8"/>
  <c r="BH35" i="8"/>
  <c r="BI35" i="8"/>
  <c r="BJ35" i="8"/>
  <c r="BK35" i="8"/>
  <c r="BL35" i="8"/>
  <c r="BM35" i="8"/>
  <c r="BN35" i="8"/>
  <c r="BO35" i="8"/>
  <c r="BP35" i="8"/>
  <c r="BQ35" i="8"/>
  <c r="BR35" i="8"/>
  <c r="BS35" i="8"/>
  <c r="AM35" i="8" s="1"/>
  <c r="AI35" i="8" s="1"/>
  <c r="AU38" i="8"/>
  <c r="AV38" i="8"/>
  <c r="AW38" i="8"/>
  <c r="AX38" i="8"/>
  <c r="AY38" i="8"/>
  <c r="AZ38" i="8"/>
  <c r="BA38" i="8"/>
  <c r="BB38" i="8"/>
  <c r="BC38" i="8"/>
  <c r="BD38" i="8"/>
  <c r="BE38" i="8"/>
  <c r="BF38" i="8"/>
  <c r="BG38" i="8"/>
  <c r="BH38" i="8"/>
  <c r="BI38" i="8"/>
  <c r="BJ38" i="8"/>
  <c r="BK38" i="8"/>
  <c r="BL38" i="8"/>
  <c r="BM38" i="8"/>
  <c r="BN38" i="8"/>
  <c r="BO38" i="8"/>
  <c r="BP38" i="8"/>
  <c r="BQ38" i="8"/>
  <c r="BR38" i="8"/>
  <c r="BS38" i="8"/>
  <c r="AM38" i="8" s="1"/>
  <c r="AI38" i="8" s="1"/>
  <c r="BT38" i="8"/>
  <c r="AM39" i="8"/>
  <c r="AI39" i="8" s="1"/>
  <c r="AU39" i="8"/>
  <c r="AV39" i="8"/>
  <c r="AW39" i="8"/>
  <c r="BT39" i="8" s="1"/>
  <c r="AN39" i="8" s="1"/>
  <c r="AK39" i="8" s="1"/>
  <c r="AX39" i="8"/>
  <c r="AY39" i="8"/>
  <c r="AZ39" i="8"/>
  <c r="BA39" i="8"/>
  <c r="BB39" i="8"/>
  <c r="BC39" i="8"/>
  <c r="BD39" i="8"/>
  <c r="BE39" i="8"/>
  <c r="BF39" i="8"/>
  <c r="BG39" i="8"/>
  <c r="BH39" i="8"/>
  <c r="BI39" i="8"/>
  <c r="BJ39" i="8"/>
  <c r="BK39" i="8"/>
  <c r="BL39" i="8"/>
  <c r="BM39" i="8"/>
  <c r="BN39" i="8"/>
  <c r="BO39" i="8"/>
  <c r="BP39" i="8"/>
  <c r="BQ39" i="8"/>
  <c r="BR39" i="8"/>
  <c r="BS39" i="8"/>
  <c r="AN38" i="8" l="1"/>
  <c r="AK38" i="8" s="1"/>
  <c r="AJ34" i="8"/>
  <c r="AN29" i="8"/>
  <c r="AK29" i="8" s="1"/>
  <c r="AJ29" i="8" s="1"/>
  <c r="AJ20" i="8"/>
  <c r="AN15" i="8"/>
  <c r="AK15" i="8" s="1"/>
  <c r="AJ15" i="8" s="1"/>
  <c r="AN24" i="8"/>
  <c r="AK24" i="8" s="1"/>
  <c r="AJ24" i="8" s="1"/>
  <c r="AJ39" i="8"/>
  <c r="AJ38" i="8"/>
  <c r="AN35" i="8"/>
  <c r="AK35" i="8" s="1"/>
  <c r="AJ35" i="8" s="1"/>
  <c r="AJ33" i="8"/>
  <c r="AJ28" i="8"/>
  <c r="AN23" i="8"/>
  <c r="AK23" i="8" s="1"/>
  <c r="AJ23" i="8" s="1"/>
  <c r="AJ19" i="8"/>
  <c r="AJ14" i="8"/>
  <c r="AJ6" i="8"/>
  <c r="AN30" i="8"/>
  <c r="AK30" i="8" s="1"/>
  <c r="AJ30" i="8" s="1"/>
  <c r="AN25" i="8"/>
  <c r="AK25" i="8" s="1"/>
  <c r="AJ25" i="8" s="1"/>
  <c r="AN18" i="8"/>
  <c r="AK18" i="8" s="1"/>
  <c r="AJ18" i="8" s="1"/>
  <c r="AN11" i="8"/>
  <c r="AK11" i="8" s="1"/>
  <c r="AJ11" i="8" s="1"/>
  <c r="AN9" i="8"/>
  <c r="AK9" i="8" s="1"/>
  <c r="AJ9" i="8" s="1"/>
  <c r="AL22" i="7" l="1"/>
  <c r="AL23" i="7"/>
  <c r="AL24" i="7"/>
  <c r="AL18" i="7"/>
  <c r="AL14" i="7"/>
  <c r="AN12" i="2" l="1"/>
  <c r="AN13" i="2"/>
  <c r="AN11" i="2"/>
  <c r="AN7" i="2"/>
  <c r="AN8" i="2"/>
  <c r="AN6" i="2"/>
  <c r="AK25" i="7" l="1"/>
  <c r="AL25" i="7" s="1"/>
  <c r="AK6" i="7" l="1"/>
  <c r="AL6" i="7" s="1"/>
  <c r="AK12" i="3"/>
  <c r="AL12" i="3"/>
  <c r="AK6" i="3"/>
  <c r="AL6" i="3"/>
  <c r="AK11" i="7"/>
  <c r="AL11" i="7" s="1"/>
  <c r="AK10" i="7"/>
  <c r="AL10" i="7" s="1"/>
  <c r="AK22" i="7" l="1"/>
  <c r="AK23" i="7"/>
  <c r="AK24" i="7"/>
  <c r="AK14" i="7" l="1"/>
  <c r="AK26" i="7"/>
  <c r="AL26" i="7" s="1"/>
  <c r="AK21" i="7"/>
  <c r="AL21" i="7" s="1"/>
  <c r="AK18" i="7"/>
  <c r="AK9" i="7"/>
  <c r="AL9" i="7" s="1"/>
  <c r="AK30" i="7"/>
  <c r="AK29" i="7"/>
  <c r="AK15" i="7"/>
  <c r="AL15" i="7" s="1"/>
  <c r="AL51" i="7" l="1"/>
  <c r="AN12" i="4" l="1"/>
  <c r="AN9" i="4"/>
  <c r="BO18" i="3" l="1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AW18" i="3"/>
  <c r="BO17" i="3"/>
  <c r="BN17" i="3"/>
  <c r="BM17" i="3"/>
  <c r="BL17" i="3"/>
  <c r="BK17" i="3"/>
  <c r="BJ17" i="3"/>
  <c r="BI17" i="3"/>
  <c r="BH17" i="3"/>
  <c r="BG17" i="3"/>
  <c r="BF17" i="3"/>
  <c r="BE17" i="3"/>
  <c r="BD17" i="3"/>
  <c r="BP17" i="3" s="1"/>
  <c r="AP17" i="3" s="1"/>
  <c r="BC17" i="3"/>
  <c r="BB17" i="3"/>
  <c r="BA17" i="3"/>
  <c r="AZ17" i="3"/>
  <c r="AY17" i="3"/>
  <c r="AX17" i="3"/>
  <c r="AW17" i="3"/>
  <c r="BO16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BP16" i="3" s="1"/>
  <c r="AP16" i="3" s="1"/>
  <c r="BO15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BO14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BO13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BA10" i="3"/>
  <c r="BP10" i="3" s="1"/>
  <c r="BO9" i="3"/>
  <c r="AO9" i="3" s="1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K9" i="3"/>
  <c r="BA7" i="3"/>
  <c r="BO6" i="3"/>
  <c r="BN6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BK8" i="2" l="1"/>
  <c r="BN8" i="2" s="1"/>
  <c r="BP9" i="3"/>
  <c r="AP9" i="3" s="1"/>
  <c r="BP18" i="3"/>
  <c r="AP18" i="3" s="1"/>
  <c r="BP6" i="3"/>
  <c r="AP6" i="3" s="1"/>
  <c r="BP13" i="3"/>
  <c r="AP13" i="3" s="1"/>
  <c r="BP14" i="3"/>
  <c r="AP14" i="3" s="1"/>
  <c r="BK7" i="2"/>
  <c r="BN7" i="2" s="1"/>
  <c r="BK16" i="2"/>
  <c r="BN16" i="2" s="1"/>
  <c r="BK18" i="2"/>
  <c r="BN18" i="2" s="1"/>
  <c r="BK17" i="2"/>
  <c r="BN17" i="2" s="1"/>
  <c r="BK11" i="2"/>
  <c r="BN11" i="2" s="1"/>
  <c r="BK12" i="2"/>
  <c r="BN12" i="2" s="1"/>
  <c r="BK13" i="2"/>
  <c r="BN13" i="2" s="1"/>
  <c r="BP15" i="3"/>
  <c r="AP15" i="3" s="1"/>
  <c r="BK6" i="2"/>
  <c r="BN6" i="2" s="1"/>
  <c r="BP12" i="3"/>
  <c r="AP12" i="3" s="1"/>
</calcChain>
</file>

<file path=xl/sharedStrings.xml><?xml version="1.0" encoding="utf-8"?>
<sst xmlns="http://schemas.openxmlformats.org/spreadsheetml/2006/main" count="4016" uniqueCount="520">
  <si>
    <t>Matricula</t>
  </si>
  <si>
    <t>NOME</t>
  </si>
  <si>
    <t>LOCAL</t>
  </si>
  <si>
    <t>TURNO</t>
  </si>
  <si>
    <t>CH</t>
  </si>
  <si>
    <t>CT</t>
  </si>
  <si>
    <t>HE</t>
  </si>
  <si>
    <t>Coordenação</t>
  </si>
  <si>
    <t>QUA</t>
  </si>
  <si>
    <t>QUI</t>
  </si>
  <si>
    <t>SEX</t>
  </si>
  <si>
    <t>DOM</t>
  </si>
  <si>
    <t>SEG</t>
  </si>
  <si>
    <t>TER</t>
  </si>
  <si>
    <t>F</t>
  </si>
  <si>
    <t>FE</t>
  </si>
  <si>
    <t>LP</t>
  </si>
  <si>
    <t>AT</t>
  </si>
  <si>
    <t>C</t>
  </si>
  <si>
    <t>M</t>
  </si>
  <si>
    <t>T</t>
  </si>
  <si>
    <t>P</t>
  </si>
  <si>
    <t>SN</t>
  </si>
  <si>
    <t>M/T</t>
  </si>
  <si>
    <t>I¹</t>
  </si>
  <si>
    <t>I²</t>
  </si>
  <si>
    <t>M4</t>
  </si>
  <si>
    <t>T5</t>
  </si>
  <si>
    <t>M/SN</t>
  </si>
  <si>
    <t>T/SN</t>
  </si>
  <si>
    <t>T/I</t>
  </si>
  <si>
    <t>P/I</t>
  </si>
  <si>
    <t>M/I</t>
  </si>
  <si>
    <t>M4/T</t>
  </si>
  <si>
    <t>DCH</t>
  </si>
  <si>
    <t>THT</t>
  </si>
  <si>
    <t>FLEXÍVEL</t>
  </si>
  <si>
    <t>LIA PAIVA</t>
  </si>
  <si>
    <t>TEREZINHA NUNES</t>
  </si>
  <si>
    <t>RECEPÇÃO</t>
  </si>
  <si>
    <t>MARCIO LUSARDI</t>
  </si>
  <si>
    <t>MARIA CRISTINA</t>
  </si>
  <si>
    <t>HIGINEZ ALVES</t>
  </si>
  <si>
    <t>FÉRIAS</t>
  </si>
  <si>
    <t>SILVANA BRANDÃO</t>
  </si>
  <si>
    <t>DANIELE ROBERTI</t>
  </si>
  <si>
    <t>EXTERNO</t>
  </si>
  <si>
    <t>Legenda</t>
  </si>
  <si>
    <t>_________________________</t>
  </si>
  <si>
    <t>Coord. Administrativa</t>
  </si>
  <si>
    <t>Reg. Prof.</t>
  </si>
  <si>
    <t>Tec. Rx</t>
  </si>
  <si>
    <t>M1</t>
  </si>
  <si>
    <t>T1</t>
  </si>
  <si>
    <t>T2</t>
  </si>
  <si>
    <t>T3</t>
  </si>
  <si>
    <t>T4</t>
  </si>
  <si>
    <t>D1</t>
  </si>
  <si>
    <t>D2</t>
  </si>
  <si>
    <t>D3</t>
  </si>
  <si>
    <t>D4</t>
  </si>
  <si>
    <t>I</t>
  </si>
  <si>
    <t>N</t>
  </si>
  <si>
    <t>12834-1</t>
  </si>
  <si>
    <t>Jeferson Lopes</t>
  </si>
  <si>
    <t xml:space="preserve">0719 </t>
  </si>
  <si>
    <t>7h-12h</t>
  </si>
  <si>
    <t>13586-0</t>
  </si>
  <si>
    <t>Dilcelia Arantes</t>
  </si>
  <si>
    <t>02224</t>
  </si>
  <si>
    <t>10:00 AS 15:00</t>
  </si>
  <si>
    <t>01269 T</t>
  </si>
  <si>
    <t>14h-19h</t>
  </si>
  <si>
    <t>13590-9</t>
  </si>
  <si>
    <t>Adilson de Almeida</t>
  </si>
  <si>
    <t>03291T</t>
  </si>
  <si>
    <t>19-7h</t>
  </si>
  <si>
    <t>13583-6</t>
  </si>
  <si>
    <t xml:space="preserve">Anderson Meireles </t>
  </si>
  <si>
    <t>3201T</t>
  </si>
  <si>
    <t>Gustavo Albuquerque</t>
  </si>
  <si>
    <t>00858</t>
  </si>
  <si>
    <t>EXT</t>
  </si>
  <si>
    <t>07H - 12H</t>
  </si>
  <si>
    <t>07H - 11H</t>
  </si>
  <si>
    <t>14H-19H</t>
  </si>
  <si>
    <t>11H - 15H</t>
  </si>
  <si>
    <t>_____________________________________</t>
  </si>
  <si>
    <t>07H-15H</t>
  </si>
  <si>
    <t>Jeferson Lopes de Albuquerque</t>
  </si>
  <si>
    <t>Carolina A. F. Santini</t>
  </si>
  <si>
    <t>07H-13H</t>
  </si>
  <si>
    <t>07H-19H</t>
  </si>
  <si>
    <t xml:space="preserve">        Matrícula 12834-1/ Reg. Prof. 0719</t>
  </si>
  <si>
    <t>13H-19H</t>
  </si>
  <si>
    <t>19H - 07H</t>
  </si>
  <si>
    <t xml:space="preserve">               Responsável Técnico</t>
  </si>
  <si>
    <t>Coord Administrativa</t>
  </si>
  <si>
    <t>Farmacêutica</t>
  </si>
  <si>
    <t>CRF PR</t>
  </si>
  <si>
    <t>M2</t>
  </si>
  <si>
    <t>M3</t>
  </si>
  <si>
    <t>Mta</t>
  </si>
  <si>
    <t>TIAGO aires</t>
  </si>
  <si>
    <t>14H30 as 20H30</t>
  </si>
  <si>
    <t>Assistente Social</t>
  </si>
  <si>
    <t>CRESS</t>
  </si>
  <si>
    <t>M5</t>
  </si>
  <si>
    <t>T6</t>
  </si>
  <si>
    <t>POLIANA DE PAULA AMANCIO</t>
  </si>
  <si>
    <t>6587 PR</t>
  </si>
  <si>
    <t>07h as 13h</t>
  </si>
  <si>
    <t>Rouparia</t>
  </si>
  <si>
    <t>11910-5</t>
  </si>
  <si>
    <t>JOAO VITOR DA SILVA</t>
  </si>
  <si>
    <t>não possui</t>
  </si>
  <si>
    <t>07H30 as 13H30</t>
  </si>
  <si>
    <t>Evelyne Peteira Merlini</t>
  </si>
  <si>
    <t>13h30-19h30</t>
  </si>
  <si>
    <t>Legendas:</t>
  </si>
  <si>
    <t>13H as 19H</t>
  </si>
  <si>
    <t>14:30 ÁS 20:30</t>
  </si>
  <si>
    <t>06h30 as 12h30</t>
  </si>
  <si>
    <t>08H AS 14H</t>
  </si>
  <si>
    <t>BH</t>
  </si>
  <si>
    <t>Banco de horas</t>
  </si>
  <si>
    <t>Rogerio Correia</t>
  </si>
  <si>
    <t>externo</t>
  </si>
  <si>
    <t>11451-0</t>
  </si>
  <si>
    <t>Cleusa Simões</t>
  </si>
  <si>
    <t>DULCINEIA ANDRADE</t>
  </si>
  <si>
    <t>LEGENDA</t>
  </si>
  <si>
    <t>_____________________________</t>
  </si>
  <si>
    <t>MEDICA</t>
  </si>
  <si>
    <t>Flexível</t>
  </si>
  <si>
    <t>FL</t>
  </si>
  <si>
    <t>ENFERMAGEM</t>
  </si>
  <si>
    <t>CAROLINA A.F.SANTINI</t>
  </si>
  <si>
    <t>ADMINISTRATIVA</t>
  </si>
  <si>
    <t>FL- Flexível</t>
  </si>
  <si>
    <t>06H</t>
  </si>
  <si>
    <t>ANA FREGONESE</t>
  </si>
  <si>
    <t>Carolina F. Santini</t>
  </si>
  <si>
    <t>Matrícula 15160-2</t>
  </si>
  <si>
    <t>GLAUBER GEHARD</t>
  </si>
  <si>
    <t>RUI DE MELO</t>
  </si>
  <si>
    <t>DANIEL RIBEIRO</t>
  </si>
  <si>
    <t>10h -15h</t>
  </si>
  <si>
    <t>Leandro</t>
  </si>
  <si>
    <t xml:space="preserve">Fernando </t>
  </si>
  <si>
    <t xml:space="preserve">SEM COBERTURA </t>
  </si>
  <si>
    <t>Matrícula 151602</t>
  </si>
  <si>
    <t>CARLOS ALBERTO DE SOUZA MARQUES</t>
  </si>
  <si>
    <t>FL1- Flexível</t>
  </si>
  <si>
    <t>SÁB</t>
  </si>
  <si>
    <t>I/I</t>
  </si>
  <si>
    <t>M/N</t>
  </si>
  <si>
    <t>T/N</t>
  </si>
  <si>
    <t>15360-5</t>
  </si>
  <si>
    <t>APOIO ADM</t>
  </si>
  <si>
    <t>11354-9</t>
  </si>
  <si>
    <t>12062-0</t>
  </si>
  <si>
    <t>10320-9</t>
  </si>
  <si>
    <t>10970-3</t>
  </si>
  <si>
    <t>19H-7H</t>
  </si>
  <si>
    <t>12805-8</t>
  </si>
  <si>
    <t>43501-5</t>
  </si>
  <si>
    <t>GABRIEL PAULA</t>
  </si>
  <si>
    <t>14005-8</t>
  </si>
  <si>
    <t>13963-7</t>
  </si>
  <si>
    <t>15467-9</t>
  </si>
  <si>
    <t>Matrícula</t>
  </si>
  <si>
    <t>APOIO</t>
  </si>
  <si>
    <t>Coord. Adm</t>
  </si>
  <si>
    <t xml:space="preserve">MANHÃ </t>
  </si>
  <si>
    <t>TARDE</t>
  </si>
  <si>
    <t>D</t>
  </si>
  <si>
    <t>AVISOS</t>
  </si>
  <si>
    <r>
      <rPr>
        <sz val="8"/>
        <rFont val="Arial Black"/>
        <family val="2"/>
      </rPr>
      <t>M</t>
    </r>
    <r>
      <rPr>
        <sz val="8"/>
        <rFont val="Arial Narrow"/>
        <family val="2"/>
      </rPr>
      <t>: MANHA - 7:00  ÀS 13:00</t>
    </r>
  </si>
  <si>
    <t>NEGRITO SUBLINHADO - HORA EXTRA</t>
  </si>
  <si>
    <t>________________________________________________________</t>
  </si>
  <si>
    <r>
      <rPr>
        <sz val="8"/>
        <rFont val="Arial Black"/>
        <family val="2"/>
      </rPr>
      <t>T</t>
    </r>
    <r>
      <rPr>
        <sz val="8"/>
        <rFont val="Arial Narrow"/>
        <family val="2"/>
      </rPr>
      <t>: TARDE - 13:00 ÀS 19:00</t>
    </r>
  </si>
  <si>
    <r>
      <rPr>
        <sz val="8"/>
        <rFont val="Arial Black"/>
        <family val="2"/>
      </rPr>
      <t>N</t>
    </r>
    <r>
      <rPr>
        <sz val="8"/>
        <rFont val="Arial Narrow"/>
        <family val="2"/>
      </rPr>
      <t>: NOITE - 19:00 ÀS 07:00</t>
    </r>
  </si>
  <si>
    <r>
      <rPr>
        <sz val="8"/>
        <rFont val="Arial Black"/>
        <family val="2"/>
      </rPr>
      <t>P</t>
    </r>
    <r>
      <rPr>
        <sz val="8"/>
        <rFont val="Arial Narrow"/>
        <family val="2"/>
      </rPr>
      <t xml:space="preserve"> - DIA - 07:00 ÁS 19:00</t>
    </r>
  </si>
  <si>
    <t>pedido de folga</t>
  </si>
  <si>
    <r>
      <rPr>
        <b/>
        <sz val="8"/>
        <rFont val="Arial Black"/>
        <family val="2"/>
      </rPr>
      <t>Fl</t>
    </r>
    <r>
      <rPr>
        <sz val="8"/>
        <rFont val="Arial Black"/>
        <family val="2"/>
      </rPr>
      <t>:</t>
    </r>
    <r>
      <rPr>
        <sz val="8"/>
        <rFont val="Arial Narrow"/>
        <family val="2"/>
      </rPr>
      <t xml:space="preserve"> HORÁRIO FLEXÍVEL</t>
    </r>
  </si>
  <si>
    <r>
      <t xml:space="preserve">
</t>
    </r>
    <r>
      <rPr>
        <b/>
        <sz val="10"/>
        <color indexed="10"/>
        <rFont val="Arial"/>
        <family val="2"/>
      </rPr>
      <t>ESCALA DE TRABALHO UPA CENTRO OESTE - JUNHO 2025</t>
    </r>
    <r>
      <rPr>
        <b/>
        <sz val="10"/>
        <rFont val="Arial"/>
        <family val="2"/>
      </rPr>
      <t xml:space="preserve">
CARGA HORÁRIA - 19 DIAS ÚTEIS - 114h
ESCALA DE PLANTÃO PREVISTA - TÉCNICO DE GESTÃO PÚBLICA
</t>
    </r>
  </si>
  <si>
    <t>ESCALA DE COBERTURA TARDE - JUNHO</t>
  </si>
  <si>
    <t>Gabriela Matesco</t>
  </si>
  <si>
    <t>LG</t>
  </si>
  <si>
    <r>
      <t>M</t>
    </r>
    <r>
      <rPr>
        <b/>
        <u/>
        <sz val="8"/>
        <rFont val="Arial"/>
        <family val="2"/>
      </rPr>
      <t>T</t>
    </r>
  </si>
  <si>
    <t>TSN</t>
  </si>
  <si>
    <r>
      <t xml:space="preserve">ESCALA DE TRABALHO PREVISTA UPA Sabará – Junho -  2025
</t>
    </r>
    <r>
      <rPr>
        <b/>
        <sz val="10"/>
        <rFont val="Arial"/>
        <family val="2"/>
        <charset val="1"/>
      </rPr>
      <t xml:space="preserve">CARGA HORÁRIA – 20 DIAS ÚTEIS - 120 HS
</t>
    </r>
    <r>
      <rPr>
        <b/>
        <sz val="9"/>
        <rFont val="Arial"/>
        <family val="2"/>
        <charset val="1"/>
      </rPr>
      <t>ESCALA DE PLANTÃO – DEMAIS FUNÇÕES</t>
    </r>
  </si>
  <si>
    <t>Carolina A.F. Santini</t>
  </si>
  <si>
    <t>Mat. 151602</t>
  </si>
  <si>
    <t>Coord. Administrativa UPA Sabará</t>
  </si>
  <si>
    <r>
      <rPr>
        <b/>
        <sz val="11"/>
        <color theme="1"/>
        <rFont val="Calibri"/>
        <family val="2"/>
        <scheme val="minor"/>
      </rPr>
      <t xml:space="preserve">LG </t>
    </r>
    <r>
      <rPr>
        <sz val="11"/>
        <color theme="1"/>
        <rFont val="Calibri"/>
        <family val="2"/>
        <scheme val="minor"/>
      </rPr>
      <t>- Licença Gala</t>
    </r>
  </si>
  <si>
    <t>D2/N</t>
  </si>
  <si>
    <t>MSN</t>
  </si>
  <si>
    <t>T3/N</t>
  </si>
  <si>
    <t>D1/N</t>
  </si>
  <si>
    <t>T2N</t>
  </si>
  <si>
    <t>MT</t>
  </si>
  <si>
    <r>
      <t>T3</t>
    </r>
    <r>
      <rPr>
        <b/>
        <u/>
        <sz val="16"/>
        <color theme="1"/>
        <rFont val="Arial"/>
        <family val="2"/>
      </rPr>
      <t>N</t>
    </r>
  </si>
  <si>
    <r>
      <rPr>
        <b/>
        <u/>
        <sz val="8"/>
        <rFont val="Arial"/>
        <family val="2"/>
      </rPr>
      <t>M</t>
    </r>
    <r>
      <rPr>
        <sz val="8"/>
        <rFont val="Arial"/>
        <family val="2"/>
      </rPr>
      <t>SN</t>
    </r>
  </si>
  <si>
    <r>
      <rPr>
        <b/>
        <sz val="14"/>
        <color rgb="FFFF0000"/>
        <rFont val="Arial"/>
        <family val="2"/>
      </rPr>
      <t>ESCALA DE TRABALHO DO UPA SABARA - Junho 2025</t>
    </r>
    <r>
      <rPr>
        <b/>
        <sz val="14"/>
        <color theme="1"/>
        <rFont val="Arial"/>
        <family val="2"/>
        <charset val="1"/>
      </rPr>
      <t xml:space="preserve">
CARGA HORÁRIA – 19 DIAS ÚTEIS 91,2  HS
ESCALA DE PLANTÃO Técnico de Radiologia</t>
    </r>
  </si>
  <si>
    <t>d1</t>
  </si>
  <si>
    <t>D2N</t>
  </si>
  <si>
    <r>
      <t xml:space="preserve">
ESCALA DE TRABALHO PREVISTA - UPA Sabará  
COORDENAÇÃO – JUNHO</t>
    </r>
    <r>
      <rPr>
        <b/>
        <sz val="10"/>
        <color indexed="10"/>
        <rFont val="Arial"/>
        <family val="2"/>
      </rPr>
      <t xml:space="preserve"> –</t>
    </r>
    <r>
      <rPr>
        <b/>
        <sz val="10"/>
        <rFont val="Arial"/>
        <family val="2"/>
        <charset val="1"/>
      </rPr>
      <t xml:space="preserve"> </t>
    </r>
    <r>
      <rPr>
        <b/>
        <sz val="10"/>
        <color indexed="10"/>
        <rFont val="Arial"/>
        <family val="2"/>
      </rPr>
      <t>2025</t>
    </r>
    <r>
      <rPr>
        <b/>
        <sz val="10"/>
        <rFont val="Arial"/>
        <family val="2"/>
        <charset val="1"/>
      </rPr>
      <t xml:space="preserve"> 
CARGA HORÁRIA –  DIAS 18 ÚTEIS - 108 HS
</t>
    </r>
  </si>
  <si>
    <t xml:space="preserve">Reg. Prof. </t>
  </si>
  <si>
    <t>Enfermeiro</t>
  </si>
  <si>
    <t>COREN</t>
  </si>
  <si>
    <t>M5/N</t>
  </si>
  <si>
    <r>
      <t>I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  <charset val="1"/>
      </rPr>
      <t>/SN</t>
    </r>
  </si>
  <si>
    <t>M6</t>
  </si>
  <si>
    <t>FLUXO</t>
  </si>
  <si>
    <r>
      <t>I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  <charset val="1"/>
      </rPr>
      <t>/N</t>
    </r>
  </si>
  <si>
    <t>N/M</t>
  </si>
  <si>
    <t>I/M</t>
  </si>
  <si>
    <t>15339-7</t>
  </si>
  <si>
    <t>ANA PAULA F PAGLEARINE</t>
  </si>
  <si>
    <t>07-13H</t>
  </si>
  <si>
    <t>M/T1</t>
  </si>
  <si>
    <t>CUR</t>
  </si>
  <si>
    <t>AF</t>
  </si>
  <si>
    <t>T1/N</t>
  </si>
  <si>
    <t>43289-0</t>
  </si>
  <si>
    <t>CESAR AUGUSTO DE OLIVEIRA</t>
  </si>
  <si>
    <t>07-19H</t>
  </si>
  <si>
    <t>OK</t>
  </si>
  <si>
    <t>43490-6</t>
  </si>
  <si>
    <t>VANIA GOMES SANTOS FERREIRA</t>
  </si>
  <si>
    <t>15679-5</t>
  </si>
  <si>
    <t>MAITE GOMES LIMA</t>
  </si>
  <si>
    <t>13815-0</t>
  </si>
  <si>
    <t>LUCIANA PINHEIRO</t>
  </si>
  <si>
    <t>15702-3</t>
  </si>
  <si>
    <t>MICHEL ADEMAR DA CONCEIÇÃO</t>
  </si>
  <si>
    <t>43495-7</t>
  </si>
  <si>
    <t>CARLOS HENRIQUE ANTONIO</t>
  </si>
  <si>
    <t>42814-0</t>
  </si>
  <si>
    <t>43489-2</t>
  </si>
  <si>
    <t>DANIELLE C.M.A. DE SANTANA</t>
  </si>
  <si>
    <t>11443-7</t>
  </si>
  <si>
    <t>15695-7</t>
  </si>
  <si>
    <t>LETICIA COUTINHO DE OLIVEIRA</t>
  </si>
  <si>
    <t>13944-0</t>
  </si>
  <si>
    <t>MANOEL CARLOS ARANTES</t>
  </si>
  <si>
    <t>19h-7h</t>
  </si>
  <si>
    <t>43491-4</t>
  </si>
  <si>
    <t>VIVIAN SAYURI N. EBURNIO</t>
  </si>
  <si>
    <t>15698-1</t>
  </si>
  <si>
    <t>MAIRA LENA LIMA LEITE</t>
  </si>
  <si>
    <t>13615-8</t>
  </si>
  <si>
    <t>NEIVA MEIRA T. CARMO</t>
  </si>
  <si>
    <r>
      <t>I/</t>
    </r>
    <r>
      <rPr>
        <b/>
        <u/>
        <sz val="10"/>
        <rFont val="Arial"/>
        <family val="2"/>
      </rPr>
      <t>I</t>
    </r>
  </si>
  <si>
    <t>13612-3</t>
  </si>
  <si>
    <r>
      <rPr>
        <b/>
        <u/>
        <sz val="10"/>
        <rFont val="Arial"/>
        <family val="2"/>
      </rPr>
      <t>M</t>
    </r>
    <r>
      <rPr>
        <sz val="10"/>
        <rFont val="Arial"/>
        <family val="2"/>
      </rPr>
      <t>/N</t>
    </r>
  </si>
  <si>
    <t>15706-6</t>
  </si>
  <si>
    <t>JOAS SOARES LAURIANO</t>
  </si>
  <si>
    <t>43358-6</t>
  </si>
  <si>
    <t>ANADIR ALMEIDA FERREIRA</t>
  </si>
  <si>
    <t>MARCELO FERNANDES</t>
  </si>
  <si>
    <t>MANUELA PIRES DE AZEVEDO</t>
  </si>
  <si>
    <t>Enfermeiros Fluxistas</t>
  </si>
  <si>
    <t>13614-0</t>
  </si>
  <si>
    <t>TANIA V. P. R. T. SANTOS</t>
  </si>
  <si>
    <t>10-22H</t>
  </si>
  <si>
    <t>FLEX</t>
  </si>
  <si>
    <t>DEBORA CRISTINA Y.I. MORITA</t>
  </si>
  <si>
    <t>42792-6</t>
  </si>
  <si>
    <t>F - FRENTE (ACOLHIMENTO, POS E HIDRATAÇÃO)</t>
  </si>
  <si>
    <t>P- PLANTÃO DIURNO 07 - 19HS</t>
  </si>
  <si>
    <t>E- FUNDOS (ENFERMARIA E EMERGENCIA)</t>
  </si>
  <si>
    <t>T- TARDE - 13 - 19HS</t>
  </si>
  <si>
    <t>EH - EMERGENCIA E HIDRATAÇÃO</t>
  </si>
  <si>
    <t>TI - TARDE E INTERMEDIÁRIO - 13 - 01H</t>
  </si>
  <si>
    <t xml:space="preserve">ENF - ENFERMARIA </t>
  </si>
  <si>
    <t>SN - SERVIÇO NOTURNO - 19 - 07HS</t>
  </si>
  <si>
    <t>P2 - MANHA E NOITE - 10 - 22H</t>
  </si>
  <si>
    <r>
      <t>N</t>
    </r>
    <r>
      <rPr>
        <u/>
        <vertAlign val="superscript"/>
        <sz val="10"/>
        <rFont val="Arial"/>
        <family val="2"/>
      </rPr>
      <t xml:space="preserve">1 </t>
    </r>
    <r>
      <rPr>
        <u/>
        <sz val="10"/>
        <rFont val="Arial"/>
        <family val="2"/>
      </rPr>
      <t>= NOITE - 19 - 21H</t>
    </r>
  </si>
  <si>
    <t>M5 - MANHA - 7 -14:00H</t>
  </si>
  <si>
    <t>M5/N - MANHA/NOITE - 7 - 12H E 19 - 22H</t>
  </si>
  <si>
    <t>M5/I - MANHA E NOITE - 7 - 01H</t>
  </si>
  <si>
    <t>T5 - TARDE - 16:00 - 22:00H</t>
  </si>
  <si>
    <t>T5/N - TARDE  NOITE - 16:00 - 07:00H</t>
  </si>
  <si>
    <t>M6 - MANHA E TARDE - 10:00 - 16:00H</t>
  </si>
  <si>
    <t>M4 MANHA 7:00 - 12:30H</t>
  </si>
  <si>
    <t>T6 TARDE - 13:30 - 19:00H</t>
  </si>
  <si>
    <t xml:space="preserve">15:00 - 19:00 </t>
  </si>
  <si>
    <r>
      <rPr>
        <b/>
        <sz val="14"/>
        <color rgb="FFFF0000"/>
        <rFont val="Arial"/>
        <family val="2"/>
      </rPr>
      <t xml:space="preserve">ESCALA REALIZADA DA UPA SABARÁ - JUNHO- 2025
</t>
    </r>
    <r>
      <rPr>
        <b/>
        <sz val="14"/>
        <rFont val="Arial"/>
        <family val="2"/>
      </rPr>
      <t>CARGA HORÁRIA -  18 DIAS ÚTEIS 108 HS</t>
    </r>
    <r>
      <rPr>
        <sz val="14"/>
        <rFont val="Arial"/>
        <family val="2"/>
      </rPr>
      <t xml:space="preserve">
</t>
    </r>
    <r>
      <rPr>
        <b/>
        <sz val="14"/>
        <rFont val="Arial"/>
        <family val="2"/>
      </rPr>
      <t>ESCALA DE PLANTÃO - ENFERMEIROS</t>
    </r>
  </si>
  <si>
    <t>ESCALA REALIZADA DA UPA SABARÁ - JUNHO -  2025</t>
  </si>
  <si>
    <t>CARGA HORÁRIA - 18 DIAS ÚTEIS - 108 HS</t>
  </si>
  <si>
    <t>ESCALA DE PLANTÃO TÉCNICOS DE ENFERMAGEM DIURNO</t>
  </si>
  <si>
    <t>TÉCNICO ENFERMAGEM</t>
  </si>
  <si>
    <t>I2/M</t>
  </si>
  <si>
    <t>P2</t>
  </si>
  <si>
    <t>T5/N</t>
  </si>
  <si>
    <t>M5/I</t>
  </si>
  <si>
    <t>M/AT</t>
  </si>
  <si>
    <t>13649-2</t>
  </si>
  <si>
    <t>AP MARCIA SPINASSI</t>
  </si>
  <si>
    <t>235203</t>
  </si>
  <si>
    <t>7h00 às 19h00</t>
  </si>
  <si>
    <t>14190-9</t>
  </si>
  <si>
    <t>CLÓVIS E .DA COSTA</t>
  </si>
  <si>
    <t>492325</t>
  </si>
  <si>
    <t>14098-8</t>
  </si>
  <si>
    <t>JAQUELINE SOUZA DE ALMEIDA</t>
  </si>
  <si>
    <t>13715-4</t>
  </si>
  <si>
    <t>ELISÂNGELA S.S.S.PEREIRA</t>
  </si>
  <si>
    <t>263106</t>
  </si>
  <si>
    <t>15258-7</t>
  </si>
  <si>
    <t xml:space="preserve">M.NILZA  BORGES </t>
  </si>
  <si>
    <t>15086-0</t>
  </si>
  <si>
    <t>MARTA REGINA M. OLIVEIRA</t>
  </si>
  <si>
    <t>13164-4</t>
  </si>
  <si>
    <t xml:space="preserve">MARTA LUISA ROSA DA SILVA </t>
  </si>
  <si>
    <t>13026-5</t>
  </si>
  <si>
    <t>SUELY B DE O RODRIGUES</t>
  </si>
  <si>
    <t>13740-5</t>
  </si>
  <si>
    <t>VERA LUCIA GLOOR</t>
  </si>
  <si>
    <t>492782</t>
  </si>
  <si>
    <t>15779-1</t>
  </si>
  <si>
    <t>GIULIANO ELIDIO ARLINDO</t>
  </si>
  <si>
    <t>INICIO DO SERVIDOR 16/06/25</t>
  </si>
  <si>
    <t>15803-8</t>
  </si>
  <si>
    <t>DANIELA VANESSA DE LIMA</t>
  </si>
  <si>
    <t>INICIO DA SERVIDORA 16/06/25</t>
  </si>
  <si>
    <t>43299-7</t>
  </si>
  <si>
    <t>MAYARA PAIXÃO FERREIRA</t>
  </si>
  <si>
    <t>13705-7</t>
  </si>
  <si>
    <t>ANA CAROLINA DA C. RAMOS</t>
  </si>
  <si>
    <t>665004</t>
  </si>
  <si>
    <t>13689-1</t>
  </si>
  <si>
    <t>ADRIANA BORBA ALVES</t>
  </si>
  <si>
    <t>FÉRIAS 20 A 26</t>
  </si>
  <si>
    <t>15120-3</t>
  </si>
  <si>
    <t>BIANCO ZAMPARO</t>
  </si>
  <si>
    <t>710920</t>
  </si>
  <si>
    <r>
      <rPr>
        <b/>
        <u/>
        <sz val="12"/>
        <rFont val="Arial"/>
        <family val="2"/>
      </rPr>
      <t>M</t>
    </r>
    <r>
      <rPr>
        <sz val="12"/>
        <rFont val="Arial"/>
        <family val="2"/>
      </rPr>
      <t>/T</t>
    </r>
  </si>
  <si>
    <r>
      <rPr>
        <b/>
        <u/>
        <sz val="12"/>
        <rFont val="Arial"/>
        <family val="2"/>
      </rPr>
      <t>P</t>
    </r>
    <r>
      <rPr>
        <sz val="12"/>
        <rFont val="Arial"/>
        <family val="2"/>
      </rPr>
      <t>/I</t>
    </r>
  </si>
  <si>
    <t>15115-7</t>
  </si>
  <si>
    <t>CLAUDIA DAIANE R. DA NEVE</t>
  </si>
  <si>
    <t>932606</t>
  </si>
  <si>
    <t>EXONERAÇÃO A PEDIDO</t>
  </si>
  <si>
    <t>15329-0</t>
  </si>
  <si>
    <t>J WALDECI FREITAS</t>
  </si>
  <si>
    <t>11435-9</t>
  </si>
  <si>
    <t>ROSELAINE YANES PALMIERI</t>
  </si>
  <si>
    <r>
      <t>P/</t>
    </r>
    <r>
      <rPr>
        <b/>
        <u/>
        <sz val="12"/>
        <rFont val="Arial"/>
        <family val="2"/>
      </rPr>
      <t>I</t>
    </r>
  </si>
  <si>
    <t>15085-1</t>
  </si>
  <si>
    <t>VERA LÚCIA SANTOS</t>
  </si>
  <si>
    <t>1034610</t>
  </si>
  <si>
    <t>SUZAMAR TREVISAN RODRIGUES</t>
  </si>
  <si>
    <t>15740-6</t>
  </si>
  <si>
    <t>EDNA RODRIGUES BARBOSA DANIEL</t>
  </si>
  <si>
    <t>15818-6</t>
  </si>
  <si>
    <t>ROSE DAIANE F GONÇALVES</t>
  </si>
  <si>
    <t>43456-6</t>
  </si>
  <si>
    <t>JOSIANE CAMILO DOS S. SILVA</t>
  </si>
  <si>
    <t>43449-3</t>
  </si>
  <si>
    <t>GIOVANNI FRANCESCO NEGRI</t>
  </si>
  <si>
    <t>43416-7</t>
  </si>
  <si>
    <t>GHEYSA PATRICIA DE LIMA</t>
  </si>
  <si>
    <t>12471-0</t>
  </si>
  <si>
    <t>WALDENIR GOMES BRITO</t>
  </si>
  <si>
    <t>13747-2</t>
  </si>
  <si>
    <t>AP FÁTIMA DE JESUS</t>
  </si>
  <si>
    <t>13729-4</t>
  </si>
  <si>
    <t>BENTO (ANDRE LUIS)</t>
  </si>
  <si>
    <t>541438</t>
  </si>
  <si>
    <t>7h00 às 13h00</t>
  </si>
  <si>
    <t>81507-1</t>
  </si>
  <si>
    <t>BRUNO DE ARAGÃO R0DRIGUES</t>
  </si>
  <si>
    <t>13h00 às 19h00</t>
  </si>
  <si>
    <t>?</t>
  </si>
  <si>
    <t>14279-4</t>
  </si>
  <si>
    <t>CRISTIANE DE CASSIA P.PADILHA</t>
  </si>
  <si>
    <t>ATESTADO</t>
  </si>
  <si>
    <t>12946-1</t>
  </si>
  <si>
    <t>KARINA CARVALHO</t>
  </si>
  <si>
    <t>13865-7</t>
  </si>
  <si>
    <t>FATIMA CORDEIRO TORRES</t>
  </si>
  <si>
    <t>13859-2</t>
  </si>
  <si>
    <t>MARIA FERNANDA GALVÃO</t>
  </si>
  <si>
    <t>15105-0</t>
  </si>
  <si>
    <t>ANGELA CELESTE TELES BELTRAN</t>
  </si>
  <si>
    <t>14091-0</t>
  </si>
  <si>
    <t>REGINA L M. RABELO</t>
  </si>
  <si>
    <t>731494</t>
  </si>
  <si>
    <t>15631-0</t>
  </si>
  <si>
    <t>MARIA MADALENA BRAVO SILVA</t>
  </si>
  <si>
    <t>15800-3</t>
  </si>
  <si>
    <t>LARISSA DE ANDRADE LOPES</t>
  </si>
  <si>
    <t>JULIET CRISTINA DA SILVA</t>
  </si>
  <si>
    <t>ELISANGELA DE SOUZA FERREIRA</t>
  </si>
  <si>
    <t>12147-9</t>
  </si>
  <si>
    <t>ESCALA DE PLANTÃO TÉCNICOS DE ENFERMAGEM NOTURNO</t>
  </si>
  <si>
    <t>MATRÍCULA</t>
  </si>
  <si>
    <t>,</t>
  </si>
  <si>
    <t>I2/N</t>
  </si>
  <si>
    <t>T2/N</t>
  </si>
  <si>
    <t>13222-5</t>
  </si>
  <si>
    <t>ANGELITA VENANCIO TRUCOLO</t>
  </si>
  <si>
    <t>14261-1</t>
  </si>
  <si>
    <t>IZABEL LUIZA SOARES</t>
  </si>
  <si>
    <t>11829-0</t>
  </si>
  <si>
    <t>JOSEFA IVANEIDE DA SILVA</t>
  </si>
  <si>
    <t>15492-0</t>
  </si>
  <si>
    <t>LILIAN SOARES DOS SANTOS PONCE</t>
  </si>
  <si>
    <t>12219-0</t>
  </si>
  <si>
    <t>MARCELO FABIANI SILVA</t>
  </si>
  <si>
    <t>19H - 01H</t>
  </si>
  <si>
    <t>13887-8</t>
  </si>
  <si>
    <t>MARIA APARECIDA DA SILVA</t>
  </si>
  <si>
    <t>388029</t>
  </si>
  <si>
    <t>13680-0</t>
  </si>
  <si>
    <t>MARIA REGINA RODRIGUES SILVA</t>
  </si>
  <si>
    <t>13725-1</t>
  </si>
  <si>
    <t>ROSANGELA AP. REIS CASAGRANDE</t>
  </si>
  <si>
    <t>15786-4</t>
  </si>
  <si>
    <t>FABRICIO ANTONIO DE LIMA</t>
  </si>
  <si>
    <t>43551-1</t>
  </si>
  <si>
    <t xml:space="preserve">DANILO DE CAMPOS </t>
  </si>
  <si>
    <t>43415-9</t>
  </si>
  <si>
    <t>EDVANA CRISTINA BARBOSA</t>
  </si>
  <si>
    <t>43384-5</t>
  </si>
  <si>
    <t>ALINE LAMÁRIO DA ROSA COSTA</t>
  </si>
  <si>
    <t>13180-6</t>
  </si>
  <si>
    <t>DENISE BOAVENTURA</t>
  </si>
  <si>
    <t>12389-7</t>
  </si>
  <si>
    <t>ELIANIA DA SILVA</t>
  </si>
  <si>
    <t>12172-0</t>
  </si>
  <si>
    <t>JOÃO BATISTA DE OLIVEIRA FILHO</t>
  </si>
  <si>
    <t>12926-7</t>
  </si>
  <si>
    <t>LUCILENE A SILVA MENDES</t>
  </si>
  <si>
    <t>12420-6</t>
  </si>
  <si>
    <t>MARCIO LEANDRO DE OLIVEIRA</t>
  </si>
  <si>
    <t>15491-1</t>
  </si>
  <si>
    <t xml:space="preserve">NILZA MOREIRA PINHO </t>
  </si>
  <si>
    <t>10628-3</t>
  </si>
  <si>
    <t>SILVANA TEIXEIRA</t>
  </si>
  <si>
    <t>13268-3</t>
  </si>
  <si>
    <t>SILVIA LOPES DA SILVA</t>
  </si>
  <si>
    <t>13679-4</t>
  </si>
  <si>
    <t>THIAGO GONÇALVES MEDEIROS</t>
  </si>
  <si>
    <t>43553-8</t>
  </si>
  <si>
    <t>ANDRESSA ESTEVES DE SOUZA</t>
  </si>
  <si>
    <t>43294-6</t>
  </si>
  <si>
    <t>ANDRESSA DA ROCHA BARBOSA</t>
  </si>
  <si>
    <t>14262-0</t>
  </si>
  <si>
    <t>VANESSA LUIZ HONORATO FRANDINI</t>
  </si>
  <si>
    <t>11128-7</t>
  </si>
  <si>
    <t>VANDERLUCIA CALDEIRA DA SILVA</t>
  </si>
  <si>
    <t>43314-4</t>
  </si>
  <si>
    <t>THAIS VIDAL DOS SANTOS SOUZA</t>
  </si>
  <si>
    <t>10722-0</t>
  </si>
  <si>
    <t>EDNA REGINA DA SILVA</t>
  </si>
  <si>
    <t>12851-1</t>
  </si>
  <si>
    <t>ISMAR DA CRUZ REIS JUNIOR</t>
  </si>
  <si>
    <t>14169-0</t>
  </si>
  <si>
    <t>JOSE M. BARBOSA JUNIOR</t>
  </si>
  <si>
    <t>13712-0</t>
  </si>
  <si>
    <t>LISANIA PINTO</t>
  </si>
  <si>
    <t>741333</t>
  </si>
  <si>
    <t>12464-8</t>
  </si>
  <si>
    <t>NERCI APDA DE CASTRO DESTACIO</t>
  </si>
  <si>
    <t>13694-8</t>
  </si>
  <si>
    <t>SIMONE PEREIRA DA SILVA</t>
  </si>
  <si>
    <t>15750-3</t>
  </si>
  <si>
    <t>MARIA JOSE DE LIMA MACHADO</t>
  </si>
  <si>
    <t>15770-8</t>
  </si>
  <si>
    <t>ROSILAINE MORAIS CARVALHO</t>
  </si>
  <si>
    <t>KARINA FERREIRA DE OLIVEIRA</t>
  </si>
  <si>
    <t>43318-7</t>
  </si>
  <si>
    <t>LEILA APARECIDA DA SILVA</t>
  </si>
  <si>
    <t>CLAUDIA MARIA VIANA DE MORAES</t>
  </si>
  <si>
    <t>43315-2</t>
  </si>
  <si>
    <t>EDILAINE CRISTINA SARTORI</t>
  </si>
  <si>
    <t>12422-2</t>
  </si>
  <si>
    <t>MARIA APARECIDA DA  SILVA</t>
  </si>
  <si>
    <r>
      <rPr>
        <b/>
        <u/>
        <sz val="12"/>
        <rFont val="Arial"/>
        <family val="2"/>
      </rPr>
      <t>M</t>
    </r>
    <r>
      <rPr>
        <sz val="12"/>
        <rFont val="Arial"/>
        <family val="2"/>
      </rPr>
      <t>/N</t>
    </r>
  </si>
  <si>
    <t>OK?</t>
  </si>
  <si>
    <t>N1</t>
  </si>
  <si>
    <r>
      <t>M/</t>
    </r>
    <r>
      <rPr>
        <b/>
        <u/>
        <sz val="12"/>
        <rFont val="Arial"/>
        <family val="2"/>
      </rPr>
      <t>N</t>
    </r>
  </si>
  <si>
    <r>
      <rPr>
        <sz val="12"/>
        <rFont val="Arial"/>
        <family val="2"/>
      </rPr>
      <t>T</t>
    </r>
    <r>
      <rPr>
        <b/>
        <u/>
        <sz val="12"/>
        <rFont val="Arial"/>
        <family val="2"/>
      </rPr>
      <t>/N</t>
    </r>
  </si>
  <si>
    <r>
      <rPr>
        <b/>
        <u/>
        <sz val="12"/>
        <rFont val="Arial"/>
        <family val="2"/>
      </rPr>
      <t>T</t>
    </r>
    <r>
      <rPr>
        <sz val="12"/>
        <rFont val="Arial"/>
        <family val="2"/>
      </rPr>
      <t>/N</t>
    </r>
  </si>
  <si>
    <t>FT</t>
  </si>
  <si>
    <t>P1</t>
  </si>
  <si>
    <t>I2</t>
  </si>
  <si>
    <t>P1.</t>
  </si>
  <si>
    <t>P3</t>
  </si>
  <si>
    <t>TI</t>
  </si>
  <si>
    <t>I1</t>
  </si>
  <si>
    <t>P4.</t>
  </si>
  <si>
    <t>P5</t>
  </si>
  <si>
    <t>P4</t>
  </si>
  <si>
    <t>SIRLENE CARRETI</t>
  </si>
  <si>
    <t>EDNA APARECIDA DA SILVA</t>
  </si>
  <si>
    <t>FRANCESCA A WILLY AMARAL</t>
  </si>
  <si>
    <t>EDIMARA DOS SANTOS PEREIRA</t>
  </si>
  <si>
    <t xml:space="preserve">MARCIA TOMOKO HORITA  </t>
  </si>
  <si>
    <t>M - DAS 07 AS 13HS</t>
  </si>
  <si>
    <t>M1 - DAS 07 AS 12HS</t>
  </si>
  <si>
    <t>T- DAS 13 ÀS 19HS</t>
  </si>
  <si>
    <t>I - DAS 19 À 01H</t>
  </si>
  <si>
    <t>T1 - DAS 12 AS 19HS</t>
  </si>
  <si>
    <t>TI - DAS 13 A 01H COM 1H INTERVALO REGISTRADA NO PONTO</t>
  </si>
  <si>
    <t>I2 - DAS 16 À 01H COM 1H INTERVALO REGISTRADO NO PONTO</t>
  </si>
  <si>
    <t>I1 - DAS 18 A 01H</t>
  </si>
  <si>
    <t>P - DAS 07 AS 19H COM 1 H INTERVALO REGISTRADA NO PONTO</t>
  </si>
  <si>
    <t>P1 - DAS 07 AS 16HS COM 1 H INTERVALO REGISTRADA NO PONTO</t>
  </si>
  <si>
    <t>P1. - DAS 07 AS 15HS COM 1 H INTERVALO REGISTRADA NO PONTO</t>
  </si>
  <si>
    <t>P2 - DAS 10 AS 19HS COM 1 HORA INTERVALO REGISTRADO NO PONTO</t>
  </si>
  <si>
    <t>P3 - DAS 11 AS 23HS COM 1 H INTERVALO REGISTRADA NO PONTO</t>
  </si>
  <si>
    <t>P4 - DAS 08 ÀS 19HS COM 1 H INTERVALO REGISTRADA NO PONTO</t>
  </si>
  <si>
    <t>P4. - DAS 07 ÀS 20HS COM 1 H INTERVALO REGISTRADA NO PONTO</t>
  </si>
  <si>
    <t>P5 - DAS 10 AS 20HS COM 1 H INTERVALO REGISTRADA NO PONTO</t>
  </si>
  <si>
    <t>ESCALA REALIZADA DA UPA SABARÁ - JUNHO - 2025
CARGA HORÁRIA -  18 DIAS ÚTEIS 144 HS
ESCALA DE PLANTÃO - 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</si>
</sst>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5"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b/>
      <sz val="8"/>
      <name val="Calibri"/>
      <family val="2"/>
      <charset val="1"/>
    </font>
    <font>
      <b/>
      <sz val="6.5"/>
      <name val="Arial"/>
      <family val="2"/>
      <charset val="1"/>
    </font>
    <font>
      <b/>
      <sz val="9"/>
      <name val="Arial"/>
      <family val="2"/>
      <charset val="1"/>
    </font>
    <font>
      <b/>
      <sz val="9"/>
      <name val="Arial Narrow"/>
      <family val="2"/>
      <charset val="1"/>
    </font>
    <font>
      <b/>
      <sz val="6"/>
      <name val="Arial"/>
      <family val="2"/>
    </font>
    <font>
      <b/>
      <sz val="8"/>
      <name val="Arial"/>
      <family val="2"/>
      <charset val="1"/>
    </font>
    <font>
      <sz val="10"/>
      <name val="Verdana"/>
      <family val="2"/>
      <charset val="1"/>
    </font>
    <font>
      <sz val="11"/>
      <name val="Calibri"/>
      <family val="2"/>
      <charset val="1"/>
    </font>
    <font>
      <sz val="8"/>
      <name val="Calibri"/>
      <family val="2"/>
      <charset val="1"/>
    </font>
    <font>
      <sz val="9"/>
      <name val="Arial Narrow"/>
      <family val="2"/>
      <charset val="1"/>
    </font>
    <font>
      <sz val="8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sz val="12"/>
      <name val="Arial Narrow"/>
      <family val="2"/>
      <charset val="1"/>
    </font>
    <font>
      <sz val="10"/>
      <name val="Arial"/>
      <family val="2"/>
      <charset val="1"/>
    </font>
    <font>
      <b/>
      <u/>
      <sz val="12"/>
      <name val="Arial"/>
      <family val="2"/>
      <charset val="1"/>
    </font>
    <font>
      <sz val="11"/>
      <color indexed="8"/>
      <name val="Calibri"/>
      <family val="2"/>
    </font>
    <font>
      <sz val="12"/>
      <name val="Arial"/>
      <family val="2"/>
    </font>
    <font>
      <b/>
      <sz val="9"/>
      <name val="Calibri"/>
      <family val="2"/>
      <charset val="1"/>
    </font>
    <font>
      <b/>
      <sz val="8.5"/>
      <name val="Arial"/>
      <family val="2"/>
      <charset val="1"/>
    </font>
    <font>
      <sz val="9"/>
      <name val="Arial"/>
      <family val="2"/>
      <charset val="1"/>
    </font>
    <font>
      <sz val="9"/>
      <name val="Calibri"/>
      <family val="2"/>
      <charset val="1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sz val="7"/>
      <color rgb="FF000000"/>
      <name val="Arial"/>
      <family val="2"/>
      <charset val="1"/>
    </font>
    <font>
      <b/>
      <sz val="7"/>
      <color rgb="FF000000"/>
      <name val="Arial"/>
      <family val="2"/>
      <charset val="1"/>
    </font>
    <font>
      <sz val="7"/>
      <color rgb="FF000000"/>
      <name val="Albertus MT"/>
      <family val="2"/>
      <charset val="1"/>
    </font>
    <font>
      <sz val="9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Albertus MT"/>
      <family val="2"/>
      <charset val="1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9"/>
      <color theme="1"/>
      <name val="Calibri"/>
      <family val="2"/>
      <charset val="1"/>
    </font>
    <font>
      <b/>
      <sz val="10"/>
      <color rgb="FF000000"/>
      <name val="Arial"/>
      <family val="2"/>
      <charset val="1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"/>
    </font>
    <font>
      <b/>
      <sz val="6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7"/>
      <color rgb="FF000000"/>
      <name val="Arial Narrow"/>
      <family val="2"/>
      <charset val="1"/>
    </font>
    <font>
      <b/>
      <sz val="10"/>
      <color rgb="FFFF0000"/>
      <name val="Arial"/>
      <family val="2"/>
      <charset val="1"/>
    </font>
    <font>
      <b/>
      <sz val="12"/>
      <color rgb="FF000000"/>
      <name val="Calibri"/>
      <family val="2"/>
      <charset val="1"/>
    </font>
    <font>
      <b/>
      <sz val="9"/>
      <color rgb="FFFF0000"/>
      <name val="Arial"/>
      <family val="2"/>
      <charset val="1"/>
    </font>
    <font>
      <b/>
      <sz val="9"/>
      <color rgb="FF000000"/>
      <name val="Arial Narrow"/>
      <family val="2"/>
    </font>
    <font>
      <b/>
      <sz val="7"/>
      <color rgb="FF000000"/>
      <name val="Calibri"/>
      <family val="2"/>
      <charset val="1"/>
    </font>
    <font>
      <sz val="9"/>
      <name val="Arial"/>
      <family val="2"/>
    </font>
    <font>
      <b/>
      <sz val="8"/>
      <name val="Calibri"/>
      <family val="2"/>
    </font>
    <font>
      <b/>
      <sz val="16"/>
      <name val="Calibri"/>
      <family val="2"/>
      <charset val="1"/>
    </font>
    <font>
      <b/>
      <sz val="16"/>
      <name val="Arial Narrow"/>
      <family val="2"/>
      <charset val="1"/>
    </font>
    <font>
      <b/>
      <sz val="16"/>
      <name val="Arial"/>
      <family val="2"/>
      <charset val="1"/>
    </font>
    <font>
      <b/>
      <sz val="16"/>
      <name val="Arial"/>
      <family val="2"/>
    </font>
    <font>
      <sz val="16"/>
      <name val="Arial"/>
      <family val="2"/>
      <charset val="1"/>
    </font>
    <font>
      <sz val="16"/>
      <color rgb="FF000000"/>
      <name val="Arial"/>
      <family val="2"/>
      <charset val="1"/>
    </font>
    <font>
      <sz val="16"/>
      <name val="Arial Narrow"/>
      <family val="2"/>
      <charset val="1"/>
    </font>
    <font>
      <sz val="16"/>
      <color rgb="FF000000"/>
      <name val="Calibri"/>
      <family val="2"/>
      <charset val="1"/>
    </font>
    <font>
      <sz val="16"/>
      <color rgb="FFFFFFFF"/>
      <name val="Arial"/>
      <family val="2"/>
      <charset val="1"/>
    </font>
    <font>
      <b/>
      <sz val="16"/>
      <color theme="0"/>
      <name val="Arial"/>
      <family val="2"/>
    </font>
    <font>
      <b/>
      <sz val="14"/>
      <color theme="1"/>
      <name val="Arial"/>
      <family val="2"/>
      <charset val="1"/>
    </font>
    <font>
      <b/>
      <sz val="16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Calibri"/>
      <family val="2"/>
      <charset val="1"/>
    </font>
    <font>
      <sz val="16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6"/>
      <color rgb="FFFF0000"/>
      <name val="Calibri"/>
      <family val="2"/>
      <charset val="1"/>
    </font>
    <font>
      <b/>
      <sz val="16"/>
      <color rgb="FFFF0000"/>
      <name val="Arial"/>
      <family val="2"/>
      <charset val="1"/>
    </font>
    <font>
      <sz val="8"/>
      <name val="Calibri"/>
      <family val="2"/>
    </font>
    <font>
      <b/>
      <sz val="8"/>
      <name val="Arial Black"/>
      <family val="2"/>
    </font>
    <font>
      <sz val="8"/>
      <name val="Arial"/>
      <family val="2"/>
    </font>
    <font>
      <b/>
      <sz val="8"/>
      <color theme="1"/>
      <name val="Calibri"/>
      <family val="2"/>
      <charset val="1"/>
    </font>
    <font>
      <b/>
      <sz val="8"/>
      <color theme="1"/>
      <name val="Calibri"/>
      <family val="2"/>
      <scheme val="minor"/>
    </font>
    <font>
      <sz val="8"/>
      <color rgb="FF000000"/>
      <name val="Arial"/>
      <family val="2"/>
      <charset val="1"/>
    </font>
    <font>
      <b/>
      <sz val="8"/>
      <color rgb="FFFF0000"/>
      <name val="Arial"/>
      <family val="2"/>
      <charset val="1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6"/>
      <color indexed="8"/>
      <name val="Arial"/>
      <family val="2"/>
    </font>
    <font>
      <sz val="6"/>
      <name val="Arial"/>
      <family val="2"/>
    </font>
    <font>
      <b/>
      <sz val="7"/>
      <color indexed="8"/>
      <name val="Arial"/>
      <family val="2"/>
    </font>
    <font>
      <sz val="10"/>
      <color theme="0"/>
      <name val="Arial"/>
      <family val="2"/>
    </font>
    <font>
      <b/>
      <sz val="8"/>
      <color indexed="8"/>
      <name val="Arial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1"/>
      <name val="Calibri"/>
      <family val="2"/>
    </font>
    <font>
      <sz val="8"/>
      <name val="Arial Narrow"/>
      <family val="2"/>
    </font>
    <font>
      <sz val="8"/>
      <name val="Arial Black"/>
      <family val="2"/>
    </font>
    <font>
      <sz val="6"/>
      <color indexed="8"/>
      <name val="Arial"/>
      <family val="2"/>
    </font>
    <font>
      <sz val="5"/>
      <name val="Arial"/>
      <family val="2"/>
    </font>
    <font>
      <sz val="6"/>
      <name val="Arial Narrow"/>
      <family val="2"/>
    </font>
    <font>
      <b/>
      <u/>
      <sz val="8"/>
      <name val="Arial Narrow"/>
      <family val="2"/>
    </font>
    <font>
      <sz val="7"/>
      <name val="Arial"/>
      <family val="2"/>
    </font>
    <font>
      <sz val="5"/>
      <color indexed="8"/>
      <name val="Albertus MT"/>
      <family val="2"/>
    </font>
    <font>
      <sz val="5"/>
      <color indexed="8"/>
      <name val="Calibri"/>
      <family val="2"/>
    </font>
    <font>
      <b/>
      <sz val="6"/>
      <color indexed="10"/>
      <name val="Arial"/>
      <family val="2"/>
    </font>
    <font>
      <sz val="7"/>
      <color indexed="10"/>
      <name val="Arial"/>
      <family val="2"/>
    </font>
    <font>
      <sz val="8"/>
      <color rgb="FF212529"/>
      <name val="Arial"/>
      <family val="2"/>
    </font>
    <font>
      <sz val="8"/>
      <color theme="1"/>
      <name val="Arial"/>
      <family val="2"/>
    </font>
    <font>
      <sz val="10"/>
      <color indexed="8"/>
      <name val="Calibri"/>
      <family val="2"/>
    </font>
    <font>
      <sz val="16"/>
      <color theme="0"/>
      <name val="Arial"/>
      <family val="2"/>
      <charset val="1"/>
    </font>
    <font>
      <b/>
      <u/>
      <sz val="8"/>
      <name val="Arial"/>
      <family val="2"/>
    </font>
    <font>
      <b/>
      <sz val="16"/>
      <color rgb="FF000000"/>
      <name val="Arial"/>
      <family val="2"/>
    </font>
    <font>
      <sz val="16"/>
      <color theme="1"/>
      <name val="Arial"/>
      <family val="2"/>
      <charset val="1"/>
    </font>
    <font>
      <b/>
      <sz val="16"/>
      <color theme="1"/>
      <name val="Arial"/>
      <family val="2"/>
    </font>
    <font>
      <sz val="16"/>
      <color theme="1"/>
      <name val="Arial Narrow"/>
      <family val="2"/>
      <charset val="1"/>
    </font>
    <font>
      <sz val="10"/>
      <color theme="1"/>
      <name val="Verdana"/>
      <family val="2"/>
      <charset val="1"/>
    </font>
    <font>
      <b/>
      <sz val="10"/>
      <color theme="1"/>
      <name val="Arial"/>
      <family val="2"/>
      <charset val="1"/>
    </font>
    <font>
      <sz val="10"/>
      <color theme="1"/>
      <name val="Arial"/>
      <family val="2"/>
      <charset val="1"/>
    </font>
    <font>
      <sz val="10"/>
      <color theme="1"/>
      <name val="Calibri"/>
      <family val="2"/>
      <charset val="1"/>
    </font>
    <font>
      <sz val="16"/>
      <color theme="1"/>
      <name val="Arial"/>
      <family val="2"/>
    </font>
    <font>
      <b/>
      <u/>
      <sz val="16"/>
      <color rgb="FF000000"/>
      <name val="Arial"/>
      <family val="2"/>
    </font>
    <font>
      <sz val="14"/>
      <name val="Arial Narrow"/>
      <family val="2"/>
      <charset val="1"/>
    </font>
    <font>
      <b/>
      <u/>
      <sz val="16"/>
      <color theme="1"/>
      <name val="Arial"/>
      <family val="2"/>
    </font>
    <font>
      <sz val="11"/>
      <color rgb="FF000000"/>
      <name val="Calibri"/>
      <family val="2"/>
      <charset val="1"/>
    </font>
    <font>
      <sz val="10"/>
      <color rgb="FFFF0000"/>
      <name val="Arial"/>
      <family val="2"/>
      <charset val="1"/>
    </font>
    <font>
      <b/>
      <sz val="14"/>
      <name val="Arial"/>
      <family val="2"/>
      <charset val="1"/>
    </font>
    <font>
      <b/>
      <vertAlign val="superscript"/>
      <sz val="8"/>
      <name val="Arial"/>
      <family val="2"/>
    </font>
    <font>
      <sz val="10"/>
      <color rgb="FF000000"/>
      <name val="Times New Roman"/>
      <family val="1"/>
      <charset val="1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b/>
      <sz val="18"/>
      <name val="Arial"/>
      <family val="2"/>
      <charset val="1"/>
    </font>
    <font>
      <b/>
      <sz val="12"/>
      <color rgb="FFFF0000"/>
      <name val="Arial"/>
      <family val="2"/>
    </font>
    <font>
      <u/>
      <sz val="10"/>
      <name val="Arial"/>
      <family val="2"/>
      <charset val="1"/>
    </font>
    <font>
      <b/>
      <u/>
      <sz val="10"/>
      <name val="Arial"/>
      <family val="2"/>
      <charset val="1"/>
    </font>
    <font>
      <u/>
      <vertAlign val="superscript"/>
      <sz val="10"/>
      <name val="Arial"/>
      <family val="2"/>
    </font>
    <font>
      <u/>
      <sz val="10"/>
      <name val="Arial"/>
      <family val="2"/>
    </font>
    <font>
      <u/>
      <sz val="11"/>
      <color rgb="FF000000"/>
      <name val="Calibri"/>
      <family val="2"/>
      <charset val="1"/>
    </font>
    <font>
      <b/>
      <sz val="12"/>
      <name val="Arial"/>
      <family val="2"/>
    </font>
    <font>
      <sz val="14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3"/>
      <name val="Arial"/>
      <family val="2"/>
      <charset val="1"/>
    </font>
    <font>
      <sz val="13"/>
      <name val="Arial"/>
      <family val="2"/>
      <charset val="1"/>
    </font>
    <font>
      <sz val="13"/>
      <color rgb="FF000000"/>
      <name val="Arial"/>
      <family val="2"/>
      <charset val="1"/>
    </font>
    <font>
      <b/>
      <sz val="13"/>
      <color rgb="FF000000"/>
      <name val="Arial"/>
      <family val="2"/>
      <charset val="1"/>
    </font>
    <font>
      <b/>
      <sz val="11"/>
      <color theme="1"/>
      <name val="Arial"/>
      <family val="2"/>
      <charset val="1"/>
    </font>
    <font>
      <b/>
      <sz val="11"/>
      <name val="Arial"/>
      <family val="2"/>
      <charset val="1"/>
    </font>
    <font>
      <sz val="11"/>
      <color rgb="FFFF0000"/>
      <name val="Arial"/>
      <family val="2"/>
      <charset val="1"/>
    </font>
    <font>
      <sz val="11"/>
      <name val="Arial"/>
      <family val="2"/>
      <charset val="1"/>
    </font>
    <font>
      <b/>
      <sz val="11"/>
      <color rgb="FFFF0000"/>
      <name val="Arial"/>
      <family val="2"/>
    </font>
    <font>
      <sz val="14"/>
      <name val="Arial Narrow"/>
      <family val="2"/>
    </font>
    <font>
      <sz val="12"/>
      <name val="Arial Narrow"/>
      <family val="2"/>
    </font>
    <font>
      <b/>
      <u/>
      <sz val="12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charset val="1"/>
    </font>
    <font>
      <sz val="14"/>
      <name val="Arial"/>
      <family val="2"/>
      <charset val="1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3"/>
      <color rgb="FF000000"/>
      <name val="Calibri"/>
      <family val="2"/>
      <charset val="1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3"/>
      <name val="Arial"/>
      <family val="2"/>
    </font>
    <font>
      <sz val="7.5"/>
      <color rgb="FFFF0000"/>
      <name val="Arial"/>
      <family val="2"/>
      <charset val="1"/>
    </font>
    <font>
      <sz val="7.5"/>
      <name val="Arial"/>
      <family val="2"/>
      <charset val="1"/>
    </font>
    <font>
      <sz val="6.5"/>
      <color rgb="FFFF0000"/>
      <name val="Arial"/>
      <family val="2"/>
      <charset val="1"/>
    </font>
    <font>
      <sz val="6.5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10"/>
      <name val="Calibri"/>
      <family val="2"/>
      <scheme val="minor"/>
    </font>
    <font>
      <b/>
      <sz val="10"/>
      <name val="Arial Narrow"/>
      <family val="2"/>
      <charset val="1"/>
    </font>
    <font>
      <b/>
      <sz val="12"/>
      <name val="Arial Narrow"/>
      <family val="2"/>
      <charset val="1"/>
    </font>
    <font>
      <sz val="8"/>
      <color rgb="FFFF0000"/>
      <name val="Arial"/>
      <family val="2"/>
      <charset val="1"/>
    </font>
    <font>
      <b/>
      <sz val="12"/>
      <name val="Arial Narrow"/>
      <family val="2"/>
    </font>
    <font>
      <sz val="10.9"/>
      <name val="Arial"/>
      <family val="2"/>
    </font>
    <font>
      <sz val="10"/>
      <name val="Arial Narrow"/>
      <family val="2"/>
      <charset val="1"/>
    </font>
    <font>
      <sz val="10.9"/>
      <color theme="1"/>
      <name val="Arial"/>
      <family val="2"/>
    </font>
    <font>
      <sz val="10"/>
      <name val="Arial Narrow"/>
      <family val="2"/>
    </font>
    <font>
      <sz val="12"/>
      <color rgb="FFFF0000"/>
      <name val="Arial"/>
      <family val="2"/>
      <charset val="1"/>
    </font>
    <font>
      <sz val="10.9"/>
      <name val="Arial "/>
    </font>
    <font>
      <sz val="11"/>
      <name val="Arial"/>
      <family val="2"/>
    </font>
    <font>
      <b/>
      <sz val="11"/>
      <color rgb="FF000000"/>
      <name val="Arial"/>
      <family val="2"/>
      <charset val="1"/>
    </font>
    <font>
      <sz val="11"/>
      <name val="Arial Narrow"/>
      <family val="2"/>
    </font>
    <font>
      <sz val="11"/>
      <name val="Arial "/>
    </font>
    <font>
      <sz val="11"/>
      <color rgb="FFFF0000"/>
      <name val="Calibri"/>
      <family val="2"/>
      <charset val="1"/>
    </font>
    <font>
      <b/>
      <sz val="12"/>
      <color theme="1"/>
      <name val="Arial Narrow"/>
      <family val="2"/>
    </font>
    <font>
      <b/>
      <sz val="11"/>
      <name val="Arial Narrow"/>
      <family val="2"/>
    </font>
    <font>
      <b/>
      <sz val="12"/>
      <color theme="1"/>
      <name val="Arial"/>
      <family val="2"/>
      <charset val="1"/>
    </font>
    <font>
      <b/>
      <sz val="10"/>
      <color theme="1"/>
      <name val="Arial"/>
      <family val="2"/>
    </font>
    <font>
      <sz val="12"/>
      <color theme="1"/>
      <name val="Arial Narrow"/>
      <family val="2"/>
    </font>
    <font>
      <sz val="10"/>
      <name val="Arial  "/>
    </font>
    <font>
      <sz val="10"/>
      <color theme="1"/>
      <name val="Arial  "/>
    </font>
    <font>
      <b/>
      <u/>
      <sz val="12"/>
      <name val="Arial Narrow"/>
      <family val="2"/>
    </font>
    <font>
      <sz val="12"/>
      <color theme="1"/>
      <name val="Arial"/>
      <family val="2"/>
      <charset val="1"/>
    </font>
  </fonts>
  <fills count="5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CCFFFF"/>
      </patternFill>
    </fill>
    <fill>
      <patternFill patternType="solid">
        <fgColor theme="9" tint="0.39997558519241921"/>
        <bgColor rgb="FFF2DCDB"/>
      </patternFill>
    </fill>
    <fill>
      <patternFill patternType="solid">
        <fgColor theme="9" tint="0.39997558519241921"/>
        <bgColor rgb="FFBFBFBF"/>
      </patternFill>
    </fill>
    <fill>
      <patternFill patternType="solid">
        <fgColor theme="9" tint="0.39997558519241921"/>
        <bgColor rgb="FFF7D1D5"/>
      </patternFill>
    </fill>
    <fill>
      <patternFill patternType="solid">
        <fgColor rgb="FFBFBFBF"/>
        <bgColor rgb="FFE6B9B8"/>
      </patternFill>
    </fill>
    <fill>
      <patternFill patternType="solid">
        <fgColor rgb="FFFCD5B5"/>
        <bgColor rgb="FFF7D1D5"/>
      </patternFill>
    </fill>
    <fill>
      <patternFill patternType="solid">
        <fgColor rgb="FFFFFFFF"/>
        <bgColor rgb="FFFDEADA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9" tint="0.39997558519241921"/>
        <bgColor rgb="FFFAC090"/>
      </patternFill>
    </fill>
    <fill>
      <patternFill patternType="solid">
        <fgColor rgb="FFBFBFBF"/>
        <bgColor rgb="FFB2B2B2"/>
      </patternFill>
    </fill>
    <fill>
      <patternFill patternType="solid">
        <fgColor rgb="FFFFB66C"/>
        <bgColor rgb="FFFAC09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B2B2B2"/>
      </patternFill>
    </fill>
    <fill>
      <patternFill patternType="solid">
        <fgColor theme="0"/>
        <bgColor indexed="22"/>
      </patternFill>
    </fill>
    <fill>
      <patternFill patternType="solid">
        <fgColor rgb="FFFAC090"/>
        <bgColor rgb="FFFCD5B5"/>
      </patternFill>
    </fill>
    <fill>
      <patternFill patternType="solid">
        <fgColor theme="9" tint="0.39997558519241921"/>
        <bgColor rgb="FF993300"/>
      </patternFill>
    </fill>
    <fill>
      <patternFill patternType="solid">
        <fgColor theme="9" tint="0.39997558519241921"/>
        <bgColor rgb="FFFFA6A6"/>
      </patternFill>
    </fill>
    <fill>
      <patternFill patternType="solid">
        <fgColor theme="9" tint="0.39997558519241921"/>
        <bgColor rgb="FFCCFFFF"/>
      </patternFill>
    </fill>
    <fill>
      <patternFill patternType="solid">
        <fgColor theme="9" tint="0.39997558519241921"/>
        <bgColor rgb="FFFCD5B5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7D1D5"/>
      </patternFill>
    </fill>
    <fill>
      <patternFill patternType="solid">
        <fgColor theme="0"/>
        <bgColor rgb="FFE6B9B8"/>
      </patternFill>
    </fill>
    <fill>
      <patternFill patternType="solid">
        <fgColor theme="1"/>
        <bgColor rgb="FFBFBFBF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rgb="FFFAC09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AC090"/>
      </patternFill>
    </fill>
    <fill>
      <patternFill patternType="solid">
        <fgColor rgb="FFFAC090"/>
        <bgColor rgb="FFFFA6A6"/>
      </patternFill>
    </fill>
    <fill>
      <patternFill patternType="solid">
        <fgColor theme="0"/>
        <bgColor rgb="FFFFA6A6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26"/>
      </patternFill>
    </fill>
    <fill>
      <patternFill patternType="solid">
        <fgColor theme="0" tint="-0.3499862666707357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rgb="FFFAC090"/>
        <bgColor rgb="FFD9D9D9"/>
      </patternFill>
    </fill>
    <fill>
      <patternFill patternType="solid">
        <fgColor rgb="FFBFBFBF"/>
        <bgColor rgb="FFA6A6A6"/>
      </patternFill>
    </fill>
    <fill>
      <patternFill patternType="solid">
        <fgColor rgb="FFD9D9D9"/>
        <bgColor rgb="FFBFBFBF"/>
      </patternFill>
    </fill>
    <fill>
      <patternFill patternType="solid">
        <fgColor rgb="FF00B05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129" fillId="0" borderId="0"/>
    <xf numFmtId="0" fontId="125" fillId="0" borderId="0"/>
    <xf numFmtId="0" fontId="125" fillId="0" borderId="0"/>
  </cellStyleXfs>
  <cellXfs count="876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readingOrder="1"/>
      <protection locked="0"/>
    </xf>
    <xf numFmtId="0" fontId="8" fillId="0" borderId="0" xfId="0" applyFont="1" applyAlignment="1">
      <alignment horizontal="center"/>
    </xf>
    <xf numFmtId="0" fontId="26" fillId="0" borderId="0" xfId="0" applyFont="1"/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28" fillId="0" borderId="0" xfId="0" applyFont="1" applyAlignment="1">
      <alignment vertical="center"/>
    </xf>
    <xf numFmtId="0" fontId="28" fillId="0" borderId="0" xfId="0" applyFont="1"/>
    <xf numFmtId="0" fontId="31" fillId="0" borderId="0" xfId="0" applyFont="1" applyAlignment="1">
      <alignment horizontal="left" vertical="center"/>
    </xf>
    <xf numFmtId="0" fontId="32" fillId="0" borderId="0" xfId="0" applyFont="1"/>
    <xf numFmtId="0" fontId="31" fillId="0" borderId="0" xfId="0" applyFont="1" applyAlignment="1">
      <alignment vertical="center"/>
    </xf>
    <xf numFmtId="0" fontId="0" fillId="0" borderId="0" xfId="0" applyAlignment="1">
      <alignment vertical="center"/>
    </xf>
    <xf numFmtId="0" fontId="33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 readingOrder="1"/>
      <protection locked="0"/>
    </xf>
    <xf numFmtId="0" fontId="1" fillId="7" borderId="1" xfId="0" applyFont="1" applyFill="1" applyBorder="1" applyAlignment="1">
      <alignment horizontal="center" vertical="center" readingOrder="1"/>
    </xf>
    <xf numFmtId="0" fontId="1" fillId="8" borderId="1" xfId="0" applyFont="1" applyFill="1" applyBorder="1" applyAlignment="1" applyProtection="1">
      <alignment horizontal="center" vertical="center" readingOrder="1"/>
      <protection locked="0"/>
    </xf>
    <xf numFmtId="0" fontId="14" fillId="9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readingOrder="1"/>
    </xf>
    <xf numFmtId="0" fontId="16" fillId="8" borderId="1" xfId="0" applyFont="1" applyFill="1" applyBorder="1" applyAlignment="1">
      <alignment horizontal="right" vertical="center" readingOrder="1"/>
    </xf>
    <xf numFmtId="0" fontId="1" fillId="0" borderId="1" xfId="0" applyFont="1" applyBorder="1" applyAlignment="1">
      <alignment vertical="center" readingOrder="1"/>
    </xf>
    <xf numFmtId="2" fontId="1" fillId="0" borderId="1" xfId="0" applyNumberFormat="1" applyFont="1" applyBorder="1" applyAlignment="1">
      <alignment vertical="center" readingOrder="1"/>
    </xf>
    <xf numFmtId="0" fontId="12" fillId="9" borderId="1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 readingOrder="1"/>
      <protection locked="0"/>
    </xf>
    <xf numFmtId="0" fontId="1" fillId="0" borderId="9" xfId="0" applyFont="1" applyBorder="1" applyAlignment="1">
      <alignment horizontal="center" vertical="center" readingOrder="1"/>
    </xf>
    <xf numFmtId="0" fontId="16" fillId="0" borderId="9" xfId="0" applyFont="1" applyBorder="1" applyAlignment="1">
      <alignment horizontal="right" vertical="center" readingOrder="1"/>
    </xf>
    <xf numFmtId="0" fontId="1" fillId="0" borderId="9" xfId="0" applyFont="1" applyBorder="1" applyAlignment="1">
      <alignment vertical="center" readingOrder="1"/>
    </xf>
    <xf numFmtId="2" fontId="1" fillId="0" borderId="9" xfId="0" applyNumberFormat="1" applyFont="1" applyBorder="1" applyAlignment="1">
      <alignment vertical="center" readingOrder="1"/>
    </xf>
    <xf numFmtId="0" fontId="1" fillId="0" borderId="2" xfId="0" applyFont="1" applyBorder="1" applyAlignment="1" applyProtection="1">
      <alignment horizontal="center" vertical="center" readingOrder="1"/>
      <protection locked="0"/>
    </xf>
    <xf numFmtId="0" fontId="1" fillId="0" borderId="2" xfId="0" applyFont="1" applyBorder="1" applyAlignment="1">
      <alignment horizontal="center" vertical="center" readingOrder="1"/>
    </xf>
    <xf numFmtId="0" fontId="16" fillId="0" borderId="2" xfId="0" applyFont="1" applyBorder="1" applyAlignment="1">
      <alignment horizontal="right" vertical="center" readingOrder="1"/>
    </xf>
    <xf numFmtId="0" fontId="1" fillId="0" borderId="2" xfId="0" applyFont="1" applyBorder="1" applyAlignment="1">
      <alignment vertical="center" readingOrder="1"/>
    </xf>
    <xf numFmtId="2" fontId="1" fillId="0" borderId="2" xfId="0" applyNumberFormat="1" applyFont="1" applyBorder="1" applyAlignment="1">
      <alignment vertical="center" readingOrder="1"/>
    </xf>
    <xf numFmtId="0" fontId="7" fillId="8" borderId="1" xfId="0" applyFont="1" applyFill="1" applyBorder="1" applyAlignment="1">
      <alignment horizontal="center" vertical="center" readingOrder="1"/>
    </xf>
    <xf numFmtId="0" fontId="12" fillId="8" borderId="1" xfId="0" applyFont="1" applyFill="1" applyBorder="1" applyAlignment="1">
      <alignment horizontal="right" vertical="center" readingOrder="1"/>
    </xf>
    <xf numFmtId="2" fontId="7" fillId="0" borderId="1" xfId="0" applyNumberFormat="1" applyFont="1" applyBorder="1" applyAlignment="1">
      <alignment vertical="center" readingOrder="1"/>
    </xf>
    <xf numFmtId="0" fontId="14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36" fillId="0" borderId="12" xfId="0" applyFont="1" applyBorder="1" applyAlignment="1">
      <alignment vertical="center"/>
    </xf>
    <xf numFmtId="0" fontId="16" fillId="9" borderId="13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36" fillId="0" borderId="11" xfId="0" applyFont="1" applyBorder="1" applyAlignment="1">
      <alignment vertical="center"/>
    </xf>
    <xf numFmtId="0" fontId="16" fillId="9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6" fillId="12" borderId="0" xfId="0" applyFont="1" applyFill="1"/>
    <xf numFmtId="0" fontId="14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38" fillId="0" borderId="0" xfId="0" applyFont="1" applyAlignment="1">
      <alignment vertical="center"/>
    </xf>
    <xf numFmtId="0" fontId="19" fillId="0" borderId="0" xfId="4" applyFont="1" applyAlignment="1">
      <alignment vertical="center" readingOrder="1"/>
    </xf>
    <xf numFmtId="0" fontId="36" fillId="0" borderId="14" xfId="0" applyFont="1" applyBorder="1" applyAlignment="1">
      <alignment vertical="center"/>
    </xf>
    <xf numFmtId="0" fontId="36" fillId="0" borderId="15" xfId="0" applyFont="1" applyBorder="1" applyAlignment="1">
      <alignment vertical="center"/>
    </xf>
    <xf numFmtId="0" fontId="36" fillId="0" borderId="16" xfId="0" applyFont="1" applyBorder="1" applyAlignment="1">
      <alignment vertical="center"/>
    </xf>
    <xf numFmtId="0" fontId="39" fillId="0" borderId="0" xfId="0" applyFont="1"/>
    <xf numFmtId="0" fontId="20" fillId="14" borderId="7" xfId="3" applyFont="1" applyFill="1" applyBorder="1" applyAlignment="1">
      <alignment vertical="center"/>
    </xf>
    <xf numFmtId="0" fontId="5" fillId="14" borderId="1" xfId="3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" fillId="15" borderId="1" xfId="0" applyFont="1" applyFill="1" applyBorder="1" applyAlignment="1">
      <alignment horizontal="center" vertical="center" readingOrder="1"/>
    </xf>
    <xf numFmtId="0" fontId="1" fillId="15" borderId="1" xfId="0" applyFont="1" applyFill="1" applyBorder="1" applyAlignment="1" applyProtection="1">
      <alignment horizontal="center" vertical="center" readingOrder="1"/>
      <protection locked="0"/>
    </xf>
    <xf numFmtId="0" fontId="7" fillId="15" borderId="1" xfId="0" applyFont="1" applyFill="1" applyBorder="1" applyAlignment="1">
      <alignment horizontal="center" vertical="center" readingOrder="1"/>
    </xf>
    <xf numFmtId="0" fontId="22" fillId="0" borderId="7" xfId="3" applyFont="1" applyBorder="1" applyAlignment="1">
      <alignment horizontal="left" vertical="center"/>
    </xf>
    <xf numFmtId="0" fontId="22" fillId="0" borderId="1" xfId="3" applyFont="1" applyBorder="1" applyAlignment="1">
      <alignment horizontal="left" vertical="center"/>
    </xf>
    <xf numFmtId="0" fontId="22" fillId="14" borderId="1" xfId="3" applyFont="1" applyFill="1" applyBorder="1" applyAlignment="1">
      <alignment horizontal="center" vertical="center"/>
    </xf>
    <xf numFmtId="0" fontId="23" fillId="12" borderId="1" xfId="1" applyFont="1" applyFill="1" applyBorder="1" applyAlignment="1">
      <alignment horizontal="center" vertical="center"/>
    </xf>
    <xf numFmtId="0" fontId="22" fillId="16" borderId="1" xfId="3" applyFont="1" applyFill="1" applyBorder="1" applyAlignment="1">
      <alignment horizontal="center" vertical="center"/>
    </xf>
    <xf numFmtId="0" fontId="11" fillId="16" borderId="1" xfId="3" applyFont="1" applyFill="1" applyBorder="1" applyAlignment="1">
      <alignment horizontal="center" vertical="center" shrinkToFit="1"/>
    </xf>
    <xf numFmtId="0" fontId="11" fillId="16" borderId="8" xfId="3" applyFont="1" applyFill="1" applyBorder="1" applyAlignment="1">
      <alignment horizontal="center" vertical="center" shrinkToFit="1"/>
    </xf>
    <xf numFmtId="0" fontId="16" fillId="15" borderId="1" xfId="0" applyFont="1" applyFill="1" applyBorder="1" applyAlignment="1">
      <alignment horizontal="right" vertical="center" readingOrder="1"/>
    </xf>
    <xf numFmtId="0" fontId="20" fillId="14" borderId="7" xfId="3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center" vertical="center"/>
    </xf>
    <xf numFmtId="0" fontId="23" fillId="12" borderId="1" xfId="1" applyFont="1" applyFill="1" applyBorder="1" applyAlignment="1">
      <alignment vertical="center"/>
    </xf>
    <xf numFmtId="0" fontId="16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40" fillId="12" borderId="1" xfId="1" applyFont="1" applyFill="1" applyBorder="1" applyAlignment="1">
      <alignment horizontal="center" vertical="center"/>
    </xf>
    <xf numFmtId="0" fontId="16" fillId="17" borderId="11" xfId="0" applyFont="1" applyFill="1" applyBorder="1" applyAlignment="1">
      <alignment vertical="center"/>
    </xf>
    <xf numFmtId="0" fontId="1" fillId="0" borderId="0" xfId="0" applyFont="1" applyAlignment="1">
      <alignment vertical="center" readingOrder="1"/>
    </xf>
    <xf numFmtId="0" fontId="1" fillId="0" borderId="0" xfId="0" applyFont="1" applyAlignment="1" applyProtection="1">
      <alignment horizontal="center" vertical="center" readingOrder="1"/>
      <protection locked="0"/>
    </xf>
    <xf numFmtId="0" fontId="1" fillId="15" borderId="0" xfId="0" applyFont="1" applyFill="1" applyAlignment="1">
      <alignment horizontal="center" vertical="center" readingOrder="1"/>
    </xf>
    <xf numFmtId="0" fontId="16" fillId="15" borderId="0" xfId="0" applyFont="1" applyFill="1" applyAlignment="1">
      <alignment horizontal="right" vertical="center" readingOrder="1"/>
    </xf>
    <xf numFmtId="0" fontId="42" fillId="17" borderId="11" xfId="0" applyFont="1" applyFill="1" applyBorder="1" applyAlignment="1">
      <alignment horizontal="center" vertical="center"/>
    </xf>
    <xf numFmtId="0" fontId="42" fillId="17" borderId="3" xfId="0" applyFont="1" applyFill="1" applyBorder="1" applyAlignment="1">
      <alignment horizontal="center" vertical="center"/>
    </xf>
    <xf numFmtId="0" fontId="42" fillId="19" borderId="11" xfId="0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2" fillId="19" borderId="3" xfId="0" applyFont="1" applyFill="1" applyBorder="1" applyAlignment="1">
      <alignment horizontal="center" vertical="center"/>
    </xf>
    <xf numFmtId="0" fontId="44" fillId="19" borderId="5" xfId="0" applyFont="1" applyFill="1" applyBorder="1" applyAlignment="1">
      <alignment horizontal="center" vertical="center"/>
    </xf>
    <xf numFmtId="0" fontId="24" fillId="19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4" fillId="19" borderId="15" xfId="0" applyFont="1" applyFill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45" fillId="0" borderId="4" xfId="3" applyFont="1" applyBorder="1" applyAlignment="1">
      <alignment horizontal="center" vertical="center"/>
    </xf>
    <xf numFmtId="0" fontId="45" fillId="17" borderId="4" xfId="3" applyFont="1" applyFill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5" fillId="17" borderId="6" xfId="3" applyFont="1" applyFill="1" applyBorder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3" fillId="22" borderId="1" xfId="0" applyFont="1" applyFill="1" applyBorder="1" applyAlignment="1">
      <alignment horizontal="center"/>
    </xf>
    <xf numFmtId="0" fontId="48" fillId="21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0" fontId="10" fillId="12" borderId="1" xfId="1" applyFont="1" applyFill="1" applyBorder="1" applyAlignment="1">
      <alignment horizontal="center" vertical="center"/>
    </xf>
    <xf numFmtId="0" fontId="10" fillId="11" borderId="1" xfId="1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53" fillId="0" borderId="28" xfId="0" applyFont="1" applyBorder="1" applyAlignment="1">
      <alignment wrapText="1"/>
    </xf>
    <xf numFmtId="0" fontId="53" fillId="0" borderId="29" xfId="0" applyFont="1" applyBorder="1" applyAlignment="1">
      <alignment wrapText="1"/>
    </xf>
    <xf numFmtId="0" fontId="53" fillId="0" borderId="0" xfId="0" applyFont="1" applyAlignment="1">
      <alignment wrapText="1"/>
    </xf>
    <xf numFmtId="0" fontId="53" fillId="0" borderId="12" xfId="0" applyFont="1" applyBorder="1" applyAlignment="1">
      <alignment wrapText="1"/>
    </xf>
    <xf numFmtId="0" fontId="53" fillId="0" borderId="2" xfId="0" applyFont="1" applyBorder="1" applyAlignment="1">
      <alignment wrapText="1"/>
    </xf>
    <xf numFmtId="0" fontId="53" fillId="0" borderId="31" xfId="0" applyFont="1" applyBorder="1" applyAlignment="1">
      <alignment wrapText="1"/>
    </xf>
    <xf numFmtId="0" fontId="3" fillId="14" borderId="1" xfId="0" applyFont="1" applyFill="1" applyBorder="1" applyAlignment="1">
      <alignment horizontal="center"/>
    </xf>
    <xf numFmtId="0" fontId="3" fillId="23" borderId="1" xfId="0" applyFont="1" applyFill="1" applyBorder="1" applyAlignment="1">
      <alignment horizontal="center"/>
    </xf>
    <xf numFmtId="0" fontId="56" fillId="0" borderId="1" xfId="0" applyFont="1" applyBorder="1" applyAlignment="1">
      <alignment horizontal="center" vertical="center"/>
    </xf>
    <xf numFmtId="0" fontId="22" fillId="24" borderId="1" xfId="1" applyFont="1" applyFill="1" applyBorder="1" applyAlignment="1">
      <alignment horizontal="center" vertical="center"/>
    </xf>
    <xf numFmtId="0" fontId="11" fillId="24" borderId="1" xfId="0" applyFont="1" applyFill="1" applyBorder="1" applyAlignment="1">
      <alignment horizontal="center" vertical="center" shrinkToFit="1"/>
    </xf>
    <xf numFmtId="0" fontId="11" fillId="24" borderId="8" xfId="0" applyFont="1" applyFill="1" applyBorder="1" applyAlignment="1">
      <alignment horizontal="center" vertical="center" shrinkToFit="1"/>
    </xf>
    <xf numFmtId="0" fontId="57" fillId="3" borderId="1" xfId="0" applyFont="1" applyFill="1" applyBorder="1" applyAlignment="1">
      <alignment horizontal="center" vertical="center"/>
    </xf>
    <xf numFmtId="0" fontId="27" fillId="25" borderId="1" xfId="0" applyFont="1" applyFill="1" applyBorder="1" applyAlignment="1">
      <alignment horizontal="center" vertical="center"/>
    </xf>
    <xf numFmtId="0" fontId="52" fillId="25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4" fillId="12" borderId="0" xfId="2" applyFont="1" applyFill="1" applyAlignment="1">
      <alignment horizontal="center" vertic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35" fillId="12" borderId="0" xfId="0" applyFont="1" applyFill="1" applyAlignment="1">
      <alignment vertical="center"/>
    </xf>
    <xf numFmtId="0" fontId="14" fillId="12" borderId="0" xfId="0" applyFont="1" applyFill="1" applyAlignment="1">
      <alignment horizontal="left" vertical="center"/>
    </xf>
    <xf numFmtId="49" fontId="14" fillId="12" borderId="0" xfId="0" applyNumberFormat="1" applyFont="1" applyFill="1" applyAlignment="1">
      <alignment horizontal="center" vertical="center"/>
    </xf>
    <xf numFmtId="0" fontId="14" fillId="26" borderId="0" xfId="0" applyFont="1" applyFill="1" applyAlignment="1">
      <alignment horizontal="center" vertical="center"/>
    </xf>
    <xf numFmtId="0" fontId="34" fillId="13" borderId="0" xfId="2" applyFont="1" applyFill="1" applyAlignment="1">
      <alignment horizontal="center" vertical="center"/>
    </xf>
    <xf numFmtId="0" fontId="14" fillId="27" borderId="0" xfId="0" applyFont="1" applyFill="1" applyAlignment="1">
      <alignment horizontal="center" vertical="center"/>
    </xf>
    <xf numFmtId="2" fontId="15" fillId="27" borderId="0" xfId="0" applyNumberFormat="1" applyFont="1" applyFill="1" applyAlignment="1">
      <alignment horizontal="center" vertical="center" shrinkToFit="1"/>
    </xf>
    <xf numFmtId="2" fontId="15" fillId="27" borderId="12" xfId="0" applyNumberFormat="1" applyFont="1" applyFill="1" applyBorder="1" applyAlignment="1">
      <alignment horizontal="center" vertical="center" shrinkToFit="1"/>
    </xf>
    <xf numFmtId="0" fontId="8" fillId="12" borderId="0" xfId="0" applyFont="1" applyFill="1" applyAlignment="1">
      <alignment horizontal="center"/>
    </xf>
    <xf numFmtId="0" fontId="7" fillId="12" borderId="0" xfId="0" applyFont="1" applyFill="1" applyAlignment="1" applyProtection="1">
      <alignment horizontal="center" vertical="center" readingOrder="1"/>
      <protection locked="0"/>
    </xf>
    <xf numFmtId="0" fontId="1" fillId="28" borderId="0" xfId="0" applyFont="1" applyFill="1" applyAlignment="1">
      <alignment horizontal="center" vertical="center" readingOrder="1"/>
    </xf>
    <xf numFmtId="0" fontId="7" fillId="27" borderId="0" xfId="0" applyFont="1" applyFill="1" applyAlignment="1">
      <alignment horizontal="center" vertical="center" readingOrder="1"/>
    </xf>
    <xf numFmtId="0" fontId="12" fillId="27" borderId="0" xfId="0" applyFont="1" applyFill="1" applyAlignment="1">
      <alignment horizontal="right" vertical="center" readingOrder="1"/>
    </xf>
    <xf numFmtId="0" fontId="0" fillId="12" borderId="0" xfId="0" applyFill="1" applyAlignment="1">
      <alignment vertical="center"/>
    </xf>
    <xf numFmtId="0" fontId="1" fillId="12" borderId="0" xfId="0" applyFont="1" applyFill="1" applyAlignment="1">
      <alignment vertical="center" readingOrder="1"/>
    </xf>
    <xf numFmtId="2" fontId="7" fillId="12" borderId="0" xfId="0" applyNumberFormat="1" applyFont="1" applyFill="1" applyAlignment="1">
      <alignment vertical="center" readingOrder="1"/>
    </xf>
    <xf numFmtId="0" fontId="0" fillId="12" borderId="0" xfId="0" applyFill="1"/>
    <xf numFmtId="0" fontId="13" fillId="0" borderId="0" xfId="0" applyFont="1" applyBorder="1" applyAlignment="1">
      <alignment horizontal="center" vertical="center"/>
    </xf>
    <xf numFmtId="0" fontId="14" fillId="9" borderId="38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37" fillId="9" borderId="0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4" fillId="9" borderId="39" xfId="0" applyFont="1" applyFill="1" applyBorder="1" applyAlignment="1">
      <alignment horizontal="center" vertical="center"/>
    </xf>
    <xf numFmtId="0" fontId="16" fillId="9" borderId="40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40" xfId="0" applyFont="1" applyFill="1" applyBorder="1" applyAlignment="1">
      <alignment horizontal="center" vertical="center"/>
    </xf>
    <xf numFmtId="0" fontId="16" fillId="9" borderId="41" xfId="0" applyFont="1" applyFill="1" applyBorder="1" applyAlignment="1">
      <alignment horizontal="center" vertical="center"/>
    </xf>
    <xf numFmtId="0" fontId="61" fillId="4" borderId="1" xfId="0" applyFont="1" applyFill="1" applyBorder="1" applyAlignment="1">
      <alignment horizontal="center" vertical="center"/>
    </xf>
    <xf numFmtId="0" fontId="62" fillId="5" borderId="1" xfId="0" applyFont="1" applyFill="1" applyBorder="1" applyAlignment="1">
      <alignment horizontal="center" vertical="center"/>
    </xf>
    <xf numFmtId="0" fontId="62" fillId="6" borderId="1" xfId="0" applyFont="1" applyFill="1" applyBorder="1" applyAlignment="1">
      <alignment horizontal="center" vertical="center"/>
    </xf>
    <xf numFmtId="0" fontId="63" fillId="2" borderId="1" xfId="0" applyFont="1" applyFill="1" applyBorder="1" applyAlignment="1">
      <alignment horizontal="center" vertical="center"/>
    </xf>
    <xf numFmtId="0" fontId="64" fillId="9" borderId="7" xfId="0" applyFont="1" applyFill="1" applyBorder="1" applyAlignment="1">
      <alignment horizontal="left" vertical="center"/>
    </xf>
    <xf numFmtId="0" fontId="64" fillId="9" borderId="1" xfId="0" applyFont="1" applyFill="1" applyBorder="1" applyAlignment="1">
      <alignment horizontal="left" vertical="center"/>
    </xf>
    <xf numFmtId="49" fontId="64" fillId="9" borderId="1" xfId="0" applyNumberFormat="1" applyFont="1" applyFill="1" applyBorder="1" applyAlignment="1">
      <alignment horizontal="center" vertical="center"/>
    </xf>
    <xf numFmtId="0" fontId="64" fillId="9" borderId="1" xfId="0" applyFont="1" applyFill="1" applyBorder="1" applyAlignment="1">
      <alignment horizontal="center" vertical="center"/>
    </xf>
    <xf numFmtId="0" fontId="65" fillId="12" borderId="1" xfId="2" applyFont="1" applyFill="1" applyBorder="1" applyAlignment="1">
      <alignment horizontal="center" vertical="center"/>
    </xf>
    <xf numFmtId="0" fontId="65" fillId="10" borderId="1" xfId="2" applyFont="1" applyFill="1" applyBorder="1" applyAlignment="1">
      <alignment horizontal="center" vertical="center"/>
    </xf>
    <xf numFmtId="0" fontId="64" fillId="6" borderId="1" xfId="0" applyFont="1" applyFill="1" applyBorder="1" applyAlignment="1">
      <alignment horizontal="center" vertical="center"/>
    </xf>
    <xf numFmtId="2" fontId="66" fillId="6" borderId="1" xfId="0" applyNumberFormat="1" applyFont="1" applyFill="1" applyBorder="1" applyAlignment="1">
      <alignment horizontal="center" vertical="center" shrinkToFit="1"/>
    </xf>
    <xf numFmtId="2" fontId="66" fillId="6" borderId="8" xfId="0" applyNumberFormat="1" applyFont="1" applyFill="1" applyBorder="1" applyAlignment="1">
      <alignment horizontal="center" vertical="center" shrinkToFit="1"/>
    </xf>
    <xf numFmtId="0" fontId="64" fillId="0" borderId="7" xfId="0" applyFont="1" applyBorder="1" applyAlignment="1">
      <alignment horizontal="left" vertical="center"/>
    </xf>
    <xf numFmtId="0" fontId="64" fillId="0" borderId="1" xfId="0" applyFont="1" applyBorder="1" applyAlignment="1">
      <alignment horizontal="left" vertical="center"/>
    </xf>
    <xf numFmtId="49" fontId="64" fillId="0" borderId="1" xfId="0" applyNumberFormat="1" applyFont="1" applyBorder="1" applyAlignment="1">
      <alignment horizontal="center" vertical="center"/>
    </xf>
    <xf numFmtId="0" fontId="65" fillId="13" borderId="1" xfId="2" applyFont="1" applyFill="1" applyBorder="1" applyAlignment="1">
      <alignment horizontal="center" vertical="center"/>
    </xf>
    <xf numFmtId="0" fontId="60" fillId="4" borderId="7" xfId="0" applyFont="1" applyFill="1" applyBorder="1" applyAlignment="1">
      <alignment horizontal="left" vertical="center"/>
    </xf>
    <xf numFmtId="0" fontId="64" fillId="12" borderId="1" xfId="2" applyFont="1" applyFill="1" applyBorder="1" applyAlignment="1">
      <alignment horizontal="center" vertical="center"/>
    </xf>
    <xf numFmtId="0" fontId="64" fillId="13" borderId="1" xfId="2" applyFont="1" applyFill="1" applyBorder="1" applyAlignment="1">
      <alignment horizontal="center" vertical="center"/>
    </xf>
    <xf numFmtId="0" fontId="64" fillId="10" borderId="1" xfId="2" applyFont="1" applyFill="1" applyBorder="1" applyAlignment="1">
      <alignment horizontal="center" vertical="center"/>
    </xf>
    <xf numFmtId="0" fontId="64" fillId="12" borderId="1" xfId="2" applyFont="1" applyFill="1" applyBorder="1" applyAlignment="1">
      <alignment vertical="center"/>
    </xf>
    <xf numFmtId="0" fontId="64" fillId="13" borderId="1" xfId="2" applyFont="1" applyFill="1" applyBorder="1" applyAlignment="1">
      <alignment vertical="center"/>
    </xf>
    <xf numFmtId="0" fontId="64" fillId="10" borderId="1" xfId="2" applyFont="1" applyFill="1" applyBorder="1" applyAlignment="1">
      <alignment vertical="center"/>
    </xf>
    <xf numFmtId="0" fontId="67" fillId="0" borderId="1" xfId="0" applyFont="1" applyBorder="1" applyAlignment="1">
      <alignment vertical="center"/>
    </xf>
    <xf numFmtId="0" fontId="64" fillId="0" borderId="10" xfId="0" applyFont="1" applyBorder="1" applyAlignment="1">
      <alignment horizontal="left" vertical="center"/>
    </xf>
    <xf numFmtId="0" fontId="68" fillId="12" borderId="1" xfId="2" applyFont="1" applyFill="1" applyBorder="1" applyAlignment="1">
      <alignment vertical="center"/>
    </xf>
    <xf numFmtId="0" fontId="68" fillId="13" borderId="1" xfId="2" applyFont="1" applyFill="1" applyBorder="1" applyAlignment="1">
      <alignment vertical="center"/>
    </xf>
    <xf numFmtId="0" fontId="71" fillId="2" borderId="1" xfId="0" applyFont="1" applyFill="1" applyBorder="1" applyAlignment="1">
      <alignment horizontal="center" vertical="center"/>
    </xf>
    <xf numFmtId="0" fontId="0" fillId="0" borderId="12" xfId="0" applyBorder="1"/>
    <xf numFmtId="0" fontId="0" fillId="0" borderId="11" xfId="0" applyBorder="1"/>
    <xf numFmtId="0" fontId="50" fillId="0" borderId="7" xfId="0" applyFont="1" applyBorder="1" applyAlignment="1">
      <alignment horizontal="center" vertical="center"/>
    </xf>
    <xf numFmtId="0" fontId="72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0" fillId="0" borderId="0" xfId="0" applyBorder="1"/>
    <xf numFmtId="0" fontId="31" fillId="0" borderId="0" xfId="0" applyFont="1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73" fillId="0" borderId="0" xfId="0" applyFont="1" applyAlignment="1">
      <alignment vertical="center"/>
    </xf>
    <xf numFmtId="0" fontId="74" fillId="13" borderId="1" xfId="2" applyFont="1" applyFill="1" applyBorder="1" applyAlignment="1">
      <alignment horizontal="center" vertical="center"/>
    </xf>
    <xf numFmtId="0" fontId="23" fillId="11" borderId="1" xfId="1" applyFont="1" applyFill="1" applyBorder="1" applyAlignment="1">
      <alignment horizontal="center" vertical="center"/>
    </xf>
    <xf numFmtId="0" fontId="58" fillId="11" borderId="1" xfId="1" applyFont="1" applyFill="1" applyBorder="1" applyAlignment="1">
      <alignment horizontal="center" vertical="center"/>
    </xf>
    <xf numFmtId="0" fontId="23" fillId="11" borderId="1" xfId="1" applyFont="1" applyFill="1" applyBorder="1" applyAlignment="1">
      <alignment vertical="center"/>
    </xf>
    <xf numFmtId="0" fontId="40" fillId="11" borderId="1" xfId="1" applyFont="1" applyFill="1" applyBorder="1" applyAlignment="1">
      <alignment horizontal="center" vertical="center"/>
    </xf>
    <xf numFmtId="0" fontId="22" fillId="31" borderId="1" xfId="3" applyFont="1" applyFill="1" applyBorder="1" applyAlignment="1">
      <alignment horizontal="center" vertical="center"/>
    </xf>
    <xf numFmtId="17" fontId="39" fillId="32" borderId="19" xfId="1" applyNumberFormat="1" applyFont="1" applyFill="1" applyBorder="1" applyAlignment="1">
      <alignment horizontal="center" vertical="center"/>
    </xf>
    <xf numFmtId="17" fontId="39" fillId="32" borderId="1" xfId="1" applyNumberFormat="1" applyFont="1" applyFill="1" applyBorder="1" applyAlignment="1">
      <alignment horizontal="center" vertical="center"/>
    </xf>
    <xf numFmtId="0" fontId="73" fillId="12" borderId="1" xfId="1" applyFont="1" applyFill="1" applyBorder="1" applyAlignment="1">
      <alignment horizontal="center" vertical="center"/>
    </xf>
    <xf numFmtId="0" fontId="73" fillId="11" borderId="1" xfId="1" applyFont="1" applyFill="1" applyBorder="1" applyAlignment="1">
      <alignment horizontal="center" vertical="center"/>
    </xf>
    <xf numFmtId="49" fontId="78" fillId="0" borderId="1" xfId="0" applyNumberFormat="1" applyFont="1" applyBorder="1" applyAlignment="1">
      <alignment horizontal="center" vertical="center"/>
    </xf>
    <xf numFmtId="0" fontId="78" fillId="9" borderId="1" xfId="0" applyFont="1" applyFill="1" applyBorder="1" applyAlignment="1">
      <alignment horizontal="center" vertical="center"/>
    </xf>
    <xf numFmtId="0" fontId="78" fillId="13" borderId="1" xfId="2" applyFont="1" applyFill="1" applyBorder="1" applyAlignment="1">
      <alignment horizontal="center" vertical="center"/>
    </xf>
    <xf numFmtId="0" fontId="78" fillId="12" borderId="1" xfId="2" applyFont="1" applyFill="1" applyBorder="1" applyAlignment="1">
      <alignment horizontal="center" vertical="center"/>
    </xf>
    <xf numFmtId="0" fontId="79" fillId="11" borderId="1" xfId="1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shrinkToFit="1"/>
    </xf>
    <xf numFmtId="0" fontId="5" fillId="21" borderId="8" xfId="0" applyFont="1" applyFill="1" applyBorder="1" applyAlignment="1">
      <alignment horizontal="center" shrinkToFit="1"/>
    </xf>
    <xf numFmtId="0" fontId="27" fillId="21" borderId="7" xfId="0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horizontal="center"/>
    </xf>
    <xf numFmtId="0" fontId="27" fillId="21" borderId="1" xfId="0" applyFont="1" applyFill="1" applyBorder="1" applyAlignment="1">
      <alignment horizontal="center" vertical="center"/>
    </xf>
    <xf numFmtId="0" fontId="55" fillId="0" borderId="0" xfId="3" applyFont="1" applyBorder="1" applyAlignment="1">
      <alignment horizontal="center" vertical="center" wrapText="1"/>
    </xf>
    <xf numFmtId="0" fontId="5" fillId="33" borderId="0" xfId="3" applyFont="1" applyFill="1" applyBorder="1" applyAlignment="1">
      <alignment horizontal="center" vertical="center" shrinkToFit="1"/>
    </xf>
    <xf numFmtId="0" fontId="11" fillId="33" borderId="0" xfId="3" applyFont="1" applyFill="1" applyBorder="1" applyAlignment="1">
      <alignment horizontal="center" vertical="center" shrinkToFit="1"/>
    </xf>
    <xf numFmtId="0" fontId="24" fillId="20" borderId="7" xfId="0" applyFont="1" applyFill="1" applyBorder="1" applyAlignment="1">
      <alignment horizontal="left" vertical="center"/>
    </xf>
    <xf numFmtId="0" fontId="26" fillId="0" borderId="0" xfId="0" applyFont="1" applyBorder="1"/>
    <xf numFmtId="0" fontId="16" fillId="17" borderId="11" xfId="0" applyFont="1" applyFill="1" applyBorder="1" applyAlignment="1">
      <alignment horizontal="left" vertical="center"/>
    </xf>
    <xf numFmtId="0" fontId="16" fillId="17" borderId="0" xfId="0" applyFont="1" applyFill="1" applyBorder="1" applyAlignment="1">
      <alignment horizontal="left" vertical="center"/>
    </xf>
    <xf numFmtId="0" fontId="41" fillId="0" borderId="0" xfId="1" applyFont="1" applyBorder="1" applyAlignment="1">
      <alignment horizontal="center" vertical="center"/>
    </xf>
    <xf numFmtId="17" fontId="39" fillId="0" borderId="0" xfId="1" applyNumberFormat="1" applyFont="1" applyBorder="1" applyAlignment="1">
      <alignment horizontal="center" vertical="center"/>
    </xf>
    <xf numFmtId="0" fontId="23" fillId="18" borderId="0" xfId="1" applyFont="1" applyFill="1" applyBorder="1" applyAlignment="1">
      <alignment horizontal="center" vertical="center"/>
    </xf>
    <xf numFmtId="0" fontId="23" fillId="19" borderId="0" xfId="1" applyFont="1" applyFill="1" applyBorder="1" applyAlignment="1">
      <alignment horizontal="center" vertical="center"/>
    </xf>
    <xf numFmtId="0" fontId="22" fillId="0" borderId="0" xfId="3" applyFont="1" applyBorder="1" applyAlignment="1">
      <alignment vertical="center"/>
    </xf>
    <xf numFmtId="0" fontId="22" fillId="12" borderId="0" xfId="3" applyFont="1" applyFill="1" applyBorder="1" applyAlignment="1">
      <alignment vertical="center"/>
    </xf>
    <xf numFmtId="0" fontId="42" fillId="0" borderId="0" xfId="3" applyFont="1" applyBorder="1" applyAlignment="1">
      <alignment vertical="center"/>
    </xf>
    <xf numFmtId="0" fontId="23" fillId="0" borderId="0" xfId="1" applyFont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1" fillId="0" borderId="0" xfId="3" applyFont="1" applyBorder="1" applyAlignment="1">
      <alignment vertical="center"/>
    </xf>
    <xf numFmtId="0" fontId="43" fillId="0" borderId="0" xfId="3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44" fillId="19" borderId="0" xfId="0" applyFont="1" applyFill="1" applyBorder="1" applyAlignment="1">
      <alignment horizontal="center" vertical="center"/>
    </xf>
    <xf numFmtId="0" fontId="45" fillId="17" borderId="0" xfId="3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42" fillId="0" borderId="20" xfId="3" applyFont="1" applyBorder="1" applyAlignment="1">
      <alignment horizontal="left" vertical="center"/>
    </xf>
    <xf numFmtId="0" fontId="41" fillId="0" borderId="21" xfId="1" applyFont="1" applyBorder="1" applyAlignment="1">
      <alignment horizontal="center" vertical="center"/>
    </xf>
    <xf numFmtId="0" fontId="9" fillId="0" borderId="1" xfId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59" fillId="12" borderId="1" xfId="1" applyFont="1" applyFill="1" applyBorder="1" applyAlignment="1">
      <alignment vertical="center"/>
    </xf>
    <xf numFmtId="0" fontId="59" fillId="11" borderId="1" xfId="1" applyFont="1" applyFill="1" applyBorder="1" applyAlignment="1">
      <alignment vertical="center"/>
    </xf>
    <xf numFmtId="0" fontId="2" fillId="11" borderId="1" xfId="1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34" borderId="1" xfId="0" applyFont="1" applyFill="1" applyBorder="1" applyAlignment="1">
      <alignment horizontal="center"/>
    </xf>
    <xf numFmtId="0" fontId="0" fillId="0" borderId="0" xfId="0" applyFill="1" applyBorder="1"/>
    <xf numFmtId="0" fontId="27" fillId="0" borderId="1" xfId="0" applyFont="1" applyBorder="1" applyAlignment="1">
      <alignment horizontal="left" vertical="center"/>
    </xf>
    <xf numFmtId="0" fontId="81" fillId="11" borderId="1" xfId="1" applyFont="1" applyFill="1" applyBorder="1" applyAlignment="1">
      <alignment horizontal="center" vertical="center"/>
    </xf>
    <xf numFmtId="0" fontId="81" fillId="0" borderId="1" xfId="1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readingOrder="1"/>
    </xf>
    <xf numFmtId="0" fontId="12" fillId="0" borderId="0" xfId="0" applyFont="1" applyFill="1" applyBorder="1" applyAlignment="1" applyProtection="1">
      <alignment horizontal="right" vertical="center" readingOrder="1"/>
    </xf>
    <xf numFmtId="0" fontId="82" fillId="0" borderId="1" xfId="0" applyFont="1" applyBorder="1" applyAlignment="1">
      <alignment horizontal="left" vertical="center"/>
    </xf>
    <xf numFmtId="0" fontId="83" fillId="35" borderId="1" xfId="0" applyFont="1" applyFill="1" applyBorder="1" applyAlignment="1">
      <alignment horizontal="left" vertical="center"/>
    </xf>
    <xf numFmtId="0" fontId="83" fillId="0" borderId="1" xfId="0" applyFont="1" applyBorder="1" applyAlignment="1">
      <alignment horizontal="center" vertical="center"/>
    </xf>
    <xf numFmtId="0" fontId="82" fillId="0" borderId="7" xfId="0" applyFont="1" applyBorder="1" applyAlignment="1">
      <alignment horizontal="left" vertical="center"/>
    </xf>
    <xf numFmtId="0" fontId="27" fillId="35" borderId="1" xfId="0" applyFont="1" applyFill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72" fillId="0" borderId="1" xfId="0" applyFont="1" applyBorder="1" applyAlignment="1">
      <alignment horizontal="left" vertical="center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90" fillId="12" borderId="7" xfId="0" applyFont="1" applyFill="1" applyBorder="1" applyAlignment="1">
      <alignment horizontal="center" vertical="center"/>
    </xf>
    <xf numFmtId="0" fontId="88" fillId="12" borderId="1" xfId="0" applyFont="1" applyFill="1" applyBorder="1" applyAlignment="1">
      <alignment vertical="center"/>
    </xf>
    <xf numFmtId="0" fontId="91" fillId="0" borderId="1" xfId="0" applyFont="1" applyFill="1" applyBorder="1" applyAlignment="1">
      <alignment horizontal="center" vertical="center"/>
    </xf>
    <xf numFmtId="17" fontId="90" fillId="37" borderId="1" xfId="0" applyNumberFormat="1" applyFont="1" applyFill="1" applyBorder="1" applyAlignment="1">
      <alignment horizontal="center" vertical="center"/>
    </xf>
    <xf numFmtId="0" fontId="81" fillId="12" borderId="1" xfId="0" applyFont="1" applyFill="1" applyBorder="1" applyAlignment="1">
      <alignment horizontal="center" vertical="center"/>
    </xf>
    <xf numFmtId="0" fontId="81" fillId="38" borderId="1" xfId="0" applyFont="1" applyFill="1" applyBorder="1" applyAlignment="1">
      <alignment horizontal="center" vertical="center"/>
    </xf>
    <xf numFmtId="0" fontId="92" fillId="30" borderId="2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4" fillId="0" borderId="1" xfId="0" applyFont="1" applyBorder="1" applyAlignment="1">
      <alignment horizontal="center"/>
    </xf>
    <xf numFmtId="0" fontId="90" fillId="0" borderId="7" xfId="0" applyFont="1" applyFill="1" applyBorder="1" applyAlignment="1">
      <alignment horizontal="center" vertical="center"/>
    </xf>
    <xf numFmtId="0" fontId="95" fillId="36" borderId="1" xfId="0" applyFont="1" applyFill="1" applyBorder="1" applyAlignment="1">
      <alignment horizontal="center" vertical="center"/>
    </xf>
    <xf numFmtId="0" fontId="94" fillId="1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88" fillId="0" borderId="1" xfId="0" applyFont="1" applyFill="1" applyBorder="1" applyAlignment="1">
      <alignment vertical="center"/>
    </xf>
    <xf numFmtId="0" fontId="90" fillId="37" borderId="1" xfId="0" applyFont="1" applyFill="1" applyBorder="1" applyAlignment="1">
      <alignment horizontal="center" vertical="center"/>
    </xf>
    <xf numFmtId="0" fontId="96" fillId="0" borderId="0" xfId="0" applyFont="1"/>
    <xf numFmtId="0" fontId="79" fillId="0" borderId="1" xfId="0" applyFont="1" applyBorder="1" applyAlignment="1">
      <alignment horizontal="center"/>
    </xf>
    <xf numFmtId="0" fontId="90" fillId="0" borderId="11" xfId="0" applyFont="1" applyFill="1" applyBorder="1" applyAlignment="1">
      <alignment horizontal="center" vertical="center"/>
    </xf>
    <xf numFmtId="0" fontId="8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90" fillId="39" borderId="0" xfId="0" applyFont="1" applyFill="1" applyBorder="1" applyAlignment="1">
      <alignment horizontal="center" vertical="center"/>
    </xf>
    <xf numFmtId="0" fontId="81" fillId="12" borderId="0" xfId="0" applyFont="1" applyFill="1" applyBorder="1" applyAlignment="1">
      <alignment horizontal="center" vertical="center"/>
    </xf>
    <xf numFmtId="0" fontId="81" fillId="38" borderId="0" xfId="0" applyFont="1" applyFill="1" applyBorder="1" applyAlignment="1">
      <alignment horizontal="center" vertical="center"/>
    </xf>
    <xf numFmtId="0" fontId="81" fillId="40" borderId="0" xfId="0" applyFont="1" applyFill="1" applyBorder="1" applyAlignment="1">
      <alignment horizontal="center" vertical="center"/>
    </xf>
    <xf numFmtId="1" fontId="93" fillId="12" borderId="0" xfId="0" applyNumberFormat="1" applyFont="1" applyFill="1" applyBorder="1" applyAlignment="1">
      <alignment horizontal="center" vertical="center"/>
    </xf>
    <xf numFmtId="1" fontId="93" fillId="12" borderId="12" xfId="0" applyNumberFormat="1" applyFont="1" applyFill="1" applyBorder="1" applyAlignment="1">
      <alignment horizontal="center" vertical="center"/>
    </xf>
    <xf numFmtId="0" fontId="90" fillId="12" borderId="11" xfId="0" applyFont="1" applyFill="1" applyBorder="1" applyAlignment="1">
      <alignment horizontal="center" vertical="center"/>
    </xf>
    <xf numFmtId="0" fontId="88" fillId="12" borderId="0" xfId="0" applyFont="1" applyFill="1" applyBorder="1" applyAlignment="1">
      <alignment vertical="center"/>
    </xf>
    <xf numFmtId="0" fontId="6" fillId="12" borderId="0" xfId="0" applyFont="1" applyFill="1" applyBorder="1" applyAlignment="1">
      <alignment horizontal="left" vertical="center"/>
    </xf>
    <xf numFmtId="0" fontId="81" fillId="12" borderId="0" xfId="0" applyFont="1" applyFill="1" applyBorder="1" applyAlignment="1">
      <alignment horizontal="center"/>
    </xf>
    <xf numFmtId="0" fontId="88" fillId="0" borderId="1" xfId="0" applyFont="1" applyFill="1" applyBorder="1" applyAlignment="1">
      <alignment horizontal="center" vertical="center"/>
    </xf>
    <xf numFmtId="0" fontId="89" fillId="0" borderId="11" xfId="0" applyFont="1" applyFill="1" applyBorder="1" applyAlignment="1">
      <alignment horizontal="center" vertical="center"/>
    </xf>
    <xf numFmtId="0" fontId="97" fillId="0" borderId="1" xfId="0" applyFont="1" applyFill="1" applyBorder="1" applyAlignment="1">
      <alignment horizontal="left" vertical="center"/>
    </xf>
    <xf numFmtId="0" fontId="88" fillId="12" borderId="20" xfId="0" applyFont="1" applyFill="1" applyBorder="1" applyAlignment="1">
      <alignment vertical="center"/>
    </xf>
    <xf numFmtId="0" fontId="90" fillId="12" borderId="9" xfId="0" applyFont="1" applyFill="1" applyBorder="1" applyAlignment="1">
      <alignment horizontal="center" vertical="center"/>
    </xf>
    <xf numFmtId="0" fontId="99" fillId="12" borderId="9" xfId="0" applyFont="1" applyFill="1" applyBorder="1" applyAlignment="1">
      <alignment horizontal="center" vertical="center"/>
    </xf>
    <xf numFmtId="0" fontId="99" fillId="12" borderId="21" xfId="0" applyFont="1" applyFill="1" applyBorder="1" applyAlignment="1">
      <alignment horizontal="center" vertical="center"/>
    </xf>
    <xf numFmtId="0" fontId="99" fillId="12" borderId="0" xfId="0" applyFont="1" applyFill="1" applyBorder="1" applyAlignment="1">
      <alignment horizontal="center" vertical="center"/>
    </xf>
    <xf numFmtId="0" fontId="100" fillId="0" borderId="0" xfId="0" applyFont="1" applyFill="1" applyBorder="1" applyAlignment="1">
      <alignment horizontal="center" vertical="center"/>
    </xf>
    <xf numFmtId="0" fontId="100" fillId="0" borderId="0" xfId="0" applyFont="1" applyFill="1" applyBorder="1" applyAlignment="1">
      <alignment horizontal="center" vertical="center" shrinkToFit="1"/>
    </xf>
    <xf numFmtId="1" fontId="24" fillId="0" borderId="12" xfId="0" applyNumberFormat="1" applyFont="1" applyFill="1" applyBorder="1" applyAlignment="1">
      <alignment horizontal="center" vertical="center" shrinkToFit="1"/>
    </xf>
    <xf numFmtId="0" fontId="87" fillId="39" borderId="11" xfId="0" applyFont="1" applyFill="1" applyBorder="1" applyAlignment="1">
      <alignment horizontal="center" vertical="center"/>
    </xf>
    <xf numFmtId="0" fontId="97" fillId="12" borderId="1" xfId="0" applyFont="1" applyFill="1" applyBorder="1" applyAlignment="1">
      <alignment horizontal="left"/>
    </xf>
    <xf numFmtId="0" fontId="101" fillId="12" borderId="0" xfId="0" applyFont="1" applyFill="1" applyBorder="1" applyAlignment="1">
      <alignment horizontal="center"/>
    </xf>
    <xf numFmtId="0" fontId="103" fillId="39" borderId="0" xfId="0" applyFont="1" applyFill="1" applyBorder="1"/>
    <xf numFmtId="0" fontId="103" fillId="39" borderId="0" xfId="0" applyFont="1" applyFill="1" applyBorder="1" applyAlignment="1">
      <alignment vertical="center"/>
    </xf>
    <xf numFmtId="0" fontId="104" fillId="39" borderId="0" xfId="0" applyFont="1" applyFill="1" applyBorder="1"/>
    <xf numFmtId="0" fontId="105" fillId="37" borderId="0" xfId="0" applyFont="1" applyFill="1" applyBorder="1"/>
    <xf numFmtId="0" fontId="105" fillId="37" borderId="12" xfId="0" applyFont="1" applyFill="1" applyBorder="1"/>
    <xf numFmtId="0" fontId="103" fillId="39" borderId="11" xfId="0" applyFont="1" applyFill="1" applyBorder="1" applyAlignment="1">
      <alignment horizontal="center" vertical="center"/>
    </xf>
    <xf numFmtId="0" fontId="97" fillId="12" borderId="1" xfId="0" applyFont="1" applyFill="1" applyBorder="1" applyAlignment="1">
      <alignment horizontal="left" vertical="center"/>
    </xf>
    <xf numFmtId="0" fontId="101" fillId="12" borderId="0" xfId="0" applyFont="1" applyFill="1" applyBorder="1" applyAlignment="1">
      <alignment horizontal="center" vertical="center"/>
    </xf>
    <xf numFmtId="0" fontId="97" fillId="12" borderId="3" xfId="0" applyFont="1" applyFill="1" applyBorder="1" applyAlignment="1">
      <alignment vertical="center"/>
    </xf>
    <xf numFmtId="0" fontId="97" fillId="12" borderId="0" xfId="0" applyFont="1" applyFill="1" applyBorder="1" applyAlignment="1">
      <alignment vertical="center"/>
    </xf>
    <xf numFmtId="0" fontId="97" fillId="12" borderId="4" xfId="0" applyFont="1" applyFill="1" applyBorder="1" applyAlignment="1">
      <alignment vertical="center"/>
    </xf>
    <xf numFmtId="0" fontId="106" fillId="39" borderId="11" xfId="0" applyFont="1" applyFill="1" applyBorder="1" applyAlignment="1">
      <alignment horizontal="center" vertical="center"/>
    </xf>
    <xf numFmtId="0" fontId="0" fillId="37" borderId="11" xfId="0" applyFill="1" applyBorder="1" applyAlignment="1">
      <alignment horizontal="center"/>
    </xf>
    <xf numFmtId="0" fontId="97" fillId="12" borderId="1" xfId="0" applyFont="1" applyFill="1" applyBorder="1" applyAlignment="1"/>
    <xf numFmtId="0" fontId="101" fillId="12" borderId="0" xfId="0" applyFont="1" applyFill="1" applyBorder="1" applyAlignment="1"/>
    <xf numFmtId="0" fontId="97" fillId="12" borderId="5" xfId="0" applyFont="1" applyFill="1" applyBorder="1" applyAlignment="1"/>
    <xf numFmtId="0" fontId="94" fillId="39" borderId="2" xfId="0" applyFont="1" applyFill="1" applyBorder="1"/>
    <xf numFmtId="0" fontId="94" fillId="39" borderId="6" xfId="0" applyFont="1" applyFill="1" applyBorder="1"/>
    <xf numFmtId="0" fontId="0" fillId="39" borderId="0" xfId="0" applyFill="1" applyBorder="1"/>
    <xf numFmtId="0" fontId="0" fillId="37" borderId="14" xfId="0" applyFill="1" applyBorder="1" applyAlignment="1">
      <alignment horizontal="center"/>
    </xf>
    <xf numFmtId="0" fontId="101" fillId="12" borderId="15" xfId="0" applyFont="1" applyFill="1" applyBorder="1" applyAlignment="1"/>
    <xf numFmtId="0" fontId="105" fillId="39" borderId="15" xfId="0" applyFont="1" applyFill="1" applyBorder="1"/>
    <xf numFmtId="0" fontId="0" fillId="39" borderId="15" xfId="0" applyFill="1" applyBorder="1"/>
    <xf numFmtId="0" fontId="105" fillId="37" borderId="15" xfId="0" applyFont="1" applyFill="1" applyBorder="1"/>
    <xf numFmtId="0" fontId="105" fillId="37" borderId="16" xfId="0" applyFont="1" applyFill="1" applyBorder="1"/>
    <xf numFmtId="0" fontId="0" fillId="41" borderId="0" xfId="0" applyFill="1" applyAlignment="1">
      <alignment horizontal="center"/>
    </xf>
    <xf numFmtId="0" fontId="0" fillId="37" borderId="0" xfId="0" applyFill="1"/>
    <xf numFmtId="0" fontId="91" fillId="12" borderId="0" xfId="0" applyFont="1" applyFill="1" applyBorder="1" applyAlignment="1">
      <alignment horizontal="center" vertical="center"/>
    </xf>
    <xf numFmtId="17" fontId="103" fillId="39" borderId="0" xfId="0" applyNumberFormat="1" applyFont="1" applyFill="1" applyBorder="1" applyAlignment="1">
      <alignment horizontal="center" vertical="center"/>
    </xf>
    <xf numFmtId="0" fontId="108" fillId="12" borderId="0" xfId="0" applyFont="1" applyFill="1" applyBorder="1" applyAlignment="1">
      <alignment horizontal="center"/>
    </xf>
    <xf numFmtId="0" fontId="90" fillId="12" borderId="0" xfId="0" applyFont="1" applyFill="1" applyBorder="1" applyAlignment="1">
      <alignment horizontal="center"/>
    </xf>
    <xf numFmtId="0" fontId="89" fillId="0" borderId="0" xfId="0" applyFont="1" applyFill="1" applyBorder="1" applyAlignment="1">
      <alignment horizontal="center" vertical="center"/>
    </xf>
    <xf numFmtId="0" fontId="88" fillId="0" borderId="0" xfId="0" applyFont="1" applyFill="1" applyBorder="1" applyAlignment="1">
      <alignment horizontal="center" vertical="center"/>
    </xf>
    <xf numFmtId="0" fontId="90" fillId="12" borderId="0" xfId="0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 vertical="center" shrinkToFit="1"/>
    </xf>
    <xf numFmtId="0" fontId="87" fillId="39" borderId="0" xfId="0" applyFont="1" applyFill="1" applyBorder="1" applyAlignment="1">
      <alignment horizontal="center" vertical="center"/>
    </xf>
    <xf numFmtId="0" fontId="101" fillId="12" borderId="0" xfId="0" applyFont="1" applyFill="1" applyBorder="1" applyAlignment="1">
      <alignment horizontal="left"/>
    </xf>
    <xf numFmtId="0" fontId="97" fillId="12" borderId="0" xfId="0" applyFont="1" applyFill="1" applyBorder="1" applyAlignment="1"/>
    <xf numFmtId="0" fontId="103" fillId="39" borderId="0" xfId="0" applyFont="1" applyFill="1" applyBorder="1" applyAlignment="1">
      <alignment horizontal="center" vertical="center"/>
    </xf>
    <xf numFmtId="0" fontId="101" fillId="12" borderId="0" xfId="0" applyFont="1" applyFill="1" applyBorder="1" applyAlignment="1">
      <alignment horizontal="left" vertical="center"/>
    </xf>
    <xf numFmtId="0" fontId="106" fillId="39" borderId="0" xfId="0" applyFont="1" applyFill="1" applyBorder="1" applyAlignment="1">
      <alignment horizontal="center" vertical="center"/>
    </xf>
    <xf numFmtId="0" fontId="0" fillId="37" borderId="0" xfId="0" applyFill="1" applyBorder="1" applyAlignment="1">
      <alignment horizontal="center"/>
    </xf>
    <xf numFmtId="0" fontId="94" fillId="39" borderId="0" xfId="0" applyFont="1" applyFill="1" applyBorder="1"/>
    <xf numFmtId="0" fontId="105" fillId="39" borderId="0" xfId="0" applyFont="1" applyFill="1" applyBorder="1"/>
    <xf numFmtId="0" fontId="0" fillId="39" borderId="0" xfId="0" applyFill="1" applyAlignment="1">
      <alignment horizontal="center"/>
    </xf>
    <xf numFmtId="0" fontId="0" fillId="39" borderId="0" xfId="0" applyFill="1"/>
    <xf numFmtId="0" fontId="0" fillId="37" borderId="0" xfId="0" applyFill="1" applyAlignment="1">
      <alignment horizontal="center"/>
    </xf>
    <xf numFmtId="0" fontId="105" fillId="39" borderId="0" xfId="0" applyFont="1" applyFill="1"/>
    <xf numFmtId="0" fontId="105" fillId="37" borderId="0" xfId="0" applyFont="1" applyFill="1"/>
    <xf numFmtId="1" fontId="105" fillId="37" borderId="0" xfId="0" applyNumberFormat="1" applyFont="1" applyFill="1"/>
    <xf numFmtId="0" fontId="109" fillId="12" borderId="0" xfId="0" applyFont="1" applyFill="1" applyBorder="1" applyAlignment="1">
      <alignment horizontal="center"/>
    </xf>
    <xf numFmtId="0" fontId="110" fillId="39" borderId="0" xfId="0" applyFont="1" applyFill="1" applyBorder="1"/>
    <xf numFmtId="0" fontId="0" fillId="42" borderId="0" xfId="0" applyFill="1"/>
    <xf numFmtId="0" fontId="105" fillId="0" borderId="0" xfId="0" applyFont="1"/>
    <xf numFmtId="0" fontId="0" fillId="38" borderId="0" xfId="0" applyFill="1"/>
    <xf numFmtId="0" fontId="0" fillId="43" borderId="0" xfId="0" applyFill="1"/>
    <xf numFmtId="0" fontId="105" fillId="43" borderId="0" xfId="0" applyFont="1" applyFill="1"/>
    <xf numFmtId="0" fontId="87" fillId="44" borderId="13" xfId="0" applyFont="1" applyFill="1" applyBorder="1" applyAlignment="1">
      <alignment horizontal="center" vertical="center"/>
    </xf>
    <xf numFmtId="0" fontId="88" fillId="44" borderId="1" xfId="0" applyFont="1" applyFill="1" applyBorder="1" applyAlignment="1">
      <alignment horizontal="center"/>
    </xf>
    <xf numFmtId="0" fontId="87" fillId="44" borderId="1" xfId="0" applyFont="1" applyFill="1" applyBorder="1" applyAlignment="1">
      <alignment horizontal="center" vertical="center"/>
    </xf>
    <xf numFmtId="0" fontId="89" fillId="2" borderId="1" xfId="0" applyFont="1" applyFill="1" applyBorder="1" applyAlignment="1">
      <alignment horizontal="center"/>
    </xf>
    <xf numFmtId="0" fontId="88" fillId="44" borderId="10" xfId="0" applyFont="1" applyFill="1" applyBorder="1" applyAlignment="1">
      <alignment horizontal="center" vertical="center"/>
    </xf>
    <xf numFmtId="0" fontId="88" fillId="44" borderId="1" xfId="0" applyFont="1" applyFill="1" applyBorder="1" applyAlignment="1">
      <alignment horizontal="center" vertical="center" shrinkToFit="1"/>
    </xf>
    <xf numFmtId="0" fontId="81" fillId="44" borderId="10" xfId="0" applyFont="1" applyFill="1" applyBorder="1" applyAlignment="1">
      <alignment horizontal="center" vertical="center"/>
    </xf>
    <xf numFmtId="1" fontId="93" fillId="2" borderId="1" xfId="0" applyNumberFormat="1" applyFont="1" applyFill="1" applyBorder="1" applyAlignment="1">
      <alignment horizontal="center" vertical="center"/>
    </xf>
    <xf numFmtId="0" fontId="81" fillId="44" borderId="1" xfId="0" applyFont="1" applyFill="1" applyBorder="1" applyAlignment="1">
      <alignment horizontal="center" vertical="center" shrinkToFit="1"/>
    </xf>
    <xf numFmtId="0" fontId="81" fillId="44" borderId="1" xfId="0" applyFont="1" applyFill="1" applyBorder="1" applyAlignment="1">
      <alignment horizontal="center" vertical="center"/>
    </xf>
    <xf numFmtId="0" fontId="88" fillId="44" borderId="1" xfId="0" applyFont="1" applyFill="1" applyBorder="1" applyAlignment="1">
      <alignment horizontal="center" vertical="center"/>
    </xf>
    <xf numFmtId="1" fontId="93" fillId="2" borderId="8" xfId="0" applyNumberFormat="1" applyFont="1" applyFill="1" applyBorder="1" applyAlignment="1">
      <alignment horizontal="center" vertical="center"/>
    </xf>
    <xf numFmtId="0" fontId="95" fillId="2" borderId="1" xfId="0" applyFont="1" applyFill="1" applyBorder="1" applyAlignment="1">
      <alignment horizontal="center" vertical="center"/>
    </xf>
    <xf numFmtId="0" fontId="81" fillId="11" borderId="1" xfId="0" applyFont="1" applyFill="1" applyBorder="1" applyAlignment="1">
      <alignment horizontal="center" vertical="center"/>
    </xf>
    <xf numFmtId="0" fontId="65" fillId="13" borderId="1" xfId="2" applyFont="1" applyFill="1" applyBorder="1" applyAlignment="1">
      <alignment vertical="center"/>
    </xf>
    <xf numFmtId="0" fontId="112" fillId="0" borderId="1" xfId="1" applyFont="1" applyFill="1" applyBorder="1" applyAlignment="1">
      <alignment horizontal="center" vertical="center"/>
    </xf>
    <xf numFmtId="0" fontId="62" fillId="6" borderId="1" xfId="0" applyFont="1" applyFill="1" applyBorder="1" applyAlignment="1">
      <alignment horizontal="center" vertical="center"/>
    </xf>
    <xf numFmtId="0" fontId="81" fillId="12" borderId="1" xfId="1" applyFont="1" applyFill="1" applyBorder="1" applyAlignment="1">
      <alignment horizontal="center" vertical="center"/>
    </xf>
    <xf numFmtId="0" fontId="88" fillId="11" borderId="1" xfId="1" applyFont="1" applyFill="1" applyBorder="1" applyAlignment="1">
      <alignment horizontal="center" vertical="center"/>
    </xf>
    <xf numFmtId="0" fontId="112" fillId="11" borderId="1" xfId="1" applyFont="1" applyFill="1" applyBorder="1" applyAlignment="1">
      <alignment horizontal="center" vertical="center"/>
    </xf>
    <xf numFmtId="0" fontId="13" fillId="34" borderId="1" xfId="0" applyFont="1" applyFill="1" applyBorder="1" applyAlignment="1">
      <alignment horizontal="center"/>
    </xf>
    <xf numFmtId="0" fontId="114" fillId="0" borderId="7" xfId="0" applyFont="1" applyBorder="1" applyAlignment="1">
      <alignment horizontal="left" vertical="center"/>
    </xf>
    <xf numFmtId="0" fontId="114" fillId="0" borderId="1" xfId="0" applyFont="1" applyBorder="1" applyAlignment="1">
      <alignment horizontal="left" vertical="center"/>
    </xf>
    <xf numFmtId="49" fontId="114" fillId="0" borderId="1" xfId="0" applyNumberFormat="1" applyFont="1" applyBorder="1" applyAlignment="1">
      <alignment horizontal="center" vertical="center"/>
    </xf>
    <xf numFmtId="0" fontId="114" fillId="9" borderId="1" xfId="0" applyFont="1" applyFill="1" applyBorder="1" applyAlignment="1">
      <alignment horizontal="center" vertical="center"/>
    </xf>
    <xf numFmtId="0" fontId="114" fillId="13" borderId="1" xfId="2" applyFont="1" applyFill="1" applyBorder="1" applyAlignment="1">
      <alignment horizontal="center" vertical="center"/>
    </xf>
    <xf numFmtId="0" fontId="114" fillId="10" borderId="1" xfId="2" applyFont="1" applyFill="1" applyBorder="1" applyAlignment="1">
      <alignment horizontal="center" vertical="center"/>
    </xf>
    <xf numFmtId="0" fontId="114" fillId="6" borderId="1" xfId="0" applyFont="1" applyFill="1" applyBorder="1" applyAlignment="1">
      <alignment horizontal="center" vertical="center"/>
    </xf>
    <xf numFmtId="2" fontId="116" fillId="6" borderId="8" xfId="0" applyNumberFormat="1" applyFont="1" applyFill="1" applyBorder="1" applyAlignment="1">
      <alignment horizontal="center" vertical="center" shrinkToFit="1"/>
    </xf>
    <xf numFmtId="0" fontId="117" fillId="0" borderId="0" xfId="0" applyFont="1" applyAlignment="1">
      <alignment horizontal="center"/>
    </xf>
    <xf numFmtId="0" fontId="118" fillId="0" borderId="1" xfId="0" applyFont="1" applyBorder="1" applyAlignment="1" applyProtection="1">
      <alignment horizontal="center" vertical="center" readingOrder="1"/>
      <protection locked="0"/>
    </xf>
    <xf numFmtId="0" fontId="118" fillId="7" borderId="1" xfId="0" applyFont="1" applyFill="1" applyBorder="1" applyAlignment="1">
      <alignment horizontal="center" vertical="center" readingOrder="1"/>
    </xf>
    <xf numFmtId="0" fontId="118" fillId="8" borderId="1" xfId="0" applyFont="1" applyFill="1" applyBorder="1" applyAlignment="1">
      <alignment horizontal="center" vertical="center" readingOrder="1"/>
    </xf>
    <xf numFmtId="0" fontId="119" fillId="8" borderId="1" xfId="0" applyFont="1" applyFill="1" applyBorder="1" applyAlignment="1">
      <alignment horizontal="right" vertical="center" readingOrder="1"/>
    </xf>
    <xf numFmtId="0" fontId="120" fillId="0" borderId="0" xfId="0" applyFont="1" applyAlignment="1">
      <alignment vertical="center"/>
    </xf>
    <xf numFmtId="0" fontId="118" fillId="0" borderId="1" xfId="0" applyFont="1" applyBorder="1" applyAlignment="1">
      <alignment vertical="center" readingOrder="1"/>
    </xf>
    <xf numFmtId="2" fontId="118" fillId="0" borderId="1" xfId="0" applyNumberFormat="1" applyFont="1" applyBorder="1" applyAlignment="1">
      <alignment vertical="center" readingOrder="1"/>
    </xf>
    <xf numFmtId="0" fontId="121" fillId="13" borderId="1" xfId="2" applyFont="1" applyFill="1" applyBorder="1" applyAlignment="1">
      <alignment horizontal="center" vertical="center"/>
    </xf>
    <xf numFmtId="0" fontId="113" fillId="46" borderId="1" xfId="2" applyFont="1" applyFill="1" applyBorder="1" applyAlignment="1">
      <alignment vertical="center"/>
    </xf>
    <xf numFmtId="0" fontId="74" fillId="46" borderId="1" xfId="2" applyFont="1" applyFill="1" applyBorder="1" applyAlignment="1">
      <alignment horizontal="center" vertical="center"/>
    </xf>
    <xf numFmtId="0" fontId="115" fillId="46" borderId="1" xfId="2" applyFont="1" applyFill="1" applyBorder="1" applyAlignment="1">
      <alignment vertical="center"/>
    </xf>
    <xf numFmtId="0" fontId="65" fillId="46" borderId="1" xfId="2" applyFont="1" applyFill="1" applyBorder="1" applyAlignment="1">
      <alignment horizontal="center" vertical="center"/>
    </xf>
    <xf numFmtId="0" fontId="64" fillId="46" borderId="1" xfId="2" applyFont="1" applyFill="1" applyBorder="1" applyAlignment="1">
      <alignment vertical="center"/>
    </xf>
    <xf numFmtId="0" fontId="68" fillId="46" borderId="1" xfId="2" applyFont="1" applyFill="1" applyBorder="1" applyAlignment="1">
      <alignment vertical="center"/>
    </xf>
    <xf numFmtId="0" fontId="78" fillId="46" borderId="1" xfId="2" applyFont="1" applyFill="1" applyBorder="1" applyAlignment="1">
      <alignment horizontal="center" vertical="center"/>
    </xf>
    <xf numFmtId="0" fontId="115" fillId="46" borderId="1" xfId="2" applyFont="1" applyFill="1" applyBorder="1" applyAlignment="1">
      <alignment horizontal="center" vertical="center"/>
    </xf>
    <xf numFmtId="0" fontId="65" fillId="46" borderId="1" xfId="2" applyFont="1" applyFill="1" applyBorder="1" applyAlignment="1">
      <alignment vertical="center"/>
    </xf>
    <xf numFmtId="0" fontId="64" fillId="45" borderId="1" xfId="2" applyFont="1" applyFill="1" applyBorder="1" applyAlignment="1">
      <alignment vertical="center"/>
    </xf>
    <xf numFmtId="0" fontId="65" fillId="45" borderId="1" xfId="2" applyFont="1" applyFill="1" applyBorder="1" applyAlignment="1">
      <alignment horizontal="center" vertical="center"/>
    </xf>
    <xf numFmtId="0" fontId="78" fillId="45" borderId="1" xfId="2" applyFont="1" applyFill="1" applyBorder="1" applyAlignment="1">
      <alignment horizontal="center" vertical="center"/>
    </xf>
    <xf numFmtId="0" fontId="64" fillId="45" borderId="1" xfId="2" applyFont="1" applyFill="1" applyBorder="1" applyAlignment="1">
      <alignment horizontal="center" vertical="center"/>
    </xf>
    <xf numFmtId="0" fontId="109" fillId="0" borderId="1" xfId="1" applyFont="1" applyFill="1" applyBorder="1" applyAlignment="1">
      <alignment horizontal="center" vertical="center"/>
    </xf>
    <xf numFmtId="0" fontId="109" fillId="11" borderId="1" xfId="1" applyFont="1" applyFill="1" applyBorder="1" applyAlignment="1">
      <alignment horizontal="center" vertical="center"/>
    </xf>
    <xf numFmtId="0" fontId="122" fillId="46" borderId="1" xfId="2" applyFont="1" applyFill="1" applyBorder="1" applyAlignment="1">
      <alignment vertical="center"/>
    </xf>
    <xf numFmtId="2" fontId="123" fillId="6" borderId="1" xfId="0" applyNumberFormat="1" applyFont="1" applyFill="1" applyBorder="1" applyAlignment="1">
      <alignment horizontal="center" vertical="center" shrinkToFit="1"/>
    </xf>
    <xf numFmtId="0" fontId="121" fillId="46" borderId="1" xfId="2" applyFont="1" applyFill="1" applyBorder="1" applyAlignment="1">
      <alignment horizontal="center" vertical="center"/>
    </xf>
    <xf numFmtId="0" fontId="5" fillId="25" borderId="1" xfId="0" applyFont="1" applyFill="1" applyBorder="1" applyAlignment="1">
      <alignment horizontal="center" shrinkToFit="1"/>
    </xf>
    <xf numFmtId="0" fontId="5" fillId="25" borderId="8" xfId="0" applyFont="1" applyFill="1" applyBorder="1" applyAlignment="1">
      <alignment horizontal="center" shrinkToFit="1"/>
    </xf>
    <xf numFmtId="0" fontId="0" fillId="0" borderId="0" xfId="0" applyAlignment="1">
      <alignment horizontal="center"/>
    </xf>
    <xf numFmtId="0" fontId="4" fillId="21" borderId="1" xfId="0" applyFont="1" applyFill="1" applyBorder="1" applyAlignment="1">
      <alignment horizontal="center"/>
    </xf>
    <xf numFmtId="0" fontId="5" fillId="21" borderId="1" xfId="0" applyFont="1" applyFill="1" applyBorder="1" applyAlignment="1">
      <alignment horizontal="center" shrinkToFit="1"/>
    </xf>
    <xf numFmtId="0" fontId="5" fillId="21" borderId="8" xfId="0" applyFont="1" applyFill="1" applyBorder="1" applyAlignment="1">
      <alignment horizontal="center" shrinkToFit="1"/>
    </xf>
    <xf numFmtId="0" fontId="4" fillId="25" borderId="1" xfId="0" applyFont="1" applyFill="1" applyBorder="1" applyAlignment="1">
      <alignment horizontal="center"/>
    </xf>
    <xf numFmtId="0" fontId="5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21" borderId="7" xfId="0" applyFont="1" applyFill="1" applyBorder="1" applyAlignment="1">
      <alignment horizontal="center" vertical="center"/>
    </xf>
    <xf numFmtId="0" fontId="27" fillId="21" borderId="1" xfId="0" applyFont="1" applyFill="1" applyBorder="1" applyAlignment="1">
      <alignment horizontal="center" vertical="center"/>
    </xf>
    <xf numFmtId="0" fontId="52" fillId="21" borderId="1" xfId="0" applyFont="1" applyFill="1" applyBorder="1" applyAlignment="1">
      <alignment horizontal="center" vertical="center"/>
    </xf>
    <xf numFmtId="0" fontId="27" fillId="0" borderId="32" xfId="1" applyFont="1" applyBorder="1" applyAlignment="1">
      <alignment horizontal="center" vertical="center"/>
    </xf>
    <xf numFmtId="0" fontId="27" fillId="0" borderId="33" xfId="1" applyFont="1" applyBorder="1" applyAlignment="1">
      <alignment horizontal="center" vertical="center"/>
    </xf>
    <xf numFmtId="0" fontId="27" fillId="0" borderId="34" xfId="1" applyFont="1" applyBorder="1" applyAlignment="1">
      <alignment horizontal="center" vertical="center"/>
    </xf>
    <xf numFmtId="0" fontId="49" fillId="0" borderId="0" xfId="0" applyFont="1" applyAlignment="1">
      <alignment horizontal="center"/>
    </xf>
    <xf numFmtId="0" fontId="29" fillId="0" borderId="22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53" fillId="0" borderId="27" xfId="0" applyFont="1" applyBorder="1" applyAlignment="1">
      <alignment horizontal="center" vertical="center" wrapText="1"/>
    </xf>
    <xf numFmtId="0" fontId="53" fillId="0" borderId="28" xfId="0" applyFont="1" applyBorder="1" applyAlignment="1">
      <alignment horizontal="center" vertical="center" wrapText="1"/>
    </xf>
    <xf numFmtId="0" fontId="53" fillId="0" borderId="11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30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2" fillId="21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62" fillId="6" borderId="1" xfId="0" applyFont="1" applyFill="1" applyBorder="1" applyAlignment="1">
      <alignment horizontal="center" vertical="center"/>
    </xf>
    <xf numFmtId="0" fontId="61" fillId="6" borderId="1" xfId="0" applyFont="1" applyFill="1" applyBorder="1" applyAlignment="1">
      <alignment horizontal="center" vertical="center" shrinkToFit="1"/>
    </xf>
    <xf numFmtId="0" fontId="61" fillId="6" borderId="8" xfId="0" applyFont="1" applyFill="1" applyBorder="1" applyAlignment="1">
      <alignment horizontal="center" vertical="center" shrinkToFit="1"/>
    </xf>
    <xf numFmtId="0" fontId="76" fillId="0" borderId="23" xfId="0" applyFont="1" applyBorder="1" applyAlignment="1">
      <alignment horizontal="center" vertical="center" wrapText="1"/>
    </xf>
    <xf numFmtId="0" fontId="70" fillId="0" borderId="23" xfId="0" applyFont="1" applyBorder="1" applyAlignment="1">
      <alignment horizontal="center" vertical="center" wrapText="1"/>
    </xf>
    <xf numFmtId="0" fontId="60" fillId="4" borderId="7" xfId="0" applyFont="1" applyFill="1" applyBorder="1" applyAlignment="1">
      <alignment horizontal="center" vertical="center"/>
    </xf>
    <xf numFmtId="0" fontId="61" fillId="4" borderId="1" xfId="0" applyFont="1" applyFill="1" applyBorder="1" applyAlignment="1">
      <alignment horizontal="center" vertical="center" wrapText="1"/>
    </xf>
    <xf numFmtId="0" fontId="61" fillId="4" borderId="1" xfId="0" applyFont="1" applyFill="1" applyBorder="1" applyAlignment="1">
      <alignment horizontal="center" vertical="center"/>
    </xf>
    <xf numFmtId="0" fontId="69" fillId="29" borderId="22" xfId="2" applyFont="1" applyFill="1" applyBorder="1" applyAlignment="1">
      <alignment horizontal="center" vertical="center"/>
    </xf>
    <xf numFmtId="0" fontId="111" fillId="29" borderId="24" xfId="2" applyFont="1" applyFill="1" applyBorder="1" applyAlignment="1">
      <alignment horizontal="center" vertical="center"/>
    </xf>
    <xf numFmtId="0" fontId="111" fillId="29" borderId="10" xfId="2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54" fillId="0" borderId="0" xfId="0" applyFont="1" applyAlignment="1">
      <alignment horizontal="center" vertical="top"/>
    </xf>
    <xf numFmtId="0" fontId="14" fillId="0" borderId="0" xfId="0" applyFont="1" applyAlignment="1">
      <alignment horizontal="center" wrapText="1"/>
    </xf>
    <xf numFmtId="0" fontId="77" fillId="0" borderId="22" xfId="0" applyFont="1" applyBorder="1" applyAlignment="1">
      <alignment horizontal="center" vertical="center"/>
    </xf>
    <xf numFmtId="0" fontId="77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16" borderId="25" xfId="3" applyFont="1" applyFill="1" applyBorder="1" applyAlignment="1">
      <alignment horizontal="center" vertical="center" shrinkToFit="1"/>
    </xf>
    <xf numFmtId="0" fontId="5" fillId="16" borderId="26" xfId="3" applyFont="1" applyFill="1" applyBorder="1" applyAlignment="1">
      <alignment horizontal="center" vertical="center" shrinkToFit="1"/>
    </xf>
    <xf numFmtId="0" fontId="55" fillId="0" borderId="27" xfId="3" applyFont="1" applyBorder="1" applyAlignment="1">
      <alignment horizontal="center" vertical="center" wrapText="1"/>
    </xf>
    <xf numFmtId="0" fontId="55" fillId="0" borderId="28" xfId="3" applyFont="1" applyBorder="1" applyAlignment="1">
      <alignment horizontal="center" vertical="center" wrapText="1"/>
    </xf>
    <xf numFmtId="0" fontId="55" fillId="0" borderId="29" xfId="3" applyFont="1" applyBorder="1" applyAlignment="1">
      <alignment horizontal="center" vertical="center" wrapText="1"/>
    </xf>
    <xf numFmtId="0" fontId="55" fillId="0" borderId="11" xfId="3" applyFont="1" applyBorder="1" applyAlignment="1">
      <alignment horizontal="center" vertical="center" wrapText="1"/>
    </xf>
    <xf numFmtId="0" fontId="55" fillId="0" borderId="0" xfId="3" applyFont="1" applyBorder="1" applyAlignment="1">
      <alignment horizontal="center" vertical="center" wrapText="1"/>
    </xf>
    <xf numFmtId="0" fontId="55" fillId="0" borderId="12" xfId="3" applyFont="1" applyBorder="1" applyAlignment="1">
      <alignment horizontal="center" vertical="center" wrapText="1"/>
    </xf>
    <xf numFmtId="0" fontId="55" fillId="0" borderId="30" xfId="3" applyFont="1" applyBorder="1" applyAlignment="1">
      <alignment horizontal="center" vertical="center" wrapText="1"/>
    </xf>
    <xf numFmtId="0" fontId="55" fillId="0" borderId="2" xfId="3" applyFont="1" applyBorder="1" applyAlignment="1">
      <alignment horizontal="center" vertical="center" wrapText="1"/>
    </xf>
    <xf numFmtId="0" fontId="55" fillId="0" borderId="31" xfId="3" applyFont="1" applyBorder="1" applyAlignment="1">
      <alignment horizontal="center" vertical="center" wrapText="1"/>
    </xf>
    <xf numFmtId="0" fontId="5" fillId="14" borderId="19" xfId="3" applyFont="1" applyFill="1" applyBorder="1" applyAlignment="1">
      <alignment horizontal="center" vertical="center"/>
    </xf>
    <xf numFmtId="0" fontId="5" fillId="14" borderId="13" xfId="3" applyFont="1" applyFill="1" applyBorder="1" applyAlignment="1">
      <alignment horizontal="center" vertical="center"/>
    </xf>
    <xf numFmtId="0" fontId="4" fillId="16" borderId="19" xfId="3" applyFont="1" applyFill="1" applyBorder="1" applyAlignment="1">
      <alignment horizontal="center" vertical="center"/>
    </xf>
    <xf numFmtId="0" fontId="4" fillId="16" borderId="13" xfId="3" applyFont="1" applyFill="1" applyBorder="1" applyAlignment="1">
      <alignment horizontal="center" vertical="center"/>
    </xf>
    <xf numFmtId="0" fontId="5" fillId="16" borderId="19" xfId="3" applyFont="1" applyFill="1" applyBorder="1" applyAlignment="1">
      <alignment horizontal="center" vertical="center" shrinkToFit="1"/>
    </xf>
    <xf numFmtId="0" fontId="5" fillId="16" borderId="13" xfId="3" applyFont="1" applyFill="1" applyBorder="1" applyAlignment="1">
      <alignment horizontal="center" vertical="center" shrinkToFit="1"/>
    </xf>
    <xf numFmtId="0" fontId="88" fillId="12" borderId="0" xfId="0" applyFont="1" applyFill="1" applyBorder="1" applyAlignment="1">
      <alignment horizontal="center" vertical="center"/>
    </xf>
    <xf numFmtId="0" fontId="88" fillId="12" borderId="0" xfId="0" applyFont="1" applyFill="1" applyBorder="1" applyAlignment="1">
      <alignment horizontal="center" vertical="top"/>
    </xf>
    <xf numFmtId="0" fontId="0" fillId="37" borderId="0" xfId="0" applyFill="1" applyBorder="1" applyAlignment="1">
      <alignment horizontal="center"/>
    </xf>
    <xf numFmtId="0" fontId="87" fillId="44" borderId="38" xfId="0" applyFont="1" applyFill="1" applyBorder="1" applyAlignment="1">
      <alignment horizontal="center" vertical="center"/>
    </xf>
    <xf numFmtId="0" fontId="87" fillId="44" borderId="7" xfId="0" applyFont="1" applyFill="1" applyBorder="1" applyAlignment="1">
      <alignment horizontal="center" vertical="center"/>
    </xf>
    <xf numFmtId="0" fontId="87" fillId="44" borderId="13" xfId="0" applyFont="1" applyFill="1" applyBorder="1" applyAlignment="1">
      <alignment horizontal="center" vertical="center"/>
    </xf>
    <xf numFmtId="0" fontId="87" fillId="44" borderId="1" xfId="0" applyFont="1" applyFill="1" applyBorder="1" applyAlignment="1">
      <alignment horizontal="center" vertical="center"/>
    </xf>
    <xf numFmtId="0" fontId="97" fillId="12" borderId="0" xfId="0" applyFont="1" applyFill="1" applyBorder="1" applyAlignment="1">
      <alignment horizontal="center" vertical="center"/>
    </xf>
    <xf numFmtId="0" fontId="107" fillId="39" borderId="0" xfId="0" applyFont="1" applyFill="1" applyBorder="1" applyAlignment="1">
      <alignment horizontal="center" vertical="center"/>
    </xf>
    <xf numFmtId="0" fontId="97" fillId="12" borderId="3" xfId="0" applyFont="1" applyFill="1" applyBorder="1" applyAlignment="1">
      <alignment horizontal="left" vertical="center"/>
    </xf>
    <xf numFmtId="0" fontId="97" fillId="12" borderId="0" xfId="0" applyFont="1" applyFill="1" applyBorder="1" applyAlignment="1">
      <alignment horizontal="left" vertical="center"/>
    </xf>
    <xf numFmtId="0" fontId="97" fillId="12" borderId="4" xfId="0" applyFont="1" applyFill="1" applyBorder="1" applyAlignment="1">
      <alignment horizontal="left" vertical="center"/>
    </xf>
    <xf numFmtId="0" fontId="87" fillId="44" borderId="51" xfId="0" applyFont="1" applyFill="1" applyBorder="1" applyAlignment="1">
      <alignment horizontal="center" vertical="center"/>
    </xf>
    <xf numFmtId="0" fontId="87" fillId="44" borderId="19" xfId="0" applyFont="1" applyFill="1" applyBorder="1" applyAlignment="1">
      <alignment horizontal="center" vertical="center"/>
    </xf>
    <xf numFmtId="0" fontId="102" fillId="12" borderId="3" xfId="0" applyFont="1" applyFill="1" applyBorder="1" applyAlignment="1">
      <alignment horizontal="left" vertical="center"/>
    </xf>
    <xf numFmtId="0" fontId="102" fillId="12" borderId="0" xfId="0" applyFont="1" applyFill="1" applyBorder="1" applyAlignment="1">
      <alignment horizontal="left" vertical="center"/>
    </xf>
    <xf numFmtId="0" fontId="102" fillId="12" borderId="4" xfId="0" applyFont="1" applyFill="1" applyBorder="1" applyAlignment="1">
      <alignment horizontal="left" vertical="center"/>
    </xf>
    <xf numFmtId="0" fontId="103" fillId="39" borderId="0" xfId="0" applyFont="1" applyFill="1" applyBorder="1" applyAlignment="1">
      <alignment horizontal="center" vertical="center"/>
    </xf>
    <xf numFmtId="0" fontId="88" fillId="12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8" fillId="44" borderId="1" xfId="0" applyFont="1" applyFill="1" applyBorder="1" applyAlignment="1">
      <alignment horizontal="center" vertical="center" shrinkToFit="1"/>
    </xf>
    <xf numFmtId="0" fontId="88" fillId="44" borderId="8" xfId="0" applyFont="1" applyFill="1" applyBorder="1" applyAlignment="1">
      <alignment horizontal="center" vertical="center" shrinkToFit="1"/>
    </xf>
    <xf numFmtId="0" fontId="88" fillId="44" borderId="10" xfId="0" applyFont="1" applyFill="1" applyBorder="1" applyAlignment="1">
      <alignment horizontal="center" vertical="center"/>
    </xf>
    <xf numFmtId="0" fontId="86" fillId="0" borderId="42" xfId="0" applyFont="1" applyFill="1" applyBorder="1" applyAlignment="1">
      <alignment horizontal="center" vertical="center" wrapText="1"/>
    </xf>
    <xf numFmtId="0" fontId="86" fillId="0" borderId="43" xfId="0" applyFont="1" applyFill="1" applyBorder="1" applyAlignment="1">
      <alignment horizontal="center" vertical="center" wrapText="1"/>
    </xf>
    <xf numFmtId="0" fontId="86" fillId="0" borderId="44" xfId="0" applyFont="1" applyFill="1" applyBorder="1" applyAlignment="1">
      <alignment horizontal="center" vertical="center" wrapText="1"/>
    </xf>
    <xf numFmtId="0" fontId="86" fillId="0" borderId="45" xfId="0" applyFont="1" applyFill="1" applyBorder="1" applyAlignment="1">
      <alignment horizontal="center" vertical="center" wrapText="1"/>
    </xf>
    <xf numFmtId="0" fontId="86" fillId="0" borderId="46" xfId="0" applyFont="1" applyFill="1" applyBorder="1" applyAlignment="1">
      <alignment horizontal="center" vertical="center" wrapText="1"/>
    </xf>
    <xf numFmtId="0" fontId="86" fillId="0" borderId="47" xfId="0" applyFont="1" applyFill="1" applyBorder="1" applyAlignment="1">
      <alignment horizontal="center" vertical="center" wrapText="1"/>
    </xf>
    <xf numFmtId="0" fontId="86" fillId="0" borderId="48" xfId="0" applyFont="1" applyFill="1" applyBorder="1" applyAlignment="1">
      <alignment horizontal="center" vertical="center" wrapText="1"/>
    </xf>
    <xf numFmtId="0" fontId="86" fillId="0" borderId="49" xfId="0" applyFont="1" applyFill="1" applyBorder="1" applyAlignment="1">
      <alignment horizontal="center" vertical="center" wrapText="1"/>
    </xf>
    <xf numFmtId="0" fontId="86" fillId="0" borderId="50" xfId="0" applyFont="1" applyFill="1" applyBorder="1" applyAlignment="1">
      <alignment horizontal="center" vertical="center" wrapText="1"/>
    </xf>
    <xf numFmtId="0" fontId="56" fillId="12" borderId="1" xfId="0" applyFont="1" applyFill="1" applyBorder="1" applyAlignment="1">
      <alignment horizontal="center" vertical="center"/>
    </xf>
    <xf numFmtId="0" fontId="59" fillId="12" borderId="1" xfId="1" applyFont="1" applyFill="1" applyBorder="1" applyAlignment="1">
      <alignment horizontal="center" vertical="center"/>
    </xf>
    <xf numFmtId="0" fontId="59" fillId="11" borderId="1" xfId="1" applyFont="1" applyFill="1" applyBorder="1" applyAlignment="1">
      <alignment horizontal="center" vertical="center"/>
    </xf>
    <xf numFmtId="0" fontId="1" fillId="0" borderId="53" xfId="0" applyFont="1" applyBorder="1" applyAlignment="1">
      <alignment wrapText="1"/>
    </xf>
    <xf numFmtId="0" fontId="16" fillId="0" borderId="0" xfId="0" applyFont="1"/>
    <xf numFmtId="0" fontId="1" fillId="0" borderId="4" xfId="0" applyFont="1" applyBorder="1" applyAlignment="1">
      <alignment wrapText="1"/>
    </xf>
    <xf numFmtId="0" fontId="16" fillId="0" borderId="0" xfId="0" applyFont="1" applyAlignment="1">
      <alignment vertical="center"/>
    </xf>
    <xf numFmtId="0" fontId="86" fillId="47" borderId="52" xfId="3" applyFont="1" applyFill="1" applyBorder="1" applyAlignment="1">
      <alignment horizontal="center" vertical="center"/>
    </xf>
    <xf numFmtId="0" fontId="86" fillId="47" borderId="52" xfId="3" applyFont="1" applyFill="1" applyBorder="1" applyAlignment="1">
      <alignment horizontal="left" vertical="center"/>
    </xf>
    <xf numFmtId="0" fontId="86" fillId="47" borderId="52" xfId="3" applyFont="1" applyFill="1" applyBorder="1" applyAlignment="1">
      <alignment horizontal="center" vertical="center"/>
    </xf>
    <xf numFmtId="0" fontId="86" fillId="47" borderId="52" xfId="0" applyFont="1" applyFill="1" applyBorder="1" applyAlignment="1">
      <alignment horizontal="center" vertical="center"/>
    </xf>
    <xf numFmtId="0" fontId="86" fillId="47" borderId="52" xfId="3" applyFont="1" applyFill="1" applyBorder="1" applyAlignment="1">
      <alignment horizontal="center" vertical="center" shrinkToFit="1"/>
    </xf>
    <xf numFmtId="0" fontId="12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52" xfId="0" applyFont="1" applyBorder="1" applyAlignment="1" applyProtection="1">
      <alignment horizontal="center" vertical="center" readingOrder="1"/>
      <protection locked="0"/>
    </xf>
    <xf numFmtId="0" fontId="127" fillId="0" borderId="52" xfId="0" applyFont="1" applyBorder="1" applyAlignment="1" applyProtection="1">
      <alignment horizontal="center" vertical="center" readingOrder="1"/>
      <protection locked="0"/>
    </xf>
    <xf numFmtId="0" fontId="7" fillId="48" borderId="52" xfId="0" applyFont="1" applyFill="1" applyBorder="1" applyAlignment="1" applyProtection="1">
      <alignment horizontal="center" vertical="center" readingOrder="1"/>
    </xf>
    <xf numFmtId="0" fontId="7" fillId="48" borderId="52" xfId="0" applyFont="1" applyFill="1" applyBorder="1" applyAlignment="1" applyProtection="1">
      <alignment horizontal="center" vertical="center" readingOrder="1"/>
      <protection locked="0"/>
    </xf>
    <xf numFmtId="1" fontId="24" fillId="0" borderId="52" xfId="5" applyNumberFormat="1" applyFont="1" applyBorder="1" applyAlignment="1">
      <alignment horizontal="left" vertical="center" shrinkToFit="1"/>
    </xf>
    <xf numFmtId="0" fontId="24" fillId="0" borderId="52" xfId="3" applyFont="1" applyBorder="1" applyAlignment="1">
      <alignment horizontal="left" vertical="center" wrapText="1"/>
    </xf>
    <xf numFmtId="0" fontId="24" fillId="0" borderId="52" xfId="3" applyFont="1" applyBorder="1" applyAlignment="1">
      <alignment horizontal="left" vertical="center"/>
    </xf>
    <xf numFmtId="0" fontId="16" fillId="47" borderId="52" xfId="3" applyFont="1" applyFill="1" applyBorder="1" applyAlignment="1">
      <alignment horizontal="center" vertical="center"/>
    </xf>
    <xf numFmtId="0" fontId="24" fillId="11" borderId="52" xfId="1" applyFont="1" applyFill="1" applyBorder="1" applyAlignment="1">
      <alignment horizontal="center" vertical="center"/>
    </xf>
    <xf numFmtId="0" fontId="24" fillId="0" borderId="52" xfId="1" applyFont="1" applyFill="1" applyBorder="1" applyAlignment="1">
      <alignment horizontal="center" vertical="center"/>
    </xf>
    <xf numFmtId="0" fontId="86" fillId="0" borderId="52" xfId="1" applyFont="1" applyFill="1" applyBorder="1" applyAlignment="1">
      <alignment horizontal="center" vertical="center"/>
    </xf>
    <xf numFmtId="0" fontId="24" fillId="49" borderId="52" xfId="3" applyFont="1" applyFill="1" applyBorder="1" applyAlignment="1">
      <alignment horizontal="center" vertical="center" shrinkToFit="1"/>
    </xf>
    <xf numFmtId="0" fontId="130" fillId="0" borderId="0" xfId="0" applyFont="1" applyAlignment="1">
      <alignment horizontal="center" vertical="center"/>
    </xf>
    <xf numFmtId="0" fontId="127" fillId="0" borderId="52" xfId="0" applyFont="1" applyBorder="1" applyAlignment="1" applyProtection="1">
      <alignment vertical="center" readingOrder="1"/>
    </xf>
    <xf numFmtId="0" fontId="62" fillId="0" borderId="52" xfId="0" applyFont="1" applyBorder="1" applyAlignment="1" applyProtection="1">
      <alignment horizontal="center" vertical="center" readingOrder="1"/>
      <protection locked="0"/>
    </xf>
    <xf numFmtId="0" fontId="12" fillId="48" borderId="52" xfId="0" applyFont="1" applyFill="1" applyBorder="1" applyAlignment="1" applyProtection="1">
      <alignment horizontal="right" vertical="center" readingOrder="1"/>
    </xf>
    <xf numFmtId="0" fontId="16" fillId="0" borderId="0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16" fillId="0" borderId="52" xfId="3" applyFont="1" applyBorder="1" applyAlignment="1">
      <alignment horizontal="center" vertical="center"/>
    </xf>
    <xf numFmtId="0" fontId="16" fillId="0" borderId="52" xfId="3" applyFont="1" applyBorder="1" applyAlignment="1">
      <alignment horizontal="left" vertical="center" wrapText="1"/>
    </xf>
    <xf numFmtId="1" fontId="16" fillId="0" borderId="5" xfId="5" applyNumberFormat="1" applyFont="1" applyBorder="1" applyAlignment="1">
      <alignment horizontal="left" vertical="center" shrinkToFit="1"/>
    </xf>
    <xf numFmtId="0" fontId="131" fillId="11" borderId="52" xfId="1" applyFont="1" applyFill="1" applyBorder="1" applyAlignment="1">
      <alignment horizontal="center" vertical="center"/>
    </xf>
    <xf numFmtId="0" fontId="86" fillId="11" borderId="52" xfId="1" applyFont="1" applyFill="1" applyBorder="1" applyAlignment="1">
      <alignment horizontal="center" vertical="center"/>
    </xf>
    <xf numFmtId="0" fontId="131" fillId="0" borderId="52" xfId="1" applyFont="1" applyFill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62" fillId="0" borderId="52" xfId="0" applyFont="1" applyBorder="1" applyAlignment="1" applyProtection="1">
      <alignment vertical="center" readingOrder="1"/>
    </xf>
    <xf numFmtId="1" fontId="16" fillId="0" borderId="52" xfId="5" applyNumberFormat="1" applyFont="1" applyBorder="1" applyAlignment="1">
      <alignment horizontal="left" vertical="center" shrinkToFit="1"/>
    </xf>
    <xf numFmtId="0" fontId="16" fillId="0" borderId="52" xfId="5" applyFont="1" applyBorder="1" applyAlignment="1">
      <alignment horizontal="left" vertical="center" wrapText="1"/>
    </xf>
    <xf numFmtId="1" fontId="16" fillId="0" borderId="52" xfId="5" applyNumberFormat="1" applyFont="1" applyBorder="1" applyAlignment="1">
      <alignment horizontal="center" vertical="center" shrinkToFit="1"/>
    </xf>
    <xf numFmtId="0" fontId="16" fillId="0" borderId="52" xfId="3" applyFont="1" applyBorder="1" applyAlignment="1">
      <alignment horizontal="left" vertical="center"/>
    </xf>
    <xf numFmtId="0" fontId="16" fillId="0" borderId="54" xfId="0" applyFont="1" applyBorder="1" applyAlignment="1">
      <alignment horizontal="center" vertical="center" readingOrder="1"/>
    </xf>
    <xf numFmtId="0" fontId="132" fillId="0" borderId="52" xfId="0" applyFont="1" applyBorder="1" applyAlignment="1" applyProtection="1">
      <alignment vertical="center" readingOrder="1"/>
    </xf>
    <xf numFmtId="0" fontId="16" fillId="0" borderId="54" xfId="0" applyFont="1" applyBorder="1" applyAlignment="1">
      <alignment horizontal="left" vertical="center" readingOrder="1"/>
    </xf>
    <xf numFmtId="1" fontId="16" fillId="0" borderId="5" xfId="5" applyNumberFormat="1" applyFont="1" applyBorder="1" applyAlignment="1">
      <alignment horizontal="left" vertical="center" shrinkToFit="1" readingOrder="1"/>
    </xf>
    <xf numFmtId="0" fontId="16" fillId="0" borderId="52" xfId="0" applyFont="1" applyBorder="1" applyAlignment="1">
      <alignment horizontal="center" vertical="center" readingOrder="1"/>
    </xf>
    <xf numFmtId="0" fontId="86" fillId="50" borderId="55" xfId="1" applyFont="1" applyFill="1" applyBorder="1" applyAlignment="1">
      <alignment horizontal="center" vertical="center"/>
    </xf>
    <xf numFmtId="0" fontId="86" fillId="50" borderId="56" xfId="1" applyFont="1" applyFill="1" applyBorder="1" applyAlignment="1">
      <alignment horizontal="center" vertical="center"/>
    </xf>
    <xf numFmtId="0" fontId="86" fillId="50" borderId="54" xfId="1" applyFont="1" applyFill="1" applyBorder="1" applyAlignment="1">
      <alignment horizontal="center" vertical="center"/>
    </xf>
    <xf numFmtId="0" fontId="133" fillId="0" borderId="0" xfId="0" applyFont="1" applyAlignment="1">
      <alignment horizontal="center" vertical="center"/>
    </xf>
    <xf numFmtId="1" fontId="16" fillId="0" borderId="5" xfId="5" applyNumberFormat="1" applyFont="1" applyBorder="1" applyAlignment="1">
      <alignment horizontal="center" vertical="center" shrinkToFit="1"/>
    </xf>
    <xf numFmtId="0" fontId="12" fillId="47" borderId="52" xfId="3" applyFont="1" applyFill="1" applyBorder="1" applyAlignment="1">
      <alignment horizontal="center" vertical="center"/>
    </xf>
    <xf numFmtId="0" fontId="16" fillId="0" borderId="0" xfId="0" applyFont="1" applyBorder="1"/>
    <xf numFmtId="1" fontId="134" fillId="0" borderId="0" xfId="5" applyNumberFormat="1" applyFont="1" applyBorder="1" applyAlignment="1">
      <alignment horizontal="center" vertical="center" shrinkToFit="1"/>
    </xf>
    <xf numFmtId="0" fontId="134" fillId="0" borderId="0" xfId="3" applyFont="1" applyBorder="1" applyAlignment="1">
      <alignment horizontal="left" vertical="center"/>
    </xf>
    <xf numFmtId="0" fontId="134" fillId="0" borderId="0" xfId="0" applyFont="1"/>
    <xf numFmtId="0" fontId="134" fillId="0" borderId="0" xfId="0" applyFont="1" applyAlignment="1">
      <alignment horizontal="center"/>
    </xf>
    <xf numFmtId="0" fontId="130" fillId="0" borderId="0" xfId="0" applyFont="1"/>
    <xf numFmtId="0" fontId="16" fillId="0" borderId="0" xfId="0" applyFont="1" applyFill="1" applyBorder="1"/>
    <xf numFmtId="0" fontId="7" fillId="0" borderId="0" xfId="0" applyFont="1" applyBorder="1" applyAlignment="1" applyProtection="1">
      <alignment horizontal="center" vertical="center" readingOrder="1"/>
    </xf>
    <xf numFmtId="0" fontId="12" fillId="0" borderId="0" xfId="0" applyFont="1" applyBorder="1" applyAlignment="1" applyProtection="1">
      <alignment horizontal="right" vertical="center" readingOrder="1"/>
    </xf>
    <xf numFmtId="0" fontId="134" fillId="0" borderId="0" xfId="0" applyFont="1" applyBorder="1" applyAlignment="1"/>
    <xf numFmtId="0" fontId="134" fillId="0" borderId="0" xfId="0" applyFont="1" applyBorder="1" applyAlignment="1">
      <alignment horizontal="left"/>
    </xf>
    <xf numFmtId="0" fontId="86" fillId="0" borderId="0" xfId="0" applyFont="1"/>
    <xf numFmtId="0" fontId="33" fillId="0" borderId="0" xfId="0" applyFont="1"/>
    <xf numFmtId="0" fontId="134" fillId="0" borderId="0" xfId="0" applyFont="1" applyBorder="1"/>
    <xf numFmtId="0" fontId="134" fillId="0" borderId="0" xfId="3" applyFont="1" applyFill="1" applyBorder="1" applyAlignment="1">
      <alignment vertical="center"/>
    </xf>
    <xf numFmtId="0" fontId="134" fillId="0" borderId="0" xfId="3" applyFont="1" applyFill="1" applyBorder="1" applyAlignment="1">
      <alignment horizontal="left" vertical="center"/>
    </xf>
    <xf numFmtId="0" fontId="134" fillId="0" borderId="0" xfId="3" applyFont="1" applyFill="1" applyBorder="1" applyAlignment="1">
      <alignment horizontal="center" vertical="center"/>
    </xf>
    <xf numFmtId="0" fontId="13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vertical="center" shrinkToFit="1"/>
    </xf>
    <xf numFmtId="0" fontId="130" fillId="0" borderId="0" xfId="0" applyFont="1" applyFill="1" applyBorder="1" applyAlignment="1">
      <alignment horizontal="center" vertical="center"/>
    </xf>
    <xf numFmtId="1" fontId="134" fillId="0" borderId="0" xfId="5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0" fontId="135" fillId="0" borderId="0" xfId="0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center" shrinkToFit="1"/>
    </xf>
    <xf numFmtId="0" fontId="62" fillId="0" borderId="0" xfId="0" applyFont="1" applyFill="1" applyBorder="1" applyAlignment="1" applyProtection="1">
      <alignment vertical="center" readingOrder="1"/>
    </xf>
    <xf numFmtId="0" fontId="62" fillId="0" borderId="0" xfId="0" applyFont="1" applyFill="1" applyBorder="1" applyAlignment="1" applyProtection="1">
      <alignment horizontal="center" vertical="center" readingOrder="1"/>
      <protection locked="0"/>
    </xf>
    <xf numFmtId="0" fontId="134" fillId="0" borderId="0" xfId="0" applyFont="1" applyAlignment="1">
      <alignment horizontal="left"/>
    </xf>
    <xf numFmtId="0" fontId="134" fillId="0" borderId="0" xfId="0" applyFont="1" applyAlignment="1">
      <alignment horizontal="left"/>
    </xf>
    <xf numFmtId="0" fontId="134" fillId="0" borderId="0" xfId="0" applyFont="1" applyAlignment="1"/>
    <xf numFmtId="0" fontId="138" fillId="0" borderId="0" xfId="0" applyFont="1"/>
    <xf numFmtId="20" fontId="134" fillId="0" borderId="0" xfId="0" applyNumberFormat="1" applyFont="1" applyAlignment="1"/>
    <xf numFmtId="0" fontId="140" fillId="0" borderId="52" xfId="0" applyFont="1" applyBorder="1" applyAlignment="1">
      <alignment horizontal="center" vertical="center" wrapText="1"/>
    </xf>
    <xf numFmtId="0" fontId="143" fillId="0" borderId="57" xfId="0" applyFont="1" applyBorder="1" applyAlignment="1">
      <alignment horizontal="center"/>
    </xf>
    <xf numFmtId="0" fontId="143" fillId="0" borderId="58" xfId="0" applyFont="1" applyBorder="1" applyAlignment="1"/>
    <xf numFmtId="0" fontId="143" fillId="0" borderId="53" xfId="0" applyFont="1" applyBorder="1" applyAlignment="1"/>
    <xf numFmtId="0" fontId="144" fillId="0" borderId="0" xfId="0" applyFont="1" applyAlignment="1">
      <alignment horizontal="center"/>
    </xf>
    <xf numFmtId="0" fontId="145" fillId="0" borderId="0" xfId="0" applyFont="1" applyAlignment="1">
      <alignment horizontal="center"/>
    </xf>
    <xf numFmtId="0" fontId="146" fillId="0" borderId="59" xfId="0" applyFont="1" applyBorder="1" applyAlignment="1">
      <alignment horizontal="center" vertical="center" wrapText="1"/>
    </xf>
    <xf numFmtId="0" fontId="143" fillId="0" borderId="0" xfId="0" applyFont="1" applyBorder="1" applyAlignment="1">
      <alignment vertical="center" wrapText="1"/>
    </xf>
    <xf numFmtId="0" fontId="143" fillId="0" borderId="4" xfId="0" applyFont="1" applyBorder="1" applyAlignment="1">
      <alignment vertical="center" wrapText="1"/>
    </xf>
    <xf numFmtId="0" fontId="143" fillId="0" borderId="13" xfId="0" applyFont="1" applyBorder="1" applyAlignment="1">
      <alignment horizontal="center" vertical="center"/>
    </xf>
    <xf numFmtId="0" fontId="143" fillId="0" borderId="2" xfId="0" applyFont="1" applyBorder="1" applyAlignment="1">
      <alignment vertical="center"/>
    </xf>
    <xf numFmtId="0" fontId="143" fillId="0" borderId="6" xfId="0" applyFont="1" applyBorder="1" applyAlignment="1">
      <alignment vertical="center"/>
    </xf>
    <xf numFmtId="0" fontId="143" fillId="47" borderId="52" xfId="0" applyFont="1" applyFill="1" applyBorder="1" applyAlignment="1">
      <alignment vertical="center"/>
    </xf>
    <xf numFmtId="0" fontId="143" fillId="47" borderId="52" xfId="0" applyFont="1" applyFill="1" applyBorder="1" applyAlignment="1">
      <alignment horizontal="center" vertical="center"/>
    </xf>
    <xf numFmtId="0" fontId="143" fillId="47" borderId="52" xfId="0" applyFont="1" applyFill="1" applyBorder="1" applyAlignment="1">
      <alignment horizontal="center" vertical="center"/>
    </xf>
    <xf numFmtId="0" fontId="147" fillId="47" borderId="52" xfId="0" applyFont="1" applyFill="1" applyBorder="1" applyAlignment="1">
      <alignment horizontal="center" vertical="center"/>
    </xf>
    <xf numFmtId="0" fontId="148" fillId="47" borderId="52" xfId="0" applyFont="1" applyFill="1" applyBorder="1" applyAlignment="1">
      <alignment horizontal="center" vertical="center"/>
    </xf>
    <xf numFmtId="0" fontId="148" fillId="47" borderId="52" xfId="0" applyFont="1" applyFill="1" applyBorder="1" applyAlignment="1">
      <alignment horizontal="center" vertical="center" shrinkToFit="1"/>
    </xf>
    <xf numFmtId="0" fontId="149" fillId="0" borderId="0" xfId="0" applyFont="1" applyAlignment="1">
      <alignment vertical="center"/>
    </xf>
    <xf numFmtId="0" fontId="150" fillId="0" borderId="0" xfId="0" applyFont="1" applyAlignment="1">
      <alignment vertical="center"/>
    </xf>
    <xf numFmtId="0" fontId="144" fillId="0" borderId="0" xfId="0" applyFont="1" applyAlignment="1">
      <alignment vertical="center"/>
    </xf>
    <xf numFmtId="0" fontId="151" fillId="0" borderId="0" xfId="0" applyFont="1" applyAlignment="1">
      <alignment vertical="center"/>
    </xf>
    <xf numFmtId="0" fontId="148" fillId="0" borderId="52" xfId="0" applyFont="1" applyBorder="1" applyAlignment="1" applyProtection="1">
      <alignment horizontal="center" vertical="center" readingOrder="1"/>
      <protection locked="0"/>
    </xf>
    <xf numFmtId="0" fontId="150" fillId="0" borderId="0" xfId="0" applyFont="1" applyAlignment="1">
      <alignment horizontal="center"/>
    </xf>
    <xf numFmtId="0" fontId="148" fillId="48" borderId="52" xfId="0" applyFont="1" applyFill="1" applyBorder="1" applyAlignment="1" applyProtection="1">
      <alignment horizontal="center" vertical="center" readingOrder="1"/>
    </xf>
    <xf numFmtId="0" fontId="148" fillId="48" borderId="52" xfId="0" applyFont="1" applyFill="1" applyBorder="1" applyAlignment="1" applyProtection="1">
      <alignment horizontal="center" vertical="center" readingOrder="1"/>
      <protection locked="0"/>
    </xf>
    <xf numFmtId="0" fontId="152" fillId="17" borderId="52" xfId="0" applyFont="1" applyFill="1" applyBorder="1" applyAlignment="1">
      <alignment horizontal="center" vertical="center"/>
    </xf>
    <xf numFmtId="0" fontId="152" fillId="17" borderId="52" xfId="0" applyFont="1" applyFill="1" applyBorder="1" applyAlignment="1">
      <alignment horizontal="left" vertical="center"/>
    </xf>
    <xf numFmtId="0" fontId="153" fillId="17" borderId="52" xfId="0" applyFont="1" applyFill="1" applyBorder="1" applyAlignment="1">
      <alignment horizontal="center" vertical="center"/>
    </xf>
    <xf numFmtId="0" fontId="144" fillId="47" borderId="52" xfId="0" applyFont="1" applyFill="1" applyBorder="1" applyAlignment="1">
      <alignment horizontal="center" vertical="center"/>
    </xf>
    <xf numFmtId="0" fontId="19" fillId="11" borderId="52" xfId="1" applyFont="1" applyFill="1" applyBorder="1" applyAlignment="1">
      <alignment horizontal="center" vertical="center"/>
    </xf>
    <xf numFmtId="0" fontId="154" fillId="0" borderId="52" xfId="1" applyFont="1" applyFill="1" applyBorder="1" applyAlignment="1">
      <alignment horizontal="center" vertical="center"/>
    </xf>
    <xf numFmtId="0" fontId="19" fillId="0" borderId="52" xfId="1" applyFont="1" applyFill="1" applyBorder="1" applyAlignment="1">
      <alignment horizontal="center" vertical="center"/>
    </xf>
    <xf numFmtId="0" fontId="154" fillId="11" borderId="52" xfId="1" applyFont="1" applyFill="1" applyBorder="1" applyAlignment="1">
      <alignment horizontal="center" vertical="center"/>
    </xf>
    <xf numFmtId="0" fontId="155" fillId="47" borderId="52" xfId="0" applyFont="1" applyFill="1" applyBorder="1" applyAlignment="1">
      <alignment horizontal="center" vertical="center"/>
    </xf>
    <xf numFmtId="0" fontId="156" fillId="47" borderId="52" xfId="0" applyFont="1" applyFill="1" applyBorder="1" applyAlignment="1">
      <alignment horizontal="center" vertical="center" shrinkToFit="1"/>
    </xf>
    <xf numFmtId="0" fontId="151" fillId="0" borderId="0" xfId="0" applyFont="1" applyAlignment="1">
      <alignment horizontal="left" vertical="center"/>
    </xf>
    <xf numFmtId="0" fontId="147" fillId="0" borderId="52" xfId="0" applyFont="1" applyBorder="1" applyAlignment="1" applyProtection="1">
      <alignment vertical="center" readingOrder="1"/>
    </xf>
    <xf numFmtId="0" fontId="156" fillId="0" borderId="0" xfId="0" applyFont="1" applyAlignment="1">
      <alignment horizontal="center"/>
    </xf>
    <xf numFmtId="0" fontId="147" fillId="48" borderId="52" xfId="0" applyFont="1" applyFill="1" applyBorder="1" applyAlignment="1" applyProtection="1">
      <alignment horizontal="center" vertical="center" readingOrder="1"/>
    </xf>
    <xf numFmtId="0" fontId="147" fillId="0" borderId="52" xfId="0" applyFont="1" applyFill="1" applyBorder="1" applyAlignment="1" applyProtection="1">
      <alignment horizontal="center" vertical="center" readingOrder="1"/>
    </xf>
    <xf numFmtId="0" fontId="156" fillId="48" borderId="52" xfId="0" applyFont="1" applyFill="1" applyBorder="1" applyAlignment="1" applyProtection="1">
      <alignment horizontal="right" vertical="center" readingOrder="1"/>
    </xf>
    <xf numFmtId="0" fontId="156" fillId="0" borderId="0" xfId="0" applyFont="1" applyAlignment="1">
      <alignment vertical="center"/>
    </xf>
    <xf numFmtId="0" fontId="147" fillId="0" borderId="52" xfId="0" applyFont="1" applyBorder="1" applyAlignment="1" applyProtection="1">
      <alignment horizontal="center" vertical="center" readingOrder="1"/>
      <protection locked="0"/>
    </xf>
    <xf numFmtId="0" fontId="156" fillId="0" borderId="52" xfId="0" applyFont="1" applyBorder="1" applyAlignment="1">
      <alignment horizontal="center" vertical="center"/>
    </xf>
    <xf numFmtId="0" fontId="150" fillId="0" borderId="6" xfId="0" applyFont="1" applyBorder="1" applyAlignment="1">
      <alignment horizontal="center" vertical="center"/>
    </xf>
    <xf numFmtId="0" fontId="150" fillId="0" borderId="52" xfId="0" applyFont="1" applyBorder="1" applyAlignment="1">
      <alignment horizontal="center" vertical="center"/>
    </xf>
    <xf numFmtId="0" fontId="139" fillId="0" borderId="52" xfId="1" applyFont="1" applyFill="1" applyBorder="1" applyAlignment="1">
      <alignment horizontal="center" vertical="center"/>
    </xf>
    <xf numFmtId="0" fontId="152" fillId="12" borderId="52" xfId="0" applyFont="1" applyFill="1" applyBorder="1" applyAlignment="1">
      <alignment horizontal="left" vertical="center"/>
    </xf>
    <xf numFmtId="0" fontId="142" fillId="12" borderId="52" xfId="0" applyFont="1" applyFill="1" applyBorder="1" applyAlignment="1">
      <alignment horizontal="left" vertical="center"/>
    </xf>
    <xf numFmtId="0" fontId="142" fillId="12" borderId="52" xfId="0" applyFont="1" applyFill="1" applyBorder="1" applyAlignment="1">
      <alignment horizontal="center" vertical="center"/>
    </xf>
    <xf numFmtId="0" fontId="139" fillId="50" borderId="55" xfId="1" applyFont="1" applyFill="1" applyBorder="1" applyAlignment="1">
      <alignment horizontal="center" vertical="center"/>
    </xf>
    <xf numFmtId="0" fontId="139" fillId="50" borderId="56" xfId="1" applyFont="1" applyFill="1" applyBorder="1" applyAlignment="1">
      <alignment horizontal="center" vertical="center"/>
    </xf>
    <xf numFmtId="0" fontId="139" fillId="50" borderId="54" xfId="1" applyFont="1" applyFill="1" applyBorder="1" applyAlignment="1">
      <alignment horizontal="center" vertical="center"/>
    </xf>
    <xf numFmtId="0" fontId="157" fillId="17" borderId="52" xfId="0" applyFont="1" applyFill="1" applyBorder="1" applyAlignment="1">
      <alignment horizontal="left" vertical="center"/>
    </xf>
    <xf numFmtId="0" fontId="142" fillId="17" borderId="52" xfId="0" applyFont="1" applyFill="1" applyBorder="1" applyAlignment="1">
      <alignment horizontal="left" vertical="center"/>
    </xf>
    <xf numFmtId="0" fontId="157" fillId="17" borderId="52" xfId="0" applyFont="1" applyFill="1" applyBorder="1" applyAlignment="1">
      <alignment horizontal="center" vertical="center"/>
    </xf>
    <xf numFmtId="0" fontId="147" fillId="47" borderId="52" xfId="0" applyFont="1" applyFill="1" applyBorder="1" applyAlignment="1">
      <alignment horizontal="center" vertical="center"/>
    </xf>
    <xf numFmtId="0" fontId="147" fillId="47" borderId="52" xfId="0" applyFont="1" applyFill="1" applyBorder="1" applyAlignment="1">
      <alignment horizontal="center" vertical="center" shrinkToFit="1"/>
    </xf>
    <xf numFmtId="0" fontId="156" fillId="0" borderId="0" xfId="0" applyFont="1"/>
    <xf numFmtId="0" fontId="156" fillId="0" borderId="0" xfId="0" applyFont="1" applyFill="1" applyBorder="1" applyAlignment="1">
      <alignment vertical="center"/>
    </xf>
    <xf numFmtId="0" fontId="147" fillId="0" borderId="0" xfId="0" applyFont="1" applyFill="1" applyBorder="1" applyAlignment="1" applyProtection="1">
      <alignment horizontal="center" vertical="center" readingOrder="1"/>
    </xf>
    <xf numFmtId="0" fontId="156" fillId="0" borderId="0" xfId="0" applyFont="1" applyFill="1" applyBorder="1" applyAlignment="1" applyProtection="1">
      <alignment horizontal="right" vertical="center" readingOrder="1"/>
    </xf>
    <xf numFmtId="0" fontId="139" fillId="11" borderId="52" xfId="1" applyFont="1" applyFill="1" applyBorder="1" applyAlignment="1">
      <alignment vertical="center"/>
    </xf>
    <xf numFmtId="0" fontId="139" fillId="0" borderId="54" xfId="1" applyFont="1" applyFill="1" applyBorder="1" applyAlignment="1">
      <alignment vertical="center"/>
    </xf>
    <xf numFmtId="0" fontId="157" fillId="17" borderId="52" xfId="0" applyFont="1" applyFill="1" applyBorder="1" applyAlignment="1">
      <alignment vertical="center"/>
    </xf>
    <xf numFmtId="0" fontId="19" fillId="0" borderId="55" xfId="1" applyFont="1" applyFill="1" applyBorder="1" applyAlignment="1">
      <alignment horizontal="center" vertical="center"/>
    </xf>
    <xf numFmtId="0" fontId="19" fillId="0" borderId="54" xfId="1" applyFont="1" applyFill="1" applyBorder="1" applyAlignment="1">
      <alignment horizontal="center" vertical="center"/>
    </xf>
    <xf numFmtId="0" fontId="157" fillId="17" borderId="55" xfId="0" applyFont="1" applyFill="1" applyBorder="1" applyAlignment="1">
      <alignment horizontal="center" vertical="center"/>
    </xf>
    <xf numFmtId="0" fontId="139" fillId="11" borderId="52" xfId="1" applyFont="1" applyFill="1" applyBorder="1" applyAlignment="1">
      <alignment horizontal="center" vertical="center"/>
    </xf>
    <xf numFmtId="0" fontId="143" fillId="47" borderId="57" xfId="0" applyFont="1" applyFill="1" applyBorder="1" applyAlignment="1">
      <alignment horizontal="center" vertical="center"/>
    </xf>
    <xf numFmtId="0" fontId="156" fillId="0" borderId="0" xfId="0" applyFont="1" applyBorder="1" applyAlignment="1">
      <alignment vertical="center"/>
    </xf>
    <xf numFmtId="0" fontId="143" fillId="47" borderId="13" xfId="0" applyFont="1" applyFill="1" applyBorder="1" applyAlignment="1">
      <alignment horizontal="center" vertical="center"/>
    </xf>
    <xf numFmtId="0" fontId="157" fillId="0" borderId="52" xfId="0" applyFont="1" applyBorder="1" applyAlignment="1">
      <alignment horizontal="left" vertical="center"/>
    </xf>
    <xf numFmtId="0" fontId="150" fillId="0" borderId="0" xfId="0" applyFont="1"/>
    <xf numFmtId="0" fontId="144" fillId="0" borderId="0" xfId="0" applyFont="1"/>
    <xf numFmtId="0" fontId="143" fillId="0" borderId="0" xfId="0" applyFont="1" applyFill="1" applyBorder="1" applyAlignment="1">
      <alignment horizontal="center" vertical="center"/>
    </xf>
    <xf numFmtId="0" fontId="143" fillId="0" borderId="0" xfId="0" applyFont="1" applyFill="1" applyBorder="1" applyAlignment="1">
      <alignment horizontal="center" vertical="center"/>
    </xf>
    <xf numFmtId="0" fontId="158" fillId="0" borderId="0" xfId="0" applyFont="1" applyFill="1" applyBorder="1" applyAlignment="1">
      <alignment horizontal="center" vertical="center"/>
    </xf>
    <xf numFmtId="0" fontId="147" fillId="0" borderId="0" xfId="0" applyFont="1" applyFill="1" applyBorder="1" applyAlignment="1">
      <alignment horizontal="center" vertical="center"/>
    </xf>
    <xf numFmtId="0" fontId="147" fillId="0" borderId="0" xfId="0" applyFont="1" applyFill="1" applyBorder="1" applyAlignment="1">
      <alignment horizontal="center" vertical="center" shrinkToFit="1"/>
    </xf>
    <xf numFmtId="0" fontId="151" fillId="0" borderId="0" xfId="0" applyFont="1" applyFill="1" applyBorder="1" applyAlignment="1">
      <alignment horizontal="left" vertical="center"/>
    </xf>
    <xf numFmtId="0" fontId="156" fillId="0" borderId="0" xfId="0" applyFont="1" applyFill="1" applyBorder="1"/>
    <xf numFmtId="0" fontId="150" fillId="0" borderId="0" xfId="0" applyFont="1" applyFill="1" applyBorder="1" applyAlignment="1">
      <alignment vertical="center"/>
    </xf>
    <xf numFmtId="0" fontId="144" fillId="0" borderId="0" xfId="0" applyFont="1" applyFill="1" applyBorder="1" applyAlignment="1">
      <alignment vertical="center"/>
    </xf>
    <xf numFmtId="0" fontId="14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9" fillId="0" borderId="0" xfId="0" applyFont="1" applyFill="1" applyBorder="1" applyAlignment="1">
      <alignment horizontal="center" vertical="center"/>
    </xf>
    <xf numFmtId="0" fontId="160" fillId="0" borderId="0" xfId="0" applyFont="1" applyFill="1" applyBorder="1" applyAlignment="1">
      <alignment horizontal="center" vertical="center"/>
    </xf>
    <xf numFmtId="0" fontId="155" fillId="0" borderId="0" xfId="0" applyFont="1" applyFill="1" applyBorder="1" applyAlignment="1">
      <alignment horizontal="center" vertical="center"/>
    </xf>
    <xf numFmtId="0" fontId="156" fillId="0" borderId="0" xfId="0" applyFont="1" applyFill="1" applyBorder="1" applyAlignment="1">
      <alignment horizontal="center" vertical="center" shrinkToFit="1"/>
    </xf>
    <xf numFmtId="0" fontId="147" fillId="0" borderId="0" xfId="0" applyFont="1" applyFill="1" applyBorder="1" applyAlignment="1" applyProtection="1">
      <alignment vertical="center" readingOrder="1"/>
    </xf>
    <xf numFmtId="0" fontId="156" fillId="0" borderId="0" xfId="0" applyFont="1" applyFill="1" applyBorder="1" applyAlignment="1">
      <alignment horizontal="center"/>
    </xf>
    <xf numFmtId="0" fontId="147" fillId="0" borderId="0" xfId="0" applyFont="1" applyFill="1" applyBorder="1" applyAlignment="1" applyProtection="1">
      <alignment horizontal="center" vertical="center" readingOrder="1"/>
      <protection locked="0"/>
    </xf>
    <xf numFmtId="0" fontId="151" fillId="0" borderId="0" xfId="0" applyFont="1" applyFill="1" applyBorder="1"/>
    <xf numFmtId="0" fontId="150" fillId="0" borderId="0" xfId="0" applyFont="1" applyFill="1" applyBorder="1"/>
    <xf numFmtId="0" fontId="144" fillId="0" borderId="0" xfId="0" applyFont="1" applyFill="1" applyBorder="1"/>
    <xf numFmtId="0" fontId="14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9" fillId="0" borderId="0" xfId="0" applyFont="1" applyFill="1" applyBorder="1" applyAlignment="1" applyProtection="1">
      <alignment horizontal="center" vertical="center"/>
    </xf>
    <xf numFmtId="0" fontId="145" fillId="0" borderId="0" xfId="0" applyFont="1" applyFill="1" applyBorder="1"/>
    <xf numFmtId="0" fontId="145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161" fillId="0" borderId="0" xfId="0" applyFont="1" applyFill="1" applyBorder="1" applyAlignment="1">
      <alignment horizontal="center"/>
    </xf>
    <xf numFmtId="0" fontId="162" fillId="0" borderId="0" xfId="0" applyFont="1" applyFill="1" applyBorder="1" applyAlignment="1">
      <alignment horizontal="center" vertical="center"/>
    </xf>
    <xf numFmtId="0" fontId="163" fillId="0" borderId="0" xfId="0" applyFont="1" applyFill="1" applyBorder="1" applyAlignment="1" applyProtection="1">
      <alignment horizontal="center" vertical="center"/>
    </xf>
    <xf numFmtId="0" fontId="163" fillId="0" borderId="0" xfId="0" applyFont="1" applyFill="1" applyBorder="1" applyAlignment="1">
      <alignment horizontal="center" vertical="center"/>
    </xf>
    <xf numFmtId="0" fontId="164" fillId="0" borderId="0" xfId="0" applyFont="1" applyFill="1" applyBorder="1"/>
    <xf numFmtId="0" fontId="164" fillId="0" borderId="0" xfId="0" applyFont="1" applyFill="1" applyBorder="1" applyAlignment="1">
      <alignment horizontal="center"/>
    </xf>
    <xf numFmtId="0" fontId="145" fillId="0" borderId="0" xfId="0" applyFont="1"/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58" xfId="0" applyFont="1" applyBorder="1" applyAlignment="1">
      <alignment vertical="center" wrapText="1"/>
    </xf>
    <xf numFmtId="0" fontId="13" fillId="0" borderId="53" xfId="0" applyFont="1" applyBorder="1" applyAlignment="1">
      <alignment vertical="center" wrapText="1"/>
    </xf>
    <xf numFmtId="0" fontId="165" fillId="0" borderId="0" xfId="0" applyFont="1" applyAlignment="1">
      <alignment horizontal="center"/>
    </xf>
    <xf numFmtId="0" fontId="166" fillId="0" borderId="0" xfId="0" applyFont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67" fillId="0" borderId="0" xfId="0" applyFont="1" applyAlignment="1">
      <alignment horizontal="center"/>
    </xf>
    <xf numFmtId="0" fontId="9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8" fillId="0" borderId="0" xfId="0" applyFont="1" applyAlignment="1">
      <alignment horizontal="center"/>
    </xf>
    <xf numFmtId="0" fontId="169" fillId="0" borderId="14" xfId="0" applyFont="1" applyBorder="1" applyAlignment="1">
      <alignment horizontal="center" vertical="center" wrapText="1"/>
    </xf>
    <xf numFmtId="0" fontId="169" fillId="0" borderId="15" xfId="0" applyFont="1" applyBorder="1" applyAlignment="1">
      <alignment horizontal="center" vertical="center" wrapText="1"/>
    </xf>
    <xf numFmtId="0" fontId="169" fillId="0" borderId="2" xfId="0" applyFont="1" applyBorder="1" applyAlignment="1">
      <alignment vertical="center" wrapText="1"/>
    </xf>
    <xf numFmtId="0" fontId="169" fillId="0" borderId="6" xfId="0" applyFont="1" applyBorder="1" applyAlignment="1">
      <alignment vertical="center" wrapText="1"/>
    </xf>
    <xf numFmtId="0" fontId="44" fillId="47" borderId="38" xfId="0" applyFont="1" applyFill="1" applyBorder="1" applyAlignment="1">
      <alignment horizontal="left" vertical="center"/>
    </xf>
    <xf numFmtId="0" fontId="170" fillId="47" borderId="13" xfId="0" applyFont="1" applyFill="1" applyBorder="1" applyAlignment="1">
      <alignment horizontal="center" vertical="center"/>
    </xf>
    <xf numFmtId="0" fontId="171" fillId="47" borderId="13" xfId="0" applyFont="1" applyFill="1" applyBorder="1" applyAlignment="1">
      <alignment horizontal="center" vertical="center"/>
    </xf>
    <xf numFmtId="0" fontId="171" fillId="47" borderId="13" xfId="0" applyFont="1" applyFill="1" applyBorder="1" applyAlignment="1">
      <alignment horizontal="center" vertical="center"/>
    </xf>
    <xf numFmtId="0" fontId="13" fillId="47" borderId="54" xfId="0" applyFont="1" applyFill="1" applyBorder="1" applyAlignment="1">
      <alignment horizontal="center" vertical="center"/>
    </xf>
    <xf numFmtId="0" fontId="172" fillId="47" borderId="52" xfId="0" applyFont="1" applyFill="1" applyBorder="1" applyAlignment="1">
      <alignment horizontal="center" vertical="center" shrinkToFit="1"/>
    </xf>
    <xf numFmtId="0" fontId="17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4" fillId="47" borderId="60" xfId="0" applyFont="1" applyFill="1" applyBorder="1" applyAlignment="1">
      <alignment horizontal="center" vertical="center"/>
    </xf>
    <xf numFmtId="0" fontId="44" fillId="47" borderId="52" xfId="0" applyFont="1" applyFill="1" applyBorder="1" applyAlignment="1">
      <alignment horizontal="left" vertical="center"/>
    </xf>
    <xf numFmtId="0" fontId="171" fillId="47" borderId="52" xfId="0" applyFont="1" applyFill="1" applyBorder="1" applyAlignment="1">
      <alignment horizontal="center" vertical="center"/>
    </xf>
    <xf numFmtId="0" fontId="171" fillId="47" borderId="52" xfId="0" applyFont="1" applyFill="1" applyBorder="1" applyAlignment="1">
      <alignment horizontal="center" vertical="center"/>
    </xf>
    <xf numFmtId="0" fontId="7" fillId="0" borderId="52" xfId="0" applyFont="1" applyBorder="1" applyAlignment="1" applyProtection="1">
      <alignment horizontal="center" vertical="center"/>
      <protection locked="0"/>
    </xf>
    <xf numFmtId="0" fontId="148" fillId="0" borderId="52" xfId="0" applyFont="1" applyBorder="1" applyAlignment="1" applyProtection="1">
      <alignment horizontal="center" vertical="center"/>
      <protection locked="0"/>
    </xf>
    <xf numFmtId="0" fontId="148" fillId="48" borderId="52" xfId="0" applyFont="1" applyFill="1" applyBorder="1" applyAlignment="1" applyProtection="1">
      <alignment horizontal="center" vertical="center"/>
      <protection locked="0"/>
    </xf>
    <xf numFmtId="0" fontId="175" fillId="12" borderId="52" xfId="0" applyFont="1" applyFill="1" applyBorder="1" applyAlignment="1">
      <alignment horizontal="left" vertical="top"/>
    </xf>
    <xf numFmtId="0" fontId="175" fillId="0" borderId="52" xfId="0" applyFont="1" applyFill="1" applyBorder="1" applyAlignment="1">
      <alignment horizontal="left" vertical="center"/>
    </xf>
    <xf numFmtId="0" fontId="175" fillId="12" borderId="52" xfId="0" applyFont="1" applyFill="1" applyBorder="1" applyAlignment="1">
      <alignment horizontal="center" vertical="center"/>
    </xf>
    <xf numFmtId="0" fontId="16" fillId="47" borderId="55" xfId="0" applyFont="1" applyFill="1" applyBorder="1" applyAlignment="1">
      <alignment horizontal="center" vertical="center"/>
    </xf>
    <xf numFmtId="0" fontId="16" fillId="47" borderId="54" xfId="0" applyFont="1" applyFill="1" applyBorder="1" applyAlignment="1">
      <alignment horizontal="center" vertical="center"/>
    </xf>
    <xf numFmtId="0" fontId="176" fillId="47" borderId="52" xfId="0" applyFont="1" applyFill="1" applyBorder="1" applyAlignment="1">
      <alignment horizontal="center" vertical="center" shrinkToFit="1"/>
    </xf>
    <xf numFmtId="0" fontId="169" fillId="0" borderId="0" xfId="0" applyFont="1" applyAlignment="1">
      <alignment horizontal="left" vertical="center"/>
    </xf>
    <xf numFmtId="0" fontId="7" fillId="0" borderId="52" xfId="0" applyFont="1" applyBorder="1" applyAlignment="1" applyProtection="1">
      <alignment horizontal="center" vertical="center"/>
    </xf>
    <xf numFmtId="0" fontId="148" fillId="48" borderId="52" xfId="0" applyFont="1" applyFill="1" applyBorder="1" applyAlignment="1" applyProtection="1">
      <alignment horizontal="center" vertical="center"/>
    </xf>
    <xf numFmtId="0" fontId="150" fillId="48" borderId="52" xfId="0" applyFont="1" applyFill="1" applyBorder="1" applyAlignment="1" applyProtection="1">
      <alignment horizontal="center" vertical="center"/>
    </xf>
    <xf numFmtId="0" fontId="175" fillId="17" borderId="52" xfId="0" applyFont="1" applyFill="1" applyBorder="1" applyAlignment="1">
      <alignment horizontal="left" vertical="top"/>
    </xf>
    <xf numFmtId="0" fontId="175" fillId="17" borderId="52" xfId="0" applyFont="1" applyFill="1" applyBorder="1" applyAlignment="1">
      <alignment horizontal="left" vertical="center"/>
    </xf>
    <xf numFmtId="0" fontId="175" fillId="17" borderId="55" xfId="0" applyFont="1" applyFill="1" applyBorder="1" applyAlignment="1">
      <alignment horizontal="center" vertical="center"/>
    </xf>
    <xf numFmtId="0" fontId="177" fillId="0" borderId="52" xfId="0" applyFont="1" applyBorder="1" applyAlignment="1">
      <alignment horizontal="left" vertical="top"/>
    </xf>
    <xf numFmtId="0" fontId="175" fillId="17" borderId="52" xfId="0" applyFont="1" applyFill="1" applyBorder="1" applyAlignment="1">
      <alignment horizontal="center" vertical="center"/>
    </xf>
    <xf numFmtId="0" fontId="178" fillId="47" borderId="52" xfId="0" applyFont="1" applyFill="1" applyBorder="1" applyAlignment="1">
      <alignment horizontal="center" vertical="center"/>
    </xf>
    <xf numFmtId="0" fontId="179" fillId="0" borderId="0" xfId="0" applyFont="1" applyAlignment="1">
      <alignment horizontal="left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148" fillId="0" borderId="0" xfId="0" applyFont="1" applyBorder="1" applyAlignment="1" applyProtection="1">
      <alignment horizontal="center" vertical="center"/>
      <protection locked="0"/>
    </xf>
    <xf numFmtId="0" fontId="148" fillId="0" borderId="0" xfId="0" applyFont="1" applyFill="1" applyBorder="1" applyAlignment="1" applyProtection="1">
      <alignment horizontal="center" vertical="center"/>
      <protection locked="0"/>
    </xf>
    <xf numFmtId="0" fontId="148" fillId="0" borderId="0" xfId="0" applyFont="1" applyFill="1" applyBorder="1" applyAlignment="1" applyProtection="1">
      <alignment horizontal="center" vertical="center"/>
    </xf>
    <xf numFmtId="0" fontId="150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75" fillId="12" borderId="52" xfId="0" applyFont="1" applyFill="1" applyBorder="1" applyAlignment="1">
      <alignment horizontal="left" vertical="center"/>
    </xf>
    <xf numFmtId="0" fontId="24" fillId="47" borderId="52" xfId="0" applyFont="1" applyFill="1" applyBorder="1" applyAlignment="1">
      <alignment horizontal="center" vertical="center"/>
    </xf>
    <xf numFmtId="0" fontId="24" fillId="47" borderId="52" xfId="0" applyFont="1" applyFill="1" applyBorder="1" applyAlignment="1">
      <alignment horizontal="center" vertical="center" shrinkToFit="1"/>
    </xf>
    <xf numFmtId="0" fontId="16" fillId="47" borderId="52" xfId="0" applyFont="1" applyFill="1" applyBorder="1" applyAlignment="1">
      <alignment horizontal="center" vertical="center" shrinkToFit="1"/>
    </xf>
    <xf numFmtId="0" fontId="8" fillId="0" borderId="52" xfId="0" applyFont="1" applyBorder="1" applyAlignment="1">
      <alignment horizontal="center"/>
    </xf>
    <xf numFmtId="0" fontId="180" fillId="12" borderId="52" xfId="0" applyFont="1" applyFill="1" applyBorder="1" applyAlignment="1">
      <alignment horizontal="left" vertical="top"/>
    </xf>
    <xf numFmtId="0" fontId="180" fillId="12" borderId="52" xfId="0" applyFont="1" applyFill="1" applyBorder="1" applyAlignment="1">
      <alignment horizontal="left" vertical="center"/>
    </xf>
    <xf numFmtId="0" fontId="180" fillId="12" borderId="52" xfId="0" applyFont="1" applyFill="1" applyBorder="1" applyAlignment="1">
      <alignment horizontal="center" vertical="center"/>
    </xf>
    <xf numFmtId="0" fontId="24" fillId="47" borderId="52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81" fillId="12" borderId="52" xfId="0" applyFont="1" applyFill="1" applyBorder="1" applyAlignment="1">
      <alignment horizontal="left" vertical="top"/>
    </xf>
    <xf numFmtId="0" fontId="181" fillId="12" borderId="52" xfId="0" applyFont="1" applyFill="1" applyBorder="1" applyAlignment="1">
      <alignment horizontal="left" vertical="center"/>
    </xf>
    <xf numFmtId="0" fontId="148" fillId="0" borderId="57" xfId="0" applyFont="1" applyBorder="1" applyAlignment="1" applyProtection="1">
      <alignment horizontal="center" vertical="center"/>
      <protection locked="0"/>
    </xf>
    <xf numFmtId="0" fontId="182" fillId="0" borderId="52" xfId="0" applyFont="1" applyBorder="1" applyAlignment="1" applyProtection="1">
      <alignment horizontal="center" vertical="center"/>
      <protection locked="0"/>
    </xf>
    <xf numFmtId="0" fontId="16" fillId="47" borderId="53" xfId="0" applyFont="1" applyFill="1" applyBorder="1" applyAlignment="1">
      <alignment horizontal="center" vertical="center"/>
    </xf>
    <xf numFmtId="0" fontId="176" fillId="47" borderId="57" xfId="0" applyFont="1" applyFill="1" applyBorder="1" applyAlignment="1">
      <alignment horizontal="center" vertical="center" shrinkToFit="1"/>
    </xf>
    <xf numFmtId="0" fontId="175" fillId="12" borderId="55" xfId="0" applyFont="1" applyFill="1" applyBorder="1" applyAlignment="1">
      <alignment horizontal="center" vertical="center"/>
    </xf>
    <xf numFmtId="0" fontId="181" fillId="17" borderId="52" xfId="0" applyFont="1" applyFill="1" applyBorder="1" applyAlignment="1">
      <alignment horizontal="left" vertical="top"/>
    </xf>
    <xf numFmtId="0" fontId="155" fillId="17" borderId="52" xfId="0" applyFont="1" applyFill="1" applyBorder="1" applyAlignment="1">
      <alignment horizontal="left" vertical="center"/>
    </xf>
    <xf numFmtId="0" fontId="181" fillId="17" borderId="52" xfId="0" applyFont="1" applyFill="1" applyBorder="1" applyAlignment="1">
      <alignment horizontal="left" vertical="center"/>
    </xf>
    <xf numFmtId="0" fontId="24" fillId="47" borderId="57" xfId="0" applyFont="1" applyFill="1" applyBorder="1" applyAlignment="1">
      <alignment horizontal="center" vertical="center"/>
    </xf>
    <xf numFmtId="0" fontId="179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6" fillId="47" borderId="13" xfId="0" applyFont="1" applyFill="1" applyBorder="1" applyAlignment="1">
      <alignment horizontal="center" vertical="center"/>
    </xf>
    <xf numFmtId="0" fontId="183" fillId="12" borderId="52" xfId="0" applyFont="1" applyFill="1" applyBorder="1" applyAlignment="1">
      <alignment horizontal="center" vertical="center"/>
    </xf>
    <xf numFmtId="0" fontId="184" fillId="17" borderId="52" xfId="0" applyFont="1" applyFill="1" applyBorder="1" applyAlignment="1">
      <alignment horizontal="center" vertical="center"/>
    </xf>
    <xf numFmtId="0" fontId="16" fillId="47" borderId="52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85" fillId="0" borderId="0" xfId="0" applyFont="1"/>
    <xf numFmtId="0" fontId="181" fillId="17" borderId="60" xfId="0" applyFont="1" applyFill="1" applyBorder="1" applyAlignment="1">
      <alignment horizontal="left" vertical="top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174" fillId="47" borderId="57" xfId="6" applyFont="1" applyFill="1" applyBorder="1" applyAlignment="1">
      <alignment horizontal="center" vertical="center"/>
    </xf>
    <xf numFmtId="0" fontId="186" fillId="2" borderId="61" xfId="0" applyFont="1" applyFill="1" applyBorder="1" applyAlignment="1">
      <alignment horizontal="center" vertical="center"/>
    </xf>
    <xf numFmtId="0" fontId="186" fillId="2" borderId="53" xfId="0" applyFont="1" applyFill="1" applyBorder="1" applyAlignment="1">
      <alignment horizontal="center" vertical="center"/>
    </xf>
    <xf numFmtId="0" fontId="174" fillId="47" borderId="52" xfId="6" applyFont="1" applyFill="1" applyBorder="1" applyAlignment="1">
      <alignment horizontal="center" vertical="center"/>
    </xf>
    <xf numFmtId="0" fontId="187" fillId="47" borderId="52" xfId="6" applyFont="1" applyFill="1" applyBorder="1" applyAlignment="1">
      <alignment horizontal="center" vertical="center"/>
    </xf>
    <xf numFmtId="0" fontId="147" fillId="47" borderId="52" xfId="6" applyFont="1" applyFill="1" applyBorder="1" applyAlignment="1">
      <alignment horizontal="center" vertical="center"/>
    </xf>
    <xf numFmtId="0" fontId="147" fillId="47" borderId="52" xfId="6" applyFont="1" applyFill="1" applyBorder="1" applyAlignment="1">
      <alignment horizontal="center" vertical="center" shrinkToFit="1"/>
    </xf>
    <xf numFmtId="0" fontId="188" fillId="47" borderId="52" xfId="6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174" fillId="47" borderId="13" xfId="6" applyFont="1" applyFill="1" applyBorder="1" applyAlignment="1">
      <alignment vertical="center"/>
    </xf>
    <xf numFmtId="0" fontId="36" fillId="2" borderId="5" xfId="0" applyFont="1" applyFill="1" applyBorder="1" applyAlignment="1">
      <alignment vertical="center"/>
    </xf>
    <xf numFmtId="0" fontId="36" fillId="2" borderId="6" xfId="0" applyFont="1" applyFill="1" applyBorder="1" applyAlignment="1">
      <alignment vertical="center"/>
    </xf>
    <xf numFmtId="0" fontId="189" fillId="0" borderId="52" xfId="6" applyFont="1" applyBorder="1" applyAlignment="1">
      <alignment horizontal="center" vertical="center"/>
    </xf>
    <xf numFmtId="0" fontId="86" fillId="48" borderId="52" xfId="6" applyFont="1" applyFill="1" applyBorder="1" applyAlignment="1" applyProtection="1">
      <alignment horizontal="center" vertical="center" readingOrder="1"/>
    </xf>
    <xf numFmtId="0" fontId="86" fillId="11" borderId="52" xfId="6" applyFont="1" applyFill="1" applyBorder="1" applyAlignment="1">
      <alignment horizontal="center" vertical="center"/>
    </xf>
    <xf numFmtId="0" fontId="189" fillId="11" borderId="52" xfId="6" applyFont="1" applyFill="1" applyBorder="1" applyAlignment="1">
      <alignment horizontal="center" vertical="center" readingOrder="1"/>
    </xf>
    <xf numFmtId="0" fontId="189" fillId="11" borderId="52" xfId="6" applyFont="1" applyFill="1" applyBorder="1" applyAlignment="1" applyProtection="1">
      <alignment horizontal="center" vertical="center" readingOrder="1"/>
    </xf>
    <xf numFmtId="0" fontId="153" fillId="0" borderId="55" xfId="3" applyFont="1" applyFill="1" applyBorder="1" applyAlignment="1">
      <alignment horizontal="center" vertical="center"/>
    </xf>
    <xf numFmtId="0" fontId="190" fillId="0" borderId="55" xfId="0" applyFont="1" applyBorder="1" applyAlignment="1">
      <alignment horizontal="left" vertical="center"/>
    </xf>
    <xf numFmtId="0" fontId="190" fillId="0" borderId="54" xfId="0" applyFont="1" applyBorder="1" applyAlignment="1">
      <alignment horizontal="left" vertical="center"/>
    </xf>
    <xf numFmtId="0" fontId="153" fillId="47" borderId="52" xfId="6" applyFont="1" applyFill="1" applyBorder="1" applyAlignment="1">
      <alignment horizontal="center" vertical="center"/>
    </xf>
    <xf numFmtId="0" fontId="153" fillId="0" borderId="52" xfId="1" applyFont="1" applyFill="1" applyBorder="1" applyAlignment="1">
      <alignment horizontal="center" vertical="center"/>
    </xf>
    <xf numFmtId="0" fontId="153" fillId="11" borderId="52" xfId="1" applyFont="1" applyFill="1" applyBorder="1" applyAlignment="1">
      <alignment horizontal="center" vertical="center"/>
    </xf>
    <xf numFmtId="0" fontId="190" fillId="47" borderId="52" xfId="6" applyFont="1" applyFill="1" applyBorder="1" applyAlignment="1">
      <alignment horizontal="center" vertical="center"/>
    </xf>
    <xf numFmtId="0" fontId="190" fillId="47" borderId="52" xfId="6" applyFont="1" applyFill="1" applyBorder="1" applyAlignment="1">
      <alignment horizontal="center" vertical="center" shrinkToFit="1"/>
    </xf>
    <xf numFmtId="0" fontId="147" fillId="0" borderId="52" xfId="6" applyFont="1" applyBorder="1" applyAlignment="1" applyProtection="1">
      <alignment vertical="center" readingOrder="1"/>
    </xf>
    <xf numFmtId="0" fontId="0" fillId="0" borderId="52" xfId="0" applyBorder="1" applyAlignment="1">
      <alignment horizontal="center" vertical="center"/>
    </xf>
    <xf numFmtId="0" fontId="0" fillId="11" borderId="52" xfId="0" applyFill="1" applyBorder="1" applyAlignment="1">
      <alignment horizontal="center" vertical="center"/>
    </xf>
    <xf numFmtId="0" fontId="0" fillId="0" borderId="52" xfId="0" applyBorder="1"/>
    <xf numFmtId="0" fontId="0" fillId="0" borderId="52" xfId="0" applyFill="1" applyBorder="1"/>
    <xf numFmtId="1" fontId="153" fillId="0" borderId="62" xfId="5" applyNumberFormat="1" applyFont="1" applyFill="1" applyBorder="1" applyAlignment="1">
      <alignment horizontal="center" vertical="center" shrinkToFit="1"/>
    </xf>
    <xf numFmtId="0" fontId="153" fillId="0" borderId="55" xfId="3" applyFont="1" applyFill="1" applyBorder="1" applyAlignment="1">
      <alignment horizontal="left" vertical="center"/>
    </xf>
    <xf numFmtId="0" fontId="153" fillId="0" borderId="54" xfId="3" applyFont="1" applyFill="1" applyBorder="1" applyAlignment="1">
      <alignment horizontal="left" vertical="center"/>
    </xf>
    <xf numFmtId="1" fontId="191" fillId="0" borderId="0" xfId="5" applyNumberFormat="1" applyFont="1" applyFill="1" applyBorder="1" applyAlignment="1">
      <alignment horizontal="center" vertical="center" shrinkToFit="1"/>
    </xf>
    <xf numFmtId="0" fontId="191" fillId="0" borderId="0" xfId="3" applyFont="1" applyFill="1" applyBorder="1" applyAlignment="1">
      <alignment horizontal="left" vertical="center"/>
    </xf>
    <xf numFmtId="0" fontId="191" fillId="0" borderId="0" xfId="3" applyFont="1" applyFill="1" applyBorder="1" applyAlignment="1">
      <alignment horizontal="center" vertical="center"/>
    </xf>
    <xf numFmtId="0" fontId="191" fillId="0" borderId="0" xfId="7" applyFont="1" applyFill="1" applyBorder="1" applyAlignment="1">
      <alignment horizontal="center" vertical="center"/>
    </xf>
    <xf numFmtId="0" fontId="192" fillId="0" borderId="0" xfId="7" applyFont="1" applyFill="1" applyBorder="1" applyAlignment="1">
      <alignment horizontal="center" vertical="center"/>
    </xf>
    <xf numFmtId="0" fontId="192" fillId="0" borderId="0" xfId="7" applyFont="1" applyFill="1" applyBorder="1" applyAlignment="1">
      <alignment horizontal="center" vertical="center" shrinkToFit="1"/>
    </xf>
    <xf numFmtId="0" fontId="74" fillId="0" borderId="0" xfId="0" applyFont="1" applyAlignment="1">
      <alignment horizontal="left"/>
    </xf>
    <xf numFmtId="0" fontId="153" fillId="0" borderId="0" xfId="0" applyFont="1" applyFill="1" applyBorder="1" applyAlignment="1">
      <alignment horizontal="left" vertical="center"/>
    </xf>
    <xf numFmtId="0" fontId="153" fillId="0" borderId="0" xfId="0" applyFont="1" applyFill="1" applyBorder="1" applyAlignment="1">
      <alignment horizontal="center" vertical="center"/>
    </xf>
    <xf numFmtId="0" fontId="193" fillId="0" borderId="0" xfId="0" applyFont="1" applyFill="1" applyBorder="1" applyAlignment="1">
      <alignment horizontal="center" vertical="center"/>
    </xf>
    <xf numFmtId="0" fontId="193" fillId="0" borderId="0" xfId="0" applyFont="1" applyFill="1" applyBorder="1" applyAlignment="1">
      <alignment horizontal="left" vertical="center"/>
    </xf>
    <xf numFmtId="0" fontId="174" fillId="0" borderId="0" xfId="6" applyFont="1" applyFill="1" applyBorder="1" applyAlignment="1">
      <alignment horizontal="center" vertical="center"/>
    </xf>
    <xf numFmtId="0" fontId="188" fillId="0" borderId="0" xfId="6" applyFont="1" applyFill="1" applyBorder="1" applyAlignment="1">
      <alignment horizontal="center" vertical="center"/>
    </xf>
    <xf numFmtId="0" fontId="188" fillId="0" borderId="0" xfId="6" applyFont="1" applyFill="1" applyBorder="1" applyAlignment="1">
      <alignment horizontal="center" vertical="center" shrinkToFit="1"/>
    </xf>
    <xf numFmtId="0" fontId="174" fillId="0" borderId="0" xfId="0" applyFont="1" applyFill="1" applyBorder="1" applyAlignment="1">
      <alignment horizontal="center" vertical="center"/>
    </xf>
    <xf numFmtId="0" fontId="153" fillId="0" borderId="0" xfId="6" applyFont="1" applyFill="1" applyBorder="1" applyAlignment="1">
      <alignment horizontal="center" vertical="center"/>
    </xf>
    <xf numFmtId="0" fontId="159" fillId="0" borderId="0" xfId="6" applyFont="1" applyFill="1" applyBorder="1" applyAlignment="1">
      <alignment horizontal="center" vertical="center"/>
    </xf>
    <xf numFmtId="0" fontId="194" fillId="0" borderId="0" xfId="6" applyFont="1" applyFill="1" applyBorder="1" applyAlignment="1">
      <alignment horizontal="center" vertical="center" shrinkToFit="1"/>
    </xf>
    <xf numFmtId="0" fontId="187" fillId="0" borderId="0" xfId="6" applyFont="1" applyFill="1" applyBorder="1" applyAlignment="1">
      <alignment horizontal="center" vertical="center"/>
    </xf>
    <xf numFmtId="0" fontId="86" fillId="0" borderId="0" xfId="6" applyFont="1" applyFill="1" applyBorder="1" applyAlignment="1" applyProtection="1">
      <alignment horizontal="center" vertical="center" readingOrder="1"/>
    </xf>
    <xf numFmtId="0" fontId="174" fillId="0" borderId="52" xfId="1" applyFont="1" applyFill="1" applyBorder="1" applyAlignment="1">
      <alignment horizontal="center" vertical="center"/>
    </xf>
    <xf numFmtId="0" fontId="174" fillId="50" borderId="55" xfId="1" applyFont="1" applyFill="1" applyBorder="1" applyAlignment="1">
      <alignment horizontal="center" vertical="center"/>
    </xf>
    <xf numFmtId="0" fontId="174" fillId="50" borderId="56" xfId="1" applyFont="1" applyFill="1" applyBorder="1" applyAlignment="1">
      <alignment horizontal="center" vertical="center"/>
    </xf>
    <xf numFmtId="0" fontId="174" fillId="50" borderId="54" xfId="1" applyFont="1" applyFill="1" applyBorder="1" applyAlignment="1">
      <alignment horizontal="center" vertical="center"/>
    </xf>
  </cellXfs>
  <cellStyles count="8">
    <cellStyle name="Normal" xfId="0" builtinId="0"/>
    <cellStyle name="Normal 2" xfId="5"/>
    <cellStyle name="Normal 3" xfId="6"/>
    <cellStyle name="Normal 4" xfId="1"/>
    <cellStyle name="Normal 4 2" xfId="2"/>
    <cellStyle name="Normal 5" xfId="3"/>
    <cellStyle name="Normal 6" xfId="4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288925</xdr:colOff>
      <xdr:row>0</xdr:row>
      <xdr:rowOff>47625</xdr:rowOff>
    </xdr:from>
    <xdr:to>
      <xdr:col>1</xdr:col>
      <xdr:colOff>606628</xdr:colOff>
      <xdr:row>2</xdr:row>
      <xdr:rowOff>296333</xdr:rowOff>
    </xdr:to>
    <xdr:pic>
      <xdr:nvPicPr>
        <xdr:cNvPr id="2107" name="Imagem 1">
          <a:extLst>
            <a:ext uri="{FF2B5EF4-FFF2-40B4-BE49-F238E27FC236}">
              <a16:creationId xmlns="" xmlns:a16="http://schemas.microsoft.com/office/drawing/2014/main" id="{00000000-0008-0000-01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925" y="47625"/>
          <a:ext cx="1312536" cy="65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2</xdr:col>
      <xdr:colOff>390525</xdr:colOff>
      <xdr:row>3</xdr:row>
      <xdr:rowOff>0</xdr:rowOff>
    </xdr:to>
    <xdr:pic>
      <xdr:nvPicPr>
        <xdr:cNvPr id="2" name="Imagem 1" descr="http://interacao.londrina.pr.gov.br/files/logomarcas/aut_saude.h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2362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209550</xdr:colOff>
      <xdr:row>0</xdr:row>
      <xdr:rowOff>19051</xdr:rowOff>
    </xdr:from>
    <xdr:to>
      <xdr:col>37</xdr:col>
      <xdr:colOff>161925</xdr:colOff>
      <xdr:row>2</xdr:row>
      <xdr:rowOff>276226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19051"/>
          <a:ext cx="828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638175</xdr:colOff>
      <xdr:row>2</xdr:row>
      <xdr:rowOff>161925</xdr:rowOff>
    </xdr:to>
    <xdr:pic>
      <xdr:nvPicPr>
        <xdr:cNvPr id="3131" name="Imagem 1">
          <a:extLst>
            <a:ext uri="{FF2B5EF4-FFF2-40B4-BE49-F238E27FC236}">
              <a16:creationId xmlns="" xmlns:a16="http://schemas.microsoft.com/office/drawing/2014/main" id="{00000000-0008-0000-0200-00003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11906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workbookViewId="0">
      <selection activeCell="AM12" sqref="AM12"/>
    </sheetView>
  </sheetViews>
  <sheetFormatPr defaultRowHeight="15"/>
  <cols>
    <col min="2" max="2" width="28.7109375" customWidth="1"/>
    <col min="3" max="3" width="10" customWidth="1"/>
    <col min="5" max="34" width="3.7109375" customWidth="1"/>
    <col min="35" max="37" width="3.7109375" hidden="1" customWidth="1"/>
    <col min="38" max="40" width="3.7109375" customWidth="1"/>
  </cols>
  <sheetData>
    <row r="1" spans="1:40">
      <c r="A1" s="450" t="s">
        <v>208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1"/>
      <c r="X1" s="451"/>
      <c r="Y1" s="451"/>
      <c r="Z1" s="451"/>
      <c r="AA1" s="451"/>
      <c r="AB1" s="451"/>
      <c r="AC1" s="451"/>
      <c r="AD1" s="451"/>
      <c r="AE1" s="451"/>
      <c r="AF1" s="451"/>
      <c r="AG1" s="451"/>
      <c r="AH1" s="451"/>
      <c r="AI1" s="451"/>
      <c r="AJ1" s="451"/>
      <c r="AK1" s="451"/>
      <c r="AL1" s="115"/>
      <c r="AM1" s="115"/>
      <c r="AN1" s="116"/>
    </row>
    <row r="2" spans="1:40">
      <c r="A2" s="452"/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  <c r="AF2" s="453"/>
      <c r="AG2" s="453"/>
      <c r="AH2" s="453"/>
      <c r="AI2" s="453"/>
      <c r="AJ2" s="453"/>
      <c r="AK2" s="453"/>
      <c r="AL2" s="117"/>
      <c r="AM2" s="117"/>
      <c r="AN2" s="118"/>
    </row>
    <row r="3" spans="1:40">
      <c r="A3" s="454"/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  <c r="Z3" s="455"/>
      <c r="AA3" s="455"/>
      <c r="AB3" s="455"/>
      <c r="AC3" s="455"/>
      <c r="AD3" s="455"/>
      <c r="AE3" s="455"/>
      <c r="AF3" s="455"/>
      <c r="AG3" s="455"/>
      <c r="AH3" s="455"/>
      <c r="AI3" s="455"/>
      <c r="AJ3" s="455"/>
      <c r="AK3" s="455"/>
      <c r="AL3" s="119"/>
      <c r="AM3" s="119"/>
      <c r="AN3" s="120"/>
    </row>
    <row r="4" spans="1:40">
      <c r="A4" s="440" t="s">
        <v>0</v>
      </c>
      <c r="B4" s="456" t="s">
        <v>1</v>
      </c>
      <c r="C4" s="223" t="s">
        <v>2</v>
      </c>
      <c r="D4" s="442" t="s">
        <v>3</v>
      </c>
      <c r="E4" s="106">
        <v>1</v>
      </c>
      <c r="F4" s="106">
        <v>2</v>
      </c>
      <c r="G4" s="106">
        <v>3</v>
      </c>
      <c r="H4" s="106">
        <v>4</v>
      </c>
      <c r="I4" s="106">
        <v>5</v>
      </c>
      <c r="J4" s="106">
        <v>6</v>
      </c>
      <c r="K4" s="106">
        <v>7</v>
      </c>
      <c r="L4" s="106">
        <v>8</v>
      </c>
      <c r="M4" s="106">
        <v>9</v>
      </c>
      <c r="N4" s="106">
        <v>10</v>
      </c>
      <c r="O4" s="106">
        <v>11</v>
      </c>
      <c r="P4" s="106">
        <v>12</v>
      </c>
      <c r="Q4" s="106">
        <v>13</v>
      </c>
      <c r="R4" s="106">
        <v>14</v>
      </c>
      <c r="S4" s="106">
        <v>15</v>
      </c>
      <c r="T4" s="106">
        <v>16</v>
      </c>
      <c r="U4" s="106">
        <v>17</v>
      </c>
      <c r="V4" s="106">
        <v>18</v>
      </c>
      <c r="W4" s="106">
        <v>19</v>
      </c>
      <c r="X4" s="106">
        <v>20</v>
      </c>
      <c r="Y4" s="106">
        <v>21</v>
      </c>
      <c r="Z4" s="106">
        <v>22</v>
      </c>
      <c r="AA4" s="106">
        <v>23</v>
      </c>
      <c r="AB4" s="106">
        <v>24</v>
      </c>
      <c r="AC4" s="106">
        <v>25</v>
      </c>
      <c r="AD4" s="106">
        <v>26</v>
      </c>
      <c r="AE4" s="106">
        <v>27</v>
      </c>
      <c r="AF4" s="106">
        <v>28</v>
      </c>
      <c r="AG4" s="106">
        <v>29</v>
      </c>
      <c r="AH4" s="106">
        <v>30</v>
      </c>
      <c r="AI4" s="121">
        <v>29</v>
      </c>
      <c r="AJ4" s="121">
        <v>30</v>
      </c>
      <c r="AK4" s="121">
        <v>31</v>
      </c>
      <c r="AL4" s="434" t="s">
        <v>4</v>
      </c>
      <c r="AM4" s="435" t="s">
        <v>5</v>
      </c>
      <c r="AN4" s="436" t="s">
        <v>6</v>
      </c>
    </row>
    <row r="5" spans="1:40">
      <c r="A5" s="440"/>
      <c r="B5" s="456"/>
      <c r="C5" s="223" t="s">
        <v>7</v>
      </c>
      <c r="D5" s="442"/>
      <c r="E5" s="258" t="s">
        <v>11</v>
      </c>
      <c r="F5" s="258" t="s">
        <v>12</v>
      </c>
      <c r="G5" s="258" t="s">
        <v>13</v>
      </c>
      <c r="H5" s="258" t="s">
        <v>8</v>
      </c>
      <c r="I5" s="258" t="s">
        <v>9</v>
      </c>
      <c r="J5" s="258" t="s">
        <v>10</v>
      </c>
      <c r="K5" s="258" t="s">
        <v>154</v>
      </c>
      <c r="L5" s="258" t="s">
        <v>11</v>
      </c>
      <c r="M5" s="258" t="s">
        <v>12</v>
      </c>
      <c r="N5" s="258" t="s">
        <v>13</v>
      </c>
      <c r="O5" s="258" t="s">
        <v>8</v>
      </c>
      <c r="P5" s="258" t="s">
        <v>9</v>
      </c>
      <c r="Q5" s="258" t="s">
        <v>10</v>
      </c>
      <c r="R5" s="258" t="s">
        <v>154</v>
      </c>
      <c r="S5" s="258" t="s">
        <v>11</v>
      </c>
      <c r="T5" s="258" t="s">
        <v>12</v>
      </c>
      <c r="U5" s="258" t="s">
        <v>13</v>
      </c>
      <c r="V5" s="258" t="s">
        <v>8</v>
      </c>
      <c r="W5" s="258" t="s">
        <v>9</v>
      </c>
      <c r="X5" s="258" t="s">
        <v>10</v>
      </c>
      <c r="Y5" s="258" t="s">
        <v>154</v>
      </c>
      <c r="Z5" s="258" t="s">
        <v>11</v>
      </c>
      <c r="AA5" s="258" t="s">
        <v>12</v>
      </c>
      <c r="AB5" s="258" t="s">
        <v>13</v>
      </c>
      <c r="AC5" s="258" t="s">
        <v>8</v>
      </c>
      <c r="AD5" s="258" t="s">
        <v>9</v>
      </c>
      <c r="AE5" s="258" t="s">
        <v>10</v>
      </c>
      <c r="AF5" s="258" t="s">
        <v>154</v>
      </c>
      <c r="AG5" s="258" t="s">
        <v>11</v>
      </c>
      <c r="AH5" s="258" t="s">
        <v>12</v>
      </c>
      <c r="AI5" s="122" t="s">
        <v>8</v>
      </c>
      <c r="AJ5" s="122" t="s">
        <v>9</v>
      </c>
      <c r="AK5" s="122" t="s">
        <v>10</v>
      </c>
      <c r="AL5" s="434"/>
      <c r="AM5" s="435"/>
      <c r="AN5" s="436"/>
    </row>
    <row r="6" spans="1:40">
      <c r="A6" s="252">
        <v>129038</v>
      </c>
      <c r="B6" s="253" t="s">
        <v>152</v>
      </c>
      <c r="C6" s="109" t="s">
        <v>133</v>
      </c>
      <c r="D6" s="123" t="s">
        <v>134</v>
      </c>
      <c r="E6" s="255"/>
      <c r="F6" s="254"/>
      <c r="G6" s="529" t="s">
        <v>135</v>
      </c>
      <c r="H6" s="529" t="s">
        <v>135</v>
      </c>
      <c r="I6" s="529" t="s">
        <v>135</v>
      </c>
      <c r="J6" s="254"/>
      <c r="K6" s="255"/>
      <c r="L6" s="255"/>
      <c r="M6" s="254"/>
      <c r="N6" s="529" t="s">
        <v>135</v>
      </c>
      <c r="O6" s="529" t="s">
        <v>135</v>
      </c>
      <c r="P6" s="529" t="s">
        <v>135</v>
      </c>
      <c r="Q6" s="529" t="s">
        <v>135</v>
      </c>
      <c r="R6" s="255"/>
      <c r="S6" s="255"/>
      <c r="T6" s="254"/>
      <c r="U6" s="529" t="s">
        <v>135</v>
      </c>
      <c r="V6" s="529" t="s">
        <v>135</v>
      </c>
      <c r="W6" s="530" t="s">
        <v>135</v>
      </c>
      <c r="X6" s="219"/>
      <c r="Y6" s="219"/>
      <c r="Z6" s="255"/>
      <c r="AA6" s="254"/>
      <c r="AB6" s="529" t="s">
        <v>135</v>
      </c>
      <c r="AC6" s="529" t="s">
        <v>135</v>
      </c>
      <c r="AD6" s="529" t="s">
        <v>135</v>
      </c>
      <c r="AE6" s="219"/>
      <c r="AF6" s="255"/>
      <c r="AG6" s="255"/>
      <c r="AH6" s="254"/>
      <c r="AI6" s="112"/>
      <c r="AJ6" s="112"/>
      <c r="AK6" s="112"/>
      <c r="AL6" s="124">
        <v>96</v>
      </c>
      <c r="AM6" s="125">
        <v>96</v>
      </c>
      <c r="AN6" s="126">
        <v>96</v>
      </c>
    </row>
    <row r="7" spans="1:40">
      <c r="A7" s="440" t="s">
        <v>0</v>
      </c>
      <c r="B7" s="441" t="s">
        <v>1</v>
      </c>
      <c r="C7" s="225" t="s">
        <v>2</v>
      </c>
      <c r="D7" s="442" t="s">
        <v>3</v>
      </c>
      <c r="E7" s="106">
        <v>1</v>
      </c>
      <c r="F7" s="106">
        <v>2</v>
      </c>
      <c r="G7" s="106">
        <v>3</v>
      </c>
      <c r="H7" s="106">
        <v>4</v>
      </c>
      <c r="I7" s="106">
        <v>5</v>
      </c>
      <c r="J7" s="106">
        <v>6</v>
      </c>
      <c r="K7" s="106">
        <v>7</v>
      </c>
      <c r="L7" s="106">
        <v>8</v>
      </c>
      <c r="M7" s="106">
        <v>9</v>
      </c>
      <c r="N7" s="106">
        <v>10</v>
      </c>
      <c r="O7" s="106">
        <v>11</v>
      </c>
      <c r="P7" s="106">
        <v>12</v>
      </c>
      <c r="Q7" s="106">
        <v>13</v>
      </c>
      <c r="R7" s="106">
        <v>14</v>
      </c>
      <c r="S7" s="106">
        <v>15</v>
      </c>
      <c r="T7" s="106">
        <v>16</v>
      </c>
      <c r="U7" s="106">
        <v>17</v>
      </c>
      <c r="V7" s="106">
        <v>18</v>
      </c>
      <c r="W7" s="106">
        <v>19</v>
      </c>
      <c r="X7" s="106">
        <v>20</v>
      </c>
      <c r="Y7" s="106">
        <v>21</v>
      </c>
      <c r="Z7" s="106">
        <v>22</v>
      </c>
      <c r="AA7" s="106">
        <v>23</v>
      </c>
      <c r="AB7" s="106">
        <v>24</v>
      </c>
      <c r="AC7" s="106">
        <v>25</v>
      </c>
      <c r="AD7" s="106">
        <v>26</v>
      </c>
      <c r="AE7" s="106">
        <v>27</v>
      </c>
      <c r="AF7" s="106">
        <v>28</v>
      </c>
      <c r="AG7" s="106">
        <v>29</v>
      </c>
      <c r="AH7" s="106">
        <v>30</v>
      </c>
      <c r="AI7" s="121">
        <v>29</v>
      </c>
      <c r="AJ7" s="121">
        <v>30</v>
      </c>
      <c r="AK7" s="121">
        <v>31</v>
      </c>
      <c r="AL7" s="437"/>
      <c r="AM7" s="431"/>
      <c r="AN7" s="432"/>
    </row>
    <row r="8" spans="1:40">
      <c r="A8" s="440"/>
      <c r="B8" s="441"/>
      <c r="C8" s="107" t="s">
        <v>39</v>
      </c>
      <c r="D8" s="442"/>
      <c r="E8" s="258" t="s">
        <v>11</v>
      </c>
      <c r="F8" s="258" t="s">
        <v>12</v>
      </c>
      <c r="G8" s="258" t="s">
        <v>13</v>
      </c>
      <c r="H8" s="258" t="s">
        <v>8</v>
      </c>
      <c r="I8" s="258" t="s">
        <v>9</v>
      </c>
      <c r="J8" s="258" t="s">
        <v>10</v>
      </c>
      <c r="K8" s="258" t="s">
        <v>154</v>
      </c>
      <c r="L8" s="258" t="s">
        <v>11</v>
      </c>
      <c r="M8" s="258" t="s">
        <v>12</v>
      </c>
      <c r="N8" s="258" t="s">
        <v>13</v>
      </c>
      <c r="O8" s="258" t="s">
        <v>8</v>
      </c>
      <c r="P8" s="258" t="s">
        <v>9</v>
      </c>
      <c r="Q8" s="258" t="s">
        <v>10</v>
      </c>
      <c r="R8" s="258" t="s">
        <v>154</v>
      </c>
      <c r="S8" s="258" t="s">
        <v>11</v>
      </c>
      <c r="T8" s="258" t="s">
        <v>12</v>
      </c>
      <c r="U8" s="258" t="s">
        <v>13</v>
      </c>
      <c r="V8" s="258" t="s">
        <v>8</v>
      </c>
      <c r="W8" s="258" t="s">
        <v>9</v>
      </c>
      <c r="X8" s="258" t="s">
        <v>10</v>
      </c>
      <c r="Y8" s="258" t="s">
        <v>154</v>
      </c>
      <c r="Z8" s="258" t="s">
        <v>11</v>
      </c>
      <c r="AA8" s="258" t="s">
        <v>12</v>
      </c>
      <c r="AB8" s="258" t="s">
        <v>13</v>
      </c>
      <c r="AC8" s="258" t="s">
        <v>8</v>
      </c>
      <c r="AD8" s="258" t="s">
        <v>9</v>
      </c>
      <c r="AE8" s="258" t="s">
        <v>10</v>
      </c>
      <c r="AF8" s="258" t="s">
        <v>154</v>
      </c>
      <c r="AG8" s="258" t="s">
        <v>11</v>
      </c>
      <c r="AH8" s="258" t="s">
        <v>12</v>
      </c>
      <c r="AI8" s="122" t="s">
        <v>8</v>
      </c>
      <c r="AJ8" s="122" t="s">
        <v>9</v>
      </c>
      <c r="AK8" s="122" t="s">
        <v>10</v>
      </c>
      <c r="AL8" s="437"/>
      <c r="AM8" s="431"/>
      <c r="AN8" s="432"/>
    </row>
    <row r="9" spans="1:40">
      <c r="A9" s="110"/>
      <c r="B9" s="108" t="s">
        <v>141</v>
      </c>
      <c r="C9" s="127" t="s">
        <v>136</v>
      </c>
      <c r="D9" s="528"/>
      <c r="E9" s="255"/>
      <c r="F9" s="529" t="s">
        <v>135</v>
      </c>
      <c r="G9" s="529" t="s">
        <v>135</v>
      </c>
      <c r="H9" s="529" t="s">
        <v>135</v>
      </c>
      <c r="I9" s="529" t="s">
        <v>135</v>
      </c>
      <c r="J9" s="529" t="s">
        <v>135</v>
      </c>
      <c r="K9" s="255"/>
      <c r="L9" s="255"/>
      <c r="M9" s="529" t="s">
        <v>135</v>
      </c>
      <c r="N9" s="529" t="s">
        <v>135</v>
      </c>
      <c r="O9" s="529" t="s">
        <v>135</v>
      </c>
      <c r="P9" s="529" t="s">
        <v>135</v>
      </c>
      <c r="Q9" s="529" t="s">
        <v>135</v>
      </c>
      <c r="R9" s="255"/>
      <c r="S9" s="255"/>
      <c r="T9" s="529" t="s">
        <v>135</v>
      </c>
      <c r="U9" s="529" t="s">
        <v>135</v>
      </c>
      <c r="V9" s="529" t="s">
        <v>135</v>
      </c>
      <c r="W9" s="530"/>
      <c r="X9" s="530"/>
      <c r="Y9" s="113"/>
      <c r="Z9" s="255"/>
      <c r="AA9" s="529" t="s">
        <v>135</v>
      </c>
      <c r="AB9" s="529" t="s">
        <v>135</v>
      </c>
      <c r="AC9" s="529" t="s">
        <v>135</v>
      </c>
      <c r="AD9" s="529" t="s">
        <v>135</v>
      </c>
      <c r="AE9" s="530"/>
      <c r="AF9" s="255"/>
      <c r="AG9" s="255"/>
      <c r="AH9" s="254"/>
      <c r="AI9" s="112"/>
      <c r="AJ9" s="112"/>
      <c r="AK9" s="112"/>
      <c r="AL9" s="124">
        <v>108</v>
      </c>
      <c r="AM9" s="124">
        <v>108</v>
      </c>
      <c r="AN9" s="126">
        <f>AM9-AL9</f>
        <v>0</v>
      </c>
    </row>
    <row r="10" spans="1:40">
      <c r="A10" s="440" t="s">
        <v>0</v>
      </c>
      <c r="B10" s="441" t="s">
        <v>1</v>
      </c>
      <c r="C10" s="225" t="s">
        <v>2</v>
      </c>
      <c r="D10" s="442" t="s">
        <v>3</v>
      </c>
      <c r="E10" s="106">
        <v>1</v>
      </c>
      <c r="F10" s="106">
        <v>2</v>
      </c>
      <c r="G10" s="106">
        <v>3</v>
      </c>
      <c r="H10" s="106">
        <v>4</v>
      </c>
      <c r="I10" s="106">
        <v>5</v>
      </c>
      <c r="J10" s="106">
        <v>6</v>
      </c>
      <c r="K10" s="106">
        <v>7</v>
      </c>
      <c r="L10" s="106">
        <v>8</v>
      </c>
      <c r="M10" s="106">
        <v>9</v>
      </c>
      <c r="N10" s="106">
        <v>10</v>
      </c>
      <c r="O10" s="106">
        <v>11</v>
      </c>
      <c r="P10" s="106">
        <v>12</v>
      </c>
      <c r="Q10" s="106">
        <v>13</v>
      </c>
      <c r="R10" s="106">
        <v>14</v>
      </c>
      <c r="S10" s="106">
        <v>15</v>
      </c>
      <c r="T10" s="106">
        <v>16</v>
      </c>
      <c r="U10" s="106">
        <v>17</v>
      </c>
      <c r="V10" s="106">
        <v>18</v>
      </c>
      <c r="W10" s="106">
        <v>19</v>
      </c>
      <c r="X10" s="106">
        <v>20</v>
      </c>
      <c r="Y10" s="106">
        <v>21</v>
      </c>
      <c r="Z10" s="106">
        <v>22</v>
      </c>
      <c r="AA10" s="106">
        <v>23</v>
      </c>
      <c r="AB10" s="106">
        <v>24</v>
      </c>
      <c r="AC10" s="106">
        <v>25</v>
      </c>
      <c r="AD10" s="106">
        <v>26</v>
      </c>
      <c r="AE10" s="106">
        <v>27</v>
      </c>
      <c r="AF10" s="106">
        <v>28</v>
      </c>
      <c r="AG10" s="106">
        <v>29</v>
      </c>
      <c r="AH10" s="106">
        <v>30</v>
      </c>
      <c r="AI10" s="121">
        <v>29</v>
      </c>
      <c r="AJ10" s="121">
        <v>30</v>
      </c>
      <c r="AK10" s="121">
        <v>31</v>
      </c>
      <c r="AL10" s="437"/>
      <c r="AM10" s="431"/>
      <c r="AN10" s="432"/>
    </row>
    <row r="11" spans="1:40">
      <c r="A11" s="440"/>
      <c r="B11" s="441"/>
      <c r="C11" s="107" t="s">
        <v>39</v>
      </c>
      <c r="D11" s="442"/>
      <c r="E11" s="258" t="s">
        <v>11</v>
      </c>
      <c r="F11" s="258" t="s">
        <v>12</v>
      </c>
      <c r="G11" s="258" t="s">
        <v>13</v>
      </c>
      <c r="H11" s="258" t="s">
        <v>8</v>
      </c>
      <c r="I11" s="258" t="s">
        <v>9</v>
      </c>
      <c r="J11" s="258" t="s">
        <v>10</v>
      </c>
      <c r="K11" s="258" t="s">
        <v>154</v>
      </c>
      <c r="L11" s="258" t="s">
        <v>11</v>
      </c>
      <c r="M11" s="258" t="s">
        <v>12</v>
      </c>
      <c r="N11" s="258" t="s">
        <v>13</v>
      </c>
      <c r="O11" s="258" t="s">
        <v>8</v>
      </c>
      <c r="P11" s="258" t="s">
        <v>9</v>
      </c>
      <c r="Q11" s="258" t="s">
        <v>10</v>
      </c>
      <c r="R11" s="258" t="s">
        <v>154</v>
      </c>
      <c r="S11" s="258" t="s">
        <v>11</v>
      </c>
      <c r="T11" s="258" t="s">
        <v>12</v>
      </c>
      <c r="U11" s="258" t="s">
        <v>13</v>
      </c>
      <c r="V11" s="258" t="s">
        <v>8</v>
      </c>
      <c r="W11" s="258" t="s">
        <v>9</v>
      </c>
      <c r="X11" s="258" t="s">
        <v>10</v>
      </c>
      <c r="Y11" s="258" t="s">
        <v>154</v>
      </c>
      <c r="Z11" s="258" t="s">
        <v>11</v>
      </c>
      <c r="AA11" s="258" t="s">
        <v>12</v>
      </c>
      <c r="AB11" s="258" t="s">
        <v>13</v>
      </c>
      <c r="AC11" s="258" t="s">
        <v>8</v>
      </c>
      <c r="AD11" s="258" t="s">
        <v>9</v>
      </c>
      <c r="AE11" s="258" t="s">
        <v>10</v>
      </c>
      <c r="AF11" s="258" t="s">
        <v>154</v>
      </c>
      <c r="AG11" s="258" t="s">
        <v>11</v>
      </c>
      <c r="AH11" s="258" t="s">
        <v>12</v>
      </c>
      <c r="AI11" s="122" t="s">
        <v>8</v>
      </c>
      <c r="AJ11" s="122" t="s">
        <v>9</v>
      </c>
      <c r="AK11" s="122" t="s">
        <v>10</v>
      </c>
      <c r="AL11" s="437"/>
      <c r="AM11" s="431"/>
      <c r="AN11" s="432"/>
    </row>
    <row r="12" spans="1:40">
      <c r="A12" s="111">
        <v>151602</v>
      </c>
      <c r="B12" s="108" t="s">
        <v>137</v>
      </c>
      <c r="C12" s="127" t="s">
        <v>138</v>
      </c>
      <c r="D12" s="123" t="s">
        <v>134</v>
      </c>
      <c r="E12" s="255"/>
      <c r="F12" s="529" t="s">
        <v>135</v>
      </c>
      <c r="G12" s="529" t="s">
        <v>135</v>
      </c>
      <c r="H12" s="529" t="s">
        <v>135</v>
      </c>
      <c r="I12" s="529" t="s">
        <v>135</v>
      </c>
      <c r="J12" s="529" t="s">
        <v>135</v>
      </c>
      <c r="K12" s="255"/>
      <c r="L12" s="255"/>
      <c r="M12" s="529" t="s">
        <v>135</v>
      </c>
      <c r="N12" s="529" t="s">
        <v>135</v>
      </c>
      <c r="O12" s="529" t="s">
        <v>135</v>
      </c>
      <c r="P12" s="529" t="s">
        <v>135</v>
      </c>
      <c r="Q12" s="529" t="s">
        <v>135</v>
      </c>
      <c r="R12" s="255"/>
      <c r="S12" s="255"/>
      <c r="T12" s="529" t="s">
        <v>135</v>
      </c>
      <c r="U12" s="529" t="s">
        <v>135</v>
      </c>
      <c r="V12" s="529" t="s">
        <v>135</v>
      </c>
      <c r="W12" s="530"/>
      <c r="X12" s="530"/>
      <c r="Y12" s="256"/>
      <c r="Z12" s="255"/>
      <c r="AA12" s="529" t="s">
        <v>135</v>
      </c>
      <c r="AB12" s="529" t="s">
        <v>135</v>
      </c>
      <c r="AC12" s="529" t="s">
        <v>135</v>
      </c>
      <c r="AD12" s="529" t="s">
        <v>135</v>
      </c>
      <c r="AE12" s="530"/>
      <c r="AF12" s="255"/>
      <c r="AG12" s="255"/>
      <c r="AH12" s="254"/>
      <c r="AI12" s="112"/>
      <c r="AJ12" s="112"/>
      <c r="AK12" s="112"/>
      <c r="AL12" s="124">
        <v>108</v>
      </c>
      <c r="AM12" s="124">
        <v>108</v>
      </c>
      <c r="AN12" s="126">
        <f>AM12-AL12</f>
        <v>0</v>
      </c>
    </row>
    <row r="13" spans="1:40">
      <c r="A13" s="222"/>
      <c r="B13" s="128"/>
      <c r="C13" s="128"/>
      <c r="D13" s="129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224"/>
      <c r="AM13" s="220"/>
      <c r="AN13" s="221"/>
    </row>
    <row r="15" spans="1:40">
      <c r="AK15" s="433"/>
      <c r="AL15" s="433"/>
    </row>
    <row r="16" spans="1:40">
      <c r="AK16" s="433"/>
      <c r="AL16" s="433"/>
    </row>
    <row r="17" spans="2:38" ht="15.75" thickBot="1"/>
    <row r="18" spans="2:38">
      <c r="B18" s="443" t="s">
        <v>47</v>
      </c>
      <c r="C18" s="444"/>
      <c r="D18" s="444"/>
      <c r="E18" s="444"/>
      <c r="F18" s="444"/>
      <c r="G18" s="444"/>
      <c r="H18" s="444"/>
      <c r="I18" s="445"/>
      <c r="J18" s="6"/>
      <c r="K18" s="446"/>
      <c r="L18" s="446"/>
      <c r="M18" s="446"/>
      <c r="N18" s="446"/>
      <c r="O18" s="446"/>
      <c r="P18" s="6"/>
      <c r="Q18" s="6"/>
      <c r="R18" s="6"/>
      <c r="S18" s="5"/>
      <c r="T18" s="5"/>
      <c r="U18" s="5"/>
      <c r="V18" s="6"/>
      <c r="W18" s="6"/>
      <c r="X18" s="6"/>
      <c r="Y18" s="6"/>
      <c r="Z18" s="6"/>
    </row>
    <row r="19" spans="2:38">
      <c r="B19" s="130" t="s">
        <v>139</v>
      </c>
      <c r="C19" s="447" t="s">
        <v>140</v>
      </c>
      <c r="D19" s="448"/>
      <c r="E19" s="448"/>
      <c r="F19" s="448"/>
      <c r="G19" s="448"/>
      <c r="H19" s="448"/>
      <c r="I19" s="449"/>
      <c r="J19" s="7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2:38">
      <c r="B20" s="130" t="s">
        <v>153</v>
      </c>
      <c r="C20" s="447" t="s">
        <v>140</v>
      </c>
      <c r="D20" s="448"/>
      <c r="E20" s="448"/>
      <c r="F20" s="448"/>
      <c r="G20" s="448"/>
      <c r="H20" s="448"/>
      <c r="I20" s="449"/>
      <c r="J20" s="9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439"/>
      <c r="AB20" s="439"/>
      <c r="AC20" s="439"/>
      <c r="AD20" s="439"/>
      <c r="AE20" s="439"/>
      <c r="AF20" s="439"/>
      <c r="AG20" s="439"/>
      <c r="AH20" s="439"/>
      <c r="AI20" s="439"/>
      <c r="AJ20" s="439"/>
      <c r="AK20" s="439"/>
      <c r="AL20" s="439"/>
    </row>
    <row r="21" spans="2:38">
      <c r="B21" s="131"/>
      <c r="C21" s="8"/>
      <c r="D21" s="9"/>
      <c r="E21" s="11"/>
      <c r="F21" s="11"/>
      <c r="G21" s="11"/>
      <c r="H21" s="11"/>
      <c r="I21" s="9"/>
      <c r="J21" s="9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438"/>
      <c r="AB21" s="438"/>
      <c r="AC21" s="438"/>
      <c r="AD21" s="438"/>
      <c r="AE21" s="438"/>
      <c r="AF21" s="438"/>
      <c r="AG21" s="438"/>
      <c r="AH21" s="438"/>
      <c r="AI21" s="438"/>
      <c r="AJ21" s="438"/>
      <c r="AK21" s="438"/>
      <c r="AL21" s="438"/>
    </row>
    <row r="22" spans="2:38">
      <c r="B22" s="132"/>
      <c r="C22" s="11"/>
      <c r="D22" s="11"/>
      <c r="E22" s="11"/>
      <c r="F22" s="11"/>
      <c r="G22" s="11"/>
      <c r="H22" s="11"/>
      <c r="I22" s="11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439"/>
      <c r="AB22" s="439"/>
      <c r="AC22" s="439"/>
      <c r="AD22" s="439"/>
      <c r="AE22" s="439"/>
      <c r="AF22" s="439"/>
      <c r="AG22" s="439"/>
      <c r="AH22" s="439"/>
      <c r="AI22" s="439"/>
      <c r="AJ22" s="439"/>
      <c r="AK22" s="439"/>
      <c r="AL22" s="439"/>
    </row>
    <row r="23" spans="2:38">
      <c r="B23" s="132"/>
      <c r="C23" s="11"/>
      <c r="D23" s="11"/>
      <c r="E23" s="11"/>
      <c r="F23" s="11"/>
      <c r="G23" s="11"/>
      <c r="H23" s="11"/>
      <c r="I23" s="11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439"/>
      <c r="AB23" s="439"/>
      <c r="AC23" s="439"/>
      <c r="AD23" s="439"/>
      <c r="AE23" s="439"/>
      <c r="AF23" s="439"/>
      <c r="AG23" s="439"/>
      <c r="AH23" s="439"/>
      <c r="AI23" s="439"/>
      <c r="AJ23" s="439"/>
      <c r="AK23" s="439"/>
      <c r="AL23" s="439"/>
    </row>
  </sheetData>
  <mergeCells count="29">
    <mergeCell ref="A1:AK3"/>
    <mergeCell ref="A7:A8"/>
    <mergeCell ref="B7:B8"/>
    <mergeCell ref="D7:D8"/>
    <mergeCell ref="A4:A5"/>
    <mergeCell ref="B4:B5"/>
    <mergeCell ref="D4:D5"/>
    <mergeCell ref="AA21:AL21"/>
    <mergeCell ref="AA22:AL22"/>
    <mergeCell ref="AA23:AL23"/>
    <mergeCell ref="A10:A11"/>
    <mergeCell ref="B10:B11"/>
    <mergeCell ref="D10:D11"/>
    <mergeCell ref="B18:I18"/>
    <mergeCell ref="K18:O18"/>
    <mergeCell ref="C19:I19"/>
    <mergeCell ref="AK16:AL16"/>
    <mergeCell ref="C20:I20"/>
    <mergeCell ref="AA20:AL20"/>
    <mergeCell ref="AL10:AL11"/>
    <mergeCell ref="AM10:AM11"/>
    <mergeCell ref="AN10:AN11"/>
    <mergeCell ref="AK15:AL15"/>
    <mergeCell ref="AL4:AL5"/>
    <mergeCell ref="AM4:AM5"/>
    <mergeCell ref="AN4:AN5"/>
    <mergeCell ref="AL7:AL8"/>
    <mergeCell ref="AM7:AM8"/>
    <mergeCell ref="AN7:AN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8"/>
  <sheetViews>
    <sheetView workbookViewId="0">
      <selection sqref="A1:XFD1048576"/>
    </sheetView>
  </sheetViews>
  <sheetFormatPr defaultColWidth="9.140625" defaultRowHeight="15"/>
  <cols>
    <col min="1" max="1" width="8.140625" style="590" customWidth="1"/>
    <col min="2" max="2" width="35.140625" style="590" customWidth="1"/>
    <col min="3" max="3" width="12.42578125" style="590" customWidth="1"/>
    <col min="4" max="4" width="10.85546875" style="590" bestFit="1" customWidth="1"/>
    <col min="5" max="35" width="6.7109375" style="590" customWidth="1"/>
    <col min="36" max="37" width="6.7109375" style="532" customWidth="1"/>
    <col min="38" max="216" width="9.140625" style="532"/>
    <col min="217" max="261" width="11.5703125" style="599" customWidth="1"/>
    <col min="262" max="262" width="41.5703125" style="599" customWidth="1"/>
    <col min="263" max="263" width="13" style="599" customWidth="1"/>
    <col min="264" max="264" width="10.85546875" style="599" customWidth="1"/>
    <col min="265" max="265" width="9.5703125" style="599" customWidth="1"/>
    <col min="266" max="293" width="8.28515625" style="599" customWidth="1"/>
    <col min="294" max="472" width="9.140625" style="599"/>
    <col min="473" max="517" width="11.5703125" style="599" customWidth="1"/>
    <col min="518" max="518" width="41.5703125" style="599" customWidth="1"/>
    <col min="519" max="519" width="13" style="599" customWidth="1"/>
    <col min="520" max="520" width="10.85546875" style="599" customWidth="1"/>
    <col min="521" max="521" width="9.5703125" style="599" customWidth="1"/>
    <col min="522" max="549" width="8.28515625" style="599" customWidth="1"/>
    <col min="550" max="728" width="9.140625" style="599"/>
    <col min="729" max="773" width="11.5703125" style="599" customWidth="1"/>
    <col min="774" max="774" width="41.5703125" style="599" customWidth="1"/>
    <col min="775" max="775" width="13" style="599" customWidth="1"/>
    <col min="776" max="776" width="10.85546875" style="599" customWidth="1"/>
    <col min="777" max="777" width="9.5703125" style="599" customWidth="1"/>
    <col min="778" max="805" width="8.28515625" style="599" customWidth="1"/>
    <col min="806" max="984" width="9.140625" style="599"/>
    <col min="985" max="1025" width="11.5703125" style="599" customWidth="1"/>
  </cols>
  <sheetData>
    <row r="1" spans="1:97" s="532" customFormat="1" ht="21.75" customHeight="1">
      <c r="A1" s="619" t="s">
        <v>290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  <c r="S1" s="619"/>
      <c r="T1" s="619"/>
      <c r="U1" s="619"/>
      <c r="V1" s="619"/>
      <c r="W1" s="619"/>
      <c r="X1" s="619"/>
      <c r="Y1" s="619"/>
      <c r="Z1" s="619"/>
      <c r="AA1" s="619"/>
      <c r="AB1" s="619"/>
      <c r="AC1" s="619"/>
      <c r="AD1" s="619"/>
      <c r="AE1" s="619"/>
      <c r="AF1" s="619"/>
      <c r="AG1" s="619"/>
      <c r="AH1" s="619"/>
      <c r="AI1" s="619"/>
      <c r="AJ1" s="531"/>
    </row>
    <row r="2" spans="1:97" s="532" customFormat="1" ht="21.75" customHeight="1">
      <c r="A2" s="619"/>
      <c r="B2" s="619"/>
      <c r="C2" s="619"/>
      <c r="D2" s="619"/>
      <c r="E2" s="619"/>
      <c r="F2" s="619"/>
      <c r="G2" s="619"/>
      <c r="H2" s="619"/>
      <c r="I2" s="619"/>
      <c r="J2" s="619"/>
      <c r="K2" s="619"/>
      <c r="L2" s="619"/>
      <c r="M2" s="619"/>
      <c r="N2" s="619"/>
      <c r="O2" s="619"/>
      <c r="P2" s="619"/>
      <c r="Q2" s="619"/>
      <c r="R2" s="619"/>
      <c r="S2" s="619"/>
      <c r="T2" s="619"/>
      <c r="U2" s="619"/>
      <c r="V2" s="619"/>
      <c r="W2" s="619"/>
      <c r="X2" s="619"/>
      <c r="Y2" s="619"/>
      <c r="Z2" s="619"/>
      <c r="AA2" s="619"/>
      <c r="AB2" s="619"/>
      <c r="AC2" s="619"/>
      <c r="AD2" s="619"/>
      <c r="AE2" s="619"/>
      <c r="AF2" s="619"/>
      <c r="AG2" s="619"/>
      <c r="AH2" s="619"/>
      <c r="AI2" s="619"/>
      <c r="AJ2" s="533"/>
      <c r="AM2" s="532">
        <f>18*6</f>
        <v>108</v>
      </c>
    </row>
    <row r="3" spans="1:97" s="534" customFormat="1" ht="50.25" customHeight="1">
      <c r="A3" s="619"/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619"/>
      <c r="AD3" s="619"/>
      <c r="AE3" s="619"/>
      <c r="AF3" s="619"/>
      <c r="AG3" s="619"/>
      <c r="AH3" s="619"/>
      <c r="AI3" s="619"/>
      <c r="AJ3" s="533"/>
    </row>
    <row r="4" spans="1:97" s="541" customFormat="1" ht="26.25" customHeight="1">
      <c r="A4" s="535" t="s">
        <v>0</v>
      </c>
      <c r="B4" s="536" t="s">
        <v>1</v>
      </c>
      <c r="C4" s="537" t="s">
        <v>209</v>
      </c>
      <c r="D4" s="535" t="s">
        <v>3</v>
      </c>
      <c r="E4" s="538">
        <v>1</v>
      </c>
      <c r="F4" s="538">
        <v>2</v>
      </c>
      <c r="G4" s="538">
        <v>3</v>
      </c>
      <c r="H4" s="538">
        <v>4</v>
      </c>
      <c r="I4" s="538">
        <v>5</v>
      </c>
      <c r="J4" s="538">
        <v>6</v>
      </c>
      <c r="K4" s="538">
        <v>7</v>
      </c>
      <c r="L4" s="538">
        <v>8</v>
      </c>
      <c r="M4" s="538">
        <v>9</v>
      </c>
      <c r="N4" s="538">
        <v>10</v>
      </c>
      <c r="O4" s="538">
        <v>11</v>
      </c>
      <c r="P4" s="538">
        <v>12</v>
      </c>
      <c r="Q4" s="538">
        <v>13</v>
      </c>
      <c r="R4" s="538">
        <v>14</v>
      </c>
      <c r="S4" s="538">
        <v>15</v>
      </c>
      <c r="T4" s="538">
        <v>16</v>
      </c>
      <c r="U4" s="538">
        <v>17</v>
      </c>
      <c r="V4" s="538">
        <v>18</v>
      </c>
      <c r="W4" s="538">
        <v>19</v>
      </c>
      <c r="X4" s="538">
        <v>20</v>
      </c>
      <c r="Y4" s="538">
        <v>21</v>
      </c>
      <c r="Z4" s="538">
        <v>22</v>
      </c>
      <c r="AA4" s="538">
        <v>23</v>
      </c>
      <c r="AB4" s="538">
        <v>24</v>
      </c>
      <c r="AC4" s="538">
        <v>25</v>
      </c>
      <c r="AD4" s="538">
        <v>26</v>
      </c>
      <c r="AE4" s="538">
        <v>27</v>
      </c>
      <c r="AF4" s="538">
        <v>28</v>
      </c>
      <c r="AG4" s="538">
        <v>29</v>
      </c>
      <c r="AH4" s="538">
        <v>30</v>
      </c>
      <c r="AI4" s="539" t="s">
        <v>4</v>
      </c>
      <c r="AJ4" s="539" t="s">
        <v>5</v>
      </c>
      <c r="AK4" s="539" t="s">
        <v>6</v>
      </c>
      <c r="AL4" s="540"/>
    </row>
    <row r="5" spans="1:97" s="541" customFormat="1" ht="26.25" customHeight="1">
      <c r="A5" s="535"/>
      <c r="B5" s="536" t="s">
        <v>210</v>
      </c>
      <c r="C5" s="537" t="s">
        <v>211</v>
      </c>
      <c r="D5" s="535"/>
      <c r="E5" s="538" t="s">
        <v>11</v>
      </c>
      <c r="F5" s="538" t="s">
        <v>12</v>
      </c>
      <c r="G5" s="538" t="s">
        <v>13</v>
      </c>
      <c r="H5" s="538" t="s">
        <v>8</v>
      </c>
      <c r="I5" s="538" t="s">
        <v>9</v>
      </c>
      <c r="J5" s="538" t="s">
        <v>10</v>
      </c>
      <c r="K5" s="538" t="s">
        <v>154</v>
      </c>
      <c r="L5" s="538" t="s">
        <v>11</v>
      </c>
      <c r="M5" s="538" t="s">
        <v>12</v>
      </c>
      <c r="N5" s="538" t="s">
        <v>13</v>
      </c>
      <c r="O5" s="538" t="s">
        <v>8</v>
      </c>
      <c r="P5" s="538" t="s">
        <v>9</v>
      </c>
      <c r="Q5" s="538" t="s">
        <v>10</v>
      </c>
      <c r="R5" s="538" t="s">
        <v>154</v>
      </c>
      <c r="S5" s="538" t="s">
        <v>11</v>
      </c>
      <c r="T5" s="538" t="s">
        <v>12</v>
      </c>
      <c r="U5" s="538" t="s">
        <v>13</v>
      </c>
      <c r="V5" s="538" t="s">
        <v>8</v>
      </c>
      <c r="W5" s="538" t="s">
        <v>9</v>
      </c>
      <c r="X5" s="538" t="s">
        <v>10</v>
      </c>
      <c r="Y5" s="538" t="s">
        <v>154</v>
      </c>
      <c r="Z5" s="538" t="s">
        <v>11</v>
      </c>
      <c r="AA5" s="538" t="s">
        <v>12</v>
      </c>
      <c r="AB5" s="538" t="s">
        <v>13</v>
      </c>
      <c r="AC5" s="538" t="s">
        <v>8</v>
      </c>
      <c r="AD5" s="538" t="s">
        <v>9</v>
      </c>
      <c r="AE5" s="538" t="s">
        <v>10</v>
      </c>
      <c r="AF5" s="538" t="s">
        <v>154</v>
      </c>
      <c r="AG5" s="538" t="s">
        <v>11</v>
      </c>
      <c r="AH5" s="538" t="s">
        <v>12</v>
      </c>
      <c r="AI5" s="539"/>
      <c r="AJ5" s="539"/>
      <c r="AK5" s="539"/>
      <c r="AL5" s="540"/>
      <c r="AM5" s="542" t="s">
        <v>4</v>
      </c>
      <c r="AN5" s="542" t="s">
        <v>6</v>
      </c>
      <c r="AO5" s="3"/>
      <c r="AP5" s="543" t="s">
        <v>14</v>
      </c>
      <c r="AQ5" s="543" t="s">
        <v>15</v>
      </c>
      <c r="AR5" s="543" t="s">
        <v>16</v>
      </c>
      <c r="AS5" s="543" t="s">
        <v>17</v>
      </c>
      <c r="AT5" s="543" t="s">
        <v>18</v>
      </c>
      <c r="AU5" s="544" t="s">
        <v>19</v>
      </c>
      <c r="AV5" s="544" t="s">
        <v>20</v>
      </c>
      <c r="AW5" s="544" t="s">
        <v>21</v>
      </c>
      <c r="AX5" s="544" t="s">
        <v>22</v>
      </c>
      <c r="AY5" s="544" t="s">
        <v>23</v>
      </c>
      <c r="AZ5" s="544" t="s">
        <v>155</v>
      </c>
      <c r="BA5" s="544" t="s">
        <v>24</v>
      </c>
      <c r="BB5" s="544" t="s">
        <v>25</v>
      </c>
      <c r="BC5" s="544" t="s">
        <v>26</v>
      </c>
      <c r="BD5" s="544" t="s">
        <v>108</v>
      </c>
      <c r="BE5" s="544" t="s">
        <v>28</v>
      </c>
      <c r="BF5" s="544" t="s">
        <v>29</v>
      </c>
      <c r="BG5" s="544" t="s">
        <v>30</v>
      </c>
      <c r="BH5" s="544" t="s">
        <v>31</v>
      </c>
      <c r="BI5" s="544" t="s">
        <v>32</v>
      </c>
      <c r="BJ5" s="544" t="s">
        <v>212</v>
      </c>
      <c r="BK5" s="544" t="s">
        <v>213</v>
      </c>
      <c r="BL5" s="544" t="s">
        <v>107</v>
      </c>
      <c r="BM5" s="544" t="s">
        <v>214</v>
      </c>
      <c r="BN5" s="544" t="s">
        <v>27</v>
      </c>
      <c r="BO5" s="544" t="s">
        <v>215</v>
      </c>
      <c r="BP5" s="544" t="s">
        <v>216</v>
      </c>
      <c r="BQ5" s="544" t="s">
        <v>217</v>
      </c>
      <c r="BR5" s="544" t="s">
        <v>218</v>
      </c>
      <c r="BS5" s="545" t="s">
        <v>34</v>
      </c>
      <c r="BT5" s="545" t="s">
        <v>35</v>
      </c>
      <c r="BV5" s="544" t="s">
        <v>19</v>
      </c>
      <c r="BW5" s="544" t="s">
        <v>20</v>
      </c>
      <c r="BX5" s="544" t="s">
        <v>21</v>
      </c>
      <c r="BY5" s="544" t="s">
        <v>22</v>
      </c>
      <c r="BZ5" s="544" t="s">
        <v>23</v>
      </c>
      <c r="CA5" s="544" t="s">
        <v>155</v>
      </c>
      <c r="CB5" s="544" t="s">
        <v>24</v>
      </c>
      <c r="CC5" s="544" t="s">
        <v>25</v>
      </c>
      <c r="CD5" s="544" t="s">
        <v>26</v>
      </c>
      <c r="CE5" s="544" t="s">
        <v>108</v>
      </c>
      <c r="CF5" s="544" t="s">
        <v>28</v>
      </c>
      <c r="CG5" s="544" t="s">
        <v>29</v>
      </c>
      <c r="CH5" s="544" t="s">
        <v>30</v>
      </c>
      <c r="CI5" s="544" t="s">
        <v>31</v>
      </c>
      <c r="CJ5" s="544" t="s">
        <v>32</v>
      </c>
      <c r="CK5" s="544" t="s">
        <v>212</v>
      </c>
      <c r="CL5" s="544" t="s">
        <v>213</v>
      </c>
      <c r="CM5" s="544" t="s">
        <v>107</v>
      </c>
      <c r="CN5" s="544" t="s">
        <v>214</v>
      </c>
      <c r="CO5" s="544" t="s">
        <v>27</v>
      </c>
      <c r="CP5" s="544" t="s">
        <v>215</v>
      </c>
      <c r="CQ5" s="544" t="s">
        <v>216</v>
      </c>
      <c r="CR5" s="544" t="s">
        <v>217</v>
      </c>
      <c r="CS5" s="544" t="s">
        <v>218</v>
      </c>
    </row>
    <row r="6" spans="1:97" s="541" customFormat="1" ht="24.75" customHeight="1">
      <c r="A6" s="546" t="s">
        <v>219</v>
      </c>
      <c r="B6" s="547" t="s">
        <v>220</v>
      </c>
      <c r="C6" s="548">
        <v>89780</v>
      </c>
      <c r="D6" s="549" t="s">
        <v>221</v>
      </c>
      <c r="E6" s="550"/>
      <c r="F6" s="551" t="s">
        <v>20</v>
      </c>
      <c r="G6" s="551" t="s">
        <v>20</v>
      </c>
      <c r="H6" s="551" t="s">
        <v>222</v>
      </c>
      <c r="I6" s="551" t="s">
        <v>20</v>
      </c>
      <c r="J6" s="551" t="s">
        <v>222</v>
      </c>
      <c r="K6" s="550"/>
      <c r="L6" s="550"/>
      <c r="M6" s="551" t="s">
        <v>20</v>
      </c>
      <c r="N6" s="551" t="s">
        <v>20</v>
      </c>
      <c r="O6" s="551" t="s">
        <v>19</v>
      </c>
      <c r="P6" s="551" t="s">
        <v>20</v>
      </c>
      <c r="Q6" s="551" t="s">
        <v>223</v>
      </c>
      <c r="R6" s="550"/>
      <c r="S6" s="550"/>
      <c r="T6" s="551" t="s">
        <v>20</v>
      </c>
      <c r="U6" s="551" t="s">
        <v>20</v>
      </c>
      <c r="V6" s="551" t="s">
        <v>222</v>
      </c>
      <c r="W6" s="550"/>
      <c r="X6" s="550"/>
      <c r="Y6" s="550"/>
      <c r="Z6" s="550"/>
      <c r="AA6" s="552" t="s">
        <v>224</v>
      </c>
      <c r="AB6" s="552" t="s">
        <v>224</v>
      </c>
      <c r="AC6" s="552" t="s">
        <v>224</v>
      </c>
      <c r="AD6" s="552" t="s">
        <v>224</v>
      </c>
      <c r="AE6" s="550"/>
      <c r="AF6" s="550"/>
      <c r="AG6" s="550"/>
      <c r="AH6" s="551" t="s">
        <v>225</v>
      </c>
      <c r="AI6" s="553">
        <f>AM6</f>
        <v>84</v>
      </c>
      <c r="AJ6" s="553">
        <f>AI6+AK6</f>
        <v>84</v>
      </c>
      <c r="AK6" s="553">
        <f>AN6</f>
        <v>0</v>
      </c>
      <c r="AL6" s="554"/>
      <c r="AM6" s="555">
        <f>$AM$2-BS6</f>
        <v>84</v>
      </c>
      <c r="AN6" s="555">
        <f>(BT6-AM6)</f>
        <v>0</v>
      </c>
      <c r="AO6" s="3"/>
      <c r="AP6" s="556"/>
      <c r="AQ6" s="556">
        <v>4</v>
      </c>
      <c r="AR6" s="556"/>
      <c r="AS6" s="556"/>
      <c r="AT6" s="556"/>
      <c r="AU6" s="544">
        <f>COUNTIF(E6:AH6,"M")</f>
        <v>1</v>
      </c>
      <c r="AV6" s="544">
        <f>COUNTIF(E6:AH6,"T")</f>
        <v>8</v>
      </c>
      <c r="AW6" s="544">
        <f>COUNTIF(E6:AH6,"P")</f>
        <v>0</v>
      </c>
      <c r="AX6" s="544">
        <f>COUNTIF(E6:AH6,"SN")</f>
        <v>0</v>
      </c>
      <c r="AY6" s="544">
        <f>COUNTIF(E6:AH6,"M/T")</f>
        <v>0</v>
      </c>
      <c r="AZ6" s="544">
        <f>COUNTIF(E6:AH6,"I/I")</f>
        <v>0</v>
      </c>
      <c r="BA6" s="544">
        <f>COUNTIF(E6:AH6,"CUR")</f>
        <v>1</v>
      </c>
      <c r="BB6" s="544">
        <f>COUNTIF(E6:AH6,"I²")</f>
        <v>0</v>
      </c>
      <c r="BC6" s="544">
        <f>COUNTIF(E6:AH6,"M4")</f>
        <v>0</v>
      </c>
      <c r="BD6" s="544">
        <f>COUNTIF(E6:AH6,"T6")</f>
        <v>0</v>
      </c>
      <c r="BE6" s="544">
        <f>COUNTIF(E6:AH6,"M/SN")</f>
        <v>0</v>
      </c>
      <c r="BF6" s="544">
        <f>COUNTIF(E6:AH6,"T/SN")</f>
        <v>0</v>
      </c>
      <c r="BG6" s="544">
        <f>COUNTIF(E6:AH6,"T/I")</f>
        <v>0</v>
      </c>
      <c r="BH6" s="544">
        <f>COUNTIF(E6:AH6,"P/i")</f>
        <v>0</v>
      </c>
      <c r="BI6" s="544">
        <f>COUNTIF(E6:AH6,"m/i")</f>
        <v>0</v>
      </c>
      <c r="BJ6" s="544">
        <f>COUNTIF(E6:AH6,"M5/N")</f>
        <v>0</v>
      </c>
      <c r="BK6" s="544">
        <f>COUNTIF(E6:AH6,"I2/SN")</f>
        <v>0</v>
      </c>
      <c r="BL6" s="544">
        <f>COUNTIF(E6:AH6,"M5")</f>
        <v>0</v>
      </c>
      <c r="BM6" s="544">
        <f>COUNTIF(E6:AH6,"M6")</f>
        <v>0</v>
      </c>
      <c r="BN6" s="544">
        <f>COUNTIF(E6:AH6,"M/T1")</f>
        <v>3</v>
      </c>
      <c r="BO6" s="544">
        <f>COUNTIF(E6:AH6,"FLUXO")</f>
        <v>0</v>
      </c>
      <c r="BP6" s="544">
        <f>COUNTIF(E6:AH6,"T1/N")</f>
        <v>1</v>
      </c>
      <c r="BQ6" s="544">
        <f>COUNTIF(E6:AH6,"N/M")</f>
        <v>0</v>
      </c>
      <c r="BR6" s="544">
        <f>COUNTIF(E6:AH6,"I/M")</f>
        <v>0</v>
      </c>
      <c r="BS6" s="544">
        <f>((AQ6*6)+(AR6*6)+(AS6*6)+(AT6)+(AP6*6))</f>
        <v>24</v>
      </c>
      <c r="BT6" s="557">
        <f>(AU6*$BV$6)+(AV6*$BW$6)+(AW6*$BX$6)+(AX6*$BY$6)+(AY6*$BZ$6)+(AZ6*$CA$6)+(BA6*$CB$6)+(BB6*$CC$6)+(BC6*$CD$6)+(BD6*$CE$6)+(BE6*$CF$6)+(BF6*$CG$6)+(BG6*$CH$6)+(BH6*$CI$6)+(BI6*$CJ$6)+(BJ6*$CK$6)+(BK6*$CL$6)+(BL6*$CM$6)+(BM6*$CN$6)+(BN6*$CO$6)+(BO6*$CP$6)+(BP6*$CQ$6)+(BQ6*$CR$6)+(BR6*$CS$6)</f>
        <v>84</v>
      </c>
      <c r="BU6" s="558"/>
      <c r="BV6" s="542">
        <v>6</v>
      </c>
      <c r="BW6" s="542">
        <v>6</v>
      </c>
      <c r="BX6" s="542">
        <v>12</v>
      </c>
      <c r="BY6" s="542">
        <v>12</v>
      </c>
      <c r="BZ6" s="542">
        <v>12</v>
      </c>
      <c r="CA6" s="542">
        <v>12</v>
      </c>
      <c r="CB6" s="542">
        <v>6</v>
      </c>
      <c r="CC6" s="542">
        <v>6</v>
      </c>
      <c r="CD6" s="542">
        <v>5</v>
      </c>
      <c r="CE6" s="542">
        <v>6</v>
      </c>
      <c r="CF6" s="542">
        <v>18</v>
      </c>
      <c r="CG6" s="542">
        <v>18</v>
      </c>
      <c r="CH6" s="542">
        <v>12</v>
      </c>
      <c r="CI6" s="542">
        <v>18</v>
      </c>
      <c r="CJ6" s="542">
        <v>12</v>
      </c>
      <c r="CK6" s="542">
        <v>15</v>
      </c>
      <c r="CL6" s="542">
        <v>18</v>
      </c>
      <c r="CM6" s="542">
        <v>1</v>
      </c>
      <c r="CN6" s="559">
        <v>6</v>
      </c>
      <c r="CO6" s="560">
        <v>6</v>
      </c>
      <c r="CP6" s="561">
        <v>12</v>
      </c>
      <c r="CQ6" s="560">
        <v>6</v>
      </c>
      <c r="CR6" s="560">
        <v>18</v>
      </c>
      <c r="CS6" s="541">
        <v>13</v>
      </c>
    </row>
    <row r="7" spans="1:97" s="541" customFormat="1" ht="26.25" customHeight="1">
      <c r="A7" s="535" t="s">
        <v>0</v>
      </c>
      <c r="B7" s="536" t="s">
        <v>1</v>
      </c>
      <c r="C7" s="537" t="s">
        <v>209</v>
      </c>
      <c r="D7" s="535" t="s">
        <v>3</v>
      </c>
      <c r="E7" s="538">
        <v>1</v>
      </c>
      <c r="F7" s="538">
        <v>2</v>
      </c>
      <c r="G7" s="538">
        <v>3</v>
      </c>
      <c r="H7" s="538">
        <v>4</v>
      </c>
      <c r="I7" s="538">
        <v>5</v>
      </c>
      <c r="J7" s="538">
        <v>6</v>
      </c>
      <c r="K7" s="538">
        <v>7</v>
      </c>
      <c r="L7" s="538">
        <v>8</v>
      </c>
      <c r="M7" s="538">
        <v>9</v>
      </c>
      <c r="N7" s="538">
        <v>10</v>
      </c>
      <c r="O7" s="538">
        <v>11</v>
      </c>
      <c r="P7" s="538">
        <v>12</v>
      </c>
      <c r="Q7" s="538">
        <v>13</v>
      </c>
      <c r="R7" s="538">
        <v>14</v>
      </c>
      <c r="S7" s="538">
        <v>15</v>
      </c>
      <c r="T7" s="538">
        <v>16</v>
      </c>
      <c r="U7" s="538">
        <v>17</v>
      </c>
      <c r="V7" s="538">
        <v>18</v>
      </c>
      <c r="W7" s="538">
        <v>19</v>
      </c>
      <c r="X7" s="538">
        <v>20</v>
      </c>
      <c r="Y7" s="538">
        <v>21</v>
      </c>
      <c r="Z7" s="538">
        <v>22</v>
      </c>
      <c r="AA7" s="538">
        <v>23</v>
      </c>
      <c r="AB7" s="538">
        <v>24</v>
      </c>
      <c r="AC7" s="538">
        <v>25</v>
      </c>
      <c r="AD7" s="538">
        <v>26</v>
      </c>
      <c r="AE7" s="538">
        <v>27</v>
      </c>
      <c r="AF7" s="538">
        <v>28</v>
      </c>
      <c r="AG7" s="538">
        <v>29</v>
      </c>
      <c r="AH7" s="538">
        <v>30</v>
      </c>
      <c r="AI7" s="539" t="s">
        <v>4</v>
      </c>
      <c r="AJ7" s="539" t="s">
        <v>5</v>
      </c>
      <c r="AK7" s="539" t="s">
        <v>6</v>
      </c>
      <c r="AL7" s="540"/>
      <c r="AT7" s="562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4"/>
      <c r="BU7" s="563"/>
    </row>
    <row r="8" spans="1:97" s="541" customFormat="1" ht="26.25" customHeight="1">
      <c r="A8" s="535"/>
      <c r="B8" s="536" t="s">
        <v>210</v>
      </c>
      <c r="C8" s="537" t="s">
        <v>211</v>
      </c>
      <c r="D8" s="535"/>
      <c r="E8" s="538" t="s">
        <v>11</v>
      </c>
      <c r="F8" s="538" t="s">
        <v>12</v>
      </c>
      <c r="G8" s="538" t="s">
        <v>13</v>
      </c>
      <c r="H8" s="538" t="s">
        <v>8</v>
      </c>
      <c r="I8" s="538" t="s">
        <v>9</v>
      </c>
      <c r="J8" s="538" t="s">
        <v>10</v>
      </c>
      <c r="K8" s="538" t="s">
        <v>154</v>
      </c>
      <c r="L8" s="538" t="s">
        <v>11</v>
      </c>
      <c r="M8" s="538" t="s">
        <v>12</v>
      </c>
      <c r="N8" s="538" t="s">
        <v>13</v>
      </c>
      <c r="O8" s="538" t="s">
        <v>8</v>
      </c>
      <c r="P8" s="538" t="s">
        <v>9</v>
      </c>
      <c r="Q8" s="538" t="s">
        <v>10</v>
      </c>
      <c r="R8" s="538" t="s">
        <v>154</v>
      </c>
      <c r="S8" s="538" t="s">
        <v>11</v>
      </c>
      <c r="T8" s="538" t="s">
        <v>12</v>
      </c>
      <c r="U8" s="538" t="s">
        <v>13</v>
      </c>
      <c r="V8" s="538" t="s">
        <v>8</v>
      </c>
      <c r="W8" s="538" t="s">
        <v>9</v>
      </c>
      <c r="X8" s="538" t="s">
        <v>10</v>
      </c>
      <c r="Y8" s="538" t="s">
        <v>154</v>
      </c>
      <c r="Z8" s="538" t="s">
        <v>11</v>
      </c>
      <c r="AA8" s="538" t="s">
        <v>12</v>
      </c>
      <c r="AB8" s="538" t="s">
        <v>13</v>
      </c>
      <c r="AC8" s="538" t="s">
        <v>8</v>
      </c>
      <c r="AD8" s="538" t="s">
        <v>9</v>
      </c>
      <c r="AE8" s="538" t="s">
        <v>10</v>
      </c>
      <c r="AF8" s="538" t="s">
        <v>154</v>
      </c>
      <c r="AG8" s="538" t="s">
        <v>11</v>
      </c>
      <c r="AH8" s="538" t="s">
        <v>12</v>
      </c>
      <c r="AI8" s="539"/>
      <c r="AJ8" s="539"/>
      <c r="AK8" s="539"/>
      <c r="AL8" s="540"/>
      <c r="AT8" s="562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264"/>
      <c r="BU8" s="563"/>
    </row>
    <row r="9" spans="1:97" s="541" customFormat="1" ht="26.25" customHeight="1">
      <c r="A9" s="564" t="s">
        <v>226</v>
      </c>
      <c r="B9" s="565" t="s">
        <v>227</v>
      </c>
      <c r="C9" s="566">
        <v>157582</v>
      </c>
      <c r="D9" s="549" t="s">
        <v>228</v>
      </c>
      <c r="E9" s="550" t="s">
        <v>21</v>
      </c>
      <c r="F9" s="551"/>
      <c r="G9" s="551"/>
      <c r="H9" s="551"/>
      <c r="I9" s="551" t="s">
        <v>21</v>
      </c>
      <c r="J9" s="551"/>
      <c r="K9" s="550" t="s">
        <v>21</v>
      </c>
      <c r="L9" s="550"/>
      <c r="M9" s="551"/>
      <c r="N9" s="551"/>
      <c r="O9" s="551" t="s">
        <v>21</v>
      </c>
      <c r="P9" s="551"/>
      <c r="Q9" s="551" t="s">
        <v>21</v>
      </c>
      <c r="R9" s="550"/>
      <c r="S9" s="550"/>
      <c r="T9" s="551"/>
      <c r="U9" s="551" t="s">
        <v>21</v>
      </c>
      <c r="V9" s="551"/>
      <c r="W9" s="567" t="s">
        <v>21</v>
      </c>
      <c r="X9" s="568" t="s">
        <v>17</v>
      </c>
      <c r="Y9" s="550"/>
      <c r="Z9" s="550" t="s">
        <v>21</v>
      </c>
      <c r="AA9" s="551"/>
      <c r="AB9" s="551"/>
      <c r="AC9" s="551"/>
      <c r="AD9" s="569" t="s">
        <v>21</v>
      </c>
      <c r="AE9" s="550"/>
      <c r="AF9" s="550" t="s">
        <v>21</v>
      </c>
      <c r="AG9" s="550"/>
      <c r="AH9" s="551"/>
      <c r="AI9" s="553">
        <v>102</v>
      </c>
      <c r="AJ9" s="553">
        <f>AI9+AK9</f>
        <v>126</v>
      </c>
      <c r="AK9" s="553">
        <f>AN9</f>
        <v>24</v>
      </c>
      <c r="AL9" s="570" t="s">
        <v>229</v>
      </c>
      <c r="AM9" s="571">
        <f>$AM$2-BS9</f>
        <v>96</v>
      </c>
      <c r="AN9" s="571">
        <f>(BT9-AM9)</f>
        <v>24</v>
      </c>
      <c r="AO9" s="3"/>
      <c r="AP9" s="556"/>
      <c r="AQ9" s="556"/>
      <c r="AR9" s="556"/>
      <c r="AS9" s="556">
        <v>2</v>
      </c>
      <c r="AT9" s="556"/>
      <c r="AU9" s="544">
        <f>COUNTIF(E9:AH9,"M")</f>
        <v>0</v>
      </c>
      <c r="AV9" s="544">
        <f>COUNTIF(E9:AH9,"T")</f>
        <v>0</v>
      </c>
      <c r="AW9" s="544">
        <f>COUNTIF(E9:AH9,"P")</f>
        <v>10</v>
      </c>
      <c r="AX9" s="544">
        <f>COUNTIF(E9:AH9,"SN")</f>
        <v>0</v>
      </c>
      <c r="AY9" s="544">
        <f>COUNTIF(E9:AH9,"M/T")</f>
        <v>0</v>
      </c>
      <c r="AZ9" s="544">
        <f>COUNTIF(E9:AH9,"I/I")</f>
        <v>0</v>
      </c>
      <c r="BA9" s="544">
        <f>COUNTIF(E9:AH9,"I")</f>
        <v>0</v>
      </c>
      <c r="BB9" s="544">
        <f>COUNTIF(E9:AH9,"I²")</f>
        <v>0</v>
      </c>
      <c r="BC9" s="544">
        <f>COUNTIF(E9:AH9,"M4")</f>
        <v>0</v>
      </c>
      <c r="BD9" s="544">
        <f>COUNTIF(E9:AH9,"T6")</f>
        <v>0</v>
      </c>
      <c r="BE9" s="544">
        <f>COUNTIF(E9:AH9,"M/SN")</f>
        <v>0</v>
      </c>
      <c r="BF9" s="544">
        <f>COUNTIF(E9:AH9,"T/SN")</f>
        <v>0</v>
      </c>
      <c r="BG9" s="544">
        <f>COUNTIF(E9:AH9,"T/I")</f>
        <v>0</v>
      </c>
      <c r="BH9" s="544">
        <f>COUNTIF(E9:AH9,"P/i")</f>
        <v>0</v>
      </c>
      <c r="BI9" s="544">
        <f>COUNTIF(E9:AH9,"m/i")</f>
        <v>0</v>
      </c>
      <c r="BJ9" s="544">
        <f>COUNTIF(E9:AH9,"M5/N")</f>
        <v>0</v>
      </c>
      <c r="BK9" s="544">
        <f>COUNTIF(E9:AH9,"I2/SN")</f>
        <v>0</v>
      </c>
      <c r="BL9" s="544">
        <f>COUNTIF(E9:AH9,"M5")</f>
        <v>0</v>
      </c>
      <c r="BM9" s="544">
        <f>COUNTIF(E9:AH9,"M6")</f>
        <v>0</v>
      </c>
      <c r="BN9" s="544">
        <f>COUNTIF(E9:AH9,"T5")</f>
        <v>0</v>
      </c>
      <c r="BO9" s="544">
        <f>COUNTIF(E9:AH9,"FLUXO")</f>
        <v>0</v>
      </c>
      <c r="BP9" s="544">
        <f>COUNTIF(E9:AH9,"I2/N")</f>
        <v>0</v>
      </c>
      <c r="BQ9" s="544">
        <f>COUNTIF(E9:AH9,"N/M")</f>
        <v>0</v>
      </c>
      <c r="BR9" s="544">
        <f>COUNTIF(E9:AH9,"I/M")</f>
        <v>0</v>
      </c>
      <c r="BS9" s="544">
        <f>((AQ9*6)+(AR9*6)+(AS9*6)+(AT9)+(AP9*6))</f>
        <v>12</v>
      </c>
      <c r="BT9" s="557">
        <f>(AU9*$BV$6)+(AV9*$BW$6)+(AW9*$BX$6)+(AX9*$BY$6)+(AY9*$BZ$6)+(AZ9*$CA$6)+(BA9*$CB$6)+(BB9*$CC$6)+(BC9*$CD$6)+(BD9*$CE$6)+(BE9*$CF$6)+(BF9*$CG$6)+(BG9*$CH$6)+(BH9*$CI$6)+(BI9*$CJ$6)+(BJ9*$CK$6)+(BK9*$CL$6)+(BL9*$CM$6)+(BM9*$CN$6)+(BN9*$CO$6)+(BO9*$CP$6)+(BP9*$CQ$6)+(BQ9*$CR$6)+(BR9*$CS$6)</f>
        <v>120</v>
      </c>
    </row>
    <row r="10" spans="1:97" s="541" customFormat="1" ht="26.25" customHeight="1">
      <c r="A10" s="572" t="s">
        <v>230</v>
      </c>
      <c r="B10" s="573" t="s">
        <v>231</v>
      </c>
      <c r="C10" s="566"/>
      <c r="D10" s="549" t="s">
        <v>228</v>
      </c>
      <c r="E10" s="550" t="s">
        <v>21</v>
      </c>
      <c r="F10" s="551" t="s">
        <v>21</v>
      </c>
      <c r="G10" s="551"/>
      <c r="H10" s="551" t="s">
        <v>21</v>
      </c>
      <c r="I10" s="551"/>
      <c r="J10" s="551"/>
      <c r="K10" s="550" t="s">
        <v>21</v>
      </c>
      <c r="L10" s="550"/>
      <c r="M10" s="551"/>
      <c r="N10" s="551" t="s">
        <v>21</v>
      </c>
      <c r="O10" s="551"/>
      <c r="P10" s="551"/>
      <c r="Q10" s="551"/>
      <c r="R10" s="567" t="s">
        <v>21</v>
      </c>
      <c r="S10" s="550"/>
      <c r="T10" s="551"/>
      <c r="U10" s="551"/>
      <c r="V10" s="551"/>
      <c r="W10" s="567" t="s">
        <v>20</v>
      </c>
      <c r="X10" s="550"/>
      <c r="Y10" s="550"/>
      <c r="Z10" s="550" t="s">
        <v>21</v>
      </c>
      <c r="AA10" s="551"/>
      <c r="AB10" s="551"/>
      <c r="AC10" s="551" t="s">
        <v>21</v>
      </c>
      <c r="AD10" s="551"/>
      <c r="AE10" s="550"/>
      <c r="AF10" s="550" t="s">
        <v>21</v>
      </c>
      <c r="AG10" s="550"/>
      <c r="AH10" s="551" t="s">
        <v>21</v>
      </c>
      <c r="AI10" s="553">
        <v>102</v>
      </c>
      <c r="AJ10" s="553">
        <f>AI10+AK10</f>
        <v>120</v>
      </c>
      <c r="AK10" s="553">
        <f>AN10</f>
        <v>18</v>
      </c>
      <c r="AL10" s="570" t="s">
        <v>229</v>
      </c>
      <c r="AM10" s="571">
        <f>$AM$2-BS10</f>
        <v>108</v>
      </c>
      <c r="AN10" s="571">
        <f>(BT10-AM10)</f>
        <v>18</v>
      </c>
      <c r="AO10" s="3"/>
      <c r="AP10" s="556"/>
      <c r="AQ10" s="556"/>
      <c r="AR10" s="556"/>
      <c r="AS10" s="556"/>
      <c r="AT10" s="556"/>
      <c r="AU10" s="544">
        <f>COUNTIF(E10:AH10,"M")</f>
        <v>0</v>
      </c>
      <c r="AV10" s="544">
        <f>COUNTIF(E10:AH10,"T")</f>
        <v>1</v>
      </c>
      <c r="AW10" s="544">
        <f>COUNTIF(E10:AH10,"P")</f>
        <v>10</v>
      </c>
      <c r="AX10" s="544">
        <f>COUNTIF(E10:AH10,"SN")</f>
        <v>0</v>
      </c>
      <c r="AY10" s="544">
        <f>COUNTIF(E10:AH10,"M/T")</f>
        <v>0</v>
      </c>
      <c r="AZ10" s="544">
        <f>COUNTIF(E10:AH10,"I/I")</f>
        <v>0</v>
      </c>
      <c r="BA10" s="544">
        <f>COUNTIF(E10:AH10,"I")</f>
        <v>0</v>
      </c>
      <c r="BB10" s="544">
        <f>COUNTIF(E10:AH10,"I²")</f>
        <v>0</v>
      </c>
      <c r="BC10" s="544">
        <f>COUNTIF(E10:AH10,"M4")</f>
        <v>0</v>
      </c>
      <c r="BD10" s="544">
        <f>COUNTIF(E10:AH10,"T6")</f>
        <v>0</v>
      </c>
      <c r="BE10" s="544">
        <f>COUNTIF(E10:AH10,"M/SN")</f>
        <v>0</v>
      </c>
      <c r="BF10" s="544">
        <f>COUNTIF(E10:AH10,"T/SN")</f>
        <v>0</v>
      </c>
      <c r="BG10" s="544">
        <f>COUNTIF(E10:AH10,"T/I")</f>
        <v>0</v>
      </c>
      <c r="BH10" s="544">
        <f>COUNTIF(E10:AH10,"P/i")</f>
        <v>0</v>
      </c>
      <c r="BI10" s="544">
        <f>COUNTIF(E10:AH10,"m/i")</f>
        <v>0</v>
      </c>
      <c r="BJ10" s="544">
        <f>COUNTIF(E10:AH10,"M5/N")</f>
        <v>0</v>
      </c>
      <c r="BK10" s="544">
        <f>COUNTIF(E10:AH10,"I2/SN")</f>
        <v>0</v>
      </c>
      <c r="BL10" s="544">
        <f>COUNTIF(E10:AH10,"M5")</f>
        <v>0</v>
      </c>
      <c r="BM10" s="544">
        <f>COUNTIF(E10:AH10,"M6")</f>
        <v>0</v>
      </c>
      <c r="BN10" s="544">
        <f>COUNTIF(E10:AH10,"T5")</f>
        <v>0</v>
      </c>
      <c r="BO10" s="544">
        <f>COUNTIF(E10:AH10,"FLUXO")</f>
        <v>0</v>
      </c>
      <c r="BP10" s="544">
        <f>COUNTIF(E10:AH10,"I2/N")</f>
        <v>0</v>
      </c>
      <c r="BQ10" s="544">
        <f>COUNTIF(E10:AH10,"N/M")</f>
        <v>0</v>
      </c>
      <c r="BR10" s="544">
        <f>COUNTIF(E10:AH10,"I/M")</f>
        <v>0</v>
      </c>
      <c r="BS10" s="544">
        <f>((AQ10*6)+(AR10*6)+(AS10*6)+(AT10)+(AP10*6))</f>
        <v>0</v>
      </c>
      <c r="BT10" s="557">
        <f>(AU10*$BV$6)+(AV10*$BW$6)+(AW10*$BX$6)+(AX10*$BY$6)+(AY10*$BZ$6)+(AZ10*$CA$6)+(BA10*$CB$6)+(BB10*$CC$6)+(BC10*$CD$6)+(BD10*$CE$6)+(BE10*$CF$6)+(BF10*$CG$6)+(BG10*$CH$6)+(BH10*$CI$6)+(BI10*$CJ$6)+(BJ10*$CK$6)+(BK10*$CL$6)+(BL10*$CM$6)+(BM10*$CN$6)+(BN10*$CO$6)+(BO10*$CP$6)+(BP10*$CQ$6)+(BQ10*$CR$6)+(BR10*$CS$6)</f>
        <v>126</v>
      </c>
    </row>
    <row r="11" spans="1:97" s="541" customFormat="1" ht="26.25" customHeight="1">
      <c r="A11" s="572" t="s">
        <v>232</v>
      </c>
      <c r="B11" s="573" t="s">
        <v>233</v>
      </c>
      <c r="C11" s="566"/>
      <c r="D11" s="549" t="s">
        <v>228</v>
      </c>
      <c r="E11" s="550"/>
      <c r="F11" s="551"/>
      <c r="G11" s="551"/>
      <c r="H11" s="551" t="s">
        <v>21</v>
      </c>
      <c r="I11" s="551"/>
      <c r="J11" s="551"/>
      <c r="K11" s="550" t="s">
        <v>21</v>
      </c>
      <c r="L11" s="550"/>
      <c r="M11" s="551"/>
      <c r="N11" s="551" t="s">
        <v>21</v>
      </c>
      <c r="O11" s="551"/>
      <c r="P11" s="551"/>
      <c r="Q11" s="551" t="s">
        <v>21</v>
      </c>
      <c r="R11" s="550"/>
      <c r="S11" s="550"/>
      <c r="T11" s="551" t="s">
        <v>21</v>
      </c>
      <c r="U11" s="551"/>
      <c r="V11" s="551"/>
      <c r="W11" s="550" t="s">
        <v>21</v>
      </c>
      <c r="X11" s="550"/>
      <c r="Y11" s="550"/>
      <c r="Z11" s="550" t="s">
        <v>21</v>
      </c>
      <c r="AA11" s="551"/>
      <c r="AB11" s="551"/>
      <c r="AC11" s="551" t="s">
        <v>21</v>
      </c>
      <c r="AD11" s="551"/>
      <c r="AE11" s="550"/>
      <c r="AF11" s="567" t="s">
        <v>21</v>
      </c>
      <c r="AG11" s="550"/>
      <c r="AH11" s="551"/>
      <c r="AI11" s="553">
        <f>AM11</f>
        <v>96</v>
      </c>
      <c r="AJ11" s="553">
        <f>AI11+AK11</f>
        <v>108</v>
      </c>
      <c r="AK11" s="553">
        <f>AN11</f>
        <v>12</v>
      </c>
      <c r="AL11" s="570" t="s">
        <v>229</v>
      </c>
      <c r="AM11" s="571">
        <f>$AM$2-BS11</f>
        <v>96</v>
      </c>
      <c r="AN11" s="571">
        <f>(BT11-AM11)</f>
        <v>12</v>
      </c>
      <c r="AO11" s="3"/>
      <c r="AP11" s="556"/>
      <c r="AQ11" s="556">
        <v>2</v>
      </c>
      <c r="AR11" s="556"/>
      <c r="AS11" s="556"/>
      <c r="AT11" s="556"/>
      <c r="AU11" s="544">
        <f>COUNTIF(E11:AH11,"M")</f>
        <v>0</v>
      </c>
      <c r="AV11" s="544">
        <f>COUNTIF(E11:AH11,"T")</f>
        <v>0</v>
      </c>
      <c r="AW11" s="544">
        <f>COUNTIF(E11:AH11,"P")</f>
        <v>9</v>
      </c>
      <c r="AX11" s="544">
        <f>COUNTIF(E11:AH11,"SN")</f>
        <v>0</v>
      </c>
      <c r="AY11" s="544">
        <f>COUNTIF(E11:AH11,"M/T")</f>
        <v>0</v>
      </c>
      <c r="AZ11" s="544">
        <f>COUNTIF(E11:AH11,"I/I")</f>
        <v>0</v>
      </c>
      <c r="BA11" s="544">
        <f>COUNTIF(E11:AH11,"I")</f>
        <v>0</v>
      </c>
      <c r="BB11" s="544">
        <f>COUNTIF(E11:AH11,"I²")</f>
        <v>0</v>
      </c>
      <c r="BC11" s="544">
        <f>COUNTIF(E11:AH11,"M4")</f>
        <v>0</v>
      </c>
      <c r="BD11" s="544">
        <f>COUNTIF(E11:AH11,"T6")</f>
        <v>0</v>
      </c>
      <c r="BE11" s="544">
        <f>COUNTIF(E11:AH11,"M/SN")</f>
        <v>0</v>
      </c>
      <c r="BF11" s="544">
        <f>COUNTIF(E11:AH11,"T/SN")</f>
        <v>0</v>
      </c>
      <c r="BG11" s="544">
        <f>COUNTIF(E11:AH11,"T/I")</f>
        <v>0</v>
      </c>
      <c r="BH11" s="544">
        <f>COUNTIF(E11:AH11,"P/i")</f>
        <v>0</v>
      </c>
      <c r="BI11" s="544">
        <f>COUNTIF(E11:AH11,"m/i")</f>
        <v>0</v>
      </c>
      <c r="BJ11" s="544">
        <f>COUNTIF(E11:AH11,"M5/N")</f>
        <v>0</v>
      </c>
      <c r="BK11" s="544">
        <f>COUNTIF(E11:AH11,"I2/SN")</f>
        <v>0</v>
      </c>
      <c r="BL11" s="544">
        <f>COUNTIF(E11:AH11,"M5")</f>
        <v>0</v>
      </c>
      <c r="BM11" s="544">
        <f>COUNTIF(E11:AH11,"M6")</f>
        <v>0</v>
      </c>
      <c r="BN11" s="544">
        <f>COUNTIF(E11:AH11,"T5")</f>
        <v>0</v>
      </c>
      <c r="BO11" s="544">
        <f>COUNTIF(E11:AH11,"FLUXO")</f>
        <v>0</v>
      </c>
      <c r="BP11" s="544">
        <f>COUNTIF(E11:AH11,"I2/N")</f>
        <v>0</v>
      </c>
      <c r="BQ11" s="544">
        <f>COUNTIF(E11:AH11,"N/M")</f>
        <v>0</v>
      </c>
      <c r="BR11" s="544">
        <f>COUNTIF(E11:AH11,"I/M")</f>
        <v>0</v>
      </c>
      <c r="BS11" s="544">
        <f>((AQ11*6)+(AR11*6)+(AS11*6)+(AT11)+(AP11*6))</f>
        <v>12</v>
      </c>
      <c r="BT11" s="557">
        <f>(AU11*$BV$6)+(AV11*$BW$6)+(AW11*$BX$6)+(AX11*$BY$6)+(AY11*$BZ$6)+(AZ11*$CA$6)+(BA11*$CB$6)+(BB11*$CC$6)+(BC11*$CD$6)+(BD11*$CE$6)+(BE11*$CF$6)+(BF11*$CG$6)+(BG11*$CH$6)+(BH11*$CI$6)+(BI11*$CJ$6)+(BJ11*$CK$6)+(BK11*$CL$6)+(BL11*$CM$6)+(BM11*$CN$6)+(BN11*$CO$6)+(BO11*$CP$6)+(BP11*$CQ$6)+(BQ11*$CR$6)+(BR11*$CS$6)</f>
        <v>108</v>
      </c>
    </row>
    <row r="12" spans="1:97" s="541" customFormat="1" ht="26.25" customHeight="1">
      <c r="A12" s="535" t="s">
        <v>0</v>
      </c>
      <c r="B12" s="536" t="s">
        <v>1</v>
      </c>
      <c r="C12" s="537" t="s">
        <v>209</v>
      </c>
      <c r="D12" s="535" t="s">
        <v>3</v>
      </c>
      <c r="E12" s="538">
        <v>1</v>
      </c>
      <c r="F12" s="538">
        <v>2</v>
      </c>
      <c r="G12" s="538">
        <v>3</v>
      </c>
      <c r="H12" s="538">
        <v>4</v>
      </c>
      <c r="I12" s="538">
        <v>5</v>
      </c>
      <c r="J12" s="538">
        <v>6</v>
      </c>
      <c r="K12" s="538">
        <v>7</v>
      </c>
      <c r="L12" s="538">
        <v>8</v>
      </c>
      <c r="M12" s="538">
        <v>9</v>
      </c>
      <c r="N12" s="538">
        <v>10</v>
      </c>
      <c r="O12" s="538">
        <v>11</v>
      </c>
      <c r="P12" s="538">
        <v>12</v>
      </c>
      <c r="Q12" s="538">
        <v>13</v>
      </c>
      <c r="R12" s="538">
        <v>14</v>
      </c>
      <c r="S12" s="538">
        <v>15</v>
      </c>
      <c r="T12" s="538">
        <v>16</v>
      </c>
      <c r="U12" s="538">
        <v>17</v>
      </c>
      <c r="V12" s="538">
        <v>18</v>
      </c>
      <c r="W12" s="538">
        <v>19</v>
      </c>
      <c r="X12" s="538">
        <v>20</v>
      </c>
      <c r="Y12" s="538">
        <v>21</v>
      </c>
      <c r="Z12" s="538">
        <v>22</v>
      </c>
      <c r="AA12" s="538">
        <v>23</v>
      </c>
      <c r="AB12" s="538">
        <v>24</v>
      </c>
      <c r="AC12" s="538">
        <v>25</v>
      </c>
      <c r="AD12" s="538">
        <v>26</v>
      </c>
      <c r="AE12" s="538">
        <v>27</v>
      </c>
      <c r="AF12" s="538">
        <v>28</v>
      </c>
      <c r="AG12" s="538">
        <v>29</v>
      </c>
      <c r="AH12" s="538">
        <v>30</v>
      </c>
      <c r="AI12" s="539" t="s">
        <v>4</v>
      </c>
      <c r="AJ12" s="539" t="s">
        <v>5</v>
      </c>
      <c r="AK12" s="539" t="s">
        <v>6</v>
      </c>
      <c r="AL12" s="540"/>
      <c r="AT12" s="562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4"/>
      <c r="BU12" s="562"/>
    </row>
    <row r="13" spans="1:97" s="541" customFormat="1" ht="26.25" customHeight="1">
      <c r="A13" s="535"/>
      <c r="B13" s="536" t="s">
        <v>210</v>
      </c>
      <c r="C13" s="537" t="s">
        <v>211</v>
      </c>
      <c r="D13" s="535"/>
      <c r="E13" s="538" t="s">
        <v>11</v>
      </c>
      <c r="F13" s="538" t="s">
        <v>12</v>
      </c>
      <c r="G13" s="538" t="s">
        <v>13</v>
      </c>
      <c r="H13" s="538" t="s">
        <v>8</v>
      </c>
      <c r="I13" s="538" t="s">
        <v>9</v>
      </c>
      <c r="J13" s="538" t="s">
        <v>10</v>
      </c>
      <c r="K13" s="538" t="s">
        <v>154</v>
      </c>
      <c r="L13" s="538" t="s">
        <v>11</v>
      </c>
      <c r="M13" s="538" t="s">
        <v>12</v>
      </c>
      <c r="N13" s="538" t="s">
        <v>13</v>
      </c>
      <c r="O13" s="538" t="s">
        <v>8</v>
      </c>
      <c r="P13" s="538" t="s">
        <v>9</v>
      </c>
      <c r="Q13" s="538" t="s">
        <v>10</v>
      </c>
      <c r="R13" s="538" t="s">
        <v>154</v>
      </c>
      <c r="S13" s="538" t="s">
        <v>11</v>
      </c>
      <c r="T13" s="538" t="s">
        <v>12</v>
      </c>
      <c r="U13" s="538" t="s">
        <v>13</v>
      </c>
      <c r="V13" s="538" t="s">
        <v>8</v>
      </c>
      <c r="W13" s="538" t="s">
        <v>9</v>
      </c>
      <c r="X13" s="538" t="s">
        <v>10</v>
      </c>
      <c r="Y13" s="538" t="s">
        <v>154</v>
      </c>
      <c r="Z13" s="538" t="s">
        <v>11</v>
      </c>
      <c r="AA13" s="538" t="s">
        <v>12</v>
      </c>
      <c r="AB13" s="538" t="s">
        <v>13</v>
      </c>
      <c r="AC13" s="538" t="s">
        <v>8</v>
      </c>
      <c r="AD13" s="538" t="s">
        <v>9</v>
      </c>
      <c r="AE13" s="538" t="s">
        <v>10</v>
      </c>
      <c r="AF13" s="538" t="s">
        <v>154</v>
      </c>
      <c r="AG13" s="538" t="s">
        <v>11</v>
      </c>
      <c r="AH13" s="538" t="s">
        <v>12</v>
      </c>
      <c r="AI13" s="539"/>
      <c r="AJ13" s="539"/>
      <c r="AK13" s="539"/>
      <c r="AL13" s="540"/>
      <c r="AT13" s="562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4"/>
      <c r="BU13" s="562"/>
    </row>
    <row r="14" spans="1:97" s="541" customFormat="1" ht="26.25" customHeight="1">
      <c r="A14" s="574" t="s">
        <v>234</v>
      </c>
      <c r="B14" s="575" t="s">
        <v>235</v>
      </c>
      <c r="C14" s="576">
        <v>118784</v>
      </c>
      <c r="D14" s="549" t="s">
        <v>228</v>
      </c>
      <c r="E14" s="550"/>
      <c r="F14" s="551" t="s">
        <v>21</v>
      </c>
      <c r="G14" s="551" t="s">
        <v>21</v>
      </c>
      <c r="H14" s="551"/>
      <c r="I14" s="569" t="s">
        <v>21</v>
      </c>
      <c r="J14" s="551"/>
      <c r="K14" s="550"/>
      <c r="L14" s="568" t="s">
        <v>17</v>
      </c>
      <c r="M14" s="551"/>
      <c r="N14" s="569" t="s">
        <v>21</v>
      </c>
      <c r="O14" s="551" t="s">
        <v>21</v>
      </c>
      <c r="P14" s="551"/>
      <c r="Q14" s="569" t="s">
        <v>21</v>
      </c>
      <c r="R14" s="551"/>
      <c r="S14" s="551"/>
      <c r="T14" s="551" t="s">
        <v>21</v>
      </c>
      <c r="U14" s="569" t="s">
        <v>21</v>
      </c>
      <c r="V14" s="551"/>
      <c r="W14" s="550"/>
      <c r="X14" s="568" t="s">
        <v>17</v>
      </c>
      <c r="Y14" s="550"/>
      <c r="Z14" s="550"/>
      <c r="AA14" s="551" t="s">
        <v>21</v>
      </c>
      <c r="AB14" s="569" t="s">
        <v>21</v>
      </c>
      <c r="AC14" s="569" t="s">
        <v>21</v>
      </c>
      <c r="AD14" s="551" t="s">
        <v>21</v>
      </c>
      <c r="AE14" s="550"/>
      <c r="AF14" s="550"/>
      <c r="AG14" s="550" t="s">
        <v>21</v>
      </c>
      <c r="AH14" s="551"/>
      <c r="AI14" s="553">
        <f>AM14</f>
        <v>84</v>
      </c>
      <c r="AJ14" s="553">
        <f>AI14+AK14</f>
        <v>156</v>
      </c>
      <c r="AK14" s="553">
        <f>AN14</f>
        <v>72</v>
      </c>
      <c r="AL14" s="570" t="s">
        <v>229</v>
      </c>
      <c r="AM14" s="577">
        <f>$AM$2-BS14</f>
        <v>84</v>
      </c>
      <c r="AN14" s="577">
        <f>(BT14-AM14)</f>
        <v>72</v>
      </c>
      <c r="AO14" s="3"/>
      <c r="AP14" s="556"/>
      <c r="AQ14" s="556"/>
      <c r="AR14" s="556"/>
      <c r="AS14" s="556">
        <v>4</v>
      </c>
      <c r="AT14" s="556"/>
      <c r="AU14" s="544">
        <f>COUNTIF(E14:AH14,"M")</f>
        <v>0</v>
      </c>
      <c r="AV14" s="544">
        <f>COUNTIF(E14:AH14,"T")</f>
        <v>0</v>
      </c>
      <c r="AW14" s="544">
        <f>COUNTIF(E14:AH14,"P")</f>
        <v>13</v>
      </c>
      <c r="AX14" s="544">
        <f>COUNTIF(E14:AH14,"SN")</f>
        <v>0</v>
      </c>
      <c r="AY14" s="544">
        <f>COUNTIF(E14:AH14,"M/T")</f>
        <v>0</v>
      </c>
      <c r="AZ14" s="544">
        <f>COUNTIF(E14:AH14,"I/I")</f>
        <v>0</v>
      </c>
      <c r="BA14" s="544">
        <f>COUNTIF(E14:AH14,"I")</f>
        <v>0</v>
      </c>
      <c r="BB14" s="544">
        <f>COUNTIF(E14:AH14,"I²")</f>
        <v>0</v>
      </c>
      <c r="BC14" s="544">
        <f>COUNTIF(E14:AH14,"M4")</f>
        <v>0</v>
      </c>
      <c r="BD14" s="544">
        <f>COUNTIF(E14:AH14,"T6")</f>
        <v>0</v>
      </c>
      <c r="BE14" s="544">
        <f>COUNTIF(E14:AH14,"M/SN")</f>
        <v>0</v>
      </c>
      <c r="BF14" s="544">
        <f>COUNTIF(E14:AH14,"T/SN")</f>
        <v>0</v>
      </c>
      <c r="BG14" s="544">
        <f>COUNTIF(E14:AH14,"T/I")</f>
        <v>0</v>
      </c>
      <c r="BH14" s="544">
        <f>COUNTIF(E14:AH14,"P/i")</f>
        <v>0</v>
      </c>
      <c r="BI14" s="544">
        <f>COUNTIF(E14:AH14,"m/i")</f>
        <v>0</v>
      </c>
      <c r="BJ14" s="544">
        <f>COUNTIF(E14:AH14,"M5/N")</f>
        <v>0</v>
      </c>
      <c r="BK14" s="544">
        <f>COUNTIF(E14:AH14,"I2/SN")</f>
        <v>0</v>
      </c>
      <c r="BL14" s="544">
        <f>COUNTIF(E14:AH14,"M5")</f>
        <v>0</v>
      </c>
      <c r="BM14" s="544">
        <f>COUNTIF(E14:AH14,"M6")</f>
        <v>0</v>
      </c>
      <c r="BN14" s="544">
        <f>COUNTIF(E14:AH14,"T5")</f>
        <v>0</v>
      </c>
      <c r="BO14" s="544">
        <f>COUNTIF(E14:AH14,"FLUXO")</f>
        <v>0</v>
      </c>
      <c r="BP14" s="544">
        <f>COUNTIF(E14:AH14,"I2/N")</f>
        <v>0</v>
      </c>
      <c r="BQ14" s="544">
        <f>COUNTIF(E14:AH14,"N/M")</f>
        <v>0</v>
      </c>
      <c r="BR14" s="544">
        <f>COUNTIF(E14:AH14,"I/M")</f>
        <v>0</v>
      </c>
      <c r="BS14" s="544">
        <f>((AQ14*6)+(AR14*6)+(AS14*6)+(AT14)+(AP14*6))</f>
        <v>24</v>
      </c>
      <c r="BT14" s="557">
        <f>(AU14*$BV$6)+(AV14*$BW$6)+(AW14*$BX$6)+(AX14*$BY$6)+(AY14*$BZ$6)+(AZ14*$CA$6)+(BA14*$CB$6)+(BB14*$CC$6)+(BC14*$CD$6)+(BD14*$CE$6)+(BE14*$CF$6)+(BF14*$CG$6)+(BG14*$CH$6)+(BH14*$CI$6)+(BI14*$CJ$6)+(BJ14*$CK$6)+(BK14*$CL$6)+(BL14*$CM$6)+(BM14*$CN$6)+(BN14*$CO$6)+(BO14*$CP$6)+(BP14*$CQ$6)+(BQ14*$CR$6)+(BR14*$CS$6)</f>
        <v>156</v>
      </c>
    </row>
    <row r="15" spans="1:97" s="541" customFormat="1" ht="26.25" customHeight="1">
      <c r="A15" s="574" t="s">
        <v>236</v>
      </c>
      <c r="B15" s="575" t="s">
        <v>237</v>
      </c>
      <c r="C15" s="576"/>
      <c r="D15" s="549" t="s">
        <v>228</v>
      </c>
      <c r="E15" s="550"/>
      <c r="F15" s="551" t="s">
        <v>21</v>
      </c>
      <c r="G15" s="551"/>
      <c r="H15" s="551"/>
      <c r="I15" s="551" t="s">
        <v>21</v>
      </c>
      <c r="J15" s="551"/>
      <c r="K15" s="550"/>
      <c r="L15" s="550" t="s">
        <v>21</v>
      </c>
      <c r="M15" s="551"/>
      <c r="N15" s="551"/>
      <c r="O15" s="551" t="s">
        <v>21</v>
      </c>
      <c r="P15" s="551"/>
      <c r="Q15" s="551"/>
      <c r="R15" s="551" t="s">
        <v>21</v>
      </c>
      <c r="S15" s="551"/>
      <c r="T15" s="551"/>
      <c r="U15" s="551" t="s">
        <v>21</v>
      </c>
      <c r="V15" s="551"/>
      <c r="W15" s="550"/>
      <c r="X15" s="550" t="s">
        <v>21</v>
      </c>
      <c r="Y15" s="550"/>
      <c r="Z15" s="550"/>
      <c r="AA15" s="551"/>
      <c r="AB15" s="551" t="s">
        <v>21</v>
      </c>
      <c r="AC15" s="551"/>
      <c r="AD15" s="551" t="s">
        <v>21</v>
      </c>
      <c r="AE15" s="550"/>
      <c r="AF15" s="550"/>
      <c r="AG15" s="567" t="s">
        <v>21</v>
      </c>
      <c r="AH15" s="551"/>
      <c r="AI15" s="553">
        <f>AM15</f>
        <v>108</v>
      </c>
      <c r="AJ15" s="553">
        <f>AI15+AK15</f>
        <v>120</v>
      </c>
      <c r="AK15" s="553">
        <f>AN15</f>
        <v>12</v>
      </c>
      <c r="AL15" s="570" t="s">
        <v>229</v>
      </c>
      <c r="AM15" s="577">
        <f>$AM$2-BS15</f>
        <v>108</v>
      </c>
      <c r="AN15" s="577">
        <f>(BT15-AM15)</f>
        <v>12</v>
      </c>
      <c r="AO15" s="3"/>
      <c r="AP15" s="556"/>
      <c r="AQ15" s="556"/>
      <c r="AR15" s="556"/>
      <c r="AS15" s="556"/>
      <c r="AT15" s="556"/>
      <c r="AU15" s="544">
        <f>COUNTIF(E15:AH15,"M")</f>
        <v>0</v>
      </c>
      <c r="AV15" s="544">
        <f>COUNTIF(E15:AH15,"T")</f>
        <v>0</v>
      </c>
      <c r="AW15" s="544">
        <f>COUNTIF(E15:AH15,"P")</f>
        <v>10</v>
      </c>
      <c r="AX15" s="544">
        <f>COUNTIF(E15:AH15,"SN")</f>
        <v>0</v>
      </c>
      <c r="AY15" s="544">
        <f>COUNTIF(E15:AH15,"M/T")</f>
        <v>0</v>
      </c>
      <c r="AZ15" s="544">
        <f>COUNTIF(E15:AH15,"I/I")</f>
        <v>0</v>
      </c>
      <c r="BA15" s="544">
        <f>COUNTIF(E15:AH15,"I")</f>
        <v>0</v>
      </c>
      <c r="BB15" s="544">
        <f>COUNTIF(E15:AH15,"I²")</f>
        <v>0</v>
      </c>
      <c r="BC15" s="544">
        <f>COUNTIF(E15:AH15,"M4")</f>
        <v>0</v>
      </c>
      <c r="BD15" s="544">
        <f>COUNTIF(E15:AH15,"T6")</f>
        <v>0</v>
      </c>
      <c r="BE15" s="544">
        <f>COUNTIF(E15:AH15,"M/SN")</f>
        <v>0</v>
      </c>
      <c r="BF15" s="544">
        <f>COUNTIF(E15:AH15,"T/SN")</f>
        <v>0</v>
      </c>
      <c r="BG15" s="544">
        <f>COUNTIF(E15:AH15,"T/I")</f>
        <v>0</v>
      </c>
      <c r="BH15" s="544">
        <f>COUNTIF(E15:AH15,"P/i")</f>
        <v>0</v>
      </c>
      <c r="BI15" s="544">
        <f>COUNTIF(E15:AH15,"m/i")</f>
        <v>0</v>
      </c>
      <c r="BJ15" s="544">
        <f>COUNTIF(E15:AH15,"M5/N")</f>
        <v>0</v>
      </c>
      <c r="BK15" s="544">
        <f>COUNTIF(E15:AH15,"I2/SN")</f>
        <v>0</v>
      </c>
      <c r="BL15" s="544">
        <f>COUNTIF(E15:AH15,"M5")</f>
        <v>0</v>
      </c>
      <c r="BM15" s="544">
        <f>COUNTIF(E15:AH15,"M6")</f>
        <v>0</v>
      </c>
      <c r="BN15" s="544">
        <f>COUNTIF(E15:AH15,"T5")</f>
        <v>0</v>
      </c>
      <c r="BO15" s="544">
        <f>COUNTIF(E15:AH15,"FLUXO")</f>
        <v>0</v>
      </c>
      <c r="BP15" s="544">
        <f>COUNTIF(E15:AH15,"I2/N")</f>
        <v>0</v>
      </c>
      <c r="BQ15" s="544">
        <f>COUNTIF(E15:AH15,"N/M")</f>
        <v>0</v>
      </c>
      <c r="BR15" s="544">
        <f>COUNTIF(E15:AH15,"I/M")</f>
        <v>0</v>
      </c>
      <c r="BS15" s="544">
        <f>((AQ15*6)+(AR15*6)+(AS15*6)+(AT15)+(AP15*6))</f>
        <v>0</v>
      </c>
      <c r="BT15" s="557">
        <f>(AU15*$BV$6)+(AV15*$BW$6)+(AW15*$BX$6)+(AX15*$BY$6)+(AY15*$BZ$6)+(AZ15*$CA$6)+(BA15*$CB$6)+(BB15*$CC$6)+(BC15*$CD$6)+(BD15*$CE$6)+(BE15*$CF$6)+(BF15*$CG$6)+(BG15*$CH$6)+(BH15*$CI$6)+(BI15*$CJ$6)+(BJ15*$CK$6)+(BK15*$CL$6)+(BL15*$CM$6)+(BM15*$CN$6)+(BN15*$CO$6)+(BO15*$CP$6)+(BP15*$CQ$6)+(BQ15*$CR$6)+(BR15*$CS$6)</f>
        <v>120</v>
      </c>
    </row>
    <row r="16" spans="1:97" s="541" customFormat="1" ht="26.25" customHeight="1">
      <c r="A16" s="535" t="s">
        <v>0</v>
      </c>
      <c r="B16" s="536" t="s">
        <v>1</v>
      </c>
      <c r="C16" s="537" t="s">
        <v>209</v>
      </c>
      <c r="D16" s="535" t="s">
        <v>3</v>
      </c>
      <c r="E16" s="538">
        <v>1</v>
      </c>
      <c r="F16" s="538">
        <v>2</v>
      </c>
      <c r="G16" s="538">
        <v>3</v>
      </c>
      <c r="H16" s="538">
        <v>4</v>
      </c>
      <c r="I16" s="538">
        <v>5</v>
      </c>
      <c r="J16" s="538">
        <v>6</v>
      </c>
      <c r="K16" s="538">
        <v>7</v>
      </c>
      <c r="L16" s="538">
        <v>8</v>
      </c>
      <c r="M16" s="538">
        <v>9</v>
      </c>
      <c r="N16" s="538">
        <v>10</v>
      </c>
      <c r="O16" s="538">
        <v>11</v>
      </c>
      <c r="P16" s="538">
        <v>12</v>
      </c>
      <c r="Q16" s="538">
        <v>13</v>
      </c>
      <c r="R16" s="538">
        <v>14</v>
      </c>
      <c r="S16" s="538">
        <v>15</v>
      </c>
      <c r="T16" s="538">
        <v>16</v>
      </c>
      <c r="U16" s="538">
        <v>17</v>
      </c>
      <c r="V16" s="538">
        <v>18</v>
      </c>
      <c r="W16" s="538">
        <v>19</v>
      </c>
      <c r="X16" s="538">
        <v>20</v>
      </c>
      <c r="Y16" s="538">
        <v>21</v>
      </c>
      <c r="Z16" s="538">
        <v>22</v>
      </c>
      <c r="AA16" s="538">
        <v>23</v>
      </c>
      <c r="AB16" s="538">
        <v>24</v>
      </c>
      <c r="AC16" s="538">
        <v>25</v>
      </c>
      <c r="AD16" s="538">
        <v>26</v>
      </c>
      <c r="AE16" s="538">
        <v>27</v>
      </c>
      <c r="AF16" s="538">
        <v>28</v>
      </c>
      <c r="AG16" s="538">
        <v>29</v>
      </c>
      <c r="AH16" s="538">
        <v>30</v>
      </c>
      <c r="AI16" s="539" t="s">
        <v>4</v>
      </c>
      <c r="AJ16" s="539" t="s">
        <v>5</v>
      </c>
      <c r="AK16" s="539" t="s">
        <v>6</v>
      </c>
      <c r="AL16" s="540"/>
      <c r="AT16" s="562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4"/>
      <c r="BU16" s="562"/>
    </row>
    <row r="17" spans="1:74" s="541" customFormat="1" ht="26.25" customHeight="1">
      <c r="A17" s="535"/>
      <c r="B17" s="536" t="s">
        <v>210</v>
      </c>
      <c r="C17" s="537" t="s">
        <v>211</v>
      </c>
      <c r="D17" s="535"/>
      <c r="E17" s="538" t="s">
        <v>11</v>
      </c>
      <c r="F17" s="538" t="s">
        <v>12</v>
      </c>
      <c r="G17" s="538" t="s">
        <v>13</v>
      </c>
      <c r="H17" s="538" t="s">
        <v>8</v>
      </c>
      <c r="I17" s="538" t="s">
        <v>9</v>
      </c>
      <c r="J17" s="538" t="s">
        <v>10</v>
      </c>
      <c r="K17" s="538" t="s">
        <v>154</v>
      </c>
      <c r="L17" s="538" t="s">
        <v>11</v>
      </c>
      <c r="M17" s="538" t="s">
        <v>12</v>
      </c>
      <c r="N17" s="538" t="s">
        <v>13</v>
      </c>
      <c r="O17" s="538" t="s">
        <v>8</v>
      </c>
      <c r="P17" s="538" t="s">
        <v>9</v>
      </c>
      <c r="Q17" s="538" t="s">
        <v>10</v>
      </c>
      <c r="R17" s="538" t="s">
        <v>154</v>
      </c>
      <c r="S17" s="538" t="s">
        <v>11</v>
      </c>
      <c r="T17" s="538" t="s">
        <v>12</v>
      </c>
      <c r="U17" s="538" t="s">
        <v>13</v>
      </c>
      <c r="V17" s="538" t="s">
        <v>8</v>
      </c>
      <c r="W17" s="538" t="s">
        <v>9</v>
      </c>
      <c r="X17" s="538" t="s">
        <v>10</v>
      </c>
      <c r="Y17" s="538" t="s">
        <v>154</v>
      </c>
      <c r="Z17" s="538" t="s">
        <v>11</v>
      </c>
      <c r="AA17" s="538" t="s">
        <v>12</v>
      </c>
      <c r="AB17" s="538" t="s">
        <v>13</v>
      </c>
      <c r="AC17" s="538" t="s">
        <v>8</v>
      </c>
      <c r="AD17" s="538" t="s">
        <v>9</v>
      </c>
      <c r="AE17" s="538" t="s">
        <v>10</v>
      </c>
      <c r="AF17" s="538" t="s">
        <v>154</v>
      </c>
      <c r="AG17" s="538" t="s">
        <v>11</v>
      </c>
      <c r="AH17" s="538" t="s">
        <v>12</v>
      </c>
      <c r="AI17" s="539"/>
      <c r="AJ17" s="539"/>
      <c r="AK17" s="539"/>
      <c r="AL17" s="540"/>
      <c r="AT17" s="562"/>
      <c r="AU17" s="263"/>
      <c r="AV17" s="263"/>
      <c r="AW17" s="263"/>
      <c r="AX17" s="263"/>
      <c r="AY17" s="263"/>
      <c r="AZ17" s="263"/>
      <c r="BA17" s="263"/>
      <c r="BB17" s="263"/>
      <c r="BC17" s="263"/>
      <c r="BD17" s="263"/>
      <c r="BE17" s="263"/>
      <c r="BF17" s="263"/>
      <c r="BG17" s="263"/>
      <c r="BH17" s="263"/>
      <c r="BI17" s="263"/>
      <c r="BJ17" s="263"/>
      <c r="BK17" s="263"/>
      <c r="BL17" s="263"/>
      <c r="BM17" s="263"/>
      <c r="BN17" s="263"/>
      <c r="BO17" s="263"/>
      <c r="BP17" s="263"/>
      <c r="BQ17" s="263"/>
      <c r="BR17" s="263"/>
      <c r="BS17" s="263"/>
      <c r="BT17" s="264"/>
      <c r="BU17" s="562"/>
    </row>
    <row r="18" spans="1:74" s="541" customFormat="1" ht="26.25" customHeight="1">
      <c r="A18" s="572" t="s">
        <v>238</v>
      </c>
      <c r="B18" s="573" t="s">
        <v>239</v>
      </c>
      <c r="C18" s="578" t="s">
        <v>240</v>
      </c>
      <c r="D18" s="549" t="s">
        <v>228</v>
      </c>
      <c r="E18" s="550"/>
      <c r="F18" s="551"/>
      <c r="G18" s="551"/>
      <c r="H18" s="551" t="s">
        <v>21</v>
      </c>
      <c r="I18" s="551"/>
      <c r="J18" s="551" t="s">
        <v>21</v>
      </c>
      <c r="K18" s="550"/>
      <c r="L18" s="550"/>
      <c r="M18" s="551" t="s">
        <v>21</v>
      </c>
      <c r="N18" s="551"/>
      <c r="O18" s="551"/>
      <c r="P18" s="551" t="s">
        <v>21</v>
      </c>
      <c r="Q18" s="551"/>
      <c r="R18" s="551"/>
      <c r="S18" s="551"/>
      <c r="T18" s="551"/>
      <c r="U18" s="551"/>
      <c r="V18" s="551" t="s">
        <v>21</v>
      </c>
      <c r="W18" s="550"/>
      <c r="X18" s="550"/>
      <c r="Y18" s="550" t="s">
        <v>21</v>
      </c>
      <c r="Z18" s="550"/>
      <c r="AA18" s="551"/>
      <c r="AB18" s="551" t="s">
        <v>21</v>
      </c>
      <c r="AC18" s="551"/>
      <c r="AD18" s="551" t="s">
        <v>21</v>
      </c>
      <c r="AE18" s="550"/>
      <c r="AF18" s="550"/>
      <c r="AG18" s="550" t="s">
        <v>107</v>
      </c>
      <c r="AH18" s="551" t="s">
        <v>21</v>
      </c>
      <c r="AI18" s="553">
        <f>AM18</f>
        <v>108</v>
      </c>
      <c r="AJ18" s="553">
        <f>AI18+AK18</f>
        <v>109</v>
      </c>
      <c r="AK18" s="553">
        <f>AN18</f>
        <v>1</v>
      </c>
      <c r="AL18" s="570" t="s">
        <v>229</v>
      </c>
      <c r="AM18" s="571">
        <f>$AM$2-BS18</f>
        <v>108</v>
      </c>
      <c r="AN18" s="571">
        <f>(BT18-AM18)</f>
        <v>1</v>
      </c>
      <c r="AO18" s="3"/>
      <c r="AP18" s="556"/>
      <c r="AQ18" s="556"/>
      <c r="AR18" s="556"/>
      <c r="AS18" s="556"/>
      <c r="AT18" s="556"/>
      <c r="AU18" s="544">
        <f>COUNTIF(E18:AH18,"M")</f>
        <v>0</v>
      </c>
      <c r="AV18" s="544">
        <f>COUNTIF(E18:AH18,"T")</f>
        <v>0</v>
      </c>
      <c r="AW18" s="544">
        <f>COUNTIF(E18:AH18,"P")</f>
        <v>9</v>
      </c>
      <c r="AX18" s="544">
        <f>COUNTIF(E18:AH18,"SN")</f>
        <v>0</v>
      </c>
      <c r="AY18" s="544">
        <f>COUNTIF(E18:AH18,"M/T")</f>
        <v>0</v>
      </c>
      <c r="AZ18" s="544">
        <f>COUNTIF(E18:AH18,"I/I")</f>
        <v>0</v>
      </c>
      <c r="BA18" s="544">
        <f>COUNTIF(E18:AH18,"I")</f>
        <v>0</v>
      </c>
      <c r="BB18" s="544">
        <f>COUNTIF(E18:AH18,"I²")</f>
        <v>0</v>
      </c>
      <c r="BC18" s="544">
        <f>COUNTIF(E18:AH18,"M4")</f>
        <v>0</v>
      </c>
      <c r="BD18" s="544">
        <f>COUNTIF(E18:AH18,"T6")</f>
        <v>0</v>
      </c>
      <c r="BE18" s="544">
        <f>COUNTIF(E18:AH18,"M/SN")</f>
        <v>0</v>
      </c>
      <c r="BF18" s="544">
        <f>COUNTIF(E18:AH18,"T/SN")</f>
        <v>0</v>
      </c>
      <c r="BG18" s="544">
        <f>COUNTIF(E18:AH18,"T/I")</f>
        <v>0</v>
      </c>
      <c r="BH18" s="544">
        <f>COUNTIF(E18:AH18,"P/i")</f>
        <v>0</v>
      </c>
      <c r="BI18" s="544">
        <f>COUNTIF(E18:AH18,"m/i")</f>
        <v>0</v>
      </c>
      <c r="BJ18" s="544">
        <f>COUNTIF(E18:AH18,"M5/N")</f>
        <v>0</v>
      </c>
      <c r="BK18" s="544">
        <f>COUNTIF(E18:AH18,"I2/SN")</f>
        <v>0</v>
      </c>
      <c r="BL18" s="544">
        <f>COUNTIF(E18:AH18,"M5")</f>
        <v>1</v>
      </c>
      <c r="BM18" s="544">
        <f>COUNTIF(E18:AH18,"M6")</f>
        <v>0</v>
      </c>
      <c r="BN18" s="544">
        <f>COUNTIF(E18:AH18,"T5")</f>
        <v>0</v>
      </c>
      <c r="BO18" s="544">
        <f>COUNTIF(E18:AH18,"FLUXO")</f>
        <v>0</v>
      </c>
      <c r="BP18" s="544">
        <f>COUNTIF(E18:AH18,"I2/N")</f>
        <v>0</v>
      </c>
      <c r="BQ18" s="544">
        <f>COUNTIF(E18:AH18,"N/M")</f>
        <v>0</v>
      </c>
      <c r="BR18" s="544">
        <f>COUNTIF(E18:AH18,"I/M")</f>
        <v>0</v>
      </c>
      <c r="BS18" s="544">
        <f>((AQ18*6)+(AR18*6)+(AS18*6)+(AT18)+(AP18*6))</f>
        <v>0</v>
      </c>
      <c r="BT18" s="557">
        <f>(AU18*$BV$6)+(AV18*$BW$6)+(AW18*$BX$6)+(AX18*$BY$6)+(AY18*$BZ$6)+(AZ18*$CA$6)+(BA18*$CB$6)+(BB18*$CC$6)+(BC18*$CD$6)+(BD18*$CE$6)+(BE18*$CF$6)+(BF18*$CG$6)+(BG18*$CH$6)+(BH18*$CI$6)+(BI18*$CJ$6)+(BJ18*$CK$6)+(BK18*$CL$6)+(BL18*$CM$6)+(BM18*$CN$6)+(BN18*$CO$6)+(BO18*$CP$6)+(BP18*$CQ$6)+(BQ18*$CR$6)+(BR18*$CS$6)</f>
        <v>109</v>
      </c>
    </row>
    <row r="19" spans="1:74" s="541" customFormat="1" ht="26.25" customHeight="1">
      <c r="A19" s="575" t="s">
        <v>241</v>
      </c>
      <c r="B19" s="565" t="s">
        <v>242</v>
      </c>
      <c r="C19" s="579" t="s">
        <v>243</v>
      </c>
      <c r="D19" s="549" t="s">
        <v>228</v>
      </c>
      <c r="E19" s="550"/>
      <c r="F19" s="551"/>
      <c r="G19" s="551" t="s">
        <v>21</v>
      </c>
      <c r="H19" s="551"/>
      <c r="I19" s="551"/>
      <c r="J19" s="551" t="s">
        <v>21</v>
      </c>
      <c r="K19" s="550"/>
      <c r="L19" s="550"/>
      <c r="M19" s="551" t="s">
        <v>21</v>
      </c>
      <c r="N19" s="551"/>
      <c r="O19" s="551"/>
      <c r="P19" s="551" t="s">
        <v>21</v>
      </c>
      <c r="Q19" s="551"/>
      <c r="R19" s="551"/>
      <c r="S19" s="551" t="s">
        <v>21</v>
      </c>
      <c r="T19" s="551" t="s">
        <v>21</v>
      </c>
      <c r="U19" s="551"/>
      <c r="V19" s="551" t="s">
        <v>21</v>
      </c>
      <c r="W19" s="550"/>
      <c r="X19" s="550"/>
      <c r="Y19" s="550" t="s">
        <v>21</v>
      </c>
      <c r="Z19" s="550"/>
      <c r="AA19" s="551"/>
      <c r="AB19" s="551" t="s">
        <v>21</v>
      </c>
      <c r="AC19" s="551"/>
      <c r="AD19" s="551"/>
      <c r="AE19" s="567" t="s">
        <v>21</v>
      </c>
      <c r="AF19" s="550"/>
      <c r="AG19" s="550"/>
      <c r="AH19" s="551"/>
      <c r="AI19" s="553">
        <f>AM19</f>
        <v>108</v>
      </c>
      <c r="AJ19" s="553">
        <f>AI19+AK19</f>
        <v>120</v>
      </c>
      <c r="AK19" s="553">
        <f>AN19</f>
        <v>12</v>
      </c>
      <c r="AL19" s="570" t="s">
        <v>229</v>
      </c>
      <c r="AM19" s="571">
        <f>$AM$2-BS19</f>
        <v>108</v>
      </c>
      <c r="AN19" s="571">
        <f>(BT19-AM19)</f>
        <v>12</v>
      </c>
      <c r="AO19" s="3"/>
      <c r="AP19" s="556"/>
      <c r="AQ19" s="556"/>
      <c r="AR19" s="556"/>
      <c r="AS19" s="556"/>
      <c r="AT19" s="556"/>
      <c r="AU19" s="544">
        <f>COUNTIF(E19:AH19,"M")</f>
        <v>0</v>
      </c>
      <c r="AV19" s="544">
        <f>COUNTIF(E19:AH19,"T")</f>
        <v>0</v>
      </c>
      <c r="AW19" s="544">
        <f>COUNTIF(E19:AH19,"P")</f>
        <v>10</v>
      </c>
      <c r="AX19" s="544">
        <f>COUNTIF(E19:AH19,"SN")</f>
        <v>0</v>
      </c>
      <c r="AY19" s="544">
        <f>COUNTIF(E19:AH19,"M/T")</f>
        <v>0</v>
      </c>
      <c r="AZ19" s="544">
        <f>COUNTIF(E19:AH19,"I/I")</f>
        <v>0</v>
      </c>
      <c r="BA19" s="544">
        <f>COUNTIF(E19:AH19,"I")</f>
        <v>0</v>
      </c>
      <c r="BB19" s="544">
        <f>COUNTIF(E19:AH19,"I²")</f>
        <v>0</v>
      </c>
      <c r="BC19" s="544">
        <f>COUNTIF(E19:AH19,"M4")</f>
        <v>0</v>
      </c>
      <c r="BD19" s="544">
        <f>COUNTIF(E19:AH19,"T6")</f>
        <v>0</v>
      </c>
      <c r="BE19" s="544">
        <f>COUNTIF(E19:AH19,"M/SN")</f>
        <v>0</v>
      </c>
      <c r="BF19" s="544">
        <f>COUNTIF(E19:AH19,"T/SN")</f>
        <v>0</v>
      </c>
      <c r="BG19" s="544">
        <f>COUNTIF(E19:AH19,"T/I")</f>
        <v>0</v>
      </c>
      <c r="BH19" s="544">
        <f>COUNTIF(E19:AH19,"P/i")</f>
        <v>0</v>
      </c>
      <c r="BI19" s="544">
        <f>COUNTIF(E19:AH19,"m/i")</f>
        <v>0</v>
      </c>
      <c r="BJ19" s="544">
        <f>COUNTIF(E19:AH19,"M5/N")</f>
        <v>0</v>
      </c>
      <c r="BK19" s="544">
        <f>COUNTIF(E19:AH19,"I2/SN")</f>
        <v>0</v>
      </c>
      <c r="BL19" s="544">
        <f>COUNTIF(E19:AH19,"M5")</f>
        <v>0</v>
      </c>
      <c r="BM19" s="544">
        <f>COUNTIF(E19:AH19,"M6")</f>
        <v>0</v>
      </c>
      <c r="BN19" s="544">
        <f>COUNTIF(E19:AH19,"T5")</f>
        <v>0</v>
      </c>
      <c r="BO19" s="544">
        <f>COUNTIF(E19:AH19,"FLUXO")</f>
        <v>0</v>
      </c>
      <c r="BP19" s="544">
        <f>COUNTIF(E19:AH19,"I2/N")</f>
        <v>0</v>
      </c>
      <c r="BQ19" s="544">
        <f>COUNTIF(E19:AH19,"N/M")</f>
        <v>0</v>
      </c>
      <c r="BR19" s="544">
        <f>COUNTIF(E19:AH19,"I/M")</f>
        <v>0</v>
      </c>
      <c r="BS19" s="544">
        <f>((AQ19*6)+(AR19*6)+(AS19*6)+(AT19)+(AP19*6))</f>
        <v>0</v>
      </c>
      <c r="BT19" s="557">
        <f>(AU19*$BV$6)+(AV19*$BW$6)+(AW19*$BX$6)+(AX19*$BY$6)+(AY19*$BZ$6)+(AZ19*$CA$6)+(BA19*$CB$6)+(BB19*$CC$6)+(BC19*$CD$6)+(BD19*$CE$6)+(BE19*$CF$6)+(BF19*$CG$6)+(BG19*$CH$6)+(BH19*$CI$6)+(BI19*$CJ$6)+(BJ19*$CK$6)+(BK19*$CL$6)+(BL19*$CM$6)+(BM19*$CN$6)+(BN19*$CO$6)+(BO19*$CP$6)+(BP19*$CQ$6)+(BQ19*$CR$6)+(BR19*$CS$6)</f>
        <v>120</v>
      </c>
    </row>
    <row r="20" spans="1:74" s="541" customFormat="1" ht="26.25" customHeight="1">
      <c r="A20" s="575" t="s">
        <v>244</v>
      </c>
      <c r="B20" s="565" t="s">
        <v>245</v>
      </c>
      <c r="C20" s="579"/>
      <c r="D20" s="549" t="s">
        <v>228</v>
      </c>
      <c r="E20" s="550"/>
      <c r="F20" s="551"/>
      <c r="G20" s="551" t="s">
        <v>21</v>
      </c>
      <c r="H20" s="551"/>
      <c r="I20" s="551"/>
      <c r="J20" s="551" t="s">
        <v>21</v>
      </c>
      <c r="K20" s="550"/>
      <c r="L20" s="550"/>
      <c r="M20" s="551" t="s">
        <v>21</v>
      </c>
      <c r="N20" s="551"/>
      <c r="O20" s="551"/>
      <c r="P20" s="551" t="s">
        <v>21</v>
      </c>
      <c r="Q20" s="551"/>
      <c r="R20" s="551"/>
      <c r="S20" s="551" t="s">
        <v>21</v>
      </c>
      <c r="T20" s="551"/>
      <c r="U20" s="551"/>
      <c r="V20" s="551" t="s">
        <v>21</v>
      </c>
      <c r="W20" s="550"/>
      <c r="X20" s="550"/>
      <c r="Y20" s="567" t="s">
        <v>21</v>
      </c>
      <c r="Z20" s="550"/>
      <c r="AA20" s="551" t="s">
        <v>21</v>
      </c>
      <c r="AB20" s="551"/>
      <c r="AC20" s="551"/>
      <c r="AD20" s="551"/>
      <c r="AE20" s="550" t="s">
        <v>21</v>
      </c>
      <c r="AF20" s="550"/>
      <c r="AG20" s="550"/>
      <c r="AH20" s="551" t="s">
        <v>21</v>
      </c>
      <c r="AI20" s="553">
        <f>AM20</f>
        <v>102</v>
      </c>
      <c r="AJ20" s="553">
        <f>AI20+AK20</f>
        <v>120</v>
      </c>
      <c r="AK20" s="553">
        <f>AN20</f>
        <v>18</v>
      </c>
      <c r="AL20" s="554" t="s">
        <v>229</v>
      </c>
      <c r="AM20" s="571">
        <f>$AM$2-BS20</f>
        <v>102</v>
      </c>
      <c r="AN20" s="571">
        <f>(BT20-AM20)</f>
        <v>18</v>
      </c>
      <c r="AO20" s="3"/>
      <c r="AP20" s="556"/>
      <c r="AQ20" s="556">
        <v>1</v>
      </c>
      <c r="AR20" s="556"/>
      <c r="AS20" s="556"/>
      <c r="AT20" s="556"/>
      <c r="AU20" s="544">
        <f>COUNTIF(E20:AH20,"M")</f>
        <v>0</v>
      </c>
      <c r="AV20" s="544">
        <f>COUNTIF(E20:AH20,"T")</f>
        <v>0</v>
      </c>
      <c r="AW20" s="544">
        <f>COUNTIF(E20:AH20,"P")</f>
        <v>10</v>
      </c>
      <c r="AX20" s="544">
        <f>COUNTIF(E20:AH20,"SN")</f>
        <v>0</v>
      </c>
      <c r="AY20" s="544">
        <f>COUNTIF(E20:AH20,"M/T")</f>
        <v>0</v>
      </c>
      <c r="AZ20" s="544">
        <f>COUNTIF(E20:AH20,"I/I")</f>
        <v>0</v>
      </c>
      <c r="BA20" s="544">
        <f>COUNTIF(E20:AH20,"I")</f>
        <v>0</v>
      </c>
      <c r="BB20" s="544">
        <f>COUNTIF(E20:AH20,"I²")</f>
        <v>0</v>
      </c>
      <c r="BC20" s="544">
        <f>COUNTIF(E20:AH20,"M4")</f>
        <v>0</v>
      </c>
      <c r="BD20" s="544">
        <f>COUNTIF(E20:AH20,"T6")</f>
        <v>0</v>
      </c>
      <c r="BE20" s="544">
        <f>COUNTIF(E20:AH20,"M/SN")</f>
        <v>0</v>
      </c>
      <c r="BF20" s="544">
        <f>COUNTIF(E20:AH20,"T/SN")</f>
        <v>0</v>
      </c>
      <c r="BG20" s="544">
        <f>COUNTIF(E20:AH20,"T/I")</f>
        <v>0</v>
      </c>
      <c r="BH20" s="544">
        <f>COUNTIF(E20:AH20,"P/i")</f>
        <v>0</v>
      </c>
      <c r="BI20" s="544">
        <f>COUNTIF(E20:AH20,"m/i")</f>
        <v>0</v>
      </c>
      <c r="BJ20" s="544">
        <f>COUNTIF(E20:AH20,"M5/N")</f>
        <v>0</v>
      </c>
      <c r="BK20" s="544">
        <f>COUNTIF(E20:AH20,"I2/SN")</f>
        <v>0</v>
      </c>
      <c r="BL20" s="544">
        <f>COUNTIF(E20:AH20,"M5")</f>
        <v>0</v>
      </c>
      <c r="BM20" s="544">
        <f>COUNTIF(E20:AH20,"M6")</f>
        <v>0</v>
      </c>
      <c r="BN20" s="544">
        <f>COUNTIF(E20:AH20,"T5")</f>
        <v>0</v>
      </c>
      <c r="BO20" s="544">
        <f>COUNTIF(E20:AH20,"FLUXO")</f>
        <v>0</v>
      </c>
      <c r="BP20" s="544">
        <f>COUNTIF(E20:AH20,"I2/N")</f>
        <v>0</v>
      </c>
      <c r="BQ20" s="544">
        <f>COUNTIF(E20:AH20,"N/M")</f>
        <v>0</v>
      </c>
      <c r="BR20" s="544">
        <f>COUNTIF(E20:AH20,"I/M")</f>
        <v>0</v>
      </c>
      <c r="BS20" s="544">
        <f>((AQ20*6)+(AR20*6)+(AS20*6)+(AT20)+(AP20*6))</f>
        <v>6</v>
      </c>
      <c r="BT20" s="557">
        <f>(AU20*$BV$6)+(AV20*$BW$6)+(AW20*$BX$6)+(AX20*$BY$6)+(AY20*$BZ$6)+(AZ20*$CA$6)+(BA20*$CB$6)+(BB20*$CC$6)+(BC20*$CD$6)+(BD20*$CE$6)+(BE20*$CF$6)+(BF20*$CG$6)+(BG20*$CH$6)+(BH20*$CI$6)+(BI20*$CJ$6)+(BJ20*$CK$6)+(BK20*$CL$6)+(BL20*$CM$6)+(BM20*$CN$6)+(BN20*$CO$6)+(BO20*$CP$6)+(BP20*$CQ$6)+(BQ20*$CR$6)+(BR20*$CS$6)</f>
        <v>120</v>
      </c>
    </row>
    <row r="21" spans="1:74" s="541" customFormat="1" ht="26.25" customHeight="1">
      <c r="A21" s="535" t="s">
        <v>0</v>
      </c>
      <c r="B21" s="536" t="s">
        <v>1</v>
      </c>
      <c r="C21" s="537" t="s">
        <v>209</v>
      </c>
      <c r="D21" s="535" t="s">
        <v>3</v>
      </c>
      <c r="E21" s="538">
        <v>1</v>
      </c>
      <c r="F21" s="538">
        <v>2</v>
      </c>
      <c r="G21" s="538">
        <v>3</v>
      </c>
      <c r="H21" s="538">
        <v>4</v>
      </c>
      <c r="I21" s="538">
        <v>5</v>
      </c>
      <c r="J21" s="538">
        <v>6</v>
      </c>
      <c r="K21" s="538">
        <v>7</v>
      </c>
      <c r="L21" s="538">
        <v>8</v>
      </c>
      <c r="M21" s="538">
        <v>9</v>
      </c>
      <c r="N21" s="538">
        <v>10</v>
      </c>
      <c r="O21" s="538">
        <v>11</v>
      </c>
      <c r="P21" s="538">
        <v>12</v>
      </c>
      <c r="Q21" s="538">
        <v>13</v>
      </c>
      <c r="R21" s="538">
        <v>14</v>
      </c>
      <c r="S21" s="538">
        <v>15</v>
      </c>
      <c r="T21" s="538">
        <v>16</v>
      </c>
      <c r="U21" s="538">
        <v>17</v>
      </c>
      <c r="V21" s="538">
        <v>18</v>
      </c>
      <c r="W21" s="538">
        <v>19</v>
      </c>
      <c r="X21" s="538">
        <v>20</v>
      </c>
      <c r="Y21" s="538">
        <v>21</v>
      </c>
      <c r="Z21" s="538">
        <v>22</v>
      </c>
      <c r="AA21" s="538">
        <v>23</v>
      </c>
      <c r="AB21" s="538">
        <v>24</v>
      </c>
      <c r="AC21" s="538">
        <v>25</v>
      </c>
      <c r="AD21" s="538">
        <v>26</v>
      </c>
      <c r="AE21" s="538">
        <v>27</v>
      </c>
      <c r="AF21" s="538">
        <v>28</v>
      </c>
      <c r="AG21" s="538">
        <v>29</v>
      </c>
      <c r="AH21" s="538">
        <v>30</v>
      </c>
      <c r="AI21" s="539" t="s">
        <v>4</v>
      </c>
      <c r="AJ21" s="539" t="s">
        <v>5</v>
      </c>
      <c r="AK21" s="539" t="s">
        <v>6</v>
      </c>
      <c r="AL21" s="554"/>
      <c r="AT21" s="562"/>
      <c r="AU21" s="263"/>
      <c r="AV21" s="263"/>
      <c r="AW21" s="263"/>
      <c r="AX21" s="263"/>
      <c r="AY21" s="263"/>
      <c r="AZ21" s="263"/>
      <c r="BA21" s="263"/>
      <c r="BB21" s="263"/>
      <c r="BC21" s="263"/>
      <c r="BD21" s="263"/>
      <c r="BE21" s="263"/>
      <c r="BF21" s="263"/>
      <c r="BG21" s="263"/>
      <c r="BH21" s="263"/>
      <c r="BI21" s="263"/>
      <c r="BJ21" s="263"/>
      <c r="BK21" s="263"/>
      <c r="BL21" s="263"/>
      <c r="BM21" s="263"/>
      <c r="BN21" s="263"/>
      <c r="BO21" s="263"/>
      <c r="BP21" s="263"/>
      <c r="BQ21" s="263"/>
      <c r="BR21" s="263"/>
      <c r="BS21" s="263"/>
      <c r="BT21" s="264"/>
      <c r="BU21" s="562"/>
      <c r="BV21" s="558"/>
    </row>
    <row r="22" spans="1:74" s="541" customFormat="1" ht="26.25" customHeight="1">
      <c r="A22" s="535"/>
      <c r="B22" s="536" t="s">
        <v>210</v>
      </c>
      <c r="C22" s="537" t="s">
        <v>211</v>
      </c>
      <c r="D22" s="535"/>
      <c r="E22" s="538" t="s">
        <v>11</v>
      </c>
      <c r="F22" s="538" t="s">
        <v>12</v>
      </c>
      <c r="G22" s="538" t="s">
        <v>13</v>
      </c>
      <c r="H22" s="538" t="s">
        <v>8</v>
      </c>
      <c r="I22" s="538" t="s">
        <v>9</v>
      </c>
      <c r="J22" s="538" t="s">
        <v>10</v>
      </c>
      <c r="K22" s="538" t="s">
        <v>154</v>
      </c>
      <c r="L22" s="538" t="s">
        <v>11</v>
      </c>
      <c r="M22" s="538" t="s">
        <v>12</v>
      </c>
      <c r="N22" s="538" t="s">
        <v>13</v>
      </c>
      <c r="O22" s="538" t="s">
        <v>8</v>
      </c>
      <c r="P22" s="538" t="s">
        <v>9</v>
      </c>
      <c r="Q22" s="538" t="s">
        <v>10</v>
      </c>
      <c r="R22" s="538" t="s">
        <v>154</v>
      </c>
      <c r="S22" s="538" t="s">
        <v>11</v>
      </c>
      <c r="T22" s="538" t="s">
        <v>12</v>
      </c>
      <c r="U22" s="538" t="s">
        <v>13</v>
      </c>
      <c r="V22" s="538" t="s">
        <v>8</v>
      </c>
      <c r="W22" s="538" t="s">
        <v>9</v>
      </c>
      <c r="X22" s="538" t="s">
        <v>10</v>
      </c>
      <c r="Y22" s="538" t="s">
        <v>154</v>
      </c>
      <c r="Z22" s="538" t="s">
        <v>11</v>
      </c>
      <c r="AA22" s="538" t="s">
        <v>12</v>
      </c>
      <c r="AB22" s="538" t="s">
        <v>13</v>
      </c>
      <c r="AC22" s="538" t="s">
        <v>8</v>
      </c>
      <c r="AD22" s="538" t="s">
        <v>9</v>
      </c>
      <c r="AE22" s="538" t="s">
        <v>10</v>
      </c>
      <c r="AF22" s="538" t="s">
        <v>154</v>
      </c>
      <c r="AG22" s="538" t="s">
        <v>11</v>
      </c>
      <c r="AH22" s="538" t="s">
        <v>12</v>
      </c>
      <c r="AI22" s="539"/>
      <c r="AJ22" s="539"/>
      <c r="AK22" s="539"/>
      <c r="AL22" s="554"/>
      <c r="AT22" s="562"/>
      <c r="AU22" s="263"/>
      <c r="AV22" s="263"/>
      <c r="AW22" s="263"/>
      <c r="AX22" s="263"/>
      <c r="AY22" s="263"/>
      <c r="AZ22" s="263"/>
      <c r="BA22" s="263"/>
      <c r="BB22" s="263"/>
      <c r="BC22" s="263"/>
      <c r="BD22" s="263"/>
      <c r="BE22" s="263"/>
      <c r="BF22" s="263"/>
      <c r="BG22" s="263"/>
      <c r="BH22" s="263"/>
      <c r="BI22" s="263"/>
      <c r="BJ22" s="263"/>
      <c r="BK22" s="263"/>
      <c r="BL22" s="263"/>
      <c r="BM22" s="263"/>
      <c r="BN22" s="263"/>
      <c r="BO22" s="263"/>
      <c r="BP22" s="263"/>
      <c r="BQ22" s="263"/>
      <c r="BR22" s="263"/>
      <c r="BS22" s="263"/>
      <c r="BT22" s="264"/>
      <c r="BU22" s="562"/>
      <c r="BV22" s="558"/>
    </row>
    <row r="23" spans="1:74" s="541" customFormat="1" ht="26.25" customHeight="1">
      <c r="A23" s="574" t="s">
        <v>246</v>
      </c>
      <c r="B23" s="575" t="s">
        <v>247</v>
      </c>
      <c r="C23" s="580">
        <v>105875</v>
      </c>
      <c r="D23" s="549" t="s">
        <v>248</v>
      </c>
      <c r="E23" s="550" t="s">
        <v>62</v>
      </c>
      <c r="F23" s="551"/>
      <c r="G23" s="551"/>
      <c r="H23" s="551" t="s">
        <v>62</v>
      </c>
      <c r="I23" s="551"/>
      <c r="J23" s="551"/>
      <c r="K23" s="550" t="s">
        <v>62</v>
      </c>
      <c r="L23" s="550"/>
      <c r="M23" s="551"/>
      <c r="N23" s="551" t="s">
        <v>62</v>
      </c>
      <c r="O23" s="551"/>
      <c r="P23" s="551"/>
      <c r="Q23" s="551" t="s">
        <v>62</v>
      </c>
      <c r="R23" s="551"/>
      <c r="S23" s="551"/>
      <c r="T23" s="551" t="s">
        <v>62</v>
      </c>
      <c r="U23" s="551"/>
      <c r="V23" s="551"/>
      <c r="W23" s="550" t="s">
        <v>62</v>
      </c>
      <c r="X23" s="550"/>
      <c r="Y23" s="550"/>
      <c r="Z23" s="550"/>
      <c r="AA23" s="581" t="s">
        <v>43</v>
      </c>
      <c r="AB23" s="582"/>
      <c r="AC23" s="582"/>
      <c r="AD23" s="582"/>
      <c r="AE23" s="582"/>
      <c r="AF23" s="582"/>
      <c r="AG23" s="582"/>
      <c r="AH23" s="583"/>
      <c r="AI23" s="553">
        <f>AM23</f>
        <v>78</v>
      </c>
      <c r="AJ23" s="553">
        <f>AI23+AK23</f>
        <v>84</v>
      </c>
      <c r="AK23" s="553">
        <f>AN23</f>
        <v>6</v>
      </c>
      <c r="AL23" s="584" t="s">
        <v>229</v>
      </c>
      <c r="AM23" s="571">
        <f>$AM$2-BS23</f>
        <v>78</v>
      </c>
      <c r="AN23" s="571">
        <f>(BT23-AM23)</f>
        <v>6</v>
      </c>
      <c r="AO23" s="3"/>
      <c r="AP23" s="556"/>
      <c r="AQ23" s="556">
        <v>5</v>
      </c>
      <c r="AR23" s="556"/>
      <c r="AS23" s="556"/>
      <c r="AT23" s="556"/>
      <c r="AU23" s="544">
        <f>COUNTIF(E23:AH23,"M")</f>
        <v>0</v>
      </c>
      <c r="AV23" s="544">
        <f>COUNTIF(E23:AH23,"T")</f>
        <v>0</v>
      </c>
      <c r="AW23" s="544">
        <f>COUNTIF(E23:AH23,"P")</f>
        <v>0</v>
      </c>
      <c r="AX23" s="544">
        <f>COUNTIF(E23:AH23,"N")</f>
        <v>7</v>
      </c>
      <c r="AY23" s="544">
        <f>COUNTIF(E23:AH23,"M/T")</f>
        <v>0</v>
      </c>
      <c r="AZ23" s="544">
        <f>COUNTIF(E23:AH23,"I/I")</f>
        <v>0</v>
      </c>
      <c r="BA23" s="544">
        <f>COUNTIF(E23:AH23,"I")</f>
        <v>0</v>
      </c>
      <c r="BB23" s="544">
        <f>COUNTIF(E23:AH23,"I²")</f>
        <v>0</v>
      </c>
      <c r="BC23" s="544">
        <f>COUNTIF(E23:AH23,"M4")</f>
        <v>0</v>
      </c>
      <c r="BD23" s="544">
        <f>COUNTIF(E23:AH23,"T6")</f>
        <v>0</v>
      </c>
      <c r="BE23" s="544">
        <f>COUNTIF(E23:AH23,"M/SN")</f>
        <v>0</v>
      </c>
      <c r="BF23" s="544">
        <f>COUNTIF(E23:AH23,"T/SN")</f>
        <v>0</v>
      </c>
      <c r="BG23" s="544">
        <f>COUNTIF(E23:AH23,"T/I")</f>
        <v>0</v>
      </c>
      <c r="BH23" s="544">
        <f>COUNTIF(E23:AH23,"P/i")</f>
        <v>0</v>
      </c>
      <c r="BI23" s="544">
        <f>COUNTIF(E23:AH23,"m/i")</f>
        <v>0</v>
      </c>
      <c r="BJ23" s="544">
        <f>COUNTIF(E23:AH23,"M5/N")</f>
        <v>0</v>
      </c>
      <c r="BK23" s="544">
        <f>COUNTIF(E23:AH23,"I2/SN")</f>
        <v>0</v>
      </c>
      <c r="BL23" s="544">
        <f>COUNTIF(E23:AH23,"M5")</f>
        <v>0</v>
      </c>
      <c r="BM23" s="544">
        <f>COUNTIF(E23:AH23,"M6")</f>
        <v>0</v>
      </c>
      <c r="BN23" s="544">
        <f>COUNTIF(E23:AH23,"T5")</f>
        <v>0</v>
      </c>
      <c r="BO23" s="544">
        <f>COUNTIF(E23:AH23,"FLUXO")</f>
        <v>0</v>
      </c>
      <c r="BP23" s="544">
        <f>COUNTIF(E23:AH23,"I2/N")</f>
        <v>0</v>
      </c>
      <c r="BQ23" s="544">
        <f>COUNTIF(E23:AH23,"N/M")</f>
        <v>0</v>
      </c>
      <c r="BR23" s="544">
        <f>COUNTIF(E23:AH23,"I/M")</f>
        <v>0</v>
      </c>
      <c r="BS23" s="544">
        <f>((AQ23*6)+(AR23*6)+(AS23*6)+(AT23)+(AP23*6))</f>
        <v>30</v>
      </c>
      <c r="BT23" s="557">
        <f>(AU23*$BV$6)+(AV23*$BW$6)+(AW23*$BX$6)+(AX23*$BY$6)+(AY23*$BZ$6)+(AZ23*$CA$6)+(BA23*$CB$6)+(BB23*$CC$6)+(BC23*$CD$6)+(BD23*$CE$6)+(BE23*$CF$6)+(BF23*$CG$6)+(BG23*$CH$6)+(BH23*$CI$6)+(BI23*$CJ$6)+(BJ23*$CK$6)+(BK23*$CL$6)+(BL23*$CM$6)+(BM23*$CN$6)+(BN23*$CO$6)+(BO23*$CP$6)+(BP23*$CQ$6)+(BQ23*$CR$6)+(BR23*$CS$6)</f>
        <v>84</v>
      </c>
    </row>
    <row r="24" spans="1:74" s="541" customFormat="1" ht="26.25" customHeight="1">
      <c r="A24" s="574" t="s">
        <v>249</v>
      </c>
      <c r="B24" s="575" t="s">
        <v>250</v>
      </c>
      <c r="C24" s="585">
        <v>177095</v>
      </c>
      <c r="D24" s="549" t="s">
        <v>248</v>
      </c>
      <c r="E24" s="550" t="s">
        <v>62</v>
      </c>
      <c r="F24" s="551"/>
      <c r="G24" s="551"/>
      <c r="H24" s="551" t="s">
        <v>62</v>
      </c>
      <c r="I24" s="551"/>
      <c r="J24" s="551"/>
      <c r="K24" s="550" t="s">
        <v>62</v>
      </c>
      <c r="L24" s="550"/>
      <c r="M24" s="551"/>
      <c r="N24" s="551" t="s">
        <v>62</v>
      </c>
      <c r="O24" s="551"/>
      <c r="P24" s="551"/>
      <c r="Q24" s="551" t="s">
        <v>62</v>
      </c>
      <c r="R24" s="551"/>
      <c r="S24" s="551"/>
      <c r="T24" s="551" t="s">
        <v>62</v>
      </c>
      <c r="U24" s="551"/>
      <c r="V24" s="551"/>
      <c r="W24" s="550" t="s">
        <v>62</v>
      </c>
      <c r="X24" s="550"/>
      <c r="Y24" s="550" t="s">
        <v>62</v>
      </c>
      <c r="Z24" s="550" t="s">
        <v>62</v>
      </c>
      <c r="AA24" s="551"/>
      <c r="AB24" s="551"/>
      <c r="AC24" s="551"/>
      <c r="AD24" s="551"/>
      <c r="AE24" s="550"/>
      <c r="AF24" s="567" t="s">
        <v>62</v>
      </c>
      <c r="AG24" s="550"/>
      <c r="AH24" s="551"/>
      <c r="AI24" s="553">
        <f>AM24</f>
        <v>108</v>
      </c>
      <c r="AJ24" s="553">
        <f>AI24+AK24</f>
        <v>120</v>
      </c>
      <c r="AK24" s="553">
        <f>AN24</f>
        <v>12</v>
      </c>
      <c r="AL24" s="584" t="s">
        <v>229</v>
      </c>
      <c r="AM24" s="571">
        <f>$AM$2-BS24</f>
        <v>108</v>
      </c>
      <c r="AN24" s="571">
        <f>(BT24-AM24)</f>
        <v>12</v>
      </c>
      <c r="AO24" s="3"/>
      <c r="AP24" s="556"/>
      <c r="AQ24" s="556"/>
      <c r="AR24" s="556"/>
      <c r="AS24" s="556"/>
      <c r="AT24" s="556"/>
      <c r="AU24" s="544">
        <f>COUNTIF(E24:AH24,"M")</f>
        <v>0</v>
      </c>
      <c r="AV24" s="544">
        <f>COUNTIF(E24:AH24,"T")</f>
        <v>0</v>
      </c>
      <c r="AW24" s="544">
        <f>COUNTIF(E24:AH24,"P")</f>
        <v>0</v>
      </c>
      <c r="AX24" s="544">
        <f>COUNTIF(E24:AH24,"N")</f>
        <v>10</v>
      </c>
      <c r="AY24" s="544">
        <f>COUNTIF(E24:AH24,"M/T")</f>
        <v>0</v>
      </c>
      <c r="AZ24" s="544">
        <f>COUNTIF(E24:AH24,"I/I")</f>
        <v>0</v>
      </c>
      <c r="BA24" s="544">
        <f>COUNTIF(E24:AH24,"I")</f>
        <v>0</v>
      </c>
      <c r="BB24" s="544">
        <f>COUNTIF(E24:AH24,"I²")</f>
        <v>0</v>
      </c>
      <c r="BC24" s="544">
        <f>COUNTIF(E24:AH24,"M4")</f>
        <v>0</v>
      </c>
      <c r="BD24" s="544">
        <f>COUNTIF(E24:AH24,"T6")</f>
        <v>0</v>
      </c>
      <c r="BE24" s="544">
        <f>COUNTIF(E24:AH24,"M/SN")</f>
        <v>0</v>
      </c>
      <c r="BF24" s="544">
        <f>COUNTIF(E24:AH24,"T/SN")</f>
        <v>0</v>
      </c>
      <c r="BG24" s="544">
        <f>COUNTIF(E24:AH24,"T/I")</f>
        <v>0</v>
      </c>
      <c r="BH24" s="544">
        <f>COUNTIF(E24:AH24,"P/i")</f>
        <v>0</v>
      </c>
      <c r="BI24" s="544">
        <f>COUNTIF(E24:AH24,"m/i")</f>
        <v>0</v>
      </c>
      <c r="BJ24" s="544">
        <f>COUNTIF(E24:AH24,"M5/N")</f>
        <v>0</v>
      </c>
      <c r="BK24" s="544">
        <f>COUNTIF(E24:AH24,"I2/SN")</f>
        <v>0</v>
      </c>
      <c r="BL24" s="544">
        <f>COUNTIF(E24:AH24,"M5")</f>
        <v>0</v>
      </c>
      <c r="BM24" s="544">
        <f>COUNTIF(E24:AH24,"M6")</f>
        <v>0</v>
      </c>
      <c r="BN24" s="544">
        <f>COUNTIF(E24:AH24,"T5")</f>
        <v>0</v>
      </c>
      <c r="BO24" s="544">
        <f>COUNTIF(E24:AH24,"FLUXO")</f>
        <v>0</v>
      </c>
      <c r="BP24" s="544">
        <f>COUNTIF(E24:AH24,"I2/N")</f>
        <v>0</v>
      </c>
      <c r="BQ24" s="544">
        <f>COUNTIF(E24:AH24,"N/M")</f>
        <v>0</v>
      </c>
      <c r="BR24" s="544">
        <f>COUNTIF(E24:AH24,"I/M")</f>
        <v>0</v>
      </c>
      <c r="BS24" s="544">
        <f>((AQ24*6)+(AR24*6)+(AS24*6)+(AT24)+(AP24*6))</f>
        <v>0</v>
      </c>
      <c r="BT24" s="557">
        <f>(AU24*$BV$6)+(AV24*$BW$6)+(AW24*$BX$6)+(AX24*$BY$6)+(AY24*$BZ$6)+(AZ24*$CA$6)+(BA24*$CB$6)+(BB24*$CC$6)+(BC24*$CD$6)+(BD24*$CE$6)+(BE24*$CF$6)+(BF24*$CG$6)+(BG24*$CH$6)+(BH24*$CI$6)+(BI24*$CJ$6)+(BJ24*$CK$6)+(BK24*$CL$6)+(BL24*$CM$6)+(BM24*$CN$6)+(BN24*$CO$6)+(BO24*$CP$6)+(BP24*$CQ$6)+(BQ24*$CR$6)+(BR24*$CS$6)</f>
        <v>120</v>
      </c>
    </row>
    <row r="25" spans="1:74" s="541" customFormat="1" ht="26.25" customHeight="1">
      <c r="A25" s="564" t="s">
        <v>251</v>
      </c>
      <c r="B25" s="575" t="s">
        <v>252</v>
      </c>
      <c r="C25" s="585"/>
      <c r="D25" s="549" t="s">
        <v>248</v>
      </c>
      <c r="E25" s="550"/>
      <c r="F25" s="551"/>
      <c r="G25" s="551"/>
      <c r="H25" s="551" t="s">
        <v>62</v>
      </c>
      <c r="I25" s="551"/>
      <c r="J25" s="551"/>
      <c r="K25" s="550" t="s">
        <v>62</v>
      </c>
      <c r="L25" s="550"/>
      <c r="M25" s="551"/>
      <c r="N25" s="551" t="s">
        <v>62</v>
      </c>
      <c r="O25" s="551"/>
      <c r="P25" s="551"/>
      <c r="Q25" s="551" t="s">
        <v>62</v>
      </c>
      <c r="R25" s="551"/>
      <c r="S25" s="551"/>
      <c r="T25" s="551" t="s">
        <v>62</v>
      </c>
      <c r="U25" s="551"/>
      <c r="V25" s="551"/>
      <c r="W25" s="567" t="s">
        <v>62</v>
      </c>
      <c r="X25" s="550"/>
      <c r="Y25" s="550"/>
      <c r="Z25" s="550" t="s">
        <v>62</v>
      </c>
      <c r="AA25" s="551"/>
      <c r="AB25" s="551"/>
      <c r="AC25" s="551" t="s">
        <v>62</v>
      </c>
      <c r="AD25" s="551"/>
      <c r="AE25" s="550"/>
      <c r="AF25" s="550" t="s">
        <v>62</v>
      </c>
      <c r="AG25" s="550"/>
      <c r="AH25" s="551"/>
      <c r="AI25" s="553">
        <f>AM25</f>
        <v>96</v>
      </c>
      <c r="AJ25" s="553">
        <f>AI25+AK25</f>
        <v>108</v>
      </c>
      <c r="AK25" s="553">
        <f>AN25</f>
        <v>12</v>
      </c>
      <c r="AL25" s="554" t="s">
        <v>229</v>
      </c>
      <c r="AM25" s="571">
        <f>$AM$2-BS25</f>
        <v>96</v>
      </c>
      <c r="AN25" s="571">
        <f>(BT25-AM25)</f>
        <v>12</v>
      </c>
      <c r="AO25" s="3"/>
      <c r="AP25" s="556"/>
      <c r="AQ25" s="556">
        <v>2</v>
      </c>
      <c r="AR25" s="556"/>
      <c r="AS25" s="556"/>
      <c r="AT25" s="556"/>
      <c r="AU25" s="544">
        <f>COUNTIF(E25:AH25,"M")</f>
        <v>0</v>
      </c>
      <c r="AV25" s="544">
        <f>COUNTIF(E25:AH25,"T")</f>
        <v>0</v>
      </c>
      <c r="AW25" s="544">
        <f>COUNTIF(E25:AH25,"P")</f>
        <v>0</v>
      </c>
      <c r="AX25" s="544">
        <f>COUNTIF(E25:AH25,"N")</f>
        <v>9</v>
      </c>
      <c r="AY25" s="544">
        <f>COUNTIF(E25:AH25,"M/T")</f>
        <v>0</v>
      </c>
      <c r="AZ25" s="544">
        <f>COUNTIF(E25:AH25,"I/I")</f>
        <v>0</v>
      </c>
      <c r="BA25" s="544">
        <f>COUNTIF(E25:AH25,"I")</f>
        <v>0</v>
      </c>
      <c r="BB25" s="544">
        <f>COUNTIF(E25:AH25,"I²")</f>
        <v>0</v>
      </c>
      <c r="BC25" s="544">
        <f>COUNTIF(E25:AH25,"M4")</f>
        <v>0</v>
      </c>
      <c r="BD25" s="544">
        <f>COUNTIF(E25:AH25,"T6")</f>
        <v>0</v>
      </c>
      <c r="BE25" s="544">
        <f>COUNTIF(E25:AH25,"M/SN")</f>
        <v>0</v>
      </c>
      <c r="BF25" s="544">
        <f>COUNTIF(E25:AH25,"T/SN")</f>
        <v>0</v>
      </c>
      <c r="BG25" s="544">
        <f>COUNTIF(E25:AH25,"T/I")</f>
        <v>0</v>
      </c>
      <c r="BH25" s="544">
        <f>COUNTIF(E25:AH25,"P/i")</f>
        <v>0</v>
      </c>
      <c r="BI25" s="544">
        <f>COUNTIF(E25:AH25,"m/i")</f>
        <v>0</v>
      </c>
      <c r="BJ25" s="544">
        <f>COUNTIF(E25:AH25,"M5/N")</f>
        <v>0</v>
      </c>
      <c r="BK25" s="544">
        <f>COUNTIF(E25:AH25,"I2/SN")</f>
        <v>0</v>
      </c>
      <c r="BL25" s="544">
        <f>COUNTIF(E25:AH25,"M5")</f>
        <v>0</v>
      </c>
      <c r="BM25" s="544">
        <f>COUNTIF(E25:AH25,"M6")</f>
        <v>0</v>
      </c>
      <c r="BN25" s="544">
        <f>COUNTIF(E25:AH25,"T5")</f>
        <v>0</v>
      </c>
      <c r="BO25" s="544">
        <f>COUNTIF(E25:AH25,"FLUXO")</f>
        <v>0</v>
      </c>
      <c r="BP25" s="544">
        <f>COUNTIF(E25:AH25,"I2/N")</f>
        <v>0</v>
      </c>
      <c r="BQ25" s="544">
        <f>COUNTIF(E25:AH25,"N/M")</f>
        <v>0</v>
      </c>
      <c r="BR25" s="544">
        <f>COUNTIF(E25:AH25,"I/M")</f>
        <v>0</v>
      </c>
      <c r="BS25" s="544">
        <f>((AQ25*6)+(AR25*6)+(AS25*6)+(AT25)+(AP25*6))</f>
        <v>12</v>
      </c>
      <c r="BT25" s="557">
        <f>(AU25*$BV$6)+(AV25*$BW$6)+(AW25*$BX$6)+(AX25*$BY$6)+(AY25*$BZ$6)+(AZ25*$CA$6)+(BA25*$CB$6)+(BB25*$CC$6)+(BC25*$CD$6)+(BD25*$CE$6)+(BE25*$CF$6)+(BF25*$CG$6)+(BG25*$CH$6)+(BH25*$CI$6)+(BI25*$CJ$6)+(BJ25*$CK$6)+(BK25*$CL$6)+(BL25*$CM$6)+(BM25*$CN$6)+(BN25*$CO$6)+(BO25*$CP$6)+(BP25*$CQ$6)+(BQ25*$CR$6)+(BR25*$CS$6)</f>
        <v>108</v>
      </c>
    </row>
    <row r="26" spans="1:74" s="541" customFormat="1" ht="26.25" customHeight="1">
      <c r="A26" s="535" t="s">
        <v>0</v>
      </c>
      <c r="B26" s="536" t="s">
        <v>1</v>
      </c>
      <c r="C26" s="537" t="s">
        <v>209</v>
      </c>
      <c r="D26" s="535" t="s">
        <v>3</v>
      </c>
      <c r="E26" s="538">
        <v>1</v>
      </c>
      <c r="F26" s="538">
        <v>2</v>
      </c>
      <c r="G26" s="538">
        <v>3</v>
      </c>
      <c r="H26" s="538">
        <v>4</v>
      </c>
      <c r="I26" s="538">
        <v>5</v>
      </c>
      <c r="J26" s="538">
        <v>6</v>
      </c>
      <c r="K26" s="538">
        <v>7</v>
      </c>
      <c r="L26" s="538">
        <v>8</v>
      </c>
      <c r="M26" s="538">
        <v>9</v>
      </c>
      <c r="N26" s="538">
        <v>10</v>
      </c>
      <c r="O26" s="538">
        <v>11</v>
      </c>
      <c r="P26" s="538">
        <v>12</v>
      </c>
      <c r="Q26" s="538">
        <v>13</v>
      </c>
      <c r="R26" s="538">
        <v>14</v>
      </c>
      <c r="S26" s="538">
        <v>15</v>
      </c>
      <c r="T26" s="538">
        <v>16</v>
      </c>
      <c r="U26" s="538">
        <v>17</v>
      </c>
      <c r="V26" s="538">
        <v>18</v>
      </c>
      <c r="W26" s="538">
        <v>19</v>
      </c>
      <c r="X26" s="538">
        <v>20</v>
      </c>
      <c r="Y26" s="538">
        <v>21</v>
      </c>
      <c r="Z26" s="538">
        <v>22</v>
      </c>
      <c r="AA26" s="538">
        <v>23</v>
      </c>
      <c r="AB26" s="538">
        <v>24</v>
      </c>
      <c r="AC26" s="538">
        <v>25</v>
      </c>
      <c r="AD26" s="538">
        <v>26</v>
      </c>
      <c r="AE26" s="538">
        <v>27</v>
      </c>
      <c r="AF26" s="538">
        <v>28</v>
      </c>
      <c r="AG26" s="538">
        <v>29</v>
      </c>
      <c r="AH26" s="538">
        <v>30</v>
      </c>
      <c r="AI26" s="539" t="s">
        <v>4</v>
      </c>
      <c r="AJ26" s="539" t="s">
        <v>5</v>
      </c>
      <c r="AK26" s="539" t="s">
        <v>6</v>
      </c>
      <c r="AL26" s="554"/>
      <c r="AT26" s="562"/>
      <c r="AU26" s="263"/>
      <c r="AV26" s="263"/>
      <c r="AW26" s="263"/>
      <c r="AX26" s="263"/>
      <c r="AY26" s="263"/>
      <c r="AZ26" s="263"/>
      <c r="BA26" s="263"/>
      <c r="BB26" s="263"/>
      <c r="BC26" s="263"/>
      <c r="BD26" s="263"/>
      <c r="BE26" s="263"/>
      <c r="BF26" s="263"/>
      <c r="BG26" s="263"/>
      <c r="BH26" s="263"/>
      <c r="BI26" s="263"/>
      <c r="BJ26" s="263"/>
      <c r="BK26" s="263"/>
      <c r="BL26" s="263"/>
      <c r="BM26" s="263"/>
      <c r="BN26" s="263"/>
      <c r="BO26" s="263"/>
      <c r="BP26" s="263"/>
      <c r="BQ26" s="263"/>
      <c r="BR26" s="263"/>
      <c r="BS26" s="263"/>
      <c r="BT26" s="264"/>
      <c r="BU26" s="562"/>
    </row>
    <row r="27" spans="1:74" s="541" customFormat="1" ht="26.25" customHeight="1">
      <c r="A27" s="535"/>
      <c r="B27" s="536" t="s">
        <v>210</v>
      </c>
      <c r="C27" s="537">
        <v>0</v>
      </c>
      <c r="D27" s="535"/>
      <c r="E27" s="538" t="s">
        <v>11</v>
      </c>
      <c r="F27" s="538" t="s">
        <v>12</v>
      </c>
      <c r="G27" s="538" t="s">
        <v>13</v>
      </c>
      <c r="H27" s="538" t="s">
        <v>8</v>
      </c>
      <c r="I27" s="538" t="s">
        <v>9</v>
      </c>
      <c r="J27" s="538" t="s">
        <v>10</v>
      </c>
      <c r="K27" s="538" t="s">
        <v>154</v>
      </c>
      <c r="L27" s="538" t="s">
        <v>11</v>
      </c>
      <c r="M27" s="538" t="s">
        <v>12</v>
      </c>
      <c r="N27" s="538" t="s">
        <v>13</v>
      </c>
      <c r="O27" s="538" t="s">
        <v>8</v>
      </c>
      <c r="P27" s="538" t="s">
        <v>9</v>
      </c>
      <c r="Q27" s="538" t="s">
        <v>10</v>
      </c>
      <c r="R27" s="538" t="s">
        <v>154</v>
      </c>
      <c r="S27" s="538" t="s">
        <v>11</v>
      </c>
      <c r="T27" s="538" t="s">
        <v>12</v>
      </c>
      <c r="U27" s="538" t="s">
        <v>13</v>
      </c>
      <c r="V27" s="538" t="s">
        <v>8</v>
      </c>
      <c r="W27" s="538" t="s">
        <v>9</v>
      </c>
      <c r="X27" s="538" t="s">
        <v>10</v>
      </c>
      <c r="Y27" s="538" t="s">
        <v>154</v>
      </c>
      <c r="Z27" s="538" t="s">
        <v>11</v>
      </c>
      <c r="AA27" s="538" t="s">
        <v>12</v>
      </c>
      <c r="AB27" s="538" t="s">
        <v>13</v>
      </c>
      <c r="AC27" s="538" t="s">
        <v>8</v>
      </c>
      <c r="AD27" s="538" t="s">
        <v>9</v>
      </c>
      <c r="AE27" s="538" t="s">
        <v>10</v>
      </c>
      <c r="AF27" s="538" t="s">
        <v>154</v>
      </c>
      <c r="AG27" s="538" t="s">
        <v>11</v>
      </c>
      <c r="AH27" s="538" t="s">
        <v>12</v>
      </c>
      <c r="AI27" s="539"/>
      <c r="AJ27" s="539"/>
      <c r="AK27" s="539"/>
      <c r="AL27" s="554"/>
      <c r="AT27" s="562"/>
      <c r="AU27" s="263"/>
      <c r="AV27" s="263"/>
      <c r="AW27" s="263"/>
      <c r="AX27" s="263"/>
      <c r="AY27" s="263"/>
      <c r="AZ27" s="263"/>
      <c r="BA27" s="263"/>
      <c r="BB27" s="263"/>
      <c r="BC27" s="263"/>
      <c r="BD27" s="263"/>
      <c r="BE27" s="263"/>
      <c r="BF27" s="263"/>
      <c r="BG27" s="263"/>
      <c r="BH27" s="263"/>
      <c r="BI27" s="263"/>
      <c r="BJ27" s="263"/>
      <c r="BK27" s="263"/>
      <c r="BL27" s="263"/>
      <c r="BM27" s="263"/>
      <c r="BN27" s="263"/>
      <c r="BO27" s="263"/>
      <c r="BP27" s="263"/>
      <c r="BQ27" s="263"/>
      <c r="BR27" s="263"/>
      <c r="BS27" s="263"/>
      <c r="BT27" s="264"/>
      <c r="BU27" s="562"/>
    </row>
    <row r="28" spans="1:74" s="541" customFormat="1" ht="26.25" customHeight="1">
      <c r="A28" s="574" t="s">
        <v>253</v>
      </c>
      <c r="B28" s="575" t="s">
        <v>254</v>
      </c>
      <c r="C28" s="564">
        <v>157582</v>
      </c>
      <c r="D28" s="549" t="s">
        <v>248</v>
      </c>
      <c r="E28" s="550"/>
      <c r="F28" s="551" t="s">
        <v>62</v>
      </c>
      <c r="G28" s="551"/>
      <c r="H28" s="551"/>
      <c r="I28" s="551" t="s">
        <v>62</v>
      </c>
      <c r="J28" s="551"/>
      <c r="K28" s="550"/>
      <c r="L28" s="550" t="s">
        <v>255</v>
      </c>
      <c r="M28" s="551"/>
      <c r="N28" s="551"/>
      <c r="O28" s="551" t="s">
        <v>62</v>
      </c>
      <c r="P28" s="551"/>
      <c r="Q28" s="551"/>
      <c r="R28" s="551" t="s">
        <v>255</v>
      </c>
      <c r="S28" s="551"/>
      <c r="T28" s="551"/>
      <c r="U28" s="551" t="s">
        <v>62</v>
      </c>
      <c r="V28" s="551"/>
      <c r="W28" s="550"/>
      <c r="X28" s="550" t="s">
        <v>62</v>
      </c>
      <c r="Y28" s="550" t="s">
        <v>62</v>
      </c>
      <c r="Z28" s="550"/>
      <c r="AA28" s="551" t="s">
        <v>62</v>
      </c>
      <c r="AB28" s="551"/>
      <c r="AC28" s="551"/>
      <c r="AD28" s="569" t="s">
        <v>62</v>
      </c>
      <c r="AE28" s="550"/>
      <c r="AF28" s="550"/>
      <c r="AG28" s="550" t="s">
        <v>62</v>
      </c>
      <c r="AH28" s="551"/>
      <c r="AI28" s="553">
        <f>AM28</f>
        <v>108</v>
      </c>
      <c r="AJ28" s="553">
        <f>AI28+AK28</f>
        <v>132</v>
      </c>
      <c r="AK28" s="553">
        <f>AN28</f>
        <v>24</v>
      </c>
      <c r="AL28" s="554" t="s">
        <v>229</v>
      </c>
      <c r="AM28" s="571">
        <f>$AM$2-BS28</f>
        <v>108</v>
      </c>
      <c r="AN28" s="571">
        <f>(BT28-AM28)</f>
        <v>24</v>
      </c>
      <c r="AO28" s="3"/>
      <c r="AP28" s="556"/>
      <c r="AQ28" s="556"/>
      <c r="AR28" s="556"/>
      <c r="AS28" s="556"/>
      <c r="AT28" s="556"/>
      <c r="AU28" s="544">
        <f>COUNTIF(E28:AH28,"M")</f>
        <v>0</v>
      </c>
      <c r="AV28" s="544">
        <f>COUNTIF(E28:AH28,"T")</f>
        <v>0</v>
      </c>
      <c r="AW28" s="544">
        <f>COUNTIF(E28:AH28,"P")</f>
        <v>0</v>
      </c>
      <c r="AX28" s="544">
        <f>COUNTIF(E28:AH28,"N")</f>
        <v>9</v>
      </c>
      <c r="AY28" s="544">
        <f>COUNTIF(E28:AH28,"M/T")</f>
        <v>0</v>
      </c>
      <c r="AZ28" s="544">
        <f>COUNTIF(E28:AH28,"I/I")</f>
        <v>2</v>
      </c>
      <c r="BA28" s="544">
        <f>COUNTIF(E28:AH28,"I")</f>
        <v>0</v>
      </c>
      <c r="BB28" s="544">
        <f>COUNTIF(E28:AH28,"I²")</f>
        <v>0</v>
      </c>
      <c r="BC28" s="544">
        <f>COUNTIF(E28:AH28,"M4")</f>
        <v>0</v>
      </c>
      <c r="BD28" s="544">
        <f>COUNTIF(E28:AH28,"T6")</f>
        <v>0</v>
      </c>
      <c r="BE28" s="544">
        <f>COUNTIF(E28:AH28,"M/SN")</f>
        <v>0</v>
      </c>
      <c r="BF28" s="544">
        <f>COUNTIF(E28:AH28,"T/SN")</f>
        <v>0</v>
      </c>
      <c r="BG28" s="544">
        <f>COUNTIF(E28:AH28,"T/I")</f>
        <v>0</v>
      </c>
      <c r="BH28" s="544">
        <f>COUNTIF(E28:AH28,"P/i")</f>
        <v>0</v>
      </c>
      <c r="BI28" s="544">
        <f>COUNTIF(E28:AH28,"m/i")</f>
        <v>0</v>
      </c>
      <c r="BJ28" s="544">
        <f>COUNTIF(E28:AH28,"M5/N")</f>
        <v>0</v>
      </c>
      <c r="BK28" s="544">
        <f>COUNTIF(E28:AH28,"I2/SN")</f>
        <v>0</v>
      </c>
      <c r="BL28" s="544">
        <f>COUNTIF(E28:AH28,"M5")</f>
        <v>0</v>
      </c>
      <c r="BM28" s="544">
        <f>COUNTIF(E28:AH28,"M6")</f>
        <v>0</v>
      </c>
      <c r="BN28" s="544">
        <f>COUNTIF(E28:AH28,"T5")</f>
        <v>0</v>
      </c>
      <c r="BO28" s="544">
        <f>COUNTIF(E28:AH28,"FLUXO")</f>
        <v>0</v>
      </c>
      <c r="BP28" s="544">
        <f>COUNTIF(E28:AH28,"I2/N")</f>
        <v>0</v>
      </c>
      <c r="BQ28" s="544">
        <f>COUNTIF(E28:AH28,"N/M")</f>
        <v>0</v>
      </c>
      <c r="BR28" s="544">
        <f>COUNTIF(E28:AH28,"I/M")</f>
        <v>0</v>
      </c>
      <c r="BS28" s="544">
        <f>((AQ28*6)+(AR28*6)+(AS28*6)+(AT28)+(AP28*6))</f>
        <v>0</v>
      </c>
      <c r="BT28" s="557">
        <f>(AU28*$BV$6)+(AV28*$BW$6)+(AW28*$BX$6)+(AX28*$BY$6)+(AY28*$BZ$6)+(AZ28*$CA$6)+(BA28*$CB$6)+(BB28*$CC$6)+(BC28*$CD$6)+(BD28*$CE$6)+(BE28*$CF$6)+(BF28*$CG$6)+(BG28*$CH$6)+(BH28*$CI$6)+(BI28*$CJ$6)+(BJ28*$CK$6)+(BK28*$CL$6)+(BL28*$CM$6)+(BM28*$CN$6)+(BN28*$CO$6)+(BO28*$CP$6)+(BP28*$CQ$6)+(BQ28*$CR$6)+(BR28*$CS$6)</f>
        <v>132</v>
      </c>
    </row>
    <row r="29" spans="1:74" s="541" customFormat="1" ht="26.25" customHeight="1">
      <c r="A29" s="574" t="s">
        <v>256</v>
      </c>
      <c r="B29" s="575" t="s">
        <v>250</v>
      </c>
      <c r="C29" s="585">
        <v>177095</v>
      </c>
      <c r="D29" s="549"/>
      <c r="E29" s="550"/>
      <c r="F29" s="551" t="s">
        <v>62</v>
      </c>
      <c r="G29" s="551"/>
      <c r="H29" s="551"/>
      <c r="I29" s="551" t="s">
        <v>62</v>
      </c>
      <c r="J29" s="569" t="s">
        <v>62</v>
      </c>
      <c r="K29" s="550"/>
      <c r="L29" s="550" t="s">
        <v>62</v>
      </c>
      <c r="M29" s="551"/>
      <c r="N29" s="551"/>
      <c r="O29" s="551" t="s">
        <v>62</v>
      </c>
      <c r="P29" s="551"/>
      <c r="Q29" s="551"/>
      <c r="R29" s="551" t="s">
        <v>62</v>
      </c>
      <c r="S29" s="551"/>
      <c r="T29" s="551"/>
      <c r="U29" s="551" t="s">
        <v>62</v>
      </c>
      <c r="V29" s="551"/>
      <c r="W29" s="550"/>
      <c r="X29" s="550" t="s">
        <v>257</v>
      </c>
      <c r="Y29" s="550"/>
      <c r="Z29" s="550"/>
      <c r="AA29" s="551" t="s">
        <v>62</v>
      </c>
      <c r="AB29" s="551"/>
      <c r="AC29" s="569" t="s">
        <v>62</v>
      </c>
      <c r="AD29" s="551" t="s">
        <v>62</v>
      </c>
      <c r="AE29" s="550"/>
      <c r="AF29" s="550"/>
      <c r="AG29" s="567" t="s">
        <v>62</v>
      </c>
      <c r="AH29" s="551"/>
      <c r="AI29" s="553">
        <f>AM29</f>
        <v>108</v>
      </c>
      <c r="AJ29" s="553">
        <f>AI29+AK29</f>
        <v>150</v>
      </c>
      <c r="AK29" s="553">
        <f>AN29</f>
        <v>42</v>
      </c>
      <c r="AL29" s="554" t="s">
        <v>229</v>
      </c>
      <c r="AM29" s="571">
        <f>$AM$2-BS29</f>
        <v>108</v>
      </c>
      <c r="AN29" s="571">
        <f>(BT29-AM29)</f>
        <v>42</v>
      </c>
      <c r="AO29" s="3"/>
      <c r="AP29" s="556"/>
      <c r="AQ29" s="556"/>
      <c r="AR29" s="556"/>
      <c r="AS29" s="556"/>
      <c r="AT29" s="556"/>
      <c r="AU29" s="544">
        <f>COUNTIF(E29:AH29,"M")</f>
        <v>0</v>
      </c>
      <c r="AV29" s="544">
        <f>COUNTIF(E29:AH29,"T")</f>
        <v>0</v>
      </c>
      <c r="AW29" s="544">
        <f>COUNTIF(E29:AH29,"P")</f>
        <v>0</v>
      </c>
      <c r="AX29" s="544">
        <f>COUNTIF(E29:AH29,"N")</f>
        <v>11</v>
      </c>
      <c r="AY29" s="544">
        <f>COUNTIF(E29:AH29,"M/T")</f>
        <v>0</v>
      </c>
      <c r="AZ29" s="544">
        <f>COUNTIF(E29:AH29,"I/I")</f>
        <v>0</v>
      </c>
      <c r="BA29" s="544">
        <f>COUNTIF(E29:AH29,"I")</f>
        <v>0</v>
      </c>
      <c r="BB29" s="544">
        <f>COUNTIF(E29:AH29,"I²")</f>
        <v>0</v>
      </c>
      <c r="BC29" s="544">
        <f>COUNTIF(E29:AH29,"M4")</f>
        <v>0</v>
      </c>
      <c r="BD29" s="544">
        <f>COUNTIF(E29:AH29,"T6")</f>
        <v>0</v>
      </c>
      <c r="BE29" s="544">
        <f>COUNTIF(E29:AH29,"M/N")</f>
        <v>1</v>
      </c>
      <c r="BF29" s="544">
        <f>COUNTIF(E29:AH29,"T/SN")</f>
        <v>0</v>
      </c>
      <c r="BG29" s="544">
        <f>COUNTIF(E29:AH29,"T/I")</f>
        <v>0</v>
      </c>
      <c r="BH29" s="544">
        <f>COUNTIF(E29:AH29,"P/i")</f>
        <v>0</v>
      </c>
      <c r="BI29" s="544">
        <f>COUNTIF(E29:AH29,"m/i")</f>
        <v>0</v>
      </c>
      <c r="BJ29" s="544">
        <f>COUNTIF(E29:AH29,"M5/N")</f>
        <v>0</v>
      </c>
      <c r="BK29" s="544">
        <f>COUNTIF(E29:AH29,"I2/SN")</f>
        <v>0</v>
      </c>
      <c r="BL29" s="544">
        <f>COUNTIF(E29:AH29,"M5")</f>
        <v>0</v>
      </c>
      <c r="BM29" s="544">
        <f>COUNTIF(E29:AH29,"M6")</f>
        <v>0</v>
      </c>
      <c r="BN29" s="544">
        <f>COUNTIF(E29:AH29,"T5")</f>
        <v>0</v>
      </c>
      <c r="BO29" s="544">
        <f>COUNTIF(E29:AH29,"FLUXO")</f>
        <v>0</v>
      </c>
      <c r="BP29" s="544">
        <f>COUNTIF(E29:AH29,"I2/N")</f>
        <v>0</v>
      </c>
      <c r="BQ29" s="544">
        <f>COUNTIF(E29:AH29,"N/M")</f>
        <v>0</v>
      </c>
      <c r="BR29" s="544">
        <f>COUNTIF(E29:AH29,"I/M")</f>
        <v>0</v>
      </c>
      <c r="BS29" s="544">
        <f>((AQ29*6)+(AR29*6)+(AS29*6)+(AT29)+(AP29*6))</f>
        <v>0</v>
      </c>
      <c r="BT29" s="557">
        <f>(AU29*$BV$6)+(AV29*$BW$6)+(AW29*$BX$6)+(AX29*$BY$6)+(AY29*$BZ$6)+(AZ29*$CA$6)+(BA29*$CB$6)+(BB29*$CC$6)+(BC29*$CD$6)+(BD29*$CE$6)+(BE29*$CF$6)+(BF29*$CG$6)+(BG29*$CH$6)+(BH29*$CI$6)+(BI29*$CJ$6)+(BJ29*$CK$6)+(BK29*$CL$6)+(BL29*$CM$6)+(BM29*$CN$6)+(BN29*$CO$6)+(BO29*$CP$6)+(BP29*$CQ$6)+(BQ29*$CR$6)+(BR29*$CS$6)</f>
        <v>150</v>
      </c>
    </row>
    <row r="30" spans="1:74" s="541" customFormat="1" ht="26.25" customHeight="1">
      <c r="A30" s="574" t="s">
        <v>258</v>
      </c>
      <c r="B30" s="575" t="s">
        <v>259</v>
      </c>
      <c r="C30" s="564"/>
      <c r="D30" s="549" t="s">
        <v>248</v>
      </c>
      <c r="E30" s="550"/>
      <c r="F30" s="551"/>
      <c r="G30" s="551"/>
      <c r="H30" s="551"/>
      <c r="I30" s="551"/>
      <c r="J30" s="551"/>
      <c r="K30" s="550"/>
      <c r="L30" s="550"/>
      <c r="M30" s="551"/>
      <c r="N30" s="551"/>
      <c r="O30" s="551"/>
      <c r="P30" s="551"/>
      <c r="Q30" s="551"/>
      <c r="R30" s="551"/>
      <c r="S30" s="551"/>
      <c r="T30" s="551"/>
      <c r="U30" s="551" t="s">
        <v>62</v>
      </c>
      <c r="V30" s="551"/>
      <c r="W30" s="550"/>
      <c r="X30" s="550" t="s">
        <v>62</v>
      </c>
      <c r="Y30" s="550"/>
      <c r="Z30" s="550"/>
      <c r="AA30" s="551" t="s">
        <v>62</v>
      </c>
      <c r="AB30" s="551"/>
      <c r="AC30" s="551"/>
      <c r="AD30" s="551" t="s">
        <v>62</v>
      </c>
      <c r="AE30" s="550"/>
      <c r="AF30" s="550"/>
      <c r="AG30" s="550" t="s">
        <v>62</v>
      </c>
      <c r="AH30" s="551"/>
      <c r="AI30" s="553">
        <f>AM30</f>
        <v>60</v>
      </c>
      <c r="AJ30" s="553">
        <f>AI30+AK30</f>
        <v>60</v>
      </c>
      <c r="AK30" s="553">
        <f>AN30</f>
        <v>0</v>
      </c>
      <c r="AL30" s="554" t="s">
        <v>229</v>
      </c>
      <c r="AM30" s="571">
        <f>$AM$2-BS30</f>
        <v>60</v>
      </c>
      <c r="AN30" s="571">
        <f>(BT30-AM30)</f>
        <v>0</v>
      </c>
      <c r="AO30" s="3"/>
      <c r="AP30" s="556"/>
      <c r="AQ30" s="556">
        <v>8</v>
      </c>
      <c r="AR30" s="556"/>
      <c r="AS30" s="556"/>
      <c r="AT30" s="556"/>
      <c r="AU30" s="544">
        <f>COUNTIF(E30:AH30,"M")</f>
        <v>0</v>
      </c>
      <c r="AV30" s="544">
        <f>COUNTIF(E30:AH30,"T")</f>
        <v>0</v>
      </c>
      <c r="AW30" s="544">
        <f>COUNTIF(E30:AH30,"P")</f>
        <v>0</v>
      </c>
      <c r="AX30" s="544">
        <f>COUNTIF(E30:AH30,"N")</f>
        <v>5</v>
      </c>
      <c r="AY30" s="544">
        <f>COUNTIF(E30:AH30,"M/T")</f>
        <v>0</v>
      </c>
      <c r="AZ30" s="544">
        <f>COUNTIF(E30:AH30,"I/I")</f>
        <v>0</v>
      </c>
      <c r="BA30" s="544">
        <f>COUNTIF(E30:AH30,"I")</f>
        <v>0</v>
      </c>
      <c r="BB30" s="544">
        <f>COUNTIF(E30:AH30,"I²")</f>
        <v>0</v>
      </c>
      <c r="BC30" s="544">
        <f>COUNTIF(E30:AH30,"M4")</f>
        <v>0</v>
      </c>
      <c r="BD30" s="544">
        <f>COUNTIF(E30:AH30,"T6")</f>
        <v>0</v>
      </c>
      <c r="BE30" s="544">
        <f>COUNTIF(E30:AH30,"M/SN")</f>
        <v>0</v>
      </c>
      <c r="BF30" s="544">
        <f>COUNTIF(E30:AH30,"T/SN")</f>
        <v>0</v>
      </c>
      <c r="BG30" s="544">
        <f>COUNTIF(E30:AH30,"T/I")</f>
        <v>0</v>
      </c>
      <c r="BH30" s="544">
        <f>COUNTIF(E30:AH30,"P/i")</f>
        <v>0</v>
      </c>
      <c r="BI30" s="544">
        <f>COUNTIF(E30:AH30,"m/i")</f>
        <v>0</v>
      </c>
      <c r="BJ30" s="544">
        <f>COUNTIF(E30:AH30,"M5/N")</f>
        <v>0</v>
      </c>
      <c r="BK30" s="544">
        <f>COUNTIF(E30:AH30,"I2/SN")</f>
        <v>0</v>
      </c>
      <c r="BL30" s="544">
        <f>COUNTIF(E30:AH30,"M5")</f>
        <v>0</v>
      </c>
      <c r="BM30" s="544">
        <f>COUNTIF(E30:AH30,"M6")</f>
        <v>0</v>
      </c>
      <c r="BN30" s="544">
        <f>COUNTIF(E30:AH30,"T5")</f>
        <v>0</v>
      </c>
      <c r="BO30" s="544">
        <f>COUNTIF(E30:AH30,"FLUXO")</f>
        <v>0</v>
      </c>
      <c r="BP30" s="544">
        <f>COUNTIF(E30:AH30,"I2/N")</f>
        <v>0</v>
      </c>
      <c r="BQ30" s="544">
        <f>COUNTIF(E30:AH30,"N/M")</f>
        <v>0</v>
      </c>
      <c r="BR30" s="544">
        <f>COUNTIF(E30:AH30,"I/M")</f>
        <v>0</v>
      </c>
      <c r="BS30" s="544">
        <f>((AQ30*6)+(AR30*6)+(AS30*6)+(AT30)+(AP30*6))</f>
        <v>48</v>
      </c>
      <c r="BT30" s="557">
        <f>(AU30*$BV$6)+(AV30*$BW$6)+(AW30*$BX$6)+(AX30*$BY$6)+(AY30*$BZ$6)+(AZ30*$CA$6)+(BA30*$CB$6)+(BB30*$CC$6)+(BC30*$CD$6)+(BD30*$CE$6)+(BE30*$CF$6)+(BF30*$CG$6)+(BG30*$CH$6)+(BH30*$CI$6)+(BI30*$CJ$6)+(BJ30*$CK$6)+(BK30*$CL$6)+(BL30*$CM$6)+(BM30*$CN$6)+(BN30*$CO$6)+(BO30*$CP$6)+(BP30*$CQ$6)+(BQ30*$CR$6)+(BR30*$CS$6)</f>
        <v>60</v>
      </c>
    </row>
    <row r="31" spans="1:74" s="541" customFormat="1" ht="26.25" customHeight="1">
      <c r="A31" s="535" t="s">
        <v>0</v>
      </c>
      <c r="B31" s="536" t="s">
        <v>1</v>
      </c>
      <c r="C31" s="537" t="s">
        <v>209</v>
      </c>
      <c r="D31" s="535" t="s">
        <v>3</v>
      </c>
      <c r="E31" s="538">
        <v>1</v>
      </c>
      <c r="F31" s="538">
        <v>2</v>
      </c>
      <c r="G31" s="538">
        <v>3</v>
      </c>
      <c r="H31" s="538">
        <v>4</v>
      </c>
      <c r="I31" s="538">
        <v>5</v>
      </c>
      <c r="J31" s="538">
        <v>6</v>
      </c>
      <c r="K31" s="538">
        <v>7</v>
      </c>
      <c r="L31" s="538">
        <v>8</v>
      </c>
      <c r="M31" s="538">
        <v>9</v>
      </c>
      <c r="N31" s="538">
        <v>10</v>
      </c>
      <c r="O31" s="538">
        <v>11</v>
      </c>
      <c r="P31" s="538">
        <v>12</v>
      </c>
      <c r="Q31" s="538">
        <v>13</v>
      </c>
      <c r="R31" s="538">
        <v>14</v>
      </c>
      <c r="S31" s="538">
        <v>15</v>
      </c>
      <c r="T31" s="538">
        <v>16</v>
      </c>
      <c r="U31" s="538">
        <v>17</v>
      </c>
      <c r="V31" s="538">
        <v>18</v>
      </c>
      <c r="W31" s="538">
        <v>19</v>
      </c>
      <c r="X31" s="538">
        <v>20</v>
      </c>
      <c r="Y31" s="538">
        <v>21</v>
      </c>
      <c r="Z31" s="538">
        <v>22</v>
      </c>
      <c r="AA31" s="538">
        <v>23</v>
      </c>
      <c r="AB31" s="538">
        <v>24</v>
      </c>
      <c r="AC31" s="538">
        <v>25</v>
      </c>
      <c r="AD31" s="538">
        <v>26</v>
      </c>
      <c r="AE31" s="538">
        <v>27</v>
      </c>
      <c r="AF31" s="538">
        <v>28</v>
      </c>
      <c r="AG31" s="538">
        <v>29</v>
      </c>
      <c r="AH31" s="538">
        <v>30</v>
      </c>
      <c r="AI31" s="539" t="s">
        <v>4</v>
      </c>
      <c r="AJ31" s="539" t="s">
        <v>5</v>
      </c>
      <c r="AK31" s="539" t="s">
        <v>6</v>
      </c>
      <c r="AL31" s="554"/>
      <c r="AT31" s="562"/>
      <c r="AU31" s="263"/>
      <c r="AV31" s="263"/>
      <c r="AW31" s="263"/>
      <c r="AX31" s="263"/>
      <c r="AY31" s="263"/>
      <c r="AZ31" s="263"/>
      <c r="BA31" s="263"/>
      <c r="BB31" s="263"/>
      <c r="BC31" s="263"/>
      <c r="BD31" s="263"/>
      <c r="BE31" s="263"/>
      <c r="BF31" s="263"/>
      <c r="BG31" s="263"/>
      <c r="BH31" s="263"/>
      <c r="BI31" s="263"/>
      <c r="BJ31" s="263"/>
      <c r="BK31" s="263"/>
      <c r="BL31" s="263"/>
      <c r="BM31" s="263"/>
      <c r="BN31" s="263"/>
      <c r="BO31" s="263"/>
      <c r="BP31" s="263"/>
      <c r="BQ31" s="263"/>
      <c r="BR31" s="263"/>
      <c r="BS31" s="263"/>
      <c r="BT31" s="264"/>
      <c r="BU31" s="562"/>
      <c r="BV31" s="558"/>
    </row>
    <row r="32" spans="1:74" s="541" customFormat="1" ht="26.25" customHeight="1">
      <c r="A32" s="535"/>
      <c r="B32" s="536" t="s">
        <v>210</v>
      </c>
      <c r="C32" s="537" t="s">
        <v>211</v>
      </c>
      <c r="D32" s="535"/>
      <c r="E32" s="538" t="s">
        <v>11</v>
      </c>
      <c r="F32" s="538" t="s">
        <v>12</v>
      </c>
      <c r="G32" s="538" t="s">
        <v>13</v>
      </c>
      <c r="H32" s="538" t="s">
        <v>8</v>
      </c>
      <c r="I32" s="538" t="s">
        <v>9</v>
      </c>
      <c r="J32" s="538" t="s">
        <v>10</v>
      </c>
      <c r="K32" s="538" t="s">
        <v>154</v>
      </c>
      <c r="L32" s="538" t="s">
        <v>11</v>
      </c>
      <c r="M32" s="538" t="s">
        <v>12</v>
      </c>
      <c r="N32" s="538" t="s">
        <v>13</v>
      </c>
      <c r="O32" s="538" t="s">
        <v>8</v>
      </c>
      <c r="P32" s="538" t="s">
        <v>9</v>
      </c>
      <c r="Q32" s="538" t="s">
        <v>10</v>
      </c>
      <c r="R32" s="538" t="s">
        <v>154</v>
      </c>
      <c r="S32" s="538" t="s">
        <v>11</v>
      </c>
      <c r="T32" s="538" t="s">
        <v>12</v>
      </c>
      <c r="U32" s="538" t="s">
        <v>13</v>
      </c>
      <c r="V32" s="538" t="s">
        <v>8</v>
      </c>
      <c r="W32" s="538" t="s">
        <v>9</v>
      </c>
      <c r="X32" s="538" t="s">
        <v>10</v>
      </c>
      <c r="Y32" s="538" t="s">
        <v>154</v>
      </c>
      <c r="Z32" s="538" t="s">
        <v>11</v>
      </c>
      <c r="AA32" s="538" t="s">
        <v>12</v>
      </c>
      <c r="AB32" s="538" t="s">
        <v>13</v>
      </c>
      <c r="AC32" s="538" t="s">
        <v>8</v>
      </c>
      <c r="AD32" s="538" t="s">
        <v>9</v>
      </c>
      <c r="AE32" s="538" t="s">
        <v>10</v>
      </c>
      <c r="AF32" s="538" t="s">
        <v>154</v>
      </c>
      <c r="AG32" s="538" t="s">
        <v>11</v>
      </c>
      <c r="AH32" s="538" t="s">
        <v>12</v>
      </c>
      <c r="AI32" s="539"/>
      <c r="AJ32" s="539"/>
      <c r="AK32" s="539"/>
      <c r="AL32" s="554"/>
      <c r="AT32" s="562"/>
      <c r="AU32" s="263"/>
      <c r="AV32" s="263"/>
      <c r="AW32" s="263"/>
      <c r="AX32" s="263"/>
      <c r="AY32" s="263"/>
      <c r="AZ32" s="263"/>
      <c r="BA32" s="263"/>
      <c r="BB32" s="263"/>
      <c r="BC32" s="263"/>
      <c r="BD32" s="263"/>
      <c r="BE32" s="263"/>
      <c r="BF32" s="263"/>
      <c r="BG32" s="263"/>
      <c r="BH32" s="263"/>
      <c r="BI32" s="263"/>
      <c r="BJ32" s="263"/>
      <c r="BK32" s="263"/>
      <c r="BL32" s="263"/>
      <c r="BM32" s="263"/>
      <c r="BN32" s="263"/>
      <c r="BO32" s="263"/>
      <c r="BP32" s="263"/>
      <c r="BQ32" s="263"/>
      <c r="BR32" s="263"/>
      <c r="BS32" s="263"/>
      <c r="BT32" s="264"/>
      <c r="BU32" s="562"/>
      <c r="BV32" s="558"/>
    </row>
    <row r="33" spans="1:1025" s="541" customFormat="1" ht="26.25" customHeight="1">
      <c r="A33" s="574" t="s">
        <v>260</v>
      </c>
      <c r="B33" s="575" t="s">
        <v>261</v>
      </c>
      <c r="C33" s="564">
        <v>459785</v>
      </c>
      <c r="D33" s="549" t="s">
        <v>248</v>
      </c>
      <c r="E33" s="550"/>
      <c r="F33" s="551"/>
      <c r="G33" s="551" t="s">
        <v>62</v>
      </c>
      <c r="H33" s="551"/>
      <c r="I33" s="551"/>
      <c r="J33" s="551"/>
      <c r="K33" s="550"/>
      <c r="L33" s="550"/>
      <c r="M33" s="551" t="s">
        <v>62</v>
      </c>
      <c r="N33" s="551"/>
      <c r="O33" s="551"/>
      <c r="P33" s="551" t="s">
        <v>255</v>
      </c>
      <c r="Q33" s="551"/>
      <c r="R33" s="551"/>
      <c r="S33" s="551" t="s">
        <v>255</v>
      </c>
      <c r="T33" s="551"/>
      <c r="U33" s="551"/>
      <c r="V33" s="551" t="s">
        <v>62</v>
      </c>
      <c r="W33" s="550"/>
      <c r="X33" s="550"/>
      <c r="Y33" s="550"/>
      <c r="Z33" s="550"/>
      <c r="AA33" s="551"/>
      <c r="AB33" s="551" t="s">
        <v>62</v>
      </c>
      <c r="AC33" s="551" t="s">
        <v>62</v>
      </c>
      <c r="AD33" s="551"/>
      <c r="AE33" s="550" t="s">
        <v>62</v>
      </c>
      <c r="AF33" s="550" t="s">
        <v>62</v>
      </c>
      <c r="AG33" s="550"/>
      <c r="AH33" s="551" t="s">
        <v>62</v>
      </c>
      <c r="AI33" s="553">
        <f>AM33</f>
        <v>108</v>
      </c>
      <c r="AJ33" s="553">
        <f>AI33+AK33</f>
        <v>120</v>
      </c>
      <c r="AK33" s="553">
        <f>AN33</f>
        <v>12</v>
      </c>
      <c r="AL33" s="554" t="s">
        <v>229</v>
      </c>
      <c r="AM33" s="571">
        <f>$AM$2-BS33</f>
        <v>108</v>
      </c>
      <c r="AN33" s="571">
        <f>(BT33-AM33)</f>
        <v>12</v>
      </c>
      <c r="AO33" s="3"/>
      <c r="AP33" s="556"/>
      <c r="AQ33" s="556"/>
      <c r="AR33" s="556"/>
      <c r="AS33" s="556"/>
      <c r="AT33" s="556"/>
      <c r="AU33" s="544">
        <f>COUNTIF(E33:AH33,"M")</f>
        <v>0</v>
      </c>
      <c r="AV33" s="544">
        <f>COUNTIF(E33:AH33,"T")</f>
        <v>0</v>
      </c>
      <c r="AW33" s="544">
        <f>COUNTIF(E33:AH33,"P")</f>
        <v>0</v>
      </c>
      <c r="AX33" s="544">
        <f>COUNTIF(E33:AH33,"N")</f>
        <v>8</v>
      </c>
      <c r="AY33" s="544">
        <f>COUNTIF(E33:AH33,"M/T")</f>
        <v>0</v>
      </c>
      <c r="AZ33" s="544">
        <f>COUNTIF(E33:AH33,"I/I")</f>
        <v>2</v>
      </c>
      <c r="BA33" s="544">
        <f>COUNTIF(E33:AH33,"I")</f>
        <v>0</v>
      </c>
      <c r="BB33" s="544">
        <f>COUNTIF(E33:AH33,"I²")</f>
        <v>0</v>
      </c>
      <c r="BC33" s="544">
        <f>COUNTIF(E33:AH33,"M4")</f>
        <v>0</v>
      </c>
      <c r="BD33" s="544">
        <f>COUNTIF(E33:AH33,"T6")</f>
        <v>0</v>
      </c>
      <c r="BE33" s="544">
        <f>COUNTIF(E33:AH33,"M/SN")</f>
        <v>0</v>
      </c>
      <c r="BF33" s="544">
        <f>COUNTIF(E33:AH33,"T/SN")</f>
        <v>0</v>
      </c>
      <c r="BG33" s="544">
        <f>COUNTIF(E33:AH33,"T/I")</f>
        <v>0</v>
      </c>
      <c r="BH33" s="544">
        <f>COUNTIF(E33:AH33,"P/i")</f>
        <v>0</v>
      </c>
      <c r="BI33" s="544">
        <f>COUNTIF(E33:AH33,"m/i")</f>
        <v>0</v>
      </c>
      <c r="BJ33" s="544">
        <f>COUNTIF(E33:AH33,"M5/N")</f>
        <v>0</v>
      </c>
      <c r="BK33" s="544">
        <f>COUNTIF(E33:AH33,"I2/SN")</f>
        <v>0</v>
      </c>
      <c r="BL33" s="544">
        <f>COUNTIF(E33:AH33,"M5")</f>
        <v>0</v>
      </c>
      <c r="BM33" s="544">
        <f>COUNTIF(E33:AH33,"M6")</f>
        <v>0</v>
      </c>
      <c r="BN33" s="544">
        <f>COUNTIF(E33:AH33,"T5")</f>
        <v>0</v>
      </c>
      <c r="BO33" s="544">
        <f>COUNTIF(E33:AH33,"FLUXO")</f>
        <v>0</v>
      </c>
      <c r="BP33" s="544">
        <f>COUNTIF(E33:AH33,"I2/N")</f>
        <v>0</v>
      </c>
      <c r="BQ33" s="544">
        <f>COUNTIF(E33:AH33,"N/M")</f>
        <v>0</v>
      </c>
      <c r="BR33" s="544">
        <f>COUNTIF(E33:AH33,"I/M")</f>
        <v>0</v>
      </c>
      <c r="BS33" s="544">
        <f>((AQ33*6)+(AR33*6)+(AS33*6)+(AT33)+(AP33*6))</f>
        <v>0</v>
      </c>
      <c r="BT33" s="557">
        <f>(AU33*$BV$6)+(AV33*$BW$6)+(AW33*$BX$6)+(AX33*$BY$6)+(AY33*$BZ$6)+(AZ33*$CA$6)+(BA33*$CB$6)+(BB33*$CC$6)+(BC33*$CD$6)+(BD33*$CE$6)+(BE33*$CF$6)+(BF33*$CG$6)+(BG33*$CH$6)+(BH33*$CI$6)+(BI33*$CJ$6)+(BJ33*$CK$6)+(BK33*$CL$6)+(BL33*$CM$6)+(BM33*$CN$6)+(BN33*$CO$6)+(BO33*$CP$6)+(BP33*$CQ$6)+(BQ33*$CR$6)+(BR33*$CS$6)</f>
        <v>120</v>
      </c>
    </row>
    <row r="34" spans="1:1025" s="541" customFormat="1" ht="26.25" customHeight="1">
      <c r="A34" s="574">
        <v>434779</v>
      </c>
      <c r="B34" s="575" t="s">
        <v>262</v>
      </c>
      <c r="C34" s="585">
        <v>198700</v>
      </c>
      <c r="D34" s="549" t="s">
        <v>248</v>
      </c>
      <c r="E34" s="550"/>
      <c r="F34" s="551"/>
      <c r="G34" s="551" t="s">
        <v>62</v>
      </c>
      <c r="H34" s="551"/>
      <c r="I34" s="551"/>
      <c r="J34" s="551" t="s">
        <v>62</v>
      </c>
      <c r="K34" s="550"/>
      <c r="L34" s="550"/>
      <c r="M34" s="551" t="s">
        <v>62</v>
      </c>
      <c r="N34" s="551"/>
      <c r="O34" s="551"/>
      <c r="P34" s="551" t="s">
        <v>255</v>
      </c>
      <c r="Q34" s="551"/>
      <c r="R34" s="551"/>
      <c r="S34" s="551" t="s">
        <v>255</v>
      </c>
      <c r="T34" s="551"/>
      <c r="U34" s="551"/>
      <c r="V34" s="551" t="s">
        <v>62</v>
      </c>
      <c r="W34" s="550"/>
      <c r="X34" s="550"/>
      <c r="Y34" s="568" t="s">
        <v>17</v>
      </c>
      <c r="Z34" s="550"/>
      <c r="AA34" s="551"/>
      <c r="AB34" s="551" t="s">
        <v>62</v>
      </c>
      <c r="AC34" s="551"/>
      <c r="AD34" s="551"/>
      <c r="AE34" s="550" t="s">
        <v>62</v>
      </c>
      <c r="AF34" s="550"/>
      <c r="AG34" s="550"/>
      <c r="AH34" s="551" t="s">
        <v>62</v>
      </c>
      <c r="AI34" s="553">
        <f>AM34</f>
        <v>96</v>
      </c>
      <c r="AJ34" s="553">
        <f>AI34+AK34</f>
        <v>108</v>
      </c>
      <c r="AK34" s="553">
        <f>AN34</f>
        <v>12</v>
      </c>
      <c r="AL34" s="554" t="s">
        <v>229</v>
      </c>
      <c r="AM34" s="571">
        <f>$AM$2-BS34</f>
        <v>96</v>
      </c>
      <c r="AN34" s="571">
        <f>(BT34-AM34)</f>
        <v>12</v>
      </c>
      <c r="AO34" s="3"/>
      <c r="AP34" s="556"/>
      <c r="AQ34" s="556"/>
      <c r="AR34" s="556"/>
      <c r="AS34" s="556">
        <v>2</v>
      </c>
      <c r="AT34" s="556"/>
      <c r="AU34" s="544">
        <f>COUNTIF(E34:AH34,"M")</f>
        <v>0</v>
      </c>
      <c r="AV34" s="544">
        <f>COUNTIF(E34:AH34,"T")</f>
        <v>0</v>
      </c>
      <c r="AW34" s="544">
        <f>COUNTIF(E34:AH34,"P")</f>
        <v>0</v>
      </c>
      <c r="AX34" s="544">
        <f>COUNTIF(E34:AH34,"N")</f>
        <v>7</v>
      </c>
      <c r="AY34" s="544">
        <f>COUNTIF(E34:AH34,"M/T")</f>
        <v>0</v>
      </c>
      <c r="AZ34" s="544">
        <f>COUNTIF(E34:AH34,"I/I")</f>
        <v>2</v>
      </c>
      <c r="BA34" s="544">
        <f>COUNTIF(E34:AH34,"I")</f>
        <v>0</v>
      </c>
      <c r="BB34" s="544">
        <f>COUNTIF(E34:AH34,"I²")</f>
        <v>0</v>
      </c>
      <c r="BC34" s="544">
        <f>COUNTIF(E34:AH34,"M4")</f>
        <v>0</v>
      </c>
      <c r="BD34" s="544">
        <f>COUNTIF(E34:AH34,"T6")</f>
        <v>0</v>
      </c>
      <c r="BE34" s="544">
        <f>COUNTIF(E34:AH34,"M/SN")</f>
        <v>0</v>
      </c>
      <c r="BF34" s="544">
        <f>COUNTIF(E34:AH34,"T/SN")</f>
        <v>0</v>
      </c>
      <c r="BG34" s="544">
        <f>COUNTIF(E34:AH34,"T/I")</f>
        <v>0</v>
      </c>
      <c r="BH34" s="544">
        <f>COUNTIF(E34:AH34,"P/i")</f>
        <v>0</v>
      </c>
      <c r="BI34" s="544">
        <f>COUNTIF(E34:AH34,"m/i")</f>
        <v>0</v>
      </c>
      <c r="BJ34" s="544">
        <f>COUNTIF(E34:AH34,"M5/N")</f>
        <v>0</v>
      </c>
      <c r="BK34" s="544">
        <f>COUNTIF(E34:AH34,"I2/SN")</f>
        <v>0</v>
      </c>
      <c r="BL34" s="544">
        <f>COUNTIF(E34:AH34,"M5")</f>
        <v>0</v>
      </c>
      <c r="BM34" s="544">
        <f>COUNTIF(E34:AH34,"M6")</f>
        <v>0</v>
      </c>
      <c r="BN34" s="544">
        <f>COUNTIF(E34:AH34,"T5")</f>
        <v>0</v>
      </c>
      <c r="BO34" s="544">
        <f>COUNTIF(E34:AH34,"FLUXO")</f>
        <v>0</v>
      </c>
      <c r="BP34" s="544">
        <f>COUNTIF(E34:AH34,"I2/N")</f>
        <v>0</v>
      </c>
      <c r="BQ34" s="544">
        <f>COUNTIF(E34:AH34,"N/M")</f>
        <v>0</v>
      </c>
      <c r="BR34" s="544">
        <f>COUNTIF(E34:AH34,"I/M")</f>
        <v>0</v>
      </c>
      <c r="BS34" s="544">
        <f>((AQ34*6)+(AR34*6)+(AS34*6)+(AT34)+(AP34*6))</f>
        <v>12</v>
      </c>
      <c r="BT34" s="557">
        <f>(AU34*$BV$6)+(AV34*$BW$6)+(AW34*$BX$6)+(AX34*$BY$6)+(AY34*$BZ$6)+(AZ34*$CA$6)+(BA34*$CB$6)+(BB34*$CC$6)+(BC34*$CD$6)+(BD34*$CE$6)+(BE34*$CF$6)+(BF34*$CG$6)+(BG34*$CH$6)+(BH34*$CI$6)+(BI34*$CJ$6)+(BJ34*$CK$6)+(BK34*$CL$6)+(BL34*$CM$6)+(BM34*$CN$6)+(BN34*$CO$6)+(BO34*$CP$6)+(BP34*$CQ$6)+(BQ34*$CR$6)+(BR34*$CS$6)</f>
        <v>108</v>
      </c>
    </row>
    <row r="35" spans="1:1025" s="541" customFormat="1" ht="26.25" customHeight="1">
      <c r="A35" s="574" t="s">
        <v>251</v>
      </c>
      <c r="B35" s="575" t="s">
        <v>263</v>
      </c>
      <c r="C35" s="585"/>
      <c r="D35" s="549" t="s">
        <v>248</v>
      </c>
      <c r="E35" s="550"/>
      <c r="F35" s="551"/>
      <c r="G35" s="551"/>
      <c r="H35" s="551"/>
      <c r="I35" s="551" t="s">
        <v>62</v>
      </c>
      <c r="J35" s="551"/>
      <c r="K35" s="550"/>
      <c r="L35" s="550" t="s">
        <v>62</v>
      </c>
      <c r="M35" s="551"/>
      <c r="N35" s="551"/>
      <c r="O35" s="551" t="s">
        <v>30</v>
      </c>
      <c r="P35" s="551"/>
      <c r="Q35" s="551"/>
      <c r="R35" s="551"/>
      <c r="S35" s="551" t="s">
        <v>62</v>
      </c>
      <c r="T35" s="551"/>
      <c r="U35" s="551"/>
      <c r="V35" s="551" t="s">
        <v>62</v>
      </c>
      <c r="W35" s="550"/>
      <c r="X35" s="550"/>
      <c r="Y35" s="550" t="s">
        <v>62</v>
      </c>
      <c r="Z35" s="550"/>
      <c r="AA35" s="551"/>
      <c r="AB35" s="551" t="s">
        <v>62</v>
      </c>
      <c r="AC35" s="551"/>
      <c r="AD35" s="551"/>
      <c r="AE35" s="550" t="s">
        <v>62</v>
      </c>
      <c r="AF35" s="550"/>
      <c r="AG35" s="550"/>
      <c r="AH35" s="551" t="s">
        <v>62</v>
      </c>
      <c r="AI35" s="553">
        <f>AM35</f>
        <v>108</v>
      </c>
      <c r="AJ35" s="553">
        <f>AI35+AK35</f>
        <v>108</v>
      </c>
      <c r="AK35" s="553">
        <f>AN35</f>
        <v>0</v>
      </c>
      <c r="AL35" s="554" t="s">
        <v>229</v>
      </c>
      <c r="AM35" s="571">
        <f>$AM$2-BS35</f>
        <v>108</v>
      </c>
      <c r="AN35" s="571">
        <f>(BT35-AM35)</f>
        <v>0</v>
      </c>
      <c r="AO35" s="3"/>
      <c r="AP35" s="556"/>
      <c r="AQ35" s="556"/>
      <c r="AR35" s="556"/>
      <c r="AS35" s="556"/>
      <c r="AT35" s="556"/>
      <c r="AU35" s="544">
        <f>COUNTIF(E35:AH35,"M")</f>
        <v>0</v>
      </c>
      <c r="AV35" s="544">
        <f>COUNTIF(E35:AH35,"T")</f>
        <v>0</v>
      </c>
      <c r="AW35" s="544">
        <f>COUNTIF(E35:AH35,"P")</f>
        <v>0</v>
      </c>
      <c r="AX35" s="544">
        <f>COUNTIF(E35:AH35,"N")</f>
        <v>8</v>
      </c>
      <c r="AY35" s="544">
        <f>COUNTIF(E35:AH35,"M/T")</f>
        <v>0</v>
      </c>
      <c r="AZ35" s="544">
        <f>COUNTIF(E35:AH35,"I/I")</f>
        <v>0</v>
      </c>
      <c r="BA35" s="544">
        <f>COUNTIF(E35:AH35,"I")</f>
        <v>0</v>
      </c>
      <c r="BB35" s="544">
        <f>COUNTIF(E35:AH35,"I²")</f>
        <v>0</v>
      </c>
      <c r="BC35" s="544">
        <f>COUNTIF(E35:AH35,"M4")</f>
        <v>0</v>
      </c>
      <c r="BD35" s="544">
        <f>COUNTIF(E35:AH35,"T6")</f>
        <v>0</v>
      </c>
      <c r="BE35" s="544">
        <f>COUNTIF(E35:AH35,"M/SN")</f>
        <v>0</v>
      </c>
      <c r="BF35" s="544">
        <f>COUNTIF(E35:AH35,"T/SN")</f>
        <v>0</v>
      </c>
      <c r="BG35" s="544">
        <f>COUNTIF(E35:AH35,"T/I")</f>
        <v>1</v>
      </c>
      <c r="BH35" s="544">
        <f>COUNTIF(E35:AH35,"P/i")</f>
        <v>0</v>
      </c>
      <c r="BI35" s="544">
        <f>COUNTIF(E35:AH35,"m/i")</f>
        <v>0</v>
      </c>
      <c r="BJ35" s="544">
        <f>COUNTIF(E35:AH35,"M5/N")</f>
        <v>0</v>
      </c>
      <c r="BK35" s="544">
        <f>COUNTIF(E35:AH35,"I2/SN")</f>
        <v>0</v>
      </c>
      <c r="BL35" s="544">
        <f>COUNTIF(E35:AH35,"M5")</f>
        <v>0</v>
      </c>
      <c r="BM35" s="544">
        <f>COUNTIF(E35:AH35,"M6")</f>
        <v>0</v>
      </c>
      <c r="BN35" s="544">
        <f>COUNTIF(E35:AH35,"T5")</f>
        <v>0</v>
      </c>
      <c r="BO35" s="544">
        <f>COUNTIF(E35:AH35,"FLUXO")</f>
        <v>0</v>
      </c>
      <c r="BP35" s="544">
        <f>COUNTIF(E35:AH35,"I2/N")</f>
        <v>0</v>
      </c>
      <c r="BQ35" s="544">
        <f>COUNTIF(E35:AH35,"N/M")</f>
        <v>0</v>
      </c>
      <c r="BR35" s="544">
        <f>COUNTIF(E35:AH35,"I/M")</f>
        <v>0</v>
      </c>
      <c r="BS35" s="544">
        <f>((AQ35*6)+(AR35*6)+(AS35*6)+(AT35)+(AP35*6))</f>
        <v>0</v>
      </c>
      <c r="BT35" s="557">
        <f>(AU35*$BV$6)+(AV35*$BW$6)+(AW35*$BX$6)+(AX35*$BY$6)+(AY35*$BZ$6)+(AZ35*$CA$6)+(BA35*$CB$6)+(BB35*$CC$6)+(BC35*$CD$6)+(BD35*$CE$6)+(BE35*$CF$6)+(BF35*$CG$6)+(BG35*$CH$6)+(BH35*$CI$6)+(BI35*$CJ$6)+(BJ35*$CK$6)+(BK35*$CL$6)+(BL35*$CM$6)+(BM35*$CN$6)+(BN35*$CO$6)+(BO35*$CP$6)+(BP35*$CQ$6)+(BQ35*$CR$6)+(BR35*$CS$6)</f>
        <v>108</v>
      </c>
    </row>
    <row r="36" spans="1:1025" s="541" customFormat="1" ht="26.25" customHeight="1">
      <c r="A36" s="535" t="s">
        <v>0</v>
      </c>
      <c r="B36" s="536" t="s">
        <v>1</v>
      </c>
      <c r="C36" s="537" t="s">
        <v>209</v>
      </c>
      <c r="D36" s="535" t="s">
        <v>3</v>
      </c>
      <c r="E36" s="538">
        <v>1</v>
      </c>
      <c r="F36" s="538">
        <v>2</v>
      </c>
      <c r="G36" s="538">
        <v>3</v>
      </c>
      <c r="H36" s="538">
        <v>4</v>
      </c>
      <c r="I36" s="538">
        <v>5</v>
      </c>
      <c r="J36" s="538">
        <v>6</v>
      </c>
      <c r="K36" s="538">
        <v>7</v>
      </c>
      <c r="L36" s="538">
        <v>8</v>
      </c>
      <c r="M36" s="538">
        <v>9</v>
      </c>
      <c r="N36" s="538">
        <v>10</v>
      </c>
      <c r="O36" s="538">
        <v>11</v>
      </c>
      <c r="P36" s="538">
        <v>12</v>
      </c>
      <c r="Q36" s="538">
        <v>13</v>
      </c>
      <c r="R36" s="538">
        <v>14</v>
      </c>
      <c r="S36" s="538">
        <v>15</v>
      </c>
      <c r="T36" s="538">
        <v>16</v>
      </c>
      <c r="U36" s="538">
        <v>17</v>
      </c>
      <c r="V36" s="538">
        <v>18</v>
      </c>
      <c r="W36" s="538">
        <v>19</v>
      </c>
      <c r="X36" s="538">
        <v>20</v>
      </c>
      <c r="Y36" s="538">
        <v>21</v>
      </c>
      <c r="Z36" s="538">
        <v>22</v>
      </c>
      <c r="AA36" s="538">
        <v>23</v>
      </c>
      <c r="AB36" s="538">
        <v>24</v>
      </c>
      <c r="AC36" s="538">
        <v>25</v>
      </c>
      <c r="AD36" s="538">
        <v>26</v>
      </c>
      <c r="AE36" s="538">
        <v>27</v>
      </c>
      <c r="AF36" s="538">
        <v>28</v>
      </c>
      <c r="AG36" s="538">
        <v>29</v>
      </c>
      <c r="AH36" s="538">
        <v>30</v>
      </c>
      <c r="AI36" s="539" t="s">
        <v>4</v>
      </c>
      <c r="AJ36" s="539" t="s">
        <v>5</v>
      </c>
      <c r="AK36" s="539" t="s">
        <v>6</v>
      </c>
      <c r="AL36" s="554"/>
      <c r="AT36" s="562"/>
      <c r="AU36" s="263"/>
      <c r="AV36" s="263"/>
      <c r="AW36" s="263"/>
      <c r="AX36" s="263"/>
      <c r="AY36" s="263"/>
      <c r="AZ36" s="263"/>
      <c r="BA36" s="263"/>
      <c r="BB36" s="263"/>
      <c r="BC36" s="263"/>
      <c r="BD36" s="263"/>
      <c r="BE36" s="263"/>
      <c r="BF36" s="263"/>
      <c r="BG36" s="263"/>
      <c r="BH36" s="263"/>
      <c r="BI36" s="263"/>
      <c r="BJ36" s="263"/>
      <c r="BK36" s="263"/>
      <c r="BL36" s="263"/>
      <c r="BM36" s="263"/>
      <c r="BN36" s="263"/>
      <c r="BO36" s="263"/>
      <c r="BP36" s="263"/>
      <c r="BQ36" s="263"/>
      <c r="BR36" s="263"/>
      <c r="BS36" s="263"/>
      <c r="BT36" s="264"/>
      <c r="BU36" s="562"/>
    </row>
    <row r="37" spans="1:1025" s="541" customFormat="1" ht="26.25" customHeight="1">
      <c r="A37" s="535"/>
      <c r="B37" s="536" t="s">
        <v>264</v>
      </c>
      <c r="C37" s="537" t="s">
        <v>211</v>
      </c>
      <c r="D37" s="535"/>
      <c r="E37" s="538" t="s">
        <v>11</v>
      </c>
      <c r="F37" s="538" t="s">
        <v>12</v>
      </c>
      <c r="G37" s="538" t="s">
        <v>13</v>
      </c>
      <c r="H37" s="538" t="s">
        <v>8</v>
      </c>
      <c r="I37" s="538" t="s">
        <v>9</v>
      </c>
      <c r="J37" s="538" t="s">
        <v>10</v>
      </c>
      <c r="K37" s="538" t="s">
        <v>154</v>
      </c>
      <c r="L37" s="538" t="s">
        <v>11</v>
      </c>
      <c r="M37" s="538" t="s">
        <v>12</v>
      </c>
      <c r="N37" s="538" t="s">
        <v>13</v>
      </c>
      <c r="O37" s="538" t="s">
        <v>8</v>
      </c>
      <c r="P37" s="538" t="s">
        <v>9</v>
      </c>
      <c r="Q37" s="538" t="s">
        <v>10</v>
      </c>
      <c r="R37" s="538" t="s">
        <v>154</v>
      </c>
      <c r="S37" s="538" t="s">
        <v>11</v>
      </c>
      <c r="T37" s="538" t="s">
        <v>12</v>
      </c>
      <c r="U37" s="538" t="s">
        <v>13</v>
      </c>
      <c r="V37" s="538" t="s">
        <v>8</v>
      </c>
      <c r="W37" s="538" t="s">
        <v>9</v>
      </c>
      <c r="X37" s="538" t="s">
        <v>10</v>
      </c>
      <c r="Y37" s="538" t="s">
        <v>154</v>
      </c>
      <c r="Z37" s="538" t="s">
        <v>11</v>
      </c>
      <c r="AA37" s="538" t="s">
        <v>12</v>
      </c>
      <c r="AB37" s="538" t="s">
        <v>13</v>
      </c>
      <c r="AC37" s="538" t="s">
        <v>8</v>
      </c>
      <c r="AD37" s="538" t="s">
        <v>9</v>
      </c>
      <c r="AE37" s="538" t="s">
        <v>10</v>
      </c>
      <c r="AF37" s="538" t="s">
        <v>154</v>
      </c>
      <c r="AG37" s="538" t="s">
        <v>11</v>
      </c>
      <c r="AH37" s="538" t="s">
        <v>12</v>
      </c>
      <c r="AI37" s="539"/>
      <c r="AJ37" s="539"/>
      <c r="AK37" s="539"/>
      <c r="AL37" s="554"/>
      <c r="AT37" s="562"/>
      <c r="AU37" s="263"/>
      <c r="AV37" s="263"/>
      <c r="AW37" s="263"/>
      <c r="AX37" s="263"/>
      <c r="AY37" s="263"/>
      <c r="AZ37" s="263"/>
      <c r="BA37" s="263"/>
      <c r="BB37" s="263"/>
      <c r="BC37" s="263"/>
      <c r="BD37" s="263"/>
      <c r="BE37" s="263"/>
      <c r="BF37" s="263"/>
      <c r="BG37" s="263"/>
      <c r="BH37" s="263"/>
      <c r="BI37" s="263"/>
      <c r="BJ37" s="263"/>
      <c r="BK37" s="263"/>
      <c r="BL37" s="263"/>
      <c r="BM37" s="263"/>
      <c r="BN37" s="263"/>
      <c r="BO37" s="263"/>
      <c r="BP37" s="263"/>
      <c r="BQ37" s="263"/>
      <c r="BR37" s="263"/>
      <c r="BS37" s="263"/>
      <c r="BT37" s="264"/>
      <c r="BU37" s="562"/>
    </row>
    <row r="38" spans="1:1025" s="541" customFormat="1" ht="26.25" customHeight="1">
      <c r="A38" s="574" t="s">
        <v>265</v>
      </c>
      <c r="B38" s="575" t="s">
        <v>266</v>
      </c>
      <c r="C38" s="585">
        <v>105875</v>
      </c>
      <c r="D38" s="586" t="s">
        <v>267</v>
      </c>
      <c r="E38" s="550"/>
      <c r="F38" s="551" t="s">
        <v>215</v>
      </c>
      <c r="G38" s="551"/>
      <c r="H38" s="551" t="s">
        <v>215</v>
      </c>
      <c r="I38" s="551"/>
      <c r="J38" s="551" t="s">
        <v>215</v>
      </c>
      <c r="K38" s="550"/>
      <c r="L38" s="550"/>
      <c r="M38" s="551"/>
      <c r="N38" s="551" t="s">
        <v>215</v>
      </c>
      <c r="O38" s="551"/>
      <c r="P38" s="551" t="s">
        <v>215</v>
      </c>
      <c r="Q38" s="551"/>
      <c r="R38" s="551"/>
      <c r="S38" s="551"/>
      <c r="T38" s="551" t="s">
        <v>215</v>
      </c>
      <c r="U38" s="551"/>
      <c r="V38" s="551" t="s">
        <v>215</v>
      </c>
      <c r="W38" s="550"/>
      <c r="X38" s="550"/>
      <c r="Y38" s="550"/>
      <c r="Z38" s="550"/>
      <c r="AA38" s="551" t="s">
        <v>268</v>
      </c>
      <c r="AB38" s="551" t="s">
        <v>268</v>
      </c>
      <c r="AC38" s="551" t="s">
        <v>268</v>
      </c>
      <c r="AD38" s="551" t="s">
        <v>268</v>
      </c>
      <c r="AE38" s="550"/>
      <c r="AF38" s="550"/>
      <c r="AG38" s="550"/>
      <c r="AH38" s="569" t="s">
        <v>215</v>
      </c>
      <c r="AI38" s="553">
        <f>AM38</f>
        <v>108</v>
      </c>
      <c r="AJ38" s="553">
        <f>AI38+AK38</f>
        <v>120</v>
      </c>
      <c r="AK38" s="553">
        <f>AN38</f>
        <v>12</v>
      </c>
      <c r="AL38" s="554" t="s">
        <v>229</v>
      </c>
      <c r="AM38" s="571">
        <f>$AM$2-BS38</f>
        <v>108</v>
      </c>
      <c r="AN38" s="571">
        <f>(BT38-AM38)</f>
        <v>12</v>
      </c>
      <c r="AO38" s="3"/>
      <c r="AP38" s="556"/>
      <c r="AQ38" s="556"/>
      <c r="AR38" s="556"/>
      <c r="AS38" s="556"/>
      <c r="AT38" s="556"/>
      <c r="AU38" s="544">
        <f>COUNTIF(E38:AH38,"M")</f>
        <v>0</v>
      </c>
      <c r="AV38" s="544">
        <f>COUNTIF(E38:AH38,"T")</f>
        <v>0</v>
      </c>
      <c r="AW38" s="544">
        <f>COUNTIF(E38:AH38,"P")</f>
        <v>0</v>
      </c>
      <c r="AX38" s="544">
        <f>COUNTIF(E38:AH38,"SN")</f>
        <v>0</v>
      </c>
      <c r="AY38" s="544">
        <f>COUNTIF(E38:AH38,"M/T")</f>
        <v>0</v>
      </c>
      <c r="AZ38" s="544">
        <f>COUNTIF(E38:AH38,"I/I")</f>
        <v>0</v>
      </c>
      <c r="BA38" s="544">
        <f>COUNTIF(E38:AH38,"I")</f>
        <v>0</v>
      </c>
      <c r="BB38" s="544">
        <f>COUNTIF(E38:AH38,"I²")</f>
        <v>0</v>
      </c>
      <c r="BC38" s="544">
        <f>COUNTIF(E38:AH38,"M4")</f>
        <v>0</v>
      </c>
      <c r="BD38" s="544">
        <f>COUNTIF(E38:AH38,"T6")</f>
        <v>0</v>
      </c>
      <c r="BE38" s="544">
        <f>COUNTIF(E38:AH38,"M/SN")</f>
        <v>0</v>
      </c>
      <c r="BF38" s="544">
        <f>COUNTIF(E38:AH38,"T/SN")</f>
        <v>0</v>
      </c>
      <c r="BG38" s="544">
        <f>COUNTIF(E38:AH38,"T/I")</f>
        <v>0</v>
      </c>
      <c r="BH38" s="544">
        <f>COUNTIF(E38:AH38,"P/i")</f>
        <v>0</v>
      </c>
      <c r="BI38" s="544">
        <f>COUNTIF(E38:AH38,"m/i")</f>
        <v>0</v>
      </c>
      <c r="BJ38" s="544">
        <f>COUNTIF(E38:AH38,"M5/N")</f>
        <v>0</v>
      </c>
      <c r="BK38" s="544">
        <f>COUNTIF(E38:AH38,"I2/SN")</f>
        <v>0</v>
      </c>
      <c r="BL38" s="544">
        <f>COUNTIF(E38:AH38,"M5")</f>
        <v>0</v>
      </c>
      <c r="BM38" s="544">
        <f>COUNTIF(E38:AH38,"FLEX")</f>
        <v>4</v>
      </c>
      <c r="BN38" s="544">
        <f>COUNTIF(E38:AH38,"T5")</f>
        <v>0</v>
      </c>
      <c r="BO38" s="544">
        <f>COUNTIF(E38:AH38,"FLUXO")</f>
        <v>8</v>
      </c>
      <c r="BP38" s="544">
        <f>COUNTIF(E38:AH38,"I2/N")</f>
        <v>0</v>
      </c>
      <c r="BQ38" s="544">
        <f>COUNTIF(E38:AH38,"N/M")</f>
        <v>0</v>
      </c>
      <c r="BR38" s="544">
        <f>COUNTIF(E38:AH38,"I/M")</f>
        <v>0</v>
      </c>
      <c r="BS38" s="544">
        <f>((AQ38*6)+(AR38*6)+(AS38*6)+(AT38)+(AP38*6))</f>
        <v>0</v>
      </c>
      <c r="BT38" s="557">
        <f>(AU38*$BV$6)+(AV38*$BW$6)+(AW38*$BX$6)+(AX38*$BY$6)+(AY38*$BZ$6)+(AZ38*$CA$6)+(BA38*$CB$6)+(BB38*$CC$6)+(BC38*$CD$6)+(BD38*$CE$6)+(BE38*$CF$6)+(BF38*$CG$6)+(BG38*$CH$6)+(BH38*$CI$6)+(BI38*$CJ$6)+(BJ38*$CK$6)+(BK38*$CL$6)+(BL38*$CM$6)+(BM38*$CN$6)+(BN38*$CO$6)+(BO38*$CP$6)+(BP38*$CQ$6)+(BQ38*$CR$6)+(BR38*$CS$6)</f>
        <v>120</v>
      </c>
    </row>
    <row r="39" spans="1:1025" s="59" customFormat="1" ht="23.25">
      <c r="A39" s="574">
        <v>434671</v>
      </c>
      <c r="B39" s="575" t="s">
        <v>269</v>
      </c>
      <c r="C39" s="574">
        <v>59937</v>
      </c>
      <c r="D39" s="586" t="s">
        <v>267</v>
      </c>
      <c r="E39" s="550"/>
      <c r="F39" s="551"/>
      <c r="G39" s="551" t="s">
        <v>215</v>
      </c>
      <c r="H39" s="551"/>
      <c r="I39" s="551" t="s">
        <v>215</v>
      </c>
      <c r="J39" s="551"/>
      <c r="K39" s="550"/>
      <c r="L39" s="550"/>
      <c r="M39" s="551" t="s">
        <v>215</v>
      </c>
      <c r="N39" s="551"/>
      <c r="O39" s="551" t="s">
        <v>215</v>
      </c>
      <c r="P39" s="551"/>
      <c r="Q39" s="551" t="s">
        <v>215</v>
      </c>
      <c r="R39" s="551"/>
      <c r="S39" s="551"/>
      <c r="T39" s="551"/>
      <c r="U39" s="551" t="s">
        <v>215</v>
      </c>
      <c r="V39" s="551"/>
      <c r="W39" s="550"/>
      <c r="X39" s="550"/>
      <c r="Y39" s="550"/>
      <c r="Z39" s="550"/>
      <c r="AA39" s="551" t="s">
        <v>215</v>
      </c>
      <c r="AB39" s="551"/>
      <c r="AC39" s="551" t="s">
        <v>215</v>
      </c>
      <c r="AD39" s="551"/>
      <c r="AE39" s="550" t="s">
        <v>215</v>
      </c>
      <c r="AF39" s="550"/>
      <c r="AG39" s="550"/>
      <c r="AH39" s="551"/>
      <c r="AI39" s="553">
        <f>AM39</f>
        <v>108</v>
      </c>
      <c r="AJ39" s="553">
        <f>AI39+AK39</f>
        <v>108</v>
      </c>
      <c r="AK39" s="553">
        <f>AN39</f>
        <v>0</v>
      </c>
      <c r="AL39" s="554" t="s">
        <v>229</v>
      </c>
      <c r="AM39" s="577">
        <f>$AM$2-BS39</f>
        <v>108</v>
      </c>
      <c r="AN39" s="577">
        <f>(BT39-AM39)</f>
        <v>0</v>
      </c>
      <c r="AO39" s="3"/>
      <c r="AP39" s="556"/>
      <c r="AQ39" s="556"/>
      <c r="AR39" s="556"/>
      <c r="AS39" s="556"/>
      <c r="AT39" s="556"/>
      <c r="AU39" s="544">
        <f>COUNTIF(E39:AH39,"M")</f>
        <v>0</v>
      </c>
      <c r="AV39" s="544">
        <f>COUNTIF(E39:AH39,"T")</f>
        <v>0</v>
      </c>
      <c r="AW39" s="544">
        <f>COUNTIF(E39:AH39,"P")</f>
        <v>0</v>
      </c>
      <c r="AX39" s="544">
        <f>COUNTIF(E39:AH39,"SN")</f>
        <v>0</v>
      </c>
      <c r="AY39" s="544">
        <f>COUNTIF(E39:AH39,"M/T")</f>
        <v>0</v>
      </c>
      <c r="AZ39" s="544">
        <f>COUNTIF(E39:AH39,"I/I")</f>
        <v>0</v>
      </c>
      <c r="BA39" s="544">
        <f>COUNTIF(E39:AH39,"I")</f>
        <v>0</v>
      </c>
      <c r="BB39" s="544">
        <f>COUNTIF(E39:AH39,"I²")</f>
        <v>0</v>
      </c>
      <c r="BC39" s="544">
        <f>COUNTIF(E39:AH39,"M4")</f>
        <v>0</v>
      </c>
      <c r="BD39" s="544">
        <f>COUNTIF(E39:AH39,"T6")</f>
        <v>0</v>
      </c>
      <c r="BE39" s="544">
        <f>COUNTIF(E39:AH39,"M/SN")</f>
        <v>0</v>
      </c>
      <c r="BF39" s="544">
        <f>COUNTIF(E39:AH39,"T/SN")</f>
        <v>0</v>
      </c>
      <c r="BG39" s="544">
        <f>COUNTIF(E39:AH39,"T/I")</f>
        <v>0</v>
      </c>
      <c r="BH39" s="544">
        <f>COUNTIF(E39:AH39,"P/i")</f>
        <v>0</v>
      </c>
      <c r="BI39" s="544">
        <f>COUNTIF(E39:AH39,"m/i")</f>
        <v>0</v>
      </c>
      <c r="BJ39" s="544">
        <f>COUNTIF(E39:AH39,"M5/N")</f>
        <v>0</v>
      </c>
      <c r="BK39" s="544">
        <f>COUNTIF(E39:AH39,"I2/SN")</f>
        <v>0</v>
      </c>
      <c r="BL39" s="544">
        <f>COUNTIF(E39:AH39,"M5")</f>
        <v>0</v>
      </c>
      <c r="BM39" s="544">
        <f>COUNTIF(E39:AH39,"M6")</f>
        <v>0</v>
      </c>
      <c r="BN39" s="544">
        <f>COUNTIF(E39:AH39,"T5")</f>
        <v>0</v>
      </c>
      <c r="BO39" s="544">
        <f>COUNTIF(E39:AH39,"FLUXO")</f>
        <v>9</v>
      </c>
      <c r="BP39" s="544">
        <f>COUNTIF(E39:AH39,"I2/N")</f>
        <v>0</v>
      </c>
      <c r="BQ39" s="544">
        <f>COUNTIF(E39:AH39,"N/M")</f>
        <v>0</v>
      </c>
      <c r="BR39" s="544">
        <f>COUNTIF(E39:AH39,"I/M")</f>
        <v>0</v>
      </c>
      <c r="BS39" s="544">
        <f>((AQ39*6)+(AR39*6)+(AS39*6)+(AT39)+(AP39*6))</f>
        <v>0</v>
      </c>
      <c r="BT39" s="557">
        <f>(AU39*$BV$6)+(AV39*$BW$6)+(AW39*$BX$6)+(AX39*$BY$6)+(AY39*$BZ$6)+(AZ39*$CA$6)+(BA39*$CB$6)+(BB39*$CC$6)+(BC39*$CD$6)+(BD39*$CE$6)+(BE39*$CF$6)+(BF39*$CG$6)+(BG39*$CH$6)+(BH39*$CI$6)+(BI39*$CJ$6)+(BJ39*$CK$6)+(BK39*$CL$6)+(BL39*$CM$6)+(BM39*$CN$6)+(BN39*$CO$6)+(BO39*$CP$6)+(BP39*$CQ$6)+(BQ39*$CR$6)+(BR39*$CS$6)</f>
        <v>108</v>
      </c>
      <c r="BU39" s="587"/>
      <c r="BV39" s="532"/>
      <c r="BW39" s="532"/>
      <c r="BX39" s="532"/>
      <c r="BY39" s="532"/>
      <c r="BZ39" s="532"/>
      <c r="CA39" s="532"/>
      <c r="CB39" s="532"/>
      <c r="CC39" s="532"/>
      <c r="CD39" s="532"/>
      <c r="CE39" s="532"/>
      <c r="CF39" s="532"/>
      <c r="CG39" s="532"/>
      <c r="CH39" s="532"/>
      <c r="CI39" s="532"/>
      <c r="CJ39" s="532"/>
      <c r="CK39" s="532"/>
      <c r="CL39" s="532"/>
      <c r="CM39" s="532"/>
      <c r="CN39" s="532"/>
      <c r="CO39" s="532"/>
      <c r="CP39" s="532"/>
      <c r="CQ39" s="532"/>
      <c r="CR39" s="532"/>
      <c r="CS39" s="532"/>
      <c r="CT39" s="532"/>
      <c r="CU39" s="532"/>
      <c r="CV39" s="532"/>
      <c r="CW39" s="532"/>
      <c r="CX39" s="532"/>
      <c r="CY39" s="532"/>
      <c r="CZ39" s="532"/>
      <c r="DA39" s="532"/>
      <c r="DB39" s="532"/>
      <c r="DC39" s="532"/>
      <c r="DD39" s="532"/>
      <c r="DE39" s="532"/>
      <c r="DF39" s="532"/>
      <c r="DG39" s="532"/>
      <c r="DH39" s="532"/>
      <c r="DI39" s="532"/>
      <c r="DJ39" s="532"/>
      <c r="DK39" s="532"/>
      <c r="DL39" s="532"/>
      <c r="DM39" s="532"/>
      <c r="DN39" s="532"/>
      <c r="DO39" s="532"/>
      <c r="DP39" s="532"/>
      <c r="DQ39" s="532"/>
      <c r="DR39" s="532"/>
      <c r="DS39" s="532"/>
      <c r="DT39" s="532"/>
      <c r="DU39" s="532"/>
      <c r="DV39" s="532"/>
      <c r="DW39" s="532"/>
      <c r="DX39" s="532"/>
      <c r="DY39" s="532"/>
      <c r="DZ39" s="532"/>
      <c r="EA39" s="532"/>
      <c r="EB39" s="532"/>
      <c r="EC39" s="532"/>
      <c r="ED39" s="532"/>
      <c r="EE39" s="532"/>
      <c r="EF39" s="532"/>
      <c r="EG39" s="532"/>
      <c r="EH39" s="532"/>
      <c r="EI39" s="532"/>
      <c r="EJ39" s="532"/>
      <c r="EK39" s="532"/>
      <c r="EL39" s="532"/>
      <c r="EM39" s="532"/>
      <c r="EN39" s="532"/>
      <c r="EO39" s="532"/>
      <c r="EP39" s="532"/>
      <c r="EQ39" s="532"/>
      <c r="ER39" s="532"/>
      <c r="ES39" s="532"/>
      <c r="ET39" s="532"/>
      <c r="EU39" s="532"/>
      <c r="EV39" s="532"/>
      <c r="EW39" s="532"/>
      <c r="EX39" s="532"/>
      <c r="EY39" s="532"/>
      <c r="EZ39" s="532"/>
      <c r="FA39" s="532"/>
      <c r="FB39" s="532"/>
      <c r="FC39" s="532"/>
      <c r="FD39" s="532"/>
      <c r="FE39" s="532"/>
      <c r="FF39" s="532"/>
      <c r="FG39" s="532"/>
      <c r="FH39" s="532"/>
      <c r="FI39" s="532"/>
      <c r="FJ39" s="532"/>
      <c r="FK39" s="532"/>
      <c r="FL39" s="532"/>
      <c r="FM39" s="532"/>
      <c r="FN39" s="532"/>
      <c r="FO39" s="532"/>
      <c r="FP39" s="532"/>
      <c r="FQ39" s="532"/>
      <c r="FR39" s="532"/>
      <c r="FS39" s="532"/>
      <c r="FT39" s="532"/>
      <c r="FU39" s="532"/>
      <c r="FV39" s="532"/>
      <c r="FW39" s="532"/>
      <c r="FX39" s="532"/>
      <c r="FY39" s="532"/>
      <c r="FZ39" s="532"/>
      <c r="GA39" s="532"/>
      <c r="GB39" s="532"/>
      <c r="GC39" s="532"/>
      <c r="GD39" s="532"/>
      <c r="GE39" s="532"/>
      <c r="GF39" s="532"/>
      <c r="GG39" s="532"/>
      <c r="GH39" s="532"/>
      <c r="GI39" s="532"/>
      <c r="GJ39" s="532"/>
      <c r="GK39" s="532"/>
      <c r="GL39" s="532"/>
      <c r="GM39" s="532"/>
      <c r="GN39" s="532"/>
      <c r="GO39" s="532"/>
      <c r="GP39" s="532"/>
      <c r="GQ39" s="532"/>
      <c r="GR39" s="532"/>
      <c r="GS39" s="532"/>
      <c r="GT39" s="532"/>
      <c r="GU39" s="532"/>
      <c r="GV39" s="532"/>
      <c r="GW39" s="532"/>
      <c r="GX39" s="532"/>
      <c r="GY39" s="532"/>
      <c r="GZ39" s="532"/>
      <c r="HA39" s="532"/>
      <c r="HB39" s="532"/>
      <c r="HC39" s="532"/>
      <c r="HD39" s="532"/>
      <c r="HE39" s="532"/>
      <c r="HF39" s="532"/>
      <c r="HG39" s="532"/>
      <c r="HH39" s="532"/>
    </row>
    <row r="40" spans="1:1025">
      <c r="A40" s="588" t="s">
        <v>270</v>
      </c>
      <c r="B40" s="589"/>
      <c r="C40" s="588"/>
      <c r="R40" s="591"/>
      <c r="S40" s="591"/>
      <c r="T40" s="591"/>
      <c r="U40" s="591"/>
      <c r="V40" s="591"/>
      <c r="W40" s="591"/>
      <c r="X40" s="591"/>
      <c r="Y40" s="591"/>
      <c r="AL40" s="592"/>
      <c r="BI40" s="593"/>
      <c r="BJ40" s="263"/>
      <c r="BK40" s="593"/>
      <c r="BM40" s="587"/>
      <c r="BN40" s="594"/>
      <c r="BO40" s="594"/>
      <c r="BP40" s="594"/>
      <c r="BQ40" s="594"/>
      <c r="BR40" s="594"/>
      <c r="BS40" s="587"/>
      <c r="BT40" s="595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  <c r="AMK40"/>
    </row>
    <row r="41" spans="1:1025">
      <c r="A41" s="590" t="s">
        <v>271</v>
      </c>
      <c r="D41" s="596" t="s">
        <v>272</v>
      </c>
      <c r="E41" s="596"/>
      <c r="F41" s="596"/>
      <c r="G41" s="596"/>
      <c r="H41" s="597"/>
      <c r="AL41" s="598"/>
      <c r="BI41" s="593"/>
      <c r="BJ41" s="263"/>
      <c r="BK41" s="593"/>
      <c r="BM41" s="587"/>
      <c r="BN41" s="587"/>
      <c r="BO41" s="587"/>
      <c r="BP41" s="587"/>
      <c r="BQ41" s="587"/>
      <c r="BR41" s="587"/>
      <c r="BS41" s="587"/>
    </row>
    <row r="42" spans="1:1025" ht="22.5" customHeight="1">
      <c r="A42" s="590" t="s">
        <v>273</v>
      </c>
      <c r="D42" s="596" t="s">
        <v>274</v>
      </c>
      <c r="E42" s="596"/>
      <c r="F42" s="596"/>
      <c r="G42" s="596"/>
      <c r="H42" s="597"/>
      <c r="R42" s="588"/>
      <c r="S42" s="589"/>
      <c r="T42" s="588"/>
      <c r="U42" s="600"/>
      <c r="Z42" s="601"/>
      <c r="AA42" s="602"/>
      <c r="AB42" s="603"/>
      <c r="AC42" s="601"/>
      <c r="AD42" s="604"/>
      <c r="AE42" s="604"/>
      <c r="AF42" s="604"/>
      <c r="AG42" s="604"/>
      <c r="AH42" s="604"/>
      <c r="AI42" s="604"/>
      <c r="AJ42" s="605"/>
      <c r="AK42" s="605"/>
      <c r="AL42" s="605"/>
      <c r="AM42" s="605"/>
      <c r="AN42" s="605"/>
      <c r="AO42" s="605"/>
      <c r="AP42" s="605"/>
      <c r="AQ42" s="605"/>
      <c r="AR42" s="605"/>
      <c r="AS42" s="605"/>
      <c r="AT42" s="605"/>
      <c r="AU42" s="605"/>
      <c r="AV42" s="605"/>
      <c r="AW42" s="605"/>
      <c r="AX42" s="605"/>
      <c r="AY42" s="605"/>
      <c r="AZ42" s="605"/>
      <c r="BA42" s="605"/>
      <c r="BB42" s="605"/>
      <c r="BC42" s="605"/>
      <c r="BD42" s="605"/>
      <c r="BE42" s="605"/>
      <c r="BF42" s="605"/>
      <c r="BG42" s="605"/>
      <c r="BH42" s="606"/>
      <c r="BI42" s="606"/>
      <c r="BJ42" s="606"/>
      <c r="BK42" s="607"/>
      <c r="BL42" s="562"/>
      <c r="BM42" s="562"/>
      <c r="BN42" s="541"/>
      <c r="BO42" s="541"/>
      <c r="BP42" s="541"/>
      <c r="BQ42" s="541"/>
      <c r="BR42" s="541"/>
      <c r="BS42" s="562"/>
      <c r="BT42" s="263"/>
      <c r="BU42" s="263"/>
      <c r="BV42" s="263"/>
      <c r="BW42" s="263"/>
      <c r="BX42" s="263"/>
      <c r="BY42" s="263"/>
      <c r="BZ42" s="263"/>
      <c r="CA42" s="263"/>
      <c r="CB42" s="263"/>
      <c r="CC42" s="263"/>
      <c r="CD42" s="263"/>
      <c r="CE42" s="263"/>
      <c r="CF42" s="263"/>
      <c r="CG42" s="263"/>
      <c r="CH42" s="263"/>
      <c r="CI42" s="263"/>
      <c r="CJ42" s="263"/>
      <c r="CK42" s="263"/>
      <c r="CL42" s="263"/>
      <c r="CM42" s="263"/>
      <c r="CN42" s="263"/>
      <c r="CO42" s="263"/>
      <c r="CP42" s="263"/>
      <c r="CQ42" s="263"/>
      <c r="CR42" s="263"/>
      <c r="CS42" s="264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  <c r="AMK42"/>
    </row>
    <row r="43" spans="1:1025" ht="22.5" customHeight="1">
      <c r="A43" s="590" t="s">
        <v>275</v>
      </c>
      <c r="D43" s="596" t="s">
        <v>276</v>
      </c>
      <c r="E43" s="596"/>
      <c r="F43" s="596"/>
      <c r="G43" s="596"/>
      <c r="H43" s="596"/>
      <c r="Z43" s="601"/>
      <c r="AA43" s="602"/>
      <c r="AB43" s="603"/>
      <c r="AC43" s="601"/>
      <c r="AD43" s="604"/>
      <c r="AE43" s="604"/>
      <c r="AF43" s="604"/>
      <c r="AG43" s="604"/>
      <c r="AH43" s="604"/>
      <c r="AI43" s="604"/>
      <c r="AJ43" s="605"/>
      <c r="AK43" s="605"/>
      <c r="AL43" s="605"/>
      <c r="AM43" s="605"/>
      <c r="AN43" s="605"/>
      <c r="AO43" s="605"/>
      <c r="AP43" s="605"/>
      <c r="AQ43" s="605"/>
      <c r="AR43" s="605"/>
      <c r="AS43" s="605"/>
      <c r="AT43" s="605"/>
      <c r="AU43" s="605"/>
      <c r="AV43" s="605"/>
      <c r="AW43" s="605"/>
      <c r="AX43" s="605"/>
      <c r="AY43" s="605"/>
      <c r="AZ43" s="605"/>
      <c r="BA43" s="605"/>
      <c r="BB43" s="605"/>
      <c r="BC43" s="605"/>
      <c r="BD43" s="605"/>
      <c r="BE43" s="605"/>
      <c r="BF43" s="605"/>
      <c r="BG43" s="605"/>
      <c r="BH43" s="606"/>
      <c r="BI43" s="606"/>
      <c r="BJ43" s="606"/>
      <c r="BK43" s="607"/>
      <c r="BL43" s="562"/>
      <c r="BM43" s="562"/>
      <c r="BN43" s="541"/>
      <c r="BO43" s="541"/>
      <c r="BP43" s="541"/>
      <c r="BQ43" s="541"/>
      <c r="BR43" s="541"/>
      <c r="BS43" s="562"/>
      <c r="BT43" s="263"/>
      <c r="BU43" s="263"/>
      <c r="BV43" s="263"/>
      <c r="BW43" s="263"/>
      <c r="BX43" s="263"/>
      <c r="BY43" s="263"/>
      <c r="BZ43" s="263"/>
      <c r="CA43" s="263"/>
      <c r="CB43" s="263"/>
      <c r="CC43" s="263"/>
      <c r="CD43" s="263"/>
      <c r="CE43" s="263"/>
      <c r="CF43" s="263"/>
      <c r="CG43" s="263"/>
      <c r="CH43" s="263"/>
      <c r="CI43" s="263"/>
      <c r="CJ43" s="263"/>
      <c r="CK43" s="263"/>
      <c r="CL43" s="263"/>
      <c r="CM43" s="263"/>
      <c r="CN43" s="263"/>
      <c r="CO43" s="263"/>
      <c r="CP43" s="263"/>
      <c r="CQ43" s="263"/>
      <c r="CR43" s="263"/>
      <c r="CS43" s="264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  <c r="AMK43"/>
    </row>
    <row r="44" spans="1:1025" ht="19.5" customHeight="1">
      <c r="A44" s="590" t="s">
        <v>277</v>
      </c>
      <c r="D44" s="596" t="s">
        <v>278</v>
      </c>
      <c r="E44" s="596"/>
      <c r="F44" s="596"/>
      <c r="G44" s="596"/>
      <c r="H44" s="597"/>
      <c r="Z44" s="608"/>
      <c r="AA44" s="602"/>
      <c r="AB44" s="608"/>
      <c r="AC44" s="603"/>
      <c r="AD44" s="604"/>
      <c r="AE44" s="604"/>
      <c r="AF44" s="604"/>
      <c r="AG44" s="604"/>
      <c r="AH44" s="604"/>
      <c r="AI44" s="604"/>
      <c r="AJ44" s="562"/>
      <c r="AK44" s="562"/>
      <c r="AL44" s="562"/>
      <c r="AM44" s="562"/>
      <c r="AN44" s="609"/>
      <c r="AO44" s="562"/>
      <c r="AP44" s="562"/>
      <c r="AQ44" s="562"/>
      <c r="AR44" s="562"/>
      <c r="AS44" s="562"/>
      <c r="AT44" s="562"/>
      <c r="AU44" s="605"/>
      <c r="AV44" s="562"/>
      <c r="AW44" s="562"/>
      <c r="AX44" s="562"/>
      <c r="AY44" s="562"/>
      <c r="AZ44" s="562"/>
      <c r="BA44" s="562"/>
      <c r="BB44" s="562"/>
      <c r="BC44" s="610"/>
      <c r="BD44" s="562"/>
      <c r="BE44" s="562"/>
      <c r="BF44" s="562"/>
      <c r="BG44" s="562"/>
      <c r="BH44" s="611"/>
      <c r="BI44" s="611"/>
      <c r="BJ44" s="611"/>
      <c r="BK44" s="607"/>
      <c r="BL44" s="612"/>
      <c r="BM44" s="612"/>
      <c r="BN44" s="3"/>
      <c r="BO44" s="613"/>
      <c r="BP44" s="613"/>
      <c r="BQ44" s="613"/>
      <c r="BR44" s="613"/>
      <c r="BS44" s="613"/>
      <c r="BT44" s="263"/>
      <c r="BU44" s="263"/>
      <c r="BV44" s="263"/>
      <c r="BW44" s="263"/>
      <c r="BX44" s="263"/>
      <c r="BY44" s="263"/>
      <c r="BZ44" s="263"/>
      <c r="CA44" s="263"/>
      <c r="CB44" s="263"/>
      <c r="CC44" s="263"/>
      <c r="CD44" s="263"/>
      <c r="CE44" s="263"/>
      <c r="CF44" s="263"/>
      <c r="CG44" s="263"/>
      <c r="CH44" s="263"/>
      <c r="CI44" s="263"/>
      <c r="CJ44" s="263"/>
      <c r="CK44" s="263"/>
      <c r="CL44" s="263"/>
      <c r="CM44" s="263"/>
      <c r="CN44" s="263"/>
      <c r="CO44" s="263"/>
      <c r="CP44" s="263"/>
      <c r="CQ44" s="263"/>
      <c r="CR44" s="263"/>
      <c r="CS44" s="264"/>
      <c r="CT44" s="593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  <c r="AMK44"/>
    </row>
    <row r="45" spans="1:1025" ht="21" customHeight="1">
      <c r="D45" s="614" t="s">
        <v>279</v>
      </c>
      <c r="E45" s="614"/>
      <c r="F45" s="614"/>
      <c r="G45" s="614"/>
      <c r="H45" s="615"/>
      <c r="Z45" s="608"/>
      <c r="AA45" s="602"/>
      <c r="AB45" s="603"/>
      <c r="AC45" s="603"/>
      <c r="AD45" s="604"/>
      <c r="AE45" s="604"/>
      <c r="AF45" s="604"/>
      <c r="AG45" s="604"/>
      <c r="AH45" s="604"/>
      <c r="AI45" s="604"/>
      <c r="AJ45" s="562"/>
      <c r="AK45" s="562"/>
      <c r="AL45" s="562"/>
      <c r="AM45" s="562"/>
      <c r="AN45" s="562"/>
      <c r="AO45" s="562"/>
      <c r="AP45" s="562"/>
      <c r="AQ45" s="562"/>
      <c r="AR45" s="562"/>
      <c r="AS45" s="562"/>
      <c r="AT45" s="562"/>
      <c r="AU45" s="562"/>
      <c r="AV45" s="605"/>
      <c r="AW45" s="562"/>
      <c r="AX45" s="562"/>
      <c r="AY45" s="605"/>
      <c r="AZ45" s="562"/>
      <c r="BA45" s="562"/>
      <c r="BB45" s="605"/>
      <c r="BC45" s="562"/>
      <c r="BD45" s="562"/>
      <c r="BE45" s="605"/>
      <c r="BF45" s="562"/>
      <c r="BG45" s="562"/>
      <c r="BH45" s="611"/>
      <c r="BI45" s="611"/>
      <c r="BJ45" s="611"/>
      <c r="BK45" s="607"/>
      <c r="BL45" s="612"/>
      <c r="BM45" s="612"/>
      <c r="BN45" s="3"/>
      <c r="BO45" s="613"/>
      <c r="BP45" s="613"/>
      <c r="BQ45" s="613"/>
      <c r="BR45" s="613"/>
      <c r="BS45" s="613"/>
      <c r="BT45" s="263"/>
      <c r="BU45" s="263"/>
      <c r="BV45" s="263"/>
      <c r="BW45" s="263"/>
      <c r="BX45" s="263"/>
      <c r="BY45" s="263"/>
      <c r="BZ45" s="263"/>
      <c r="CA45" s="263"/>
      <c r="CB45" s="263"/>
      <c r="CC45" s="263"/>
      <c r="CD45" s="263"/>
      <c r="CE45" s="263"/>
      <c r="CF45" s="263"/>
      <c r="CG45" s="263"/>
      <c r="CH45" s="263"/>
      <c r="CI45" s="263"/>
      <c r="CJ45" s="263"/>
      <c r="CK45" s="263"/>
      <c r="CL45" s="263"/>
      <c r="CM45" s="263"/>
      <c r="CN45" s="263"/>
      <c r="CO45" s="263"/>
      <c r="CP45" s="263"/>
      <c r="CQ45" s="263"/>
      <c r="CR45" s="263"/>
      <c r="CS45" s="264"/>
      <c r="CT45" s="593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  <c r="AMK45"/>
    </row>
    <row r="46" spans="1:1025" ht="21" customHeight="1">
      <c r="D46" s="616" t="s">
        <v>280</v>
      </c>
      <c r="E46" s="616"/>
      <c r="F46" s="616"/>
      <c r="G46" s="616"/>
      <c r="H46" s="615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  <c r="AMK46"/>
    </row>
    <row r="47" spans="1:1025" ht="26.25" customHeight="1">
      <c r="D47" s="616" t="s">
        <v>281</v>
      </c>
      <c r="E47" s="616"/>
      <c r="F47" s="616"/>
      <c r="G47" s="616"/>
      <c r="H47" s="615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  <c r="AMK47"/>
    </row>
    <row r="48" spans="1:1025" ht="26.25" customHeight="1">
      <c r="D48" s="616" t="s">
        <v>282</v>
      </c>
      <c r="E48" s="616"/>
      <c r="F48" s="616"/>
      <c r="G48" s="616"/>
      <c r="H48" s="616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  <c r="AMK48"/>
    </row>
    <row r="49" spans="1:1025" ht="26.25" customHeight="1">
      <c r="D49" s="616" t="s">
        <v>283</v>
      </c>
      <c r="E49" s="616"/>
      <c r="F49" s="616"/>
      <c r="G49" s="616"/>
      <c r="H49" s="615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  <c r="AMK49"/>
    </row>
    <row r="50" spans="1:1025" ht="21" customHeight="1">
      <c r="D50" s="616" t="s">
        <v>284</v>
      </c>
      <c r="E50" s="616"/>
      <c r="F50" s="616"/>
      <c r="G50" s="616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  <c r="AMK50"/>
    </row>
    <row r="51" spans="1:1025">
      <c r="D51" s="616" t="s">
        <v>285</v>
      </c>
      <c r="E51" s="616"/>
      <c r="F51" s="616"/>
      <c r="G51" s="616"/>
      <c r="H51" s="615"/>
    </row>
    <row r="52" spans="1:1025">
      <c r="D52" s="616" t="s">
        <v>286</v>
      </c>
      <c r="E52" s="616"/>
      <c r="F52" s="616"/>
      <c r="G52" s="616"/>
      <c r="H52" s="616"/>
    </row>
    <row r="53" spans="1:1025">
      <c r="A53" s="617"/>
      <c r="B53" s="617"/>
      <c r="C53" s="617"/>
      <c r="D53" s="590" t="s">
        <v>287</v>
      </c>
      <c r="I53" s="617"/>
      <c r="J53" s="617"/>
      <c r="K53" s="617"/>
      <c r="L53" s="617"/>
      <c r="M53" s="617"/>
      <c r="N53" s="617"/>
      <c r="O53" s="617"/>
      <c r="P53" s="617"/>
      <c r="Q53" s="617"/>
      <c r="R53" s="617"/>
      <c r="S53" s="617"/>
      <c r="T53" s="617"/>
      <c r="U53" s="617"/>
      <c r="V53" s="617"/>
      <c r="W53" s="617"/>
      <c r="X53" s="617"/>
      <c r="Y53" s="617"/>
      <c r="Z53" s="617"/>
      <c r="AA53" s="617"/>
      <c r="AB53" s="617"/>
      <c r="AC53" s="617"/>
      <c r="AD53" s="617"/>
      <c r="AE53" s="617"/>
      <c r="AF53" s="617"/>
      <c r="AG53" s="617"/>
      <c r="AH53" s="617"/>
      <c r="AI53" s="617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  <c r="AMK53"/>
    </row>
    <row r="54" spans="1:1025" s="532" customFormat="1" ht="12.75">
      <c r="A54" s="590"/>
      <c r="B54" s="590"/>
      <c r="C54" s="590"/>
      <c r="D54" s="616" t="s">
        <v>288</v>
      </c>
      <c r="E54" s="618" t="s">
        <v>289</v>
      </c>
      <c r="F54" s="616"/>
      <c r="G54" s="616"/>
      <c r="H54" s="616"/>
      <c r="I54" s="590"/>
      <c r="J54" s="590"/>
      <c r="K54" s="590"/>
      <c r="L54" s="590"/>
      <c r="M54" s="590"/>
      <c r="N54" s="590"/>
      <c r="O54" s="590"/>
      <c r="P54" s="590"/>
      <c r="Q54" s="590"/>
      <c r="R54" s="590"/>
      <c r="S54" s="590"/>
      <c r="T54" s="590"/>
      <c r="U54" s="590"/>
      <c r="V54" s="590"/>
      <c r="W54" s="590"/>
      <c r="X54" s="590"/>
      <c r="Y54" s="590"/>
      <c r="Z54" s="590"/>
      <c r="AA54" s="590"/>
      <c r="AB54" s="590"/>
      <c r="AC54" s="590"/>
      <c r="AD54" s="590"/>
      <c r="AE54" s="590"/>
      <c r="AF54" s="590"/>
      <c r="AG54" s="590"/>
      <c r="AH54" s="590"/>
      <c r="AI54" s="590"/>
    </row>
    <row r="55" spans="1:1025"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  <c r="AMK55"/>
    </row>
    <row r="56" spans="1:1025"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  <c r="AMG56"/>
      <c r="AMH56"/>
      <c r="AMI56"/>
      <c r="AMJ56"/>
      <c r="AMK56"/>
    </row>
    <row r="57" spans="1:1025"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  <c r="AMK57"/>
    </row>
    <row r="58" spans="1:1025"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  <c r="AMG58"/>
      <c r="AMH58"/>
      <c r="AMI58"/>
      <c r="AMJ58"/>
      <c r="AMK58"/>
    </row>
  </sheetData>
  <mergeCells count="43">
    <mergeCell ref="A1:AI3"/>
    <mergeCell ref="A4:A5"/>
    <mergeCell ref="D4:D5"/>
    <mergeCell ref="AI4:AI5"/>
    <mergeCell ref="AJ4:AJ5"/>
    <mergeCell ref="AK4:AK5"/>
    <mergeCell ref="A7:A8"/>
    <mergeCell ref="D7:D8"/>
    <mergeCell ref="AI7:AI8"/>
    <mergeCell ref="AJ7:AJ8"/>
    <mergeCell ref="AK7:AK8"/>
    <mergeCell ref="A12:A13"/>
    <mergeCell ref="D12:D13"/>
    <mergeCell ref="AI12:AI13"/>
    <mergeCell ref="AJ12:AJ13"/>
    <mergeCell ref="AK12:AK13"/>
    <mergeCell ref="A16:A17"/>
    <mergeCell ref="D16:D17"/>
    <mergeCell ref="AI16:AI17"/>
    <mergeCell ref="AJ16:AJ17"/>
    <mergeCell ref="AK16:AK17"/>
    <mergeCell ref="A21:A22"/>
    <mergeCell ref="D21:D22"/>
    <mergeCell ref="AI21:AI22"/>
    <mergeCell ref="AJ21:AJ22"/>
    <mergeCell ref="AK21:AK22"/>
    <mergeCell ref="AK36:AK37"/>
    <mergeCell ref="AA23:AH23"/>
    <mergeCell ref="A26:A27"/>
    <mergeCell ref="D26:D27"/>
    <mergeCell ref="AI26:AI27"/>
    <mergeCell ref="AJ26:AJ27"/>
    <mergeCell ref="AK26:AK27"/>
    <mergeCell ref="D45:G45"/>
    <mergeCell ref="A31:A32"/>
    <mergeCell ref="D31:D32"/>
    <mergeCell ref="AI31:AI32"/>
    <mergeCell ref="AJ31:AJ32"/>
    <mergeCell ref="AK31:AK32"/>
    <mergeCell ref="A36:A37"/>
    <mergeCell ref="D36:D37"/>
    <mergeCell ref="AI36:AI37"/>
    <mergeCell ref="AJ36:AJ37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3"/>
  <sheetViews>
    <sheetView zoomScale="90" zoomScaleNormal="90" workbookViewId="0">
      <selection activeCell="AO21" sqref="A1:AO21"/>
    </sheetView>
  </sheetViews>
  <sheetFormatPr defaultColWidth="4.42578125" defaultRowHeight="15"/>
  <cols>
    <col min="1" max="1" width="14.85546875" style="13" customWidth="1"/>
    <col min="2" max="2" width="30.85546875" style="13" customWidth="1"/>
    <col min="3" max="3" width="11.85546875" style="13" customWidth="1"/>
    <col min="4" max="4" width="13" style="13" customWidth="1"/>
    <col min="5" max="5" width="8.7109375" style="13" customWidth="1"/>
    <col min="6" max="6" width="7.140625" style="13" customWidth="1"/>
    <col min="7" max="7" width="6.5703125" style="13" customWidth="1"/>
    <col min="8" max="8" width="7.140625" style="13" customWidth="1"/>
    <col min="9" max="9" width="8.140625" style="13" customWidth="1"/>
    <col min="10" max="10" width="8" style="13" customWidth="1"/>
    <col min="11" max="12" width="6.28515625" style="13" customWidth="1"/>
    <col min="13" max="13" width="8" style="13" customWidth="1"/>
    <col min="14" max="14" width="6.28515625" style="13" customWidth="1"/>
    <col min="15" max="15" width="7.28515625" style="13" customWidth="1"/>
    <col min="16" max="19" width="6.28515625" style="13" customWidth="1"/>
    <col min="20" max="20" width="7.5703125" style="13" customWidth="1"/>
    <col min="21" max="21" width="6.85546875" style="13" customWidth="1"/>
    <col min="22" max="29" width="6.28515625" style="13" customWidth="1"/>
    <col min="30" max="30" width="7.85546875" style="13" customWidth="1"/>
    <col min="31" max="32" width="6.28515625" style="13" customWidth="1"/>
    <col min="33" max="33" width="9.28515625" style="13" customWidth="1"/>
    <col min="34" max="34" width="7.7109375" style="13" customWidth="1"/>
    <col min="35" max="38" width="6.28515625" style="13" hidden="1" customWidth="1"/>
    <col min="39" max="39" width="7" style="13" customWidth="1"/>
    <col min="40" max="41" width="5.42578125" style="13" customWidth="1"/>
    <col min="42" max="42" width="2.85546875" style="13" customWidth="1"/>
    <col min="43" max="62" width="5.28515625" style="13" customWidth="1"/>
    <col min="63" max="63" width="4.85546875" style="13" customWidth="1"/>
    <col min="64" max="64" width="4.140625" style="13" customWidth="1"/>
    <col min="65" max="65" width="6.28515625" style="13" customWidth="1"/>
    <col min="66" max="66" width="8.7109375" style="13" customWidth="1"/>
    <col min="67" max="235" width="9.140625" style="13" customWidth="1"/>
    <col min="236" max="236" width="20.28515625" style="13" customWidth="1"/>
    <col min="237" max="237" width="10.42578125" style="13" customWidth="1"/>
    <col min="238" max="238" width="15.140625" style="13" customWidth="1"/>
    <col min="239" max="16384" width="4.42578125" style="13"/>
  </cols>
  <sheetData>
    <row r="1" spans="1:66" customFormat="1" ht="15.75" thickBot="1">
      <c r="A1" s="462" t="s">
        <v>205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  <c r="X1" s="463"/>
      <c r="Y1" s="463"/>
      <c r="Z1" s="463"/>
      <c r="AA1" s="463"/>
      <c r="AB1" s="463"/>
      <c r="AC1" s="463"/>
      <c r="AD1" s="463"/>
      <c r="AE1" s="463"/>
      <c r="AF1" s="463"/>
      <c r="AG1" s="463"/>
      <c r="AH1" s="463"/>
      <c r="AI1" s="463"/>
      <c r="AJ1" s="463"/>
      <c r="AK1" s="463"/>
      <c r="AL1" s="463"/>
      <c r="AM1" s="463"/>
      <c r="AN1" s="463"/>
      <c r="AO1" s="46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5.75" thickBot="1">
      <c r="A2" s="463"/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3"/>
      <c r="AC2" s="463"/>
      <c r="AD2" s="463"/>
      <c r="AE2" s="463"/>
      <c r="AF2" s="463"/>
      <c r="AG2" s="463"/>
      <c r="AH2" s="463"/>
      <c r="AI2" s="463"/>
      <c r="AJ2" s="463"/>
      <c r="AK2" s="463"/>
      <c r="AL2" s="463"/>
      <c r="AM2" s="463"/>
      <c r="AN2" s="463"/>
      <c r="AO2" s="46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 t="s">
        <v>4</v>
      </c>
      <c r="BN2" s="13">
        <v>100.8</v>
      </c>
    </row>
    <row r="3" spans="1:66" customFormat="1" ht="31.5" customHeight="1">
      <c r="A3" s="463"/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463"/>
      <c r="AH3" s="463"/>
      <c r="AI3" s="463"/>
      <c r="AJ3" s="463"/>
      <c r="AK3" s="463"/>
      <c r="AL3" s="463"/>
      <c r="AM3" s="463"/>
      <c r="AN3" s="463"/>
      <c r="AO3" s="46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s="14" customFormat="1" ht="20.25">
      <c r="A4" s="464" t="s">
        <v>0</v>
      </c>
      <c r="B4" s="166" t="s">
        <v>1</v>
      </c>
      <c r="C4" s="465" t="s">
        <v>50</v>
      </c>
      <c r="D4" s="466" t="s">
        <v>3</v>
      </c>
      <c r="E4" s="167">
        <v>1</v>
      </c>
      <c r="F4" s="168">
        <v>2</v>
      </c>
      <c r="G4" s="168">
        <v>3</v>
      </c>
      <c r="H4" s="168">
        <v>4</v>
      </c>
      <c r="I4" s="168">
        <v>5</v>
      </c>
      <c r="J4" s="167">
        <v>6</v>
      </c>
      <c r="K4" s="167">
        <v>7</v>
      </c>
      <c r="L4" s="168">
        <v>8</v>
      </c>
      <c r="M4" s="168">
        <v>9</v>
      </c>
      <c r="N4" s="168">
        <v>10</v>
      </c>
      <c r="O4" s="168">
        <v>11</v>
      </c>
      <c r="P4" s="168">
        <v>12</v>
      </c>
      <c r="Q4" s="167">
        <v>13</v>
      </c>
      <c r="R4" s="167">
        <v>14</v>
      </c>
      <c r="S4" s="168">
        <v>15</v>
      </c>
      <c r="T4" s="168">
        <v>16</v>
      </c>
      <c r="U4" s="168">
        <v>17</v>
      </c>
      <c r="V4" s="168">
        <v>18</v>
      </c>
      <c r="W4" s="168">
        <v>19</v>
      </c>
      <c r="X4" s="167">
        <v>20</v>
      </c>
      <c r="Y4" s="167">
        <v>21</v>
      </c>
      <c r="Z4" s="168">
        <v>22</v>
      </c>
      <c r="AA4" s="168">
        <v>23</v>
      </c>
      <c r="AB4" s="168">
        <v>24</v>
      </c>
      <c r="AC4" s="168">
        <v>25</v>
      </c>
      <c r="AD4" s="168">
        <v>26</v>
      </c>
      <c r="AE4" s="167">
        <v>27</v>
      </c>
      <c r="AF4" s="167">
        <v>28</v>
      </c>
      <c r="AG4" s="167">
        <v>29</v>
      </c>
      <c r="AH4" s="167">
        <v>30</v>
      </c>
      <c r="AI4" s="167">
        <v>31</v>
      </c>
      <c r="AJ4" s="168">
        <v>29</v>
      </c>
      <c r="AK4" s="168">
        <v>30</v>
      </c>
      <c r="AL4" s="168">
        <v>31</v>
      </c>
      <c r="AM4" s="459" t="s">
        <v>4</v>
      </c>
      <c r="AN4" s="460" t="s">
        <v>5</v>
      </c>
      <c r="AO4" s="461" t="s">
        <v>6</v>
      </c>
    </row>
    <row r="5" spans="1:66" s="14" customFormat="1" ht="21">
      <c r="A5" s="464"/>
      <c r="B5" s="166" t="s">
        <v>51</v>
      </c>
      <c r="C5" s="465"/>
      <c r="D5" s="465"/>
      <c r="E5" s="395" t="s">
        <v>11</v>
      </c>
      <c r="F5" s="395" t="s">
        <v>12</v>
      </c>
      <c r="G5" s="395" t="s">
        <v>13</v>
      </c>
      <c r="H5" s="395" t="s">
        <v>8</v>
      </c>
      <c r="I5" s="395" t="s">
        <v>9</v>
      </c>
      <c r="J5" s="395" t="s">
        <v>10</v>
      </c>
      <c r="K5" s="395" t="s">
        <v>154</v>
      </c>
      <c r="L5" s="395" t="s">
        <v>11</v>
      </c>
      <c r="M5" s="395" t="s">
        <v>12</v>
      </c>
      <c r="N5" s="395" t="s">
        <v>13</v>
      </c>
      <c r="O5" s="395" t="s">
        <v>8</v>
      </c>
      <c r="P5" s="395" t="s">
        <v>9</v>
      </c>
      <c r="Q5" s="395" t="s">
        <v>10</v>
      </c>
      <c r="R5" s="395" t="s">
        <v>154</v>
      </c>
      <c r="S5" s="395" t="s">
        <v>11</v>
      </c>
      <c r="T5" s="395" t="s">
        <v>12</v>
      </c>
      <c r="U5" s="395" t="s">
        <v>13</v>
      </c>
      <c r="V5" s="395" t="s">
        <v>8</v>
      </c>
      <c r="W5" s="395" t="s">
        <v>9</v>
      </c>
      <c r="X5" s="395" t="s">
        <v>10</v>
      </c>
      <c r="Y5" s="395" t="s">
        <v>154</v>
      </c>
      <c r="Z5" s="395" t="s">
        <v>11</v>
      </c>
      <c r="AA5" s="395" t="s">
        <v>12</v>
      </c>
      <c r="AB5" s="395" t="s">
        <v>13</v>
      </c>
      <c r="AC5" s="395" t="s">
        <v>8</v>
      </c>
      <c r="AD5" s="395" t="s">
        <v>9</v>
      </c>
      <c r="AE5" s="395" t="s">
        <v>10</v>
      </c>
      <c r="AF5" s="395" t="s">
        <v>154</v>
      </c>
      <c r="AG5" s="395" t="s">
        <v>11</v>
      </c>
      <c r="AH5" s="395" t="s">
        <v>12</v>
      </c>
      <c r="AI5" s="194" t="s">
        <v>12</v>
      </c>
      <c r="AJ5" s="169" t="s">
        <v>8</v>
      </c>
      <c r="AK5" s="169" t="s">
        <v>9</v>
      </c>
      <c r="AL5" s="169" t="s">
        <v>10</v>
      </c>
      <c r="AM5" s="459"/>
      <c r="AN5" s="460"/>
      <c r="AO5" s="461"/>
      <c r="AP5" s="3"/>
      <c r="AQ5" s="15" t="s">
        <v>14</v>
      </c>
      <c r="AR5" s="15" t="s">
        <v>15</v>
      </c>
      <c r="AS5" s="15" t="s">
        <v>16</v>
      </c>
      <c r="AT5" s="15" t="s">
        <v>17</v>
      </c>
      <c r="AU5" s="15" t="s">
        <v>18</v>
      </c>
      <c r="AV5" s="16" t="s">
        <v>52</v>
      </c>
      <c r="AW5" s="16" t="s">
        <v>19</v>
      </c>
      <c r="AX5" s="16" t="s">
        <v>20</v>
      </c>
      <c r="AY5" s="16" t="s">
        <v>53</v>
      </c>
      <c r="AZ5" s="16" t="s">
        <v>54</v>
      </c>
      <c r="BA5" s="16" t="s">
        <v>55</v>
      </c>
      <c r="BB5" s="16" t="s">
        <v>56</v>
      </c>
      <c r="BC5" s="16" t="s">
        <v>21</v>
      </c>
      <c r="BD5" s="16" t="s">
        <v>57</v>
      </c>
      <c r="BE5" s="16" t="s">
        <v>58</v>
      </c>
      <c r="BF5" s="16" t="s">
        <v>59</v>
      </c>
      <c r="BG5" s="16" t="s">
        <v>60</v>
      </c>
      <c r="BH5" s="16" t="s">
        <v>61</v>
      </c>
      <c r="BI5" s="16" t="s">
        <v>62</v>
      </c>
      <c r="BJ5" s="17" t="s">
        <v>34</v>
      </c>
      <c r="BK5" s="17" t="s">
        <v>35</v>
      </c>
      <c r="BM5" s="15" t="s">
        <v>4</v>
      </c>
      <c r="BN5" s="15" t="s">
        <v>6</v>
      </c>
    </row>
    <row r="6" spans="1:66" s="204" customFormat="1" ht="20.25">
      <c r="A6" s="170" t="s">
        <v>63</v>
      </c>
      <c r="B6" s="171" t="s">
        <v>64</v>
      </c>
      <c r="C6" s="172" t="s">
        <v>65</v>
      </c>
      <c r="D6" s="173" t="s">
        <v>66</v>
      </c>
      <c r="E6" s="414"/>
      <c r="F6" s="205" t="s">
        <v>52</v>
      </c>
      <c r="G6" s="205" t="s">
        <v>52</v>
      </c>
      <c r="H6" s="205" t="s">
        <v>52</v>
      </c>
      <c r="I6" s="205" t="s">
        <v>52</v>
      </c>
      <c r="J6" s="205" t="s">
        <v>52</v>
      </c>
      <c r="K6" s="414" t="s">
        <v>57</v>
      </c>
      <c r="L6" s="414"/>
      <c r="M6" s="205" t="s">
        <v>52</v>
      </c>
      <c r="N6" s="205" t="s">
        <v>52</v>
      </c>
      <c r="O6" s="205" t="s">
        <v>52</v>
      </c>
      <c r="P6" s="205" t="s">
        <v>52</v>
      </c>
      <c r="Q6" s="205" t="s">
        <v>52</v>
      </c>
      <c r="R6" s="414" t="s">
        <v>57</v>
      </c>
      <c r="S6" s="414"/>
      <c r="T6" s="205" t="s">
        <v>52</v>
      </c>
      <c r="U6" s="205" t="s">
        <v>52</v>
      </c>
      <c r="V6" s="205" t="s">
        <v>52</v>
      </c>
      <c r="W6" s="425" t="s">
        <v>57</v>
      </c>
      <c r="X6" s="414" t="s">
        <v>52</v>
      </c>
      <c r="Y6" s="425" t="s">
        <v>57</v>
      </c>
      <c r="Z6" s="414"/>
      <c r="AA6" s="205" t="s">
        <v>52</v>
      </c>
      <c r="AB6" s="205" t="s">
        <v>52</v>
      </c>
      <c r="AC6" s="205" t="s">
        <v>52</v>
      </c>
      <c r="AD6" s="205" t="s">
        <v>52</v>
      </c>
      <c r="AE6" s="425" t="s">
        <v>57</v>
      </c>
      <c r="AF6" s="425" t="s">
        <v>57</v>
      </c>
      <c r="AG6" s="414"/>
      <c r="AH6" s="205" t="s">
        <v>52</v>
      </c>
      <c r="AI6" s="184"/>
      <c r="AJ6" s="186"/>
      <c r="AK6" s="186"/>
      <c r="AL6" s="186"/>
      <c r="AM6" s="176">
        <v>91.2</v>
      </c>
      <c r="AN6" s="429">
        <f>COUNTIF(C6:AJ6,"T")*5+COUNTIF(C6:AJ6,"P")*12+COUNTIF(C6:AJ6,"M")*5+COUNTIF(C6:AJ6,"D2")*6+COUNTIF(C6:AJ6,"N")*12+COUNTIF(C6:AJ6,"T1")*5+COUNTIF(C6:AJ6,"D1N")*18+COUNTIF(C6:AJ6,"MN")*16+COUNTIF(C6:AJ6,"D1")*6+COUNTIF(C6:AJ6,"MT1")*10</f>
        <v>36</v>
      </c>
      <c r="AO6" s="178"/>
      <c r="AP6" s="3"/>
      <c r="AQ6" s="15"/>
      <c r="AR6" s="15"/>
      <c r="AS6" s="15"/>
      <c r="AT6" s="15"/>
      <c r="AU6" s="15"/>
      <c r="AV6" s="16">
        <f>COUNTIF(E6:AL6,"M1")</f>
        <v>19</v>
      </c>
      <c r="AW6" s="16">
        <f>COUNTIF(E6:AL6,"M")</f>
        <v>0</v>
      </c>
      <c r="AX6" s="16">
        <f>COUNTIF(E6:AL6,"T")</f>
        <v>0</v>
      </c>
      <c r="AY6" s="16">
        <f>COUNTIF(E6:AL6,"T1")</f>
        <v>0</v>
      </c>
      <c r="AZ6" s="16">
        <f>COUNTIF(E6:AL6,"T2")</f>
        <v>0</v>
      </c>
      <c r="BA6" s="16">
        <f>COUNTIF(E6:AL6,"T3")</f>
        <v>0</v>
      </c>
      <c r="BB6" s="16">
        <f>COUNTIF(E6:AL6,"T4")</f>
        <v>0</v>
      </c>
      <c r="BC6" s="16">
        <f>COUNTIF(E6:AL6,"P")</f>
        <v>0</v>
      </c>
      <c r="BD6" s="16">
        <f>COUNTIF(E6:AL6,"D1")</f>
        <v>6</v>
      </c>
      <c r="BE6" s="16">
        <f>COUNTIF(E6:AL6,"D2")</f>
        <v>0</v>
      </c>
      <c r="BF6" s="16">
        <f>COUNTIF(E6:AL6,"D3")</f>
        <v>0</v>
      </c>
      <c r="BG6" s="16">
        <f>COUNTIF(E6:AL6,"M1/T3")</f>
        <v>0</v>
      </c>
      <c r="BH6" s="16">
        <f>COUNTIF(E6:AL6,"I")</f>
        <v>0</v>
      </c>
      <c r="BI6" s="16">
        <f>COUNTIF(E6:AL6,"SN")</f>
        <v>0</v>
      </c>
      <c r="BJ6" s="19">
        <f>(AR6+AS6+AT6+(AU6))</f>
        <v>0</v>
      </c>
      <c r="BK6" s="20">
        <f>((AV6*5)+(AW6*4)+(AX6*5)+(AY6*4)+(AZ6*5)+(BA6*5)+(BB6*8)+(BC6*12)+(BD6*6)+(BE6*6)+(BF6*8)+(BG6*8)+(BH6*4.8)+(BI6*12))</f>
        <v>131</v>
      </c>
      <c r="BM6" s="21">
        <v>126</v>
      </c>
      <c r="BN6" s="22">
        <f>(BK6-BM6)</f>
        <v>5</v>
      </c>
    </row>
    <row r="7" spans="1:66" s="409" customFormat="1" ht="20.25">
      <c r="A7" s="396" t="s">
        <v>67</v>
      </c>
      <c r="B7" s="397" t="s">
        <v>68</v>
      </c>
      <c r="C7" s="398" t="s">
        <v>69</v>
      </c>
      <c r="D7" s="399" t="s">
        <v>147</v>
      </c>
      <c r="E7" s="415"/>
      <c r="F7" s="412" t="s">
        <v>55</v>
      </c>
      <c r="G7" s="412" t="s">
        <v>55</v>
      </c>
      <c r="H7" s="412" t="s">
        <v>55</v>
      </c>
      <c r="I7" s="412" t="s">
        <v>55</v>
      </c>
      <c r="J7" s="412" t="s">
        <v>203</v>
      </c>
      <c r="K7" s="420"/>
      <c r="L7" s="420" t="s">
        <v>21</v>
      </c>
      <c r="M7" s="412" t="s">
        <v>55</v>
      </c>
      <c r="N7" s="412" t="s">
        <v>55</v>
      </c>
      <c r="O7" s="412" t="s">
        <v>199</v>
      </c>
      <c r="P7" s="412" t="s">
        <v>55</v>
      </c>
      <c r="Q7" s="412" t="s">
        <v>55</v>
      </c>
      <c r="R7" s="420" t="s">
        <v>58</v>
      </c>
      <c r="S7" s="420"/>
      <c r="T7" s="412" t="s">
        <v>55</v>
      </c>
      <c r="U7" s="412" t="s">
        <v>55</v>
      </c>
      <c r="V7" s="412" t="s">
        <v>55</v>
      </c>
      <c r="W7" s="420" t="s">
        <v>58</v>
      </c>
      <c r="X7" s="430" t="s">
        <v>55</v>
      </c>
      <c r="Y7" s="420"/>
      <c r="Z7" s="420" t="s">
        <v>21</v>
      </c>
      <c r="AA7" s="412" t="s">
        <v>55</v>
      </c>
      <c r="AB7" s="412" t="s">
        <v>55</v>
      </c>
      <c r="AC7" s="412" t="s">
        <v>55</v>
      </c>
      <c r="AD7" s="412" t="s">
        <v>55</v>
      </c>
      <c r="AE7" s="420" t="s">
        <v>207</v>
      </c>
      <c r="AF7" s="420" t="s">
        <v>58</v>
      </c>
      <c r="AG7" s="420"/>
      <c r="AH7" s="412" t="s">
        <v>55</v>
      </c>
      <c r="AI7" s="400"/>
      <c r="AJ7" s="401"/>
      <c r="AK7" s="401"/>
      <c r="AL7" s="401"/>
      <c r="AM7" s="402">
        <v>91.2</v>
      </c>
      <c r="AN7" s="429">
        <f t="shared" ref="AN7:AN8" si="0">COUNTIF(C7:AJ7,"T")*5+COUNTIF(C7:AJ7,"P")*12+COUNTIF(C7:AJ7,"M")*5+COUNTIF(C7:AJ7,"D2")*6+COUNTIF(C7:AJ7,"N")*12+COUNTIF(C7:AJ7,"T1")*5+COUNTIF(C7:AJ7,"D1N")*18+COUNTIF(C7:AJ7,"MN")*16+COUNTIF(C7:AJ7,"D1")*6+COUNTIF(C7:AJ7,"MT1")*10</f>
        <v>42</v>
      </c>
      <c r="AO7" s="403"/>
      <c r="AP7" s="404"/>
      <c r="AQ7" s="405"/>
      <c r="AR7" s="405"/>
      <c r="AS7" s="405"/>
      <c r="AT7" s="405"/>
      <c r="AU7" s="405"/>
      <c r="AV7" s="406">
        <f>COUNTIF(E7:AL7,"M1")</f>
        <v>0</v>
      </c>
      <c r="AW7" s="406">
        <f>COUNTIF(E7:AL7,"M")</f>
        <v>0</v>
      </c>
      <c r="AX7" s="406">
        <f>COUNTIF(E7:AL7,"T")</f>
        <v>0</v>
      </c>
      <c r="AY7" s="406">
        <f>COUNTIF(E7:AL7,"T1")</f>
        <v>0</v>
      </c>
      <c r="AZ7" s="406">
        <f>COUNTIF(E7:AL7,"T2")</f>
        <v>0</v>
      </c>
      <c r="BA7" s="406">
        <f>COUNTIF(E7:AL7,"T3")</f>
        <v>17</v>
      </c>
      <c r="BB7" s="406">
        <f>COUNTIF(E7:AL7,"M1/T3")</f>
        <v>0</v>
      </c>
      <c r="BC7" s="406">
        <f>COUNTIF(E7:AL7,"P")</f>
        <v>2</v>
      </c>
      <c r="BD7" s="406">
        <f>COUNTIF(E7:AL7,"D1")</f>
        <v>0</v>
      </c>
      <c r="BE7" s="406">
        <f>COUNTIF(E7:AL7,"D2")</f>
        <v>3</v>
      </c>
      <c r="BF7" s="406">
        <f>COUNTIF(E7:AL7,"D3")</f>
        <v>0</v>
      </c>
      <c r="BG7" s="406">
        <f>COUNTIF(E7:AL7,"D4")</f>
        <v>0</v>
      </c>
      <c r="BH7" s="406">
        <f>COUNTIF(E7:AL7,"I")</f>
        <v>0</v>
      </c>
      <c r="BI7" s="406">
        <f>COUNTIF(E7:AL7,"SN")</f>
        <v>0</v>
      </c>
      <c r="BJ7" s="407">
        <f>(AR7+AS7+AT7+(AU7))</f>
        <v>0</v>
      </c>
      <c r="BK7" s="408">
        <f>((AV7*5)+(AW7*4)+(AX7*5)+(AY7*4)+(AZ7*5)+(BA7*5)+(BB7*8)+(BC7*12)+(BD7*6)+(BE7*6)+(BF7*8)+(BG7*8)+(BH7*4.8)+(BI7*12))</f>
        <v>127</v>
      </c>
      <c r="BM7" s="410">
        <v>126</v>
      </c>
      <c r="BN7" s="411">
        <f>(BK7-BM7)</f>
        <v>1</v>
      </c>
    </row>
    <row r="8" spans="1:66" s="14" customFormat="1" ht="20.25">
      <c r="A8" s="179">
        <v>154725</v>
      </c>
      <c r="B8" s="180" t="s">
        <v>188</v>
      </c>
      <c r="C8" s="181" t="s">
        <v>71</v>
      </c>
      <c r="D8" s="173" t="s">
        <v>72</v>
      </c>
      <c r="E8" s="416" t="s">
        <v>57</v>
      </c>
      <c r="F8" s="182" t="s">
        <v>54</v>
      </c>
      <c r="G8" s="182" t="s">
        <v>54</v>
      </c>
      <c r="H8" s="182" t="s">
        <v>54</v>
      </c>
      <c r="I8" s="182" t="s">
        <v>54</v>
      </c>
      <c r="J8" s="182" t="s">
        <v>54</v>
      </c>
      <c r="K8" s="416"/>
      <c r="L8" s="416"/>
      <c r="M8" s="182" t="s">
        <v>54</v>
      </c>
      <c r="N8" s="182" t="s">
        <v>54</v>
      </c>
      <c r="O8" s="182" t="s">
        <v>54</v>
      </c>
      <c r="P8" s="182" t="s">
        <v>54</v>
      </c>
      <c r="Q8" s="182" t="s">
        <v>54</v>
      </c>
      <c r="R8" s="416"/>
      <c r="S8" s="416"/>
      <c r="T8" s="182" t="s">
        <v>54</v>
      </c>
      <c r="U8" s="182" t="s">
        <v>201</v>
      </c>
      <c r="V8" s="182" t="s">
        <v>54</v>
      </c>
      <c r="W8" s="423"/>
      <c r="X8" s="416" t="s">
        <v>54</v>
      </c>
      <c r="Y8" s="416"/>
      <c r="Z8" s="416"/>
      <c r="AA8" s="182" t="s">
        <v>54</v>
      </c>
      <c r="AB8" s="182" t="s">
        <v>54</v>
      </c>
      <c r="AC8" s="182" t="s">
        <v>54</v>
      </c>
      <c r="AD8" s="182" t="s">
        <v>54</v>
      </c>
      <c r="AE8" s="416"/>
      <c r="AF8" s="416"/>
      <c r="AG8" s="416"/>
      <c r="AH8" s="182" t="s">
        <v>54</v>
      </c>
      <c r="AI8" s="182"/>
      <c r="AJ8" s="175"/>
      <c r="AK8" s="175"/>
      <c r="AL8" s="175"/>
      <c r="AM8" s="176">
        <v>91.2</v>
      </c>
      <c r="AN8" s="429">
        <f t="shared" si="0"/>
        <v>6</v>
      </c>
      <c r="AO8" s="178"/>
      <c r="AP8" s="3"/>
      <c r="AQ8" s="15"/>
      <c r="AR8" s="15"/>
      <c r="AS8" s="15"/>
      <c r="AT8" s="15"/>
      <c r="AU8" s="15"/>
      <c r="AV8" s="16">
        <f>COUNTIF(E8:AL8,"M1")</f>
        <v>0</v>
      </c>
      <c r="AW8" s="16">
        <f>COUNTIF(E8:AL8,"M")</f>
        <v>0</v>
      </c>
      <c r="AX8" s="16">
        <f>COUNTIF(E8:AL8,"T")</f>
        <v>0</v>
      </c>
      <c r="AY8" s="16">
        <f>COUNTIF(E8:AL8,"T1")</f>
        <v>0</v>
      </c>
      <c r="AZ8" s="16">
        <f>COUNTIF(E8:AL8,"T2")</f>
        <v>18</v>
      </c>
      <c r="BA8" s="16">
        <f>COUNTIF(E8:AL8,"T3")</f>
        <v>0</v>
      </c>
      <c r="BB8" s="16">
        <f>COUNTIF(E8:AL8,"M1/T2")</f>
        <v>0</v>
      </c>
      <c r="BC8" s="16">
        <f>COUNTIF(E8:AL8,"P")</f>
        <v>0</v>
      </c>
      <c r="BD8" s="16">
        <f>COUNTIF(E8:AL8,"D1")</f>
        <v>1</v>
      </c>
      <c r="BE8" s="16">
        <f>COUNTIF(E8:AL8,"D2")</f>
        <v>0</v>
      </c>
      <c r="BF8" s="16">
        <f>COUNTIF(E8:AL8,"D3")</f>
        <v>0</v>
      </c>
      <c r="BG8" s="16">
        <f>COUNTIF(E8:AL8,"T2/N")</f>
        <v>0</v>
      </c>
      <c r="BH8" s="16">
        <f>COUNTIF(E8:AL8,"I")</f>
        <v>0</v>
      </c>
      <c r="BI8" s="16">
        <f>COUNTIF(E8:AL8,"SN")</f>
        <v>0</v>
      </c>
      <c r="BJ8" s="19">
        <f>(AR8+AS8+AT8+(AU8))</f>
        <v>0</v>
      </c>
      <c r="BK8" s="20">
        <f>((AV8*5)+(AW8*4)+(AX8*5)+(AY8*4)+(AZ8*5)+(BA8*5)+(BB8*10)+(BC8*12)+(BD8*6)+(BE8*6)+(BF8*8)+(BG8*8)+(BH8*4.8)+(BI8*12))</f>
        <v>96</v>
      </c>
      <c r="BM8" s="21">
        <v>126</v>
      </c>
      <c r="BN8" s="22">
        <f>(BK8-BM8)</f>
        <v>-30</v>
      </c>
    </row>
    <row r="9" spans="1:66" s="14" customFormat="1" ht="21">
      <c r="A9" s="183" t="s">
        <v>0</v>
      </c>
      <c r="B9" s="166" t="s">
        <v>1</v>
      </c>
      <c r="C9" s="466" t="s">
        <v>50</v>
      </c>
      <c r="D9" s="466" t="s">
        <v>3</v>
      </c>
      <c r="E9" s="167">
        <v>1</v>
      </c>
      <c r="F9" s="168">
        <v>2</v>
      </c>
      <c r="G9" s="168">
        <v>3</v>
      </c>
      <c r="H9" s="168">
        <v>4</v>
      </c>
      <c r="I9" s="168">
        <v>5</v>
      </c>
      <c r="J9" s="167">
        <v>6</v>
      </c>
      <c r="K9" s="167">
        <v>7</v>
      </c>
      <c r="L9" s="168">
        <v>8</v>
      </c>
      <c r="M9" s="168">
        <v>9</v>
      </c>
      <c r="N9" s="168">
        <v>10</v>
      </c>
      <c r="O9" s="168">
        <v>11</v>
      </c>
      <c r="P9" s="168">
        <v>12</v>
      </c>
      <c r="Q9" s="167">
        <v>13</v>
      </c>
      <c r="R9" s="167">
        <v>14</v>
      </c>
      <c r="S9" s="168">
        <v>15</v>
      </c>
      <c r="T9" s="168">
        <v>16</v>
      </c>
      <c r="U9" s="168">
        <v>17</v>
      </c>
      <c r="V9" s="391">
        <v>18</v>
      </c>
      <c r="W9" s="391">
        <v>19</v>
      </c>
      <c r="X9" s="167">
        <v>20</v>
      </c>
      <c r="Y9" s="167">
        <v>21</v>
      </c>
      <c r="Z9" s="391">
        <v>22</v>
      </c>
      <c r="AA9" s="391">
        <v>23</v>
      </c>
      <c r="AB9" s="391">
        <v>24</v>
      </c>
      <c r="AC9" s="391">
        <v>25</v>
      </c>
      <c r="AD9" s="391">
        <v>26</v>
      </c>
      <c r="AE9" s="167">
        <v>27</v>
      </c>
      <c r="AF9" s="167">
        <v>28</v>
      </c>
      <c r="AG9" s="167">
        <v>29</v>
      </c>
      <c r="AH9" s="167">
        <v>30</v>
      </c>
      <c r="AI9" s="167">
        <v>28</v>
      </c>
      <c r="AJ9" s="168">
        <v>29</v>
      </c>
      <c r="AK9" s="168">
        <v>30</v>
      </c>
      <c r="AL9" s="168">
        <v>31</v>
      </c>
      <c r="AM9" s="459" t="s">
        <v>4</v>
      </c>
      <c r="AN9" s="460" t="s">
        <v>5</v>
      </c>
      <c r="AO9" s="461" t="s">
        <v>6</v>
      </c>
      <c r="AQ9" s="24"/>
      <c r="AR9" s="24"/>
      <c r="AS9" s="24"/>
      <c r="AT9" s="24"/>
      <c r="AU9" s="24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6"/>
      <c r="BM9" s="27"/>
      <c r="BN9" s="28"/>
    </row>
    <row r="10" spans="1:66" s="14" customFormat="1" ht="21">
      <c r="A10" s="183"/>
      <c r="B10" s="166" t="s">
        <v>51</v>
      </c>
      <c r="C10" s="466"/>
      <c r="D10" s="466"/>
      <c r="E10" s="395" t="s">
        <v>11</v>
      </c>
      <c r="F10" s="395" t="s">
        <v>12</v>
      </c>
      <c r="G10" s="395" t="s">
        <v>13</v>
      </c>
      <c r="H10" s="395" t="s">
        <v>8</v>
      </c>
      <c r="I10" s="395" t="s">
        <v>9</v>
      </c>
      <c r="J10" s="395" t="s">
        <v>10</v>
      </c>
      <c r="K10" s="395" t="s">
        <v>154</v>
      </c>
      <c r="L10" s="395" t="s">
        <v>11</v>
      </c>
      <c r="M10" s="395" t="s">
        <v>12</v>
      </c>
      <c r="N10" s="395" t="s">
        <v>13</v>
      </c>
      <c r="O10" s="395" t="s">
        <v>8</v>
      </c>
      <c r="P10" s="395" t="s">
        <v>9</v>
      </c>
      <c r="Q10" s="395" t="s">
        <v>10</v>
      </c>
      <c r="R10" s="395" t="s">
        <v>154</v>
      </c>
      <c r="S10" s="395" t="s">
        <v>11</v>
      </c>
      <c r="T10" s="395" t="s">
        <v>12</v>
      </c>
      <c r="U10" s="395" t="s">
        <v>13</v>
      </c>
      <c r="V10" s="395" t="s">
        <v>8</v>
      </c>
      <c r="W10" s="395" t="s">
        <v>9</v>
      </c>
      <c r="X10" s="395" t="s">
        <v>10</v>
      </c>
      <c r="Y10" s="395" t="s">
        <v>154</v>
      </c>
      <c r="Z10" s="395" t="s">
        <v>11</v>
      </c>
      <c r="AA10" s="395" t="s">
        <v>12</v>
      </c>
      <c r="AB10" s="395" t="s">
        <v>13</v>
      </c>
      <c r="AC10" s="395" t="s">
        <v>8</v>
      </c>
      <c r="AD10" s="395" t="s">
        <v>9</v>
      </c>
      <c r="AE10" s="395" t="s">
        <v>10</v>
      </c>
      <c r="AF10" s="395" t="s">
        <v>154</v>
      </c>
      <c r="AG10" s="395" t="s">
        <v>11</v>
      </c>
      <c r="AH10" s="395" t="s">
        <v>12</v>
      </c>
      <c r="AI10" s="169" t="s">
        <v>10</v>
      </c>
      <c r="AJ10" s="169" t="s">
        <v>8</v>
      </c>
      <c r="AK10" s="169" t="s">
        <v>9</v>
      </c>
      <c r="AL10" s="169" t="s">
        <v>10</v>
      </c>
      <c r="AM10" s="459"/>
      <c r="AN10" s="460"/>
      <c r="AO10" s="461"/>
      <c r="AQ10" s="29"/>
      <c r="AR10" s="29"/>
      <c r="AS10" s="29"/>
      <c r="AT10" s="29"/>
      <c r="AU10" s="29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1"/>
      <c r="BM10" s="32"/>
      <c r="BN10" s="33"/>
    </row>
    <row r="11" spans="1:66" s="14" customFormat="1" ht="20.25">
      <c r="A11" s="179" t="s">
        <v>73</v>
      </c>
      <c r="B11" s="180" t="s">
        <v>74</v>
      </c>
      <c r="C11" s="181" t="s">
        <v>75</v>
      </c>
      <c r="D11" s="173" t="s">
        <v>76</v>
      </c>
      <c r="E11" s="413" t="s">
        <v>197</v>
      </c>
      <c r="F11" s="389" t="s">
        <v>62</v>
      </c>
      <c r="G11" s="389"/>
      <c r="H11" s="389" t="s">
        <v>62</v>
      </c>
      <c r="I11" s="389" t="s">
        <v>62</v>
      </c>
      <c r="J11" s="389" t="s">
        <v>62</v>
      </c>
      <c r="K11" s="428" t="s">
        <v>58</v>
      </c>
      <c r="L11" s="421" t="s">
        <v>62</v>
      </c>
      <c r="M11" s="389" t="s">
        <v>62</v>
      </c>
      <c r="N11" s="389" t="s">
        <v>62</v>
      </c>
      <c r="O11" s="389"/>
      <c r="P11" s="389" t="s">
        <v>62</v>
      </c>
      <c r="Q11" s="389"/>
      <c r="R11" s="421"/>
      <c r="S11" s="421" t="s">
        <v>58</v>
      </c>
      <c r="T11" s="389" t="s">
        <v>62</v>
      </c>
      <c r="U11" s="389"/>
      <c r="V11" s="389" t="s">
        <v>62</v>
      </c>
      <c r="W11" s="421"/>
      <c r="X11" s="421" t="s">
        <v>62</v>
      </c>
      <c r="Y11" s="421"/>
      <c r="Z11" s="421"/>
      <c r="AA11" s="389"/>
      <c r="AB11" s="389" t="s">
        <v>62</v>
      </c>
      <c r="AC11" s="389" t="s">
        <v>62</v>
      </c>
      <c r="AD11" s="389"/>
      <c r="AE11" s="421"/>
      <c r="AF11" s="421" t="s">
        <v>62</v>
      </c>
      <c r="AG11" s="421" t="s">
        <v>197</v>
      </c>
      <c r="AH11" s="389"/>
      <c r="AI11" s="185"/>
      <c r="AJ11" s="186"/>
      <c r="AK11" s="186"/>
      <c r="AL11" s="186"/>
      <c r="AM11" s="176">
        <v>91.2</v>
      </c>
      <c r="AN11" s="429">
        <f t="shared" ref="AN11:AN13" si="1">COUNTIF(C11:AJ11,"T")*5+COUNTIF(C11:AJ11,"P")*12+COUNTIF(C11:AJ11,"M")*5+COUNTIF(C11:AJ11,"D2")*6+COUNTIF(C11:AJ11,"N")*12+COUNTIF(C11:AJ11,"T1")*5+COUNTIF(C11:AJ11,"D1N")*18+COUNTIF(C11:AJ11,"MN")*16+COUNTIF(C11:AJ11,"D1")*6+COUNTIF(C11:AJ11,"MT1")*10</f>
        <v>180</v>
      </c>
      <c r="AO11" s="178"/>
      <c r="AP11" s="3"/>
      <c r="AQ11" s="15"/>
      <c r="AR11" s="15"/>
      <c r="AS11" s="15"/>
      <c r="AT11" s="15"/>
      <c r="AU11" s="15"/>
      <c r="AV11" s="16">
        <f>COUNTIF(E11:AL11,"M1")</f>
        <v>0</v>
      </c>
      <c r="AW11" s="16">
        <f>COUNTIF(E11:AL11,"M")</f>
        <v>0</v>
      </c>
      <c r="AX11" s="16">
        <f>COUNTIF(E11:AL11,"T")</f>
        <v>0</v>
      </c>
      <c r="AY11" s="16">
        <f>COUNTIF(E11:AL11,"T1")</f>
        <v>0</v>
      </c>
      <c r="AZ11" s="16">
        <f>COUNTIF(E11:AL11,"T2")</f>
        <v>0</v>
      </c>
      <c r="BA11" s="16">
        <f>COUNTIF(E11:AL11,"T3")</f>
        <v>0</v>
      </c>
      <c r="BB11" s="16">
        <f>COUNTIF(E11:AL11,"T4")</f>
        <v>0</v>
      </c>
      <c r="BC11" s="16">
        <f>COUNTIF(E11:AL11,"P")</f>
        <v>0</v>
      </c>
      <c r="BD11" s="16">
        <f>COUNTIF(E11:AL11,"D1")</f>
        <v>0</v>
      </c>
      <c r="BE11" s="16">
        <f>COUNTIF(E11:AL11,"D2")</f>
        <v>2</v>
      </c>
      <c r="BF11" s="16">
        <f>COUNTIF(E11:AL11,"D3")</f>
        <v>0</v>
      </c>
      <c r="BG11" s="16">
        <f>COUNTIF(E11:AL11,"M/N")</f>
        <v>0</v>
      </c>
      <c r="BH11" s="16">
        <f>COUNTIF(E11:AL11,"I")</f>
        <v>0</v>
      </c>
      <c r="BI11" s="16">
        <f>COUNTIF(E11:AL11,"SN")</f>
        <v>0</v>
      </c>
      <c r="BJ11" s="19">
        <f>(AR11+AS11+AT11+(AU11))</f>
        <v>0</v>
      </c>
      <c r="BK11" s="20">
        <f>((AV11*5)+(AW11*4)+(AX11*5)+(AY11*4)+(AZ11*5)+(BA11*5)+(BB11*4)+(BC11*12)+(BD11*6)+(BE11*6)+(BF11*6)+(BG11*17)+(BH11*4.8)+(BI11*12))</f>
        <v>12</v>
      </c>
      <c r="BM11" s="21">
        <v>126</v>
      </c>
      <c r="BN11" s="22">
        <f>(BK11-BM11)</f>
        <v>-114</v>
      </c>
    </row>
    <row r="12" spans="1:66" s="14" customFormat="1" ht="20.25">
      <c r="A12" s="179" t="s">
        <v>77</v>
      </c>
      <c r="B12" s="180" t="s">
        <v>78</v>
      </c>
      <c r="C12" s="181" t="s">
        <v>79</v>
      </c>
      <c r="D12" s="173" t="s">
        <v>76</v>
      </c>
      <c r="E12" s="413"/>
      <c r="F12" s="467" t="s">
        <v>43</v>
      </c>
      <c r="G12" s="468"/>
      <c r="H12" s="468"/>
      <c r="I12" s="468"/>
      <c r="J12" s="468"/>
      <c r="K12" s="468"/>
      <c r="L12" s="468"/>
      <c r="M12" s="468"/>
      <c r="N12" s="468"/>
      <c r="O12" s="468"/>
      <c r="P12" s="468"/>
      <c r="Q12" s="468"/>
      <c r="R12" s="468"/>
      <c r="S12" s="468"/>
      <c r="T12" s="468"/>
      <c r="U12" s="468"/>
      <c r="V12" s="468"/>
      <c r="W12" s="468"/>
      <c r="X12" s="468"/>
      <c r="Y12" s="469"/>
      <c r="Z12" s="421" t="s">
        <v>62</v>
      </c>
      <c r="AA12" s="389"/>
      <c r="AB12" s="389"/>
      <c r="AC12" s="389"/>
      <c r="AD12" s="389" t="s">
        <v>62</v>
      </c>
      <c r="AE12" s="421"/>
      <c r="AF12" s="421"/>
      <c r="AG12" s="421"/>
      <c r="AH12" s="389" t="s">
        <v>62</v>
      </c>
      <c r="AI12" s="188"/>
      <c r="AJ12" s="189"/>
      <c r="AK12" s="189"/>
      <c r="AL12" s="189"/>
      <c r="AM12" s="176">
        <v>91.2</v>
      </c>
      <c r="AN12" s="429">
        <f t="shared" si="1"/>
        <v>36</v>
      </c>
      <c r="AO12" s="178"/>
      <c r="AP12" s="3"/>
      <c r="AQ12" s="15"/>
      <c r="AR12" s="15"/>
      <c r="AS12" s="15"/>
      <c r="AT12" s="15"/>
      <c r="AU12" s="15"/>
      <c r="AV12" s="16">
        <f>COUNTIF(E12:AL12,"M1")</f>
        <v>0</v>
      </c>
      <c r="AW12" s="16">
        <f>COUNTIF(E12:AL12,"M")</f>
        <v>0</v>
      </c>
      <c r="AX12" s="16">
        <f>COUNTIF(E12:AL12,"T")</f>
        <v>0</v>
      </c>
      <c r="AY12" s="16">
        <f>COUNTIF(E12:AL12,"T1")</f>
        <v>0</v>
      </c>
      <c r="AZ12" s="16">
        <f>COUNTIF(E12:AL12,"T2")</f>
        <v>0</v>
      </c>
      <c r="BA12" s="16">
        <f>COUNTIF(E12:AL12,"T3")</f>
        <v>0</v>
      </c>
      <c r="BB12" s="16">
        <f>COUNTIF(E12:AL12,"T4")</f>
        <v>0</v>
      </c>
      <c r="BC12" s="16">
        <f>COUNTIF(E12:AL12,"P")</f>
        <v>0</v>
      </c>
      <c r="BD12" s="16">
        <f>COUNTIF(E12:AL12,"D1")</f>
        <v>0</v>
      </c>
      <c r="BE12" s="16">
        <f>COUNTIF(E12:AL12,"D2")</f>
        <v>0</v>
      </c>
      <c r="BF12" s="16">
        <f>COUNTIF(E12:AL12,"D3")</f>
        <v>0</v>
      </c>
      <c r="BG12" s="16">
        <f>COUNTIF(E12:AL12,"D4")</f>
        <v>0</v>
      </c>
      <c r="BH12" s="16">
        <f>COUNTIF(E12:AL12,"I")</f>
        <v>0</v>
      </c>
      <c r="BI12" s="16">
        <f>COUNTIF(E12:AL12,"SN")</f>
        <v>0</v>
      </c>
      <c r="BJ12" s="19">
        <f>(AR12+AS12+AT12+(AU12))</f>
        <v>0</v>
      </c>
      <c r="BK12" s="20">
        <f>((AV12*5)+(AW12*4)+(AX12*5)+(AY12*4)+(AZ12*5)+(BA12*5)+(BB12*4)+(BC12*12)+(BD12*6)+(BE12*6)+(BF12*6)+(BG12*6)+(BH12*4.8)+(BI12*12))</f>
        <v>0</v>
      </c>
      <c r="BM12" s="21">
        <v>126</v>
      </c>
      <c r="BN12" s="22">
        <f>(BK12-BM12)</f>
        <v>-126</v>
      </c>
    </row>
    <row r="13" spans="1:66" s="14" customFormat="1" ht="20.25">
      <c r="A13" s="179">
        <v>135852</v>
      </c>
      <c r="B13" s="180" t="s">
        <v>80</v>
      </c>
      <c r="C13" s="181" t="s">
        <v>81</v>
      </c>
      <c r="D13" s="173" t="s">
        <v>76</v>
      </c>
      <c r="E13" s="413"/>
      <c r="F13" s="389"/>
      <c r="G13" s="389" t="s">
        <v>62</v>
      </c>
      <c r="H13" s="389"/>
      <c r="I13" s="389"/>
      <c r="J13" s="389"/>
      <c r="K13" s="421" t="s">
        <v>17</v>
      </c>
      <c r="L13" s="421"/>
      <c r="M13" s="389"/>
      <c r="N13" s="389"/>
      <c r="O13" s="389" t="s">
        <v>17</v>
      </c>
      <c r="P13" s="389"/>
      <c r="Q13" s="389"/>
      <c r="R13" s="421"/>
      <c r="S13" s="421" t="s">
        <v>200</v>
      </c>
      <c r="T13" s="389"/>
      <c r="U13" s="389"/>
      <c r="V13" s="389"/>
      <c r="W13" s="421" t="s">
        <v>62</v>
      </c>
      <c r="X13" s="421"/>
      <c r="Y13" s="421"/>
      <c r="Z13" s="421"/>
      <c r="AA13" s="389" t="s">
        <v>62</v>
      </c>
      <c r="AB13" s="389"/>
      <c r="AC13" s="389"/>
      <c r="AD13" s="389"/>
      <c r="AE13" s="421" t="s">
        <v>17</v>
      </c>
      <c r="AF13" s="421"/>
      <c r="AG13" s="421"/>
      <c r="AH13" s="389"/>
      <c r="AI13" s="185"/>
      <c r="AJ13" s="186"/>
      <c r="AK13" s="186"/>
      <c r="AL13" s="186"/>
      <c r="AM13" s="176">
        <v>91.2</v>
      </c>
      <c r="AN13" s="429">
        <f t="shared" si="1"/>
        <v>36</v>
      </c>
      <c r="AO13" s="178"/>
      <c r="AP13" s="3"/>
      <c r="AQ13" s="15"/>
      <c r="AR13" s="15">
        <v>1</v>
      </c>
      <c r="AS13" s="15"/>
      <c r="AT13" s="15"/>
      <c r="AU13" s="15"/>
      <c r="AV13" s="16">
        <f>COUNTIF(E13:AL13,"M1")</f>
        <v>0</v>
      </c>
      <c r="AW13" s="16">
        <f>COUNTIF(E13:AL13,"M")</f>
        <v>0</v>
      </c>
      <c r="AX13" s="16">
        <f>COUNTIF(E13:AL13,"T")</f>
        <v>0</v>
      </c>
      <c r="AY13" s="16">
        <f>COUNTIF(E13:AL13,"T1")</f>
        <v>0</v>
      </c>
      <c r="AZ13" s="16">
        <f>COUNTIF(E13:AL13,"T2")</f>
        <v>0</v>
      </c>
      <c r="BA13" s="16">
        <f>COUNTIF(E13:AL13,"T3")</f>
        <v>0</v>
      </c>
      <c r="BB13" s="16">
        <f>COUNTIF(E13:AL13,"T4")</f>
        <v>0</v>
      </c>
      <c r="BC13" s="16">
        <f>COUNTIF(E13:AL13,"P")</f>
        <v>0</v>
      </c>
      <c r="BD13" s="16">
        <f>COUNTIF(E13:AL13,"D1")</f>
        <v>0</v>
      </c>
      <c r="BE13" s="16">
        <f>COUNTIF(E13:AL13,"D2")</f>
        <v>0</v>
      </c>
      <c r="BF13" s="16">
        <f>COUNTIF(E13:AL13,"D3")</f>
        <v>0</v>
      </c>
      <c r="BG13" s="16">
        <f>COUNTIF(E13:AL13,"D4")</f>
        <v>0</v>
      </c>
      <c r="BH13" s="16">
        <f>COUNTIF(E13:AL13,"I")</f>
        <v>0</v>
      </c>
      <c r="BI13" s="16">
        <f>COUNTIF(E13:AL13,"SN")</f>
        <v>0</v>
      </c>
      <c r="BJ13" s="19">
        <f>(AR13+AS13+AT13+(AU13))</f>
        <v>1</v>
      </c>
      <c r="BK13" s="20">
        <f>((AV13*5)+(AW13*4)+(AX13*5)+(AY13*4)+(AZ13*5)+(BA13*5)+(BB13*4)+(BC13*12)+(BD13*6)+(BE13*6)+(BF13*6)+(BG13*6)+(BH13*4.8)+(BI13*12))</f>
        <v>0</v>
      </c>
      <c r="BM13" s="21">
        <v>126</v>
      </c>
      <c r="BN13" s="22">
        <f>(BK13-BM13)</f>
        <v>-126</v>
      </c>
    </row>
    <row r="14" spans="1:66" s="14" customFormat="1" ht="21">
      <c r="A14" s="183" t="s">
        <v>0</v>
      </c>
      <c r="B14" s="166" t="s">
        <v>1</v>
      </c>
      <c r="C14" s="466" t="s">
        <v>50</v>
      </c>
      <c r="D14" s="466" t="s">
        <v>3</v>
      </c>
      <c r="E14" s="167">
        <v>1</v>
      </c>
      <c r="F14" s="168">
        <v>2</v>
      </c>
      <c r="G14" s="168">
        <v>3</v>
      </c>
      <c r="H14" s="168">
        <v>4</v>
      </c>
      <c r="I14" s="168">
        <v>5</v>
      </c>
      <c r="J14" s="167">
        <v>6</v>
      </c>
      <c r="K14" s="167">
        <v>7</v>
      </c>
      <c r="L14" s="168">
        <v>8</v>
      </c>
      <c r="M14" s="168">
        <v>9</v>
      </c>
      <c r="N14" s="168">
        <v>10</v>
      </c>
      <c r="O14" s="168">
        <v>11</v>
      </c>
      <c r="P14" s="168">
        <v>12</v>
      </c>
      <c r="Q14" s="167">
        <v>13</v>
      </c>
      <c r="R14" s="167">
        <v>14</v>
      </c>
      <c r="S14" s="168">
        <v>15</v>
      </c>
      <c r="T14" s="168">
        <v>16</v>
      </c>
      <c r="U14" s="168">
        <v>17</v>
      </c>
      <c r="V14" s="168">
        <v>18</v>
      </c>
      <c r="W14" s="168">
        <v>19</v>
      </c>
      <c r="X14" s="167">
        <v>20</v>
      </c>
      <c r="Y14" s="167">
        <v>21</v>
      </c>
      <c r="Z14" s="168">
        <v>22</v>
      </c>
      <c r="AA14" s="168">
        <v>23</v>
      </c>
      <c r="AB14" s="168">
        <v>24</v>
      </c>
      <c r="AC14" s="168">
        <v>25</v>
      </c>
      <c r="AD14" s="168">
        <v>26</v>
      </c>
      <c r="AE14" s="167">
        <v>27</v>
      </c>
      <c r="AF14" s="167">
        <v>28</v>
      </c>
      <c r="AG14" s="167">
        <v>29</v>
      </c>
      <c r="AH14" s="167">
        <v>30</v>
      </c>
      <c r="AI14" s="167">
        <v>28</v>
      </c>
      <c r="AJ14" s="168">
        <v>29</v>
      </c>
      <c r="AK14" s="168">
        <v>30</v>
      </c>
      <c r="AL14" s="168">
        <v>31</v>
      </c>
      <c r="AM14" s="459" t="s">
        <v>4</v>
      </c>
      <c r="AN14" s="460" t="s">
        <v>5</v>
      </c>
      <c r="AO14" s="461" t="s">
        <v>6</v>
      </c>
      <c r="AQ14" s="24"/>
      <c r="AR14" s="24"/>
      <c r="AS14" s="24"/>
      <c r="AT14" s="24"/>
      <c r="AU14" s="24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6"/>
      <c r="BM14" s="27"/>
      <c r="BN14" s="28"/>
    </row>
    <row r="15" spans="1:66" s="14" customFormat="1" ht="21">
      <c r="A15" s="183"/>
      <c r="B15" s="166" t="s">
        <v>51</v>
      </c>
      <c r="C15" s="466"/>
      <c r="D15" s="466"/>
      <c r="E15" s="395" t="s">
        <v>11</v>
      </c>
      <c r="F15" s="395" t="s">
        <v>12</v>
      </c>
      <c r="G15" s="395" t="s">
        <v>13</v>
      </c>
      <c r="H15" s="395" t="s">
        <v>8</v>
      </c>
      <c r="I15" s="395" t="s">
        <v>9</v>
      </c>
      <c r="J15" s="395" t="s">
        <v>10</v>
      </c>
      <c r="K15" s="395" t="s">
        <v>154</v>
      </c>
      <c r="L15" s="395" t="s">
        <v>11</v>
      </c>
      <c r="M15" s="395" t="s">
        <v>12</v>
      </c>
      <c r="N15" s="395" t="s">
        <v>13</v>
      </c>
      <c r="O15" s="395" t="s">
        <v>8</v>
      </c>
      <c r="P15" s="395" t="s">
        <v>9</v>
      </c>
      <c r="Q15" s="395" t="s">
        <v>10</v>
      </c>
      <c r="R15" s="395" t="s">
        <v>154</v>
      </c>
      <c r="S15" s="395" t="s">
        <v>11</v>
      </c>
      <c r="T15" s="395" t="s">
        <v>12</v>
      </c>
      <c r="U15" s="395" t="s">
        <v>13</v>
      </c>
      <c r="V15" s="395" t="s">
        <v>8</v>
      </c>
      <c r="W15" s="395" t="s">
        <v>9</v>
      </c>
      <c r="X15" s="395" t="s">
        <v>10</v>
      </c>
      <c r="Y15" s="395" t="s">
        <v>154</v>
      </c>
      <c r="Z15" s="395" t="s">
        <v>11</v>
      </c>
      <c r="AA15" s="395" t="s">
        <v>12</v>
      </c>
      <c r="AB15" s="395" t="s">
        <v>13</v>
      </c>
      <c r="AC15" s="395" t="s">
        <v>8</v>
      </c>
      <c r="AD15" s="395" t="s">
        <v>9</v>
      </c>
      <c r="AE15" s="395" t="s">
        <v>10</v>
      </c>
      <c r="AF15" s="395" t="s">
        <v>154</v>
      </c>
      <c r="AG15" s="395" t="s">
        <v>11</v>
      </c>
      <c r="AH15" s="395" t="s">
        <v>12</v>
      </c>
      <c r="AI15" s="169" t="s">
        <v>10</v>
      </c>
      <c r="AJ15" s="169" t="s">
        <v>8</v>
      </c>
      <c r="AK15" s="169" t="s">
        <v>9</v>
      </c>
      <c r="AL15" s="169" t="s">
        <v>10</v>
      </c>
      <c r="AM15" s="459"/>
      <c r="AN15" s="460"/>
      <c r="AO15" s="461"/>
      <c r="AQ15" s="29"/>
      <c r="AR15" s="29"/>
      <c r="AS15" s="29"/>
      <c r="AT15" s="29"/>
      <c r="AU15" s="29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1"/>
      <c r="BM15" s="32"/>
      <c r="BN15" s="33"/>
    </row>
    <row r="16" spans="1:66" s="14" customFormat="1" ht="21">
      <c r="A16" s="190">
        <v>132314</v>
      </c>
      <c r="B16" s="191" t="s">
        <v>126</v>
      </c>
      <c r="C16" s="181"/>
      <c r="D16" s="173" t="s">
        <v>82</v>
      </c>
      <c r="E16" s="417"/>
      <c r="F16" s="187"/>
      <c r="G16" s="187"/>
      <c r="H16" s="187"/>
      <c r="I16" s="187"/>
      <c r="J16" s="188"/>
      <c r="K16" s="417"/>
      <c r="L16" s="422"/>
      <c r="M16" s="187"/>
      <c r="N16" s="187"/>
      <c r="O16" s="187"/>
      <c r="P16" s="187"/>
      <c r="Q16" s="188" t="s">
        <v>62</v>
      </c>
      <c r="R16" s="417"/>
      <c r="S16" s="422"/>
      <c r="T16" s="187"/>
      <c r="U16" s="187"/>
      <c r="V16" s="187"/>
      <c r="W16" s="422"/>
      <c r="X16" s="188"/>
      <c r="Y16" s="417"/>
      <c r="Z16" s="422"/>
      <c r="AA16" s="187"/>
      <c r="AB16" s="187"/>
      <c r="AC16" s="187"/>
      <c r="AD16" s="187"/>
      <c r="AE16" s="417"/>
      <c r="AF16" s="417"/>
      <c r="AG16" s="417"/>
      <c r="AH16" s="188"/>
      <c r="AI16" s="188"/>
      <c r="AJ16" s="189"/>
      <c r="AK16" s="189"/>
      <c r="AL16" s="189"/>
      <c r="AM16" s="176"/>
      <c r="AN16" s="177"/>
      <c r="AO16" s="178"/>
      <c r="AP16" s="3"/>
      <c r="AQ16" s="15"/>
      <c r="AR16" s="15"/>
      <c r="AS16" s="15"/>
      <c r="AT16" s="15"/>
      <c r="AU16" s="15"/>
      <c r="AV16" s="16">
        <f>COUNTIF(E16:AL16,"M1")</f>
        <v>0</v>
      </c>
      <c r="AW16" s="16">
        <f>COUNTIF(E16:AL16,"M")</f>
        <v>0</v>
      </c>
      <c r="AX16" s="16">
        <f>COUNTIF(E16:AL16,"T")</f>
        <v>0</v>
      </c>
      <c r="AY16" s="16">
        <f>COUNTIF(E16:AL16,"T1")</f>
        <v>0</v>
      </c>
      <c r="AZ16" s="16">
        <f>COUNTIF(E16:AL16,"T2")</f>
        <v>0</v>
      </c>
      <c r="BA16" s="16">
        <f>COUNTIF(E16:AL16,"T3")</f>
        <v>0</v>
      </c>
      <c r="BB16" s="16">
        <f>COUNTIF(E16:AL16,"T4")</f>
        <v>0</v>
      </c>
      <c r="BC16" s="16">
        <f>COUNTIF(E16:AL16,"P")</f>
        <v>0</v>
      </c>
      <c r="BD16" s="16">
        <f>COUNTIF(E16:AL16,"D1")</f>
        <v>0</v>
      </c>
      <c r="BE16" s="16">
        <f>COUNTIF(E16:AL16,"D2")</f>
        <v>0</v>
      </c>
      <c r="BF16" s="16">
        <f>COUNTIF(E16:AL16,"D3")</f>
        <v>0</v>
      </c>
      <c r="BG16" s="16">
        <f>COUNTIF(E16:AL16,"T2/N")</f>
        <v>0</v>
      </c>
      <c r="BH16" s="16">
        <f>COUNTIF(E16:AL16,"I")</f>
        <v>0</v>
      </c>
      <c r="BI16" s="16">
        <f>COUNTIF(E16:AL16,"SN")</f>
        <v>0</v>
      </c>
      <c r="BJ16" s="19">
        <f t="shared" ref="BJ16:BJ18" si="2">(AR16+AS16+AT16+(AU16))</f>
        <v>0</v>
      </c>
      <c r="BK16" s="20">
        <f>((AV16*5)+(AW16*4)+(AX16*5)+(AY16*4)+(AZ16*5)+(BA16*5)+(BB16*4)+(BC16*12)+(BD16*6)+(BE16*6)+(BF16*6)+(BG16*17)+(BH16*4.8)+(BI16*12))</f>
        <v>0</v>
      </c>
      <c r="BM16" s="21">
        <v>0</v>
      </c>
      <c r="BN16" s="22">
        <f t="shared" ref="BN16:BN18" si="3">(BK16-BM16)</f>
        <v>0</v>
      </c>
    </row>
    <row r="17" spans="1:66" s="14" customFormat="1" ht="20.25">
      <c r="A17" s="179"/>
      <c r="B17" s="180" t="s">
        <v>148</v>
      </c>
      <c r="C17" s="181"/>
      <c r="D17" s="173"/>
      <c r="E17" s="418"/>
      <c r="F17" s="192"/>
      <c r="G17" s="192"/>
      <c r="H17" s="192"/>
      <c r="I17" s="192"/>
      <c r="J17" s="193"/>
      <c r="K17" s="418"/>
      <c r="L17" s="423"/>
      <c r="M17" s="174"/>
      <c r="N17" s="174"/>
      <c r="O17" s="174"/>
      <c r="P17" s="174"/>
      <c r="Q17" s="182"/>
      <c r="R17" s="416"/>
      <c r="S17" s="423"/>
      <c r="T17" s="174"/>
      <c r="U17" s="174"/>
      <c r="V17" s="174"/>
      <c r="W17" s="423"/>
      <c r="X17" s="182"/>
      <c r="Y17" s="416"/>
      <c r="Z17" s="423"/>
      <c r="AA17" s="174"/>
      <c r="AB17" s="174"/>
      <c r="AC17" s="174"/>
      <c r="AD17" s="174"/>
      <c r="AE17" s="416"/>
      <c r="AF17" s="416"/>
      <c r="AG17" s="416"/>
      <c r="AH17" s="182"/>
      <c r="AI17" s="182"/>
      <c r="AJ17" s="175"/>
      <c r="AK17" s="175"/>
      <c r="AL17" s="175"/>
      <c r="AM17" s="176"/>
      <c r="AN17" s="177"/>
      <c r="AO17" s="178"/>
      <c r="AP17" s="3"/>
      <c r="AQ17" s="15"/>
      <c r="AR17" s="15"/>
      <c r="AS17" s="15"/>
      <c r="AT17" s="15"/>
      <c r="AU17" s="15"/>
      <c r="AV17" s="16">
        <f>COUNTIF(E17:AL17,"M1")</f>
        <v>0</v>
      </c>
      <c r="AW17" s="16">
        <f>COUNTIF(E17:AL17,"M")</f>
        <v>0</v>
      </c>
      <c r="AX17" s="16">
        <f>COUNTIF(E17:AL17,"T")</f>
        <v>0</v>
      </c>
      <c r="AY17" s="16">
        <f>COUNTIF(E17:AL17,"T1")</f>
        <v>0</v>
      </c>
      <c r="AZ17" s="16">
        <f>COUNTIF(E17:AL17,"T2")</f>
        <v>0</v>
      </c>
      <c r="BA17" s="16">
        <f>COUNTIF(E17:AL17,"T3")</f>
        <v>0</v>
      </c>
      <c r="BB17" s="16">
        <f>COUNTIF(E17:AL17,"T4")</f>
        <v>0</v>
      </c>
      <c r="BC17" s="16">
        <f>COUNTIF(E17:AL17,"P")</f>
        <v>0</v>
      </c>
      <c r="BD17" s="16">
        <f>COUNTIF(E17:AL17,"D1")</f>
        <v>0</v>
      </c>
      <c r="BE17" s="16">
        <f>COUNTIF(E17:AL17,"D2")</f>
        <v>0</v>
      </c>
      <c r="BF17" s="16">
        <f>COUNTIF(E17:AL17,"D3")</f>
        <v>0</v>
      </c>
      <c r="BG17" s="16">
        <f>COUNTIF(E17:AL17,"T2/N")</f>
        <v>0</v>
      </c>
      <c r="BH17" s="16">
        <f>COUNTIF(E17:AL17,"I")</f>
        <v>0</v>
      </c>
      <c r="BI17" s="16">
        <f>COUNTIF(E17:AL17,"SN")</f>
        <v>0</v>
      </c>
      <c r="BJ17" s="19">
        <f t="shared" si="2"/>
        <v>0</v>
      </c>
      <c r="BK17" s="20">
        <f>((AV17*5)+(AW17*4)+(AX17*5)+(AY17*4)+(AZ17*5)+(BA17*5)+(BB17*4)+(BC17*12)+(BD17*6)+(BE17*6)+(BF17*6)+(BG17*17)+(BH17*4.8)+(BI17*12))</f>
        <v>0</v>
      </c>
      <c r="BM17" s="21">
        <v>0</v>
      </c>
      <c r="BN17" s="22">
        <f t="shared" si="3"/>
        <v>0</v>
      </c>
    </row>
    <row r="18" spans="1:66" customFormat="1" ht="21">
      <c r="A18" s="190"/>
      <c r="B18" s="191" t="s">
        <v>149</v>
      </c>
      <c r="C18" s="181"/>
      <c r="D18" s="173"/>
      <c r="E18" s="416"/>
      <c r="F18" s="174"/>
      <c r="G18" s="174"/>
      <c r="H18" s="174"/>
      <c r="I18" s="174"/>
      <c r="J18" s="182"/>
      <c r="K18" s="416"/>
      <c r="L18" s="423"/>
      <c r="M18" s="174"/>
      <c r="N18" s="174"/>
      <c r="O18" s="174"/>
      <c r="P18" s="174"/>
      <c r="Q18" s="182"/>
      <c r="R18" s="416"/>
      <c r="S18" s="423"/>
      <c r="T18" s="174"/>
      <c r="U18" s="174"/>
      <c r="V18" s="174"/>
      <c r="W18" s="423"/>
      <c r="X18" s="182"/>
      <c r="Y18" s="416"/>
      <c r="Z18" s="423"/>
      <c r="AA18" s="174"/>
      <c r="AB18" s="174"/>
      <c r="AC18" s="174"/>
      <c r="AD18" s="174"/>
      <c r="AE18" s="416"/>
      <c r="AF18" s="416"/>
      <c r="AG18" s="416"/>
      <c r="AH18" s="182"/>
      <c r="AI18" s="182"/>
      <c r="AJ18" s="174"/>
      <c r="AK18" s="174"/>
      <c r="AL18" s="174"/>
      <c r="AM18" s="176"/>
      <c r="AN18" s="177"/>
      <c r="AO18" s="178"/>
      <c r="AP18" s="3"/>
      <c r="AQ18" s="2"/>
      <c r="AR18" s="2"/>
      <c r="AS18" s="2"/>
      <c r="AT18" s="2"/>
      <c r="AU18" s="2"/>
      <c r="AV18" s="16">
        <f>COUNTIF(E21:AL21,"M1")</f>
        <v>0</v>
      </c>
      <c r="AW18" s="16">
        <f>COUNTIF(E21:AL21,"M")</f>
        <v>0</v>
      </c>
      <c r="AX18" s="16">
        <f>COUNTIF(E21:AL21,"T")</f>
        <v>0</v>
      </c>
      <c r="AY18" s="16">
        <f>COUNTIF(E21:AL21,"T1")</f>
        <v>0</v>
      </c>
      <c r="AZ18" s="16">
        <f>COUNTIF(E21:AL21,"T2")</f>
        <v>0</v>
      </c>
      <c r="BA18" s="16">
        <f>COUNTIF(E21:AL21,"T3")</f>
        <v>0</v>
      </c>
      <c r="BB18" s="16">
        <f>COUNTIF(E21:AL21,"T4")</f>
        <v>0</v>
      </c>
      <c r="BC18" s="16">
        <f>COUNTIF(E21:AL21,"P")</f>
        <v>0</v>
      </c>
      <c r="BD18" s="16">
        <f>COUNTIF(E21:AL21,"D1")</f>
        <v>0</v>
      </c>
      <c r="BE18" s="16">
        <f>COUNTIF(E21:AL21,"D2")</f>
        <v>0</v>
      </c>
      <c r="BF18" s="16">
        <f>COUNTIF(E21:AL21,"D3")</f>
        <v>0</v>
      </c>
      <c r="BG18" s="16">
        <f>COUNTIF(E21:AL21,"D4")</f>
        <v>0</v>
      </c>
      <c r="BH18" s="16">
        <f>COUNTIF(E21:AL21,"I")</f>
        <v>0</v>
      </c>
      <c r="BI18" s="16">
        <f>COUNTIF(E21:AL21,"N")</f>
        <v>0</v>
      </c>
      <c r="BJ18" s="34">
        <f t="shared" si="2"/>
        <v>0</v>
      </c>
      <c r="BK18" s="35">
        <f>((AV18*5)+(AW18*4)+(AX18*5)+(AY18*4)+(AZ18*5)+(BA18*5)+(BB18*4)+(BC18*12)+(BD18*6)+(BE18*6)+(BF18*6)+(BG18*6)+(BH18*4.8)+(BI18*12))</f>
        <v>0</v>
      </c>
      <c r="BL18" s="13"/>
      <c r="BM18" s="21">
        <v>0</v>
      </c>
      <c r="BN18" s="36">
        <f t="shared" si="3"/>
        <v>0</v>
      </c>
    </row>
    <row r="19" spans="1:66" customFormat="1" ht="21">
      <c r="A19" s="190"/>
      <c r="B19" s="191"/>
      <c r="C19" s="181"/>
      <c r="D19" s="173"/>
      <c r="E19" s="416"/>
      <c r="F19" s="174"/>
      <c r="G19" s="174"/>
      <c r="H19" s="174"/>
      <c r="I19" s="174"/>
      <c r="J19" s="182"/>
      <c r="K19" s="416"/>
      <c r="L19" s="423"/>
      <c r="M19" s="174"/>
      <c r="N19" s="174"/>
      <c r="O19" s="174"/>
      <c r="P19" s="174"/>
      <c r="Q19" s="182"/>
      <c r="R19" s="416"/>
      <c r="S19" s="423"/>
      <c r="T19" s="174"/>
      <c r="U19" s="174"/>
      <c r="V19" s="174"/>
      <c r="W19" s="423"/>
      <c r="X19" s="182"/>
      <c r="Y19" s="416"/>
      <c r="Z19" s="423"/>
      <c r="AA19" s="174"/>
      <c r="AB19" s="174"/>
      <c r="AC19" s="174"/>
      <c r="AD19" s="174"/>
      <c r="AE19" s="416"/>
      <c r="AF19" s="416"/>
      <c r="AG19" s="416"/>
      <c r="AH19" s="182"/>
      <c r="AI19" s="182"/>
      <c r="AJ19" s="174"/>
      <c r="AK19" s="174"/>
      <c r="AL19" s="174"/>
      <c r="AM19" s="176"/>
      <c r="AN19" s="177"/>
      <c r="AO19" s="178"/>
      <c r="AP19" s="3"/>
      <c r="AQ19" s="2"/>
      <c r="AR19" s="2"/>
      <c r="AS19" s="2"/>
      <c r="AT19" s="2"/>
      <c r="AU19" s="2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34"/>
      <c r="BK19" s="35"/>
      <c r="BL19" s="13"/>
      <c r="BM19" s="21"/>
      <c r="BN19" s="36"/>
    </row>
    <row r="20" spans="1:66" customFormat="1" ht="21">
      <c r="A20" s="476" t="s">
        <v>150</v>
      </c>
      <c r="B20" s="477"/>
      <c r="C20" s="215"/>
      <c r="D20" s="216"/>
      <c r="E20" s="419"/>
      <c r="F20" s="218"/>
      <c r="G20" s="218"/>
      <c r="H20" s="218"/>
      <c r="I20" s="218"/>
      <c r="J20" s="217"/>
      <c r="K20" s="419"/>
      <c r="L20" s="424"/>
      <c r="M20" s="218"/>
      <c r="N20" s="218"/>
      <c r="O20" s="218"/>
      <c r="P20" s="218"/>
      <c r="Q20" s="217"/>
      <c r="R20" s="419"/>
      <c r="S20" s="424"/>
      <c r="T20" s="218"/>
      <c r="U20" s="218"/>
      <c r="V20" s="218"/>
      <c r="W20" s="424"/>
      <c r="X20" s="217"/>
      <c r="Y20" s="419" t="s">
        <v>58</v>
      </c>
      <c r="Z20" s="424"/>
      <c r="AA20" s="218"/>
      <c r="AB20" s="218"/>
      <c r="AC20" s="218"/>
      <c r="AD20" s="218"/>
      <c r="AE20" s="419"/>
      <c r="AF20" s="419"/>
      <c r="AG20" s="419" t="s">
        <v>206</v>
      </c>
      <c r="AH20" s="217"/>
      <c r="AI20" s="182"/>
      <c r="AJ20" s="174"/>
      <c r="AK20" s="174"/>
      <c r="AL20" s="174"/>
      <c r="AM20" s="176"/>
      <c r="AN20" s="177"/>
      <c r="AO20" s="178"/>
      <c r="AP20" s="3"/>
      <c r="AQ20" s="2"/>
      <c r="AR20" s="2"/>
      <c r="AS20" s="2"/>
      <c r="AT20" s="2"/>
      <c r="AU20" s="2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34"/>
      <c r="BK20" s="35"/>
      <c r="BL20" s="13"/>
      <c r="BM20" s="21"/>
      <c r="BN20" s="36"/>
    </row>
    <row r="21" spans="1:66" customFormat="1" ht="21">
      <c r="A21" s="476"/>
      <c r="B21" s="477"/>
      <c r="C21" s="215"/>
      <c r="D21" s="216"/>
      <c r="E21" s="419"/>
      <c r="F21" s="218"/>
      <c r="G21" s="218"/>
      <c r="H21" s="218"/>
      <c r="I21" s="218"/>
      <c r="J21" s="217"/>
      <c r="K21" s="419"/>
      <c r="L21" s="424"/>
      <c r="M21" s="218"/>
      <c r="N21" s="218"/>
      <c r="O21" s="218"/>
      <c r="P21" s="218"/>
      <c r="Q21" s="217"/>
      <c r="R21" s="419"/>
      <c r="S21" s="424"/>
      <c r="T21" s="218"/>
      <c r="U21" s="218"/>
      <c r="V21" s="218"/>
      <c r="W21" s="424"/>
      <c r="X21" s="217"/>
      <c r="Y21" s="419"/>
      <c r="Z21" s="424"/>
      <c r="AA21" s="218"/>
      <c r="AB21" s="218"/>
      <c r="AC21" s="218"/>
      <c r="AD21" s="218"/>
      <c r="AE21" s="419"/>
      <c r="AF21" s="419"/>
      <c r="AG21" s="419"/>
      <c r="AH21" s="217"/>
      <c r="AI21" s="182"/>
      <c r="AJ21" s="174"/>
      <c r="AK21" s="174"/>
      <c r="AL21" s="174"/>
      <c r="AM21" s="176"/>
      <c r="AN21" s="177"/>
      <c r="AO21" s="178"/>
      <c r="AP21" s="3"/>
      <c r="AQ21" s="2"/>
      <c r="AR21" s="2"/>
      <c r="AS21" s="2"/>
      <c r="AT21" s="2"/>
      <c r="AU21" s="2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34"/>
      <c r="BK21" s="35"/>
      <c r="BL21" s="13"/>
      <c r="BM21" s="21"/>
      <c r="BN21" s="36"/>
    </row>
    <row r="22" spans="1:66" s="152" customFormat="1" ht="15.75">
      <c r="A22" s="136"/>
      <c r="B22" s="137"/>
      <c r="C22" s="138"/>
      <c r="D22" s="139"/>
      <c r="E22" s="140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41"/>
      <c r="AN22" s="142"/>
      <c r="AO22" s="143"/>
      <c r="AP22" s="144"/>
      <c r="AQ22" s="145"/>
      <c r="AR22" s="145"/>
      <c r="AS22" s="145"/>
      <c r="AT22" s="145"/>
      <c r="AU22" s="145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7"/>
      <c r="BK22" s="148"/>
      <c r="BL22" s="149"/>
      <c r="BM22" s="150"/>
      <c r="BN22" s="151"/>
    </row>
    <row r="23" spans="1:66" customFormat="1" ht="15.75">
      <c r="A23" s="37"/>
      <c r="B23" s="38"/>
      <c r="C23" s="13"/>
      <c r="D23" s="13"/>
      <c r="E23" s="13"/>
      <c r="F23" s="13"/>
      <c r="G23" s="13"/>
      <c r="H23" s="38"/>
      <c r="I23" s="478"/>
      <c r="J23" s="478"/>
      <c r="K23" s="478"/>
      <c r="L23" s="478"/>
      <c r="M23" s="478"/>
      <c r="N23" s="38"/>
      <c r="O23" s="38"/>
      <c r="P23" s="38"/>
      <c r="Q23" s="38"/>
      <c r="R23" s="38"/>
      <c r="S23" s="38"/>
      <c r="T23" s="38"/>
      <c r="U23" s="39"/>
      <c r="V23" s="39"/>
      <c r="W23" s="39"/>
      <c r="X23" s="40"/>
      <c r="Y23" s="41"/>
      <c r="Z23" s="42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41"/>
      <c r="AN23" s="41"/>
      <c r="AO23" s="4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</row>
    <row r="24" spans="1:66" customFormat="1" ht="16.5" thickBot="1">
      <c r="A24" s="37"/>
      <c r="B24" s="38"/>
      <c r="C24" s="153"/>
      <c r="D24" s="153"/>
      <c r="E24" s="153"/>
      <c r="F24" s="153"/>
      <c r="G24" s="153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9"/>
      <c r="V24" s="39"/>
      <c r="W24" s="39"/>
      <c r="X24" s="40"/>
      <c r="Y24" s="41"/>
      <c r="Z24" s="42"/>
      <c r="AA24" s="114"/>
      <c r="AB24" s="114"/>
      <c r="AC24" s="114"/>
      <c r="AD24" s="114"/>
      <c r="AE24" s="114"/>
      <c r="AF24" s="135"/>
      <c r="AG24" s="135"/>
      <c r="AH24" s="135"/>
      <c r="AI24" s="114"/>
      <c r="AJ24" s="114"/>
      <c r="AK24" s="114"/>
      <c r="AL24" s="114"/>
      <c r="AM24" s="41"/>
      <c r="AN24" s="41"/>
      <c r="AO24" s="4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</row>
    <row r="25" spans="1:66" customFormat="1" ht="15.75">
      <c r="A25" s="37"/>
      <c r="B25" s="38"/>
      <c r="C25" s="471" t="s">
        <v>131</v>
      </c>
      <c r="D25" s="472"/>
      <c r="E25" s="472"/>
      <c r="F25" s="472"/>
      <c r="G25" s="473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9"/>
      <c r="V25" s="39"/>
      <c r="W25" s="39"/>
      <c r="X25" s="40"/>
      <c r="Y25" s="41"/>
      <c r="Z25" s="42"/>
      <c r="AA25" s="114"/>
      <c r="AB25" s="114"/>
      <c r="AC25" s="114"/>
      <c r="AD25" s="114"/>
      <c r="AE25" s="114"/>
      <c r="AF25" s="135"/>
      <c r="AG25" s="135"/>
      <c r="AH25" s="135"/>
      <c r="AI25" s="114"/>
      <c r="AJ25" s="114"/>
      <c r="AK25" s="114"/>
      <c r="AL25" s="114"/>
      <c r="AM25" s="41"/>
      <c r="AN25" s="41"/>
      <c r="AO25" s="4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</row>
    <row r="26" spans="1:66" customFormat="1" ht="15.75">
      <c r="A26" s="37"/>
      <c r="B26" s="38"/>
      <c r="C26" s="154" t="s">
        <v>52</v>
      </c>
      <c r="D26" s="44" t="s">
        <v>83</v>
      </c>
      <c r="E26" s="155"/>
      <c r="F26" s="45" t="s">
        <v>19</v>
      </c>
      <c r="G26" s="156" t="s">
        <v>84</v>
      </c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74"/>
      <c r="AB26" s="474"/>
      <c r="AC26" s="474"/>
      <c r="AD26" s="474"/>
      <c r="AE26" s="474"/>
      <c r="AF26" s="474"/>
      <c r="AG26" s="474"/>
      <c r="AH26" s="474"/>
      <c r="AI26" s="474"/>
      <c r="AJ26" s="474"/>
      <c r="AK26" s="474"/>
      <c r="AL26" s="474"/>
      <c r="AM26" s="42"/>
      <c r="AN26" s="42"/>
      <c r="AO26" s="46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</row>
    <row r="27" spans="1:66" customFormat="1" ht="16.5">
      <c r="A27" s="47"/>
      <c r="B27" s="41"/>
      <c r="C27" s="157" t="s">
        <v>54</v>
      </c>
      <c r="D27" s="48" t="s">
        <v>85</v>
      </c>
      <c r="E27" s="155"/>
      <c r="F27" s="49" t="s">
        <v>20</v>
      </c>
      <c r="G27" s="158" t="s">
        <v>86</v>
      </c>
      <c r="H27" s="41"/>
      <c r="I27" s="41"/>
      <c r="J27" s="41"/>
      <c r="K27" s="50" t="s">
        <v>87</v>
      </c>
      <c r="L27" s="50"/>
      <c r="M27" s="51"/>
      <c r="N27" s="52"/>
      <c r="O27" s="53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75" t="s">
        <v>132</v>
      </c>
      <c r="AB27" s="475"/>
      <c r="AC27" s="475"/>
      <c r="AD27" s="475"/>
      <c r="AE27" s="475"/>
      <c r="AF27" s="475"/>
      <c r="AG27" s="475"/>
      <c r="AH27" s="475"/>
      <c r="AI27" s="475"/>
      <c r="AJ27" s="475"/>
      <c r="AK27" s="475"/>
      <c r="AL27" s="475"/>
      <c r="AM27" s="42"/>
      <c r="AN27" s="42"/>
      <c r="AO27" s="46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</row>
    <row r="28" spans="1:66" customFormat="1" ht="15.75">
      <c r="A28" s="47"/>
      <c r="B28" s="41"/>
      <c r="C28" s="157" t="s">
        <v>55</v>
      </c>
      <c r="D28" s="23" t="s">
        <v>70</v>
      </c>
      <c r="E28" s="159"/>
      <c r="F28" s="18" t="s">
        <v>59</v>
      </c>
      <c r="G28" s="160" t="s">
        <v>88</v>
      </c>
      <c r="H28" s="41"/>
      <c r="I28" s="41"/>
      <c r="J28" s="41"/>
      <c r="K28" s="41"/>
      <c r="L28" s="54" t="s">
        <v>89</v>
      </c>
      <c r="M28" s="54"/>
      <c r="N28" s="54"/>
      <c r="O28" s="54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74" t="s">
        <v>90</v>
      </c>
      <c r="AB28" s="474"/>
      <c r="AC28" s="474"/>
      <c r="AD28" s="474"/>
      <c r="AE28" s="474"/>
      <c r="AF28" s="474"/>
      <c r="AG28" s="474"/>
      <c r="AH28" s="474"/>
      <c r="AI28" s="474"/>
      <c r="AJ28" s="474"/>
      <c r="AK28" s="474"/>
      <c r="AL28" s="474"/>
      <c r="AM28" s="42"/>
      <c r="AN28" s="42"/>
      <c r="AO28" s="4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</row>
    <row r="29" spans="1:66" customFormat="1" ht="15.75">
      <c r="A29" s="47"/>
      <c r="B29" s="41"/>
      <c r="C29" s="157" t="s">
        <v>57</v>
      </c>
      <c r="D29" s="48" t="s">
        <v>91</v>
      </c>
      <c r="E29" s="155"/>
      <c r="F29" s="18" t="s">
        <v>21</v>
      </c>
      <c r="G29" s="160" t="s">
        <v>92</v>
      </c>
      <c r="H29" s="41"/>
      <c r="I29" s="41"/>
      <c r="J29" s="41"/>
      <c r="K29" s="55" t="s">
        <v>93</v>
      </c>
      <c r="L29" s="55"/>
      <c r="M29" s="55"/>
      <c r="N29" s="38"/>
      <c r="O29" s="55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70" t="s">
        <v>151</v>
      </c>
      <c r="AB29" s="470"/>
      <c r="AC29" s="470"/>
      <c r="AD29" s="470"/>
      <c r="AE29" s="470"/>
      <c r="AF29" s="470"/>
      <c r="AG29" s="470"/>
      <c r="AH29" s="470"/>
      <c r="AI29" s="470"/>
      <c r="AJ29" s="470"/>
      <c r="AK29" s="470"/>
      <c r="AL29" s="470"/>
      <c r="AM29" s="41"/>
      <c r="AN29" s="41"/>
      <c r="AO29" s="4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</row>
    <row r="30" spans="1:66" customFormat="1" ht="16.5" thickBot="1">
      <c r="A30" s="47"/>
      <c r="B30" s="41"/>
      <c r="C30" s="161" t="s">
        <v>58</v>
      </c>
      <c r="D30" s="162" t="s">
        <v>94</v>
      </c>
      <c r="E30" s="163"/>
      <c r="F30" s="164" t="s">
        <v>62</v>
      </c>
      <c r="G30" s="165" t="s">
        <v>95</v>
      </c>
      <c r="H30" s="41"/>
      <c r="I30" s="41"/>
      <c r="J30" s="41"/>
      <c r="K30" s="55" t="s">
        <v>96</v>
      </c>
      <c r="L30" s="55"/>
      <c r="M30" s="55"/>
      <c r="N30" s="55"/>
      <c r="O30" s="55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70" t="s">
        <v>97</v>
      </c>
      <c r="AB30" s="470"/>
      <c r="AC30" s="470"/>
      <c r="AD30" s="470"/>
      <c r="AE30" s="470"/>
      <c r="AF30" s="470"/>
      <c r="AG30" s="470"/>
      <c r="AH30" s="470"/>
      <c r="AI30" s="470"/>
      <c r="AJ30" s="470"/>
      <c r="AK30" s="470"/>
      <c r="AL30" s="470"/>
      <c r="AM30" s="41"/>
      <c r="AN30" s="41"/>
      <c r="AO30" s="4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</row>
    <row r="31" spans="1:66" customFormat="1" ht="16.5" thickBot="1">
      <c r="A31" s="56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</row>
    <row r="33" spans="1:66" customForma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</row>
  </sheetData>
  <mergeCells count="27">
    <mergeCell ref="A20:B20"/>
    <mergeCell ref="A21:B21"/>
    <mergeCell ref="I23:M23"/>
    <mergeCell ref="C14:C15"/>
    <mergeCell ref="D14:D15"/>
    <mergeCell ref="AA30:AL30"/>
    <mergeCell ref="C25:G25"/>
    <mergeCell ref="AA26:AL26"/>
    <mergeCell ref="AA27:AL27"/>
    <mergeCell ref="AA28:AL28"/>
    <mergeCell ref="AA29:AL29"/>
    <mergeCell ref="AM14:AM15"/>
    <mergeCell ref="AN14:AN15"/>
    <mergeCell ref="AO14:AO15"/>
    <mergeCell ref="A1:AO3"/>
    <mergeCell ref="A4:A5"/>
    <mergeCell ref="C4:C5"/>
    <mergeCell ref="D4:D5"/>
    <mergeCell ref="AM4:AM5"/>
    <mergeCell ref="AN4:AN5"/>
    <mergeCell ref="AO4:AO5"/>
    <mergeCell ref="C9:C10"/>
    <mergeCell ref="D9:D10"/>
    <mergeCell ref="AM9:AM10"/>
    <mergeCell ref="AN9:AN10"/>
    <mergeCell ref="AO9:AO10"/>
    <mergeCell ref="F12:Y12"/>
  </mergeCells>
  <pageMargins left="0.511811024" right="0.511811024" top="0.78740157499999996" bottom="0.78740157499999996" header="0.31496062000000002" footer="0.31496062000000002"/>
  <pageSetup paperSize="9" scale="31" fitToHeight="0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74"/>
  <sheetViews>
    <sheetView workbookViewId="0">
      <selection activeCell="E5" sqref="E5:AH5"/>
    </sheetView>
  </sheetViews>
  <sheetFormatPr defaultColWidth="11.5703125" defaultRowHeight="15"/>
  <cols>
    <col min="1" max="1" width="8.28515625" style="257" customWidth="1"/>
    <col min="2" max="2" width="21.28515625" customWidth="1"/>
    <col min="3" max="3" width="9.85546875" style="257" customWidth="1"/>
    <col min="4" max="4" width="7.28515625" customWidth="1"/>
    <col min="5" max="5" width="3.28515625" style="371" customWidth="1"/>
    <col min="6" max="10" width="3.28515625" customWidth="1"/>
    <col min="11" max="11" width="4.140625" customWidth="1"/>
    <col min="12" max="12" width="3.28515625" style="372" customWidth="1"/>
    <col min="13" max="19" width="3.28515625" customWidth="1"/>
    <col min="20" max="20" width="3.28515625" style="372" customWidth="1"/>
    <col min="21" max="34" width="3.28515625" customWidth="1"/>
    <col min="35" max="35" width="1" style="373" hidden="1" customWidth="1"/>
    <col min="36" max="37" width="3.28515625" style="374" customWidth="1"/>
    <col min="38" max="38" width="5.140625" style="374" customWidth="1"/>
    <col min="39" max="39" width="3.28515625" customWidth="1"/>
    <col min="40" max="40" width="3.140625" customWidth="1"/>
    <col min="41" max="41" width="14.7109375" customWidth="1"/>
    <col min="42" max="42" width="12.28515625" customWidth="1"/>
    <col min="43" max="43" width="4" customWidth="1"/>
    <col min="44" max="44" width="14.7109375" customWidth="1"/>
    <col min="45" max="45" width="12.7109375" customWidth="1"/>
    <col min="46" max="233" width="9.140625" customWidth="1"/>
    <col min="257" max="257" width="8.28515625" customWidth="1"/>
    <col min="258" max="258" width="21.28515625" customWidth="1"/>
    <col min="259" max="259" width="9.85546875" customWidth="1"/>
    <col min="260" max="260" width="6.140625" customWidth="1"/>
    <col min="261" max="290" width="3.28515625" customWidth="1"/>
    <col min="291" max="291" width="0" hidden="1" customWidth="1"/>
    <col min="292" max="293" width="3.28515625" customWidth="1"/>
    <col min="294" max="294" width="5.140625" customWidth="1"/>
    <col min="295" max="295" width="3.28515625" customWidth="1"/>
    <col min="296" max="296" width="3.140625" customWidth="1"/>
    <col min="297" max="297" width="14.7109375" customWidth="1"/>
    <col min="298" max="298" width="12.28515625" customWidth="1"/>
    <col min="299" max="299" width="4" customWidth="1"/>
    <col min="300" max="300" width="14.7109375" customWidth="1"/>
    <col min="301" max="301" width="12.7109375" customWidth="1"/>
    <col min="302" max="489" width="9.140625" customWidth="1"/>
    <col min="513" max="513" width="8.28515625" customWidth="1"/>
    <col min="514" max="514" width="21.28515625" customWidth="1"/>
    <col min="515" max="515" width="9.85546875" customWidth="1"/>
    <col min="516" max="516" width="6.140625" customWidth="1"/>
    <col min="517" max="546" width="3.28515625" customWidth="1"/>
    <col min="547" max="547" width="0" hidden="1" customWidth="1"/>
    <col min="548" max="549" width="3.28515625" customWidth="1"/>
    <col min="550" max="550" width="5.140625" customWidth="1"/>
    <col min="551" max="551" width="3.28515625" customWidth="1"/>
    <col min="552" max="552" width="3.140625" customWidth="1"/>
    <col min="553" max="553" width="14.7109375" customWidth="1"/>
    <col min="554" max="554" width="12.28515625" customWidth="1"/>
    <col min="555" max="555" width="4" customWidth="1"/>
    <col min="556" max="556" width="14.7109375" customWidth="1"/>
    <col min="557" max="557" width="12.7109375" customWidth="1"/>
    <col min="558" max="745" width="9.140625" customWidth="1"/>
    <col min="769" max="769" width="8.28515625" customWidth="1"/>
    <col min="770" max="770" width="21.28515625" customWidth="1"/>
    <col min="771" max="771" width="9.85546875" customWidth="1"/>
    <col min="772" max="772" width="6.140625" customWidth="1"/>
    <col min="773" max="802" width="3.28515625" customWidth="1"/>
    <col min="803" max="803" width="0" hidden="1" customWidth="1"/>
    <col min="804" max="805" width="3.28515625" customWidth="1"/>
    <col min="806" max="806" width="5.140625" customWidth="1"/>
    <col min="807" max="807" width="3.28515625" customWidth="1"/>
    <col min="808" max="808" width="3.140625" customWidth="1"/>
    <col min="809" max="809" width="14.7109375" customWidth="1"/>
    <col min="810" max="810" width="12.28515625" customWidth="1"/>
    <col min="811" max="811" width="4" customWidth="1"/>
    <col min="812" max="812" width="14.7109375" customWidth="1"/>
    <col min="813" max="813" width="12.7109375" customWidth="1"/>
    <col min="814" max="1001" width="9.140625" customWidth="1"/>
    <col min="1025" max="1025" width="8.28515625" customWidth="1"/>
    <col min="1026" max="1026" width="21.28515625" customWidth="1"/>
    <col min="1027" max="1027" width="9.85546875" customWidth="1"/>
    <col min="1028" max="1028" width="6.140625" customWidth="1"/>
    <col min="1029" max="1058" width="3.28515625" customWidth="1"/>
    <col min="1059" max="1059" width="0" hidden="1" customWidth="1"/>
    <col min="1060" max="1061" width="3.28515625" customWidth="1"/>
    <col min="1062" max="1062" width="5.140625" customWidth="1"/>
    <col min="1063" max="1063" width="3.28515625" customWidth="1"/>
    <col min="1064" max="1064" width="3.140625" customWidth="1"/>
    <col min="1065" max="1065" width="14.7109375" customWidth="1"/>
    <col min="1066" max="1066" width="12.28515625" customWidth="1"/>
    <col min="1067" max="1067" width="4" customWidth="1"/>
    <col min="1068" max="1068" width="14.7109375" customWidth="1"/>
    <col min="1069" max="1069" width="12.7109375" customWidth="1"/>
    <col min="1070" max="1257" width="9.140625" customWidth="1"/>
    <col min="1281" max="1281" width="8.28515625" customWidth="1"/>
    <col min="1282" max="1282" width="21.28515625" customWidth="1"/>
    <col min="1283" max="1283" width="9.85546875" customWidth="1"/>
    <col min="1284" max="1284" width="6.140625" customWidth="1"/>
    <col min="1285" max="1314" width="3.28515625" customWidth="1"/>
    <col min="1315" max="1315" width="0" hidden="1" customWidth="1"/>
    <col min="1316" max="1317" width="3.28515625" customWidth="1"/>
    <col min="1318" max="1318" width="5.140625" customWidth="1"/>
    <col min="1319" max="1319" width="3.28515625" customWidth="1"/>
    <col min="1320" max="1320" width="3.140625" customWidth="1"/>
    <col min="1321" max="1321" width="14.7109375" customWidth="1"/>
    <col min="1322" max="1322" width="12.28515625" customWidth="1"/>
    <col min="1323" max="1323" width="4" customWidth="1"/>
    <col min="1324" max="1324" width="14.7109375" customWidth="1"/>
    <col min="1325" max="1325" width="12.7109375" customWidth="1"/>
    <col min="1326" max="1513" width="9.140625" customWidth="1"/>
    <col min="1537" max="1537" width="8.28515625" customWidth="1"/>
    <col min="1538" max="1538" width="21.28515625" customWidth="1"/>
    <col min="1539" max="1539" width="9.85546875" customWidth="1"/>
    <col min="1540" max="1540" width="6.140625" customWidth="1"/>
    <col min="1541" max="1570" width="3.28515625" customWidth="1"/>
    <col min="1571" max="1571" width="0" hidden="1" customWidth="1"/>
    <col min="1572" max="1573" width="3.28515625" customWidth="1"/>
    <col min="1574" max="1574" width="5.140625" customWidth="1"/>
    <col min="1575" max="1575" width="3.28515625" customWidth="1"/>
    <col min="1576" max="1576" width="3.140625" customWidth="1"/>
    <col min="1577" max="1577" width="14.7109375" customWidth="1"/>
    <col min="1578" max="1578" width="12.28515625" customWidth="1"/>
    <col min="1579" max="1579" width="4" customWidth="1"/>
    <col min="1580" max="1580" width="14.7109375" customWidth="1"/>
    <col min="1581" max="1581" width="12.7109375" customWidth="1"/>
    <col min="1582" max="1769" width="9.140625" customWidth="1"/>
    <col min="1793" max="1793" width="8.28515625" customWidth="1"/>
    <col min="1794" max="1794" width="21.28515625" customWidth="1"/>
    <col min="1795" max="1795" width="9.85546875" customWidth="1"/>
    <col min="1796" max="1796" width="6.140625" customWidth="1"/>
    <col min="1797" max="1826" width="3.28515625" customWidth="1"/>
    <col min="1827" max="1827" width="0" hidden="1" customWidth="1"/>
    <col min="1828" max="1829" width="3.28515625" customWidth="1"/>
    <col min="1830" max="1830" width="5.140625" customWidth="1"/>
    <col min="1831" max="1831" width="3.28515625" customWidth="1"/>
    <col min="1832" max="1832" width="3.140625" customWidth="1"/>
    <col min="1833" max="1833" width="14.7109375" customWidth="1"/>
    <col min="1834" max="1834" width="12.28515625" customWidth="1"/>
    <col min="1835" max="1835" width="4" customWidth="1"/>
    <col min="1836" max="1836" width="14.7109375" customWidth="1"/>
    <col min="1837" max="1837" width="12.7109375" customWidth="1"/>
    <col min="1838" max="2025" width="9.140625" customWidth="1"/>
    <col min="2049" max="2049" width="8.28515625" customWidth="1"/>
    <col min="2050" max="2050" width="21.28515625" customWidth="1"/>
    <col min="2051" max="2051" width="9.85546875" customWidth="1"/>
    <col min="2052" max="2052" width="6.140625" customWidth="1"/>
    <col min="2053" max="2082" width="3.28515625" customWidth="1"/>
    <col min="2083" max="2083" width="0" hidden="1" customWidth="1"/>
    <col min="2084" max="2085" width="3.28515625" customWidth="1"/>
    <col min="2086" max="2086" width="5.140625" customWidth="1"/>
    <col min="2087" max="2087" width="3.28515625" customWidth="1"/>
    <col min="2088" max="2088" width="3.140625" customWidth="1"/>
    <col min="2089" max="2089" width="14.7109375" customWidth="1"/>
    <col min="2090" max="2090" width="12.28515625" customWidth="1"/>
    <col min="2091" max="2091" width="4" customWidth="1"/>
    <col min="2092" max="2092" width="14.7109375" customWidth="1"/>
    <col min="2093" max="2093" width="12.7109375" customWidth="1"/>
    <col min="2094" max="2281" width="9.140625" customWidth="1"/>
    <col min="2305" max="2305" width="8.28515625" customWidth="1"/>
    <col min="2306" max="2306" width="21.28515625" customWidth="1"/>
    <col min="2307" max="2307" width="9.85546875" customWidth="1"/>
    <col min="2308" max="2308" width="6.140625" customWidth="1"/>
    <col min="2309" max="2338" width="3.28515625" customWidth="1"/>
    <col min="2339" max="2339" width="0" hidden="1" customWidth="1"/>
    <col min="2340" max="2341" width="3.28515625" customWidth="1"/>
    <col min="2342" max="2342" width="5.140625" customWidth="1"/>
    <col min="2343" max="2343" width="3.28515625" customWidth="1"/>
    <col min="2344" max="2344" width="3.140625" customWidth="1"/>
    <col min="2345" max="2345" width="14.7109375" customWidth="1"/>
    <col min="2346" max="2346" width="12.28515625" customWidth="1"/>
    <col min="2347" max="2347" width="4" customWidth="1"/>
    <col min="2348" max="2348" width="14.7109375" customWidth="1"/>
    <col min="2349" max="2349" width="12.7109375" customWidth="1"/>
    <col min="2350" max="2537" width="9.140625" customWidth="1"/>
    <col min="2561" max="2561" width="8.28515625" customWidth="1"/>
    <col min="2562" max="2562" width="21.28515625" customWidth="1"/>
    <col min="2563" max="2563" width="9.85546875" customWidth="1"/>
    <col min="2564" max="2564" width="6.140625" customWidth="1"/>
    <col min="2565" max="2594" width="3.28515625" customWidth="1"/>
    <col min="2595" max="2595" width="0" hidden="1" customWidth="1"/>
    <col min="2596" max="2597" width="3.28515625" customWidth="1"/>
    <col min="2598" max="2598" width="5.140625" customWidth="1"/>
    <col min="2599" max="2599" width="3.28515625" customWidth="1"/>
    <col min="2600" max="2600" width="3.140625" customWidth="1"/>
    <col min="2601" max="2601" width="14.7109375" customWidth="1"/>
    <col min="2602" max="2602" width="12.28515625" customWidth="1"/>
    <col min="2603" max="2603" width="4" customWidth="1"/>
    <col min="2604" max="2604" width="14.7109375" customWidth="1"/>
    <col min="2605" max="2605" width="12.7109375" customWidth="1"/>
    <col min="2606" max="2793" width="9.140625" customWidth="1"/>
    <col min="2817" max="2817" width="8.28515625" customWidth="1"/>
    <col min="2818" max="2818" width="21.28515625" customWidth="1"/>
    <col min="2819" max="2819" width="9.85546875" customWidth="1"/>
    <col min="2820" max="2820" width="6.140625" customWidth="1"/>
    <col min="2821" max="2850" width="3.28515625" customWidth="1"/>
    <col min="2851" max="2851" width="0" hidden="1" customWidth="1"/>
    <col min="2852" max="2853" width="3.28515625" customWidth="1"/>
    <col min="2854" max="2854" width="5.140625" customWidth="1"/>
    <col min="2855" max="2855" width="3.28515625" customWidth="1"/>
    <col min="2856" max="2856" width="3.140625" customWidth="1"/>
    <col min="2857" max="2857" width="14.7109375" customWidth="1"/>
    <col min="2858" max="2858" width="12.28515625" customWidth="1"/>
    <col min="2859" max="2859" width="4" customWidth="1"/>
    <col min="2860" max="2860" width="14.7109375" customWidth="1"/>
    <col min="2861" max="2861" width="12.7109375" customWidth="1"/>
    <col min="2862" max="3049" width="9.140625" customWidth="1"/>
    <col min="3073" max="3073" width="8.28515625" customWidth="1"/>
    <col min="3074" max="3074" width="21.28515625" customWidth="1"/>
    <col min="3075" max="3075" width="9.85546875" customWidth="1"/>
    <col min="3076" max="3076" width="6.140625" customWidth="1"/>
    <col min="3077" max="3106" width="3.28515625" customWidth="1"/>
    <col min="3107" max="3107" width="0" hidden="1" customWidth="1"/>
    <col min="3108" max="3109" width="3.28515625" customWidth="1"/>
    <col min="3110" max="3110" width="5.140625" customWidth="1"/>
    <col min="3111" max="3111" width="3.28515625" customWidth="1"/>
    <col min="3112" max="3112" width="3.140625" customWidth="1"/>
    <col min="3113" max="3113" width="14.7109375" customWidth="1"/>
    <col min="3114" max="3114" width="12.28515625" customWidth="1"/>
    <col min="3115" max="3115" width="4" customWidth="1"/>
    <col min="3116" max="3116" width="14.7109375" customWidth="1"/>
    <col min="3117" max="3117" width="12.7109375" customWidth="1"/>
    <col min="3118" max="3305" width="9.140625" customWidth="1"/>
    <col min="3329" max="3329" width="8.28515625" customWidth="1"/>
    <col min="3330" max="3330" width="21.28515625" customWidth="1"/>
    <col min="3331" max="3331" width="9.85546875" customWidth="1"/>
    <col min="3332" max="3332" width="6.140625" customWidth="1"/>
    <col min="3333" max="3362" width="3.28515625" customWidth="1"/>
    <col min="3363" max="3363" width="0" hidden="1" customWidth="1"/>
    <col min="3364" max="3365" width="3.28515625" customWidth="1"/>
    <col min="3366" max="3366" width="5.140625" customWidth="1"/>
    <col min="3367" max="3367" width="3.28515625" customWidth="1"/>
    <col min="3368" max="3368" width="3.140625" customWidth="1"/>
    <col min="3369" max="3369" width="14.7109375" customWidth="1"/>
    <col min="3370" max="3370" width="12.28515625" customWidth="1"/>
    <col min="3371" max="3371" width="4" customWidth="1"/>
    <col min="3372" max="3372" width="14.7109375" customWidth="1"/>
    <col min="3373" max="3373" width="12.7109375" customWidth="1"/>
    <col min="3374" max="3561" width="9.140625" customWidth="1"/>
    <col min="3585" max="3585" width="8.28515625" customWidth="1"/>
    <col min="3586" max="3586" width="21.28515625" customWidth="1"/>
    <col min="3587" max="3587" width="9.85546875" customWidth="1"/>
    <col min="3588" max="3588" width="6.140625" customWidth="1"/>
    <col min="3589" max="3618" width="3.28515625" customWidth="1"/>
    <col min="3619" max="3619" width="0" hidden="1" customWidth="1"/>
    <col min="3620" max="3621" width="3.28515625" customWidth="1"/>
    <col min="3622" max="3622" width="5.140625" customWidth="1"/>
    <col min="3623" max="3623" width="3.28515625" customWidth="1"/>
    <col min="3624" max="3624" width="3.140625" customWidth="1"/>
    <col min="3625" max="3625" width="14.7109375" customWidth="1"/>
    <col min="3626" max="3626" width="12.28515625" customWidth="1"/>
    <col min="3627" max="3627" width="4" customWidth="1"/>
    <col min="3628" max="3628" width="14.7109375" customWidth="1"/>
    <col min="3629" max="3629" width="12.7109375" customWidth="1"/>
    <col min="3630" max="3817" width="9.140625" customWidth="1"/>
    <col min="3841" max="3841" width="8.28515625" customWidth="1"/>
    <col min="3842" max="3842" width="21.28515625" customWidth="1"/>
    <col min="3843" max="3843" width="9.85546875" customWidth="1"/>
    <col min="3844" max="3844" width="6.140625" customWidth="1"/>
    <col min="3845" max="3874" width="3.28515625" customWidth="1"/>
    <col min="3875" max="3875" width="0" hidden="1" customWidth="1"/>
    <col min="3876" max="3877" width="3.28515625" customWidth="1"/>
    <col min="3878" max="3878" width="5.140625" customWidth="1"/>
    <col min="3879" max="3879" width="3.28515625" customWidth="1"/>
    <col min="3880" max="3880" width="3.140625" customWidth="1"/>
    <col min="3881" max="3881" width="14.7109375" customWidth="1"/>
    <col min="3882" max="3882" width="12.28515625" customWidth="1"/>
    <col min="3883" max="3883" width="4" customWidth="1"/>
    <col min="3884" max="3884" width="14.7109375" customWidth="1"/>
    <col min="3885" max="3885" width="12.7109375" customWidth="1"/>
    <col min="3886" max="4073" width="9.140625" customWidth="1"/>
    <col min="4097" max="4097" width="8.28515625" customWidth="1"/>
    <col min="4098" max="4098" width="21.28515625" customWidth="1"/>
    <col min="4099" max="4099" width="9.85546875" customWidth="1"/>
    <col min="4100" max="4100" width="6.140625" customWidth="1"/>
    <col min="4101" max="4130" width="3.28515625" customWidth="1"/>
    <col min="4131" max="4131" width="0" hidden="1" customWidth="1"/>
    <col min="4132" max="4133" width="3.28515625" customWidth="1"/>
    <col min="4134" max="4134" width="5.140625" customWidth="1"/>
    <col min="4135" max="4135" width="3.28515625" customWidth="1"/>
    <col min="4136" max="4136" width="3.140625" customWidth="1"/>
    <col min="4137" max="4137" width="14.7109375" customWidth="1"/>
    <col min="4138" max="4138" width="12.28515625" customWidth="1"/>
    <col min="4139" max="4139" width="4" customWidth="1"/>
    <col min="4140" max="4140" width="14.7109375" customWidth="1"/>
    <col min="4141" max="4141" width="12.7109375" customWidth="1"/>
    <col min="4142" max="4329" width="9.140625" customWidth="1"/>
    <col min="4353" max="4353" width="8.28515625" customWidth="1"/>
    <col min="4354" max="4354" width="21.28515625" customWidth="1"/>
    <col min="4355" max="4355" width="9.85546875" customWidth="1"/>
    <col min="4356" max="4356" width="6.140625" customWidth="1"/>
    <col min="4357" max="4386" width="3.28515625" customWidth="1"/>
    <col min="4387" max="4387" width="0" hidden="1" customWidth="1"/>
    <col min="4388" max="4389" width="3.28515625" customWidth="1"/>
    <col min="4390" max="4390" width="5.140625" customWidth="1"/>
    <col min="4391" max="4391" width="3.28515625" customWidth="1"/>
    <col min="4392" max="4392" width="3.140625" customWidth="1"/>
    <col min="4393" max="4393" width="14.7109375" customWidth="1"/>
    <col min="4394" max="4394" width="12.28515625" customWidth="1"/>
    <col min="4395" max="4395" width="4" customWidth="1"/>
    <col min="4396" max="4396" width="14.7109375" customWidth="1"/>
    <col min="4397" max="4397" width="12.7109375" customWidth="1"/>
    <col min="4398" max="4585" width="9.140625" customWidth="1"/>
    <col min="4609" max="4609" width="8.28515625" customWidth="1"/>
    <col min="4610" max="4610" width="21.28515625" customWidth="1"/>
    <col min="4611" max="4611" width="9.85546875" customWidth="1"/>
    <col min="4612" max="4612" width="6.140625" customWidth="1"/>
    <col min="4613" max="4642" width="3.28515625" customWidth="1"/>
    <col min="4643" max="4643" width="0" hidden="1" customWidth="1"/>
    <col min="4644" max="4645" width="3.28515625" customWidth="1"/>
    <col min="4646" max="4646" width="5.140625" customWidth="1"/>
    <col min="4647" max="4647" width="3.28515625" customWidth="1"/>
    <col min="4648" max="4648" width="3.140625" customWidth="1"/>
    <col min="4649" max="4649" width="14.7109375" customWidth="1"/>
    <col min="4650" max="4650" width="12.28515625" customWidth="1"/>
    <col min="4651" max="4651" width="4" customWidth="1"/>
    <col min="4652" max="4652" width="14.7109375" customWidth="1"/>
    <col min="4653" max="4653" width="12.7109375" customWidth="1"/>
    <col min="4654" max="4841" width="9.140625" customWidth="1"/>
    <col min="4865" max="4865" width="8.28515625" customWidth="1"/>
    <col min="4866" max="4866" width="21.28515625" customWidth="1"/>
    <col min="4867" max="4867" width="9.85546875" customWidth="1"/>
    <col min="4868" max="4868" width="6.140625" customWidth="1"/>
    <col min="4869" max="4898" width="3.28515625" customWidth="1"/>
    <col min="4899" max="4899" width="0" hidden="1" customWidth="1"/>
    <col min="4900" max="4901" width="3.28515625" customWidth="1"/>
    <col min="4902" max="4902" width="5.140625" customWidth="1"/>
    <col min="4903" max="4903" width="3.28515625" customWidth="1"/>
    <col min="4904" max="4904" width="3.140625" customWidth="1"/>
    <col min="4905" max="4905" width="14.7109375" customWidth="1"/>
    <col min="4906" max="4906" width="12.28515625" customWidth="1"/>
    <col min="4907" max="4907" width="4" customWidth="1"/>
    <col min="4908" max="4908" width="14.7109375" customWidth="1"/>
    <col min="4909" max="4909" width="12.7109375" customWidth="1"/>
    <col min="4910" max="5097" width="9.140625" customWidth="1"/>
    <col min="5121" max="5121" width="8.28515625" customWidth="1"/>
    <col min="5122" max="5122" width="21.28515625" customWidth="1"/>
    <col min="5123" max="5123" width="9.85546875" customWidth="1"/>
    <col min="5124" max="5124" width="6.140625" customWidth="1"/>
    <col min="5125" max="5154" width="3.28515625" customWidth="1"/>
    <col min="5155" max="5155" width="0" hidden="1" customWidth="1"/>
    <col min="5156" max="5157" width="3.28515625" customWidth="1"/>
    <col min="5158" max="5158" width="5.140625" customWidth="1"/>
    <col min="5159" max="5159" width="3.28515625" customWidth="1"/>
    <col min="5160" max="5160" width="3.140625" customWidth="1"/>
    <col min="5161" max="5161" width="14.7109375" customWidth="1"/>
    <col min="5162" max="5162" width="12.28515625" customWidth="1"/>
    <col min="5163" max="5163" width="4" customWidth="1"/>
    <col min="5164" max="5164" width="14.7109375" customWidth="1"/>
    <col min="5165" max="5165" width="12.7109375" customWidth="1"/>
    <col min="5166" max="5353" width="9.140625" customWidth="1"/>
    <col min="5377" max="5377" width="8.28515625" customWidth="1"/>
    <col min="5378" max="5378" width="21.28515625" customWidth="1"/>
    <col min="5379" max="5379" width="9.85546875" customWidth="1"/>
    <col min="5380" max="5380" width="6.140625" customWidth="1"/>
    <col min="5381" max="5410" width="3.28515625" customWidth="1"/>
    <col min="5411" max="5411" width="0" hidden="1" customWidth="1"/>
    <col min="5412" max="5413" width="3.28515625" customWidth="1"/>
    <col min="5414" max="5414" width="5.140625" customWidth="1"/>
    <col min="5415" max="5415" width="3.28515625" customWidth="1"/>
    <col min="5416" max="5416" width="3.140625" customWidth="1"/>
    <col min="5417" max="5417" width="14.7109375" customWidth="1"/>
    <col min="5418" max="5418" width="12.28515625" customWidth="1"/>
    <col min="5419" max="5419" width="4" customWidth="1"/>
    <col min="5420" max="5420" width="14.7109375" customWidth="1"/>
    <col min="5421" max="5421" width="12.7109375" customWidth="1"/>
    <col min="5422" max="5609" width="9.140625" customWidth="1"/>
    <col min="5633" max="5633" width="8.28515625" customWidth="1"/>
    <col min="5634" max="5634" width="21.28515625" customWidth="1"/>
    <col min="5635" max="5635" width="9.85546875" customWidth="1"/>
    <col min="5636" max="5636" width="6.140625" customWidth="1"/>
    <col min="5637" max="5666" width="3.28515625" customWidth="1"/>
    <col min="5667" max="5667" width="0" hidden="1" customWidth="1"/>
    <col min="5668" max="5669" width="3.28515625" customWidth="1"/>
    <col min="5670" max="5670" width="5.140625" customWidth="1"/>
    <col min="5671" max="5671" width="3.28515625" customWidth="1"/>
    <col min="5672" max="5672" width="3.140625" customWidth="1"/>
    <col min="5673" max="5673" width="14.7109375" customWidth="1"/>
    <col min="5674" max="5674" width="12.28515625" customWidth="1"/>
    <col min="5675" max="5675" width="4" customWidth="1"/>
    <col min="5676" max="5676" width="14.7109375" customWidth="1"/>
    <col min="5677" max="5677" width="12.7109375" customWidth="1"/>
    <col min="5678" max="5865" width="9.140625" customWidth="1"/>
    <col min="5889" max="5889" width="8.28515625" customWidth="1"/>
    <col min="5890" max="5890" width="21.28515625" customWidth="1"/>
    <col min="5891" max="5891" width="9.85546875" customWidth="1"/>
    <col min="5892" max="5892" width="6.140625" customWidth="1"/>
    <col min="5893" max="5922" width="3.28515625" customWidth="1"/>
    <col min="5923" max="5923" width="0" hidden="1" customWidth="1"/>
    <col min="5924" max="5925" width="3.28515625" customWidth="1"/>
    <col min="5926" max="5926" width="5.140625" customWidth="1"/>
    <col min="5927" max="5927" width="3.28515625" customWidth="1"/>
    <col min="5928" max="5928" width="3.140625" customWidth="1"/>
    <col min="5929" max="5929" width="14.7109375" customWidth="1"/>
    <col min="5930" max="5930" width="12.28515625" customWidth="1"/>
    <col min="5931" max="5931" width="4" customWidth="1"/>
    <col min="5932" max="5932" width="14.7109375" customWidth="1"/>
    <col min="5933" max="5933" width="12.7109375" customWidth="1"/>
    <col min="5934" max="6121" width="9.140625" customWidth="1"/>
    <col min="6145" max="6145" width="8.28515625" customWidth="1"/>
    <col min="6146" max="6146" width="21.28515625" customWidth="1"/>
    <col min="6147" max="6147" width="9.85546875" customWidth="1"/>
    <col min="6148" max="6148" width="6.140625" customWidth="1"/>
    <col min="6149" max="6178" width="3.28515625" customWidth="1"/>
    <col min="6179" max="6179" width="0" hidden="1" customWidth="1"/>
    <col min="6180" max="6181" width="3.28515625" customWidth="1"/>
    <col min="6182" max="6182" width="5.140625" customWidth="1"/>
    <col min="6183" max="6183" width="3.28515625" customWidth="1"/>
    <col min="6184" max="6184" width="3.140625" customWidth="1"/>
    <col min="6185" max="6185" width="14.7109375" customWidth="1"/>
    <col min="6186" max="6186" width="12.28515625" customWidth="1"/>
    <col min="6187" max="6187" width="4" customWidth="1"/>
    <col min="6188" max="6188" width="14.7109375" customWidth="1"/>
    <col min="6189" max="6189" width="12.7109375" customWidth="1"/>
    <col min="6190" max="6377" width="9.140625" customWidth="1"/>
    <col min="6401" max="6401" width="8.28515625" customWidth="1"/>
    <col min="6402" max="6402" width="21.28515625" customWidth="1"/>
    <col min="6403" max="6403" width="9.85546875" customWidth="1"/>
    <col min="6404" max="6404" width="6.140625" customWidth="1"/>
    <col min="6405" max="6434" width="3.28515625" customWidth="1"/>
    <col min="6435" max="6435" width="0" hidden="1" customWidth="1"/>
    <col min="6436" max="6437" width="3.28515625" customWidth="1"/>
    <col min="6438" max="6438" width="5.140625" customWidth="1"/>
    <col min="6439" max="6439" width="3.28515625" customWidth="1"/>
    <col min="6440" max="6440" width="3.140625" customWidth="1"/>
    <col min="6441" max="6441" width="14.7109375" customWidth="1"/>
    <col min="6442" max="6442" width="12.28515625" customWidth="1"/>
    <col min="6443" max="6443" width="4" customWidth="1"/>
    <col min="6444" max="6444" width="14.7109375" customWidth="1"/>
    <col min="6445" max="6445" width="12.7109375" customWidth="1"/>
    <col min="6446" max="6633" width="9.140625" customWidth="1"/>
    <col min="6657" max="6657" width="8.28515625" customWidth="1"/>
    <col min="6658" max="6658" width="21.28515625" customWidth="1"/>
    <col min="6659" max="6659" width="9.85546875" customWidth="1"/>
    <col min="6660" max="6660" width="6.140625" customWidth="1"/>
    <col min="6661" max="6690" width="3.28515625" customWidth="1"/>
    <col min="6691" max="6691" width="0" hidden="1" customWidth="1"/>
    <col min="6692" max="6693" width="3.28515625" customWidth="1"/>
    <col min="6694" max="6694" width="5.140625" customWidth="1"/>
    <col min="6695" max="6695" width="3.28515625" customWidth="1"/>
    <col min="6696" max="6696" width="3.140625" customWidth="1"/>
    <col min="6697" max="6697" width="14.7109375" customWidth="1"/>
    <col min="6698" max="6698" width="12.28515625" customWidth="1"/>
    <col min="6699" max="6699" width="4" customWidth="1"/>
    <col min="6700" max="6700" width="14.7109375" customWidth="1"/>
    <col min="6701" max="6701" width="12.7109375" customWidth="1"/>
    <col min="6702" max="6889" width="9.140625" customWidth="1"/>
    <col min="6913" max="6913" width="8.28515625" customWidth="1"/>
    <col min="6914" max="6914" width="21.28515625" customWidth="1"/>
    <col min="6915" max="6915" width="9.85546875" customWidth="1"/>
    <col min="6916" max="6916" width="6.140625" customWidth="1"/>
    <col min="6917" max="6946" width="3.28515625" customWidth="1"/>
    <col min="6947" max="6947" width="0" hidden="1" customWidth="1"/>
    <col min="6948" max="6949" width="3.28515625" customWidth="1"/>
    <col min="6950" max="6950" width="5.140625" customWidth="1"/>
    <col min="6951" max="6951" width="3.28515625" customWidth="1"/>
    <col min="6952" max="6952" width="3.140625" customWidth="1"/>
    <col min="6953" max="6953" width="14.7109375" customWidth="1"/>
    <col min="6954" max="6954" width="12.28515625" customWidth="1"/>
    <col min="6955" max="6955" width="4" customWidth="1"/>
    <col min="6956" max="6956" width="14.7109375" customWidth="1"/>
    <col min="6957" max="6957" width="12.7109375" customWidth="1"/>
    <col min="6958" max="7145" width="9.140625" customWidth="1"/>
    <col min="7169" max="7169" width="8.28515625" customWidth="1"/>
    <col min="7170" max="7170" width="21.28515625" customWidth="1"/>
    <col min="7171" max="7171" width="9.85546875" customWidth="1"/>
    <col min="7172" max="7172" width="6.140625" customWidth="1"/>
    <col min="7173" max="7202" width="3.28515625" customWidth="1"/>
    <col min="7203" max="7203" width="0" hidden="1" customWidth="1"/>
    <col min="7204" max="7205" width="3.28515625" customWidth="1"/>
    <col min="7206" max="7206" width="5.140625" customWidth="1"/>
    <col min="7207" max="7207" width="3.28515625" customWidth="1"/>
    <col min="7208" max="7208" width="3.140625" customWidth="1"/>
    <col min="7209" max="7209" width="14.7109375" customWidth="1"/>
    <col min="7210" max="7210" width="12.28515625" customWidth="1"/>
    <col min="7211" max="7211" width="4" customWidth="1"/>
    <col min="7212" max="7212" width="14.7109375" customWidth="1"/>
    <col min="7213" max="7213" width="12.7109375" customWidth="1"/>
    <col min="7214" max="7401" width="9.140625" customWidth="1"/>
    <col min="7425" max="7425" width="8.28515625" customWidth="1"/>
    <col min="7426" max="7426" width="21.28515625" customWidth="1"/>
    <col min="7427" max="7427" width="9.85546875" customWidth="1"/>
    <col min="7428" max="7428" width="6.140625" customWidth="1"/>
    <col min="7429" max="7458" width="3.28515625" customWidth="1"/>
    <col min="7459" max="7459" width="0" hidden="1" customWidth="1"/>
    <col min="7460" max="7461" width="3.28515625" customWidth="1"/>
    <col min="7462" max="7462" width="5.140625" customWidth="1"/>
    <col min="7463" max="7463" width="3.28515625" customWidth="1"/>
    <col min="7464" max="7464" width="3.140625" customWidth="1"/>
    <col min="7465" max="7465" width="14.7109375" customWidth="1"/>
    <col min="7466" max="7466" width="12.28515625" customWidth="1"/>
    <col min="7467" max="7467" width="4" customWidth="1"/>
    <col min="7468" max="7468" width="14.7109375" customWidth="1"/>
    <col min="7469" max="7469" width="12.7109375" customWidth="1"/>
    <col min="7470" max="7657" width="9.140625" customWidth="1"/>
    <col min="7681" max="7681" width="8.28515625" customWidth="1"/>
    <col min="7682" max="7682" width="21.28515625" customWidth="1"/>
    <col min="7683" max="7683" width="9.85546875" customWidth="1"/>
    <col min="7684" max="7684" width="6.140625" customWidth="1"/>
    <col min="7685" max="7714" width="3.28515625" customWidth="1"/>
    <col min="7715" max="7715" width="0" hidden="1" customWidth="1"/>
    <col min="7716" max="7717" width="3.28515625" customWidth="1"/>
    <col min="7718" max="7718" width="5.140625" customWidth="1"/>
    <col min="7719" max="7719" width="3.28515625" customWidth="1"/>
    <col min="7720" max="7720" width="3.140625" customWidth="1"/>
    <col min="7721" max="7721" width="14.7109375" customWidth="1"/>
    <col min="7722" max="7722" width="12.28515625" customWidth="1"/>
    <col min="7723" max="7723" width="4" customWidth="1"/>
    <col min="7724" max="7724" width="14.7109375" customWidth="1"/>
    <col min="7725" max="7725" width="12.7109375" customWidth="1"/>
    <col min="7726" max="7913" width="9.140625" customWidth="1"/>
    <col min="7937" max="7937" width="8.28515625" customWidth="1"/>
    <col min="7938" max="7938" width="21.28515625" customWidth="1"/>
    <col min="7939" max="7939" width="9.85546875" customWidth="1"/>
    <col min="7940" max="7940" width="6.140625" customWidth="1"/>
    <col min="7941" max="7970" width="3.28515625" customWidth="1"/>
    <col min="7971" max="7971" width="0" hidden="1" customWidth="1"/>
    <col min="7972" max="7973" width="3.28515625" customWidth="1"/>
    <col min="7974" max="7974" width="5.140625" customWidth="1"/>
    <col min="7975" max="7975" width="3.28515625" customWidth="1"/>
    <col min="7976" max="7976" width="3.140625" customWidth="1"/>
    <col min="7977" max="7977" width="14.7109375" customWidth="1"/>
    <col min="7978" max="7978" width="12.28515625" customWidth="1"/>
    <col min="7979" max="7979" width="4" customWidth="1"/>
    <col min="7980" max="7980" width="14.7109375" customWidth="1"/>
    <col min="7981" max="7981" width="12.7109375" customWidth="1"/>
    <col min="7982" max="8169" width="9.140625" customWidth="1"/>
    <col min="8193" max="8193" width="8.28515625" customWidth="1"/>
    <col min="8194" max="8194" width="21.28515625" customWidth="1"/>
    <col min="8195" max="8195" width="9.85546875" customWidth="1"/>
    <col min="8196" max="8196" width="6.140625" customWidth="1"/>
    <col min="8197" max="8226" width="3.28515625" customWidth="1"/>
    <col min="8227" max="8227" width="0" hidden="1" customWidth="1"/>
    <col min="8228" max="8229" width="3.28515625" customWidth="1"/>
    <col min="8230" max="8230" width="5.140625" customWidth="1"/>
    <col min="8231" max="8231" width="3.28515625" customWidth="1"/>
    <col min="8232" max="8232" width="3.140625" customWidth="1"/>
    <col min="8233" max="8233" width="14.7109375" customWidth="1"/>
    <col min="8234" max="8234" width="12.28515625" customWidth="1"/>
    <col min="8235" max="8235" width="4" customWidth="1"/>
    <col min="8236" max="8236" width="14.7109375" customWidth="1"/>
    <col min="8237" max="8237" width="12.7109375" customWidth="1"/>
    <col min="8238" max="8425" width="9.140625" customWidth="1"/>
    <col min="8449" max="8449" width="8.28515625" customWidth="1"/>
    <col min="8450" max="8450" width="21.28515625" customWidth="1"/>
    <col min="8451" max="8451" width="9.85546875" customWidth="1"/>
    <col min="8452" max="8452" width="6.140625" customWidth="1"/>
    <col min="8453" max="8482" width="3.28515625" customWidth="1"/>
    <col min="8483" max="8483" width="0" hidden="1" customWidth="1"/>
    <col min="8484" max="8485" width="3.28515625" customWidth="1"/>
    <col min="8486" max="8486" width="5.140625" customWidth="1"/>
    <col min="8487" max="8487" width="3.28515625" customWidth="1"/>
    <col min="8488" max="8488" width="3.140625" customWidth="1"/>
    <col min="8489" max="8489" width="14.7109375" customWidth="1"/>
    <col min="8490" max="8490" width="12.28515625" customWidth="1"/>
    <col min="8491" max="8491" width="4" customWidth="1"/>
    <col min="8492" max="8492" width="14.7109375" customWidth="1"/>
    <col min="8493" max="8493" width="12.7109375" customWidth="1"/>
    <col min="8494" max="8681" width="9.140625" customWidth="1"/>
    <col min="8705" max="8705" width="8.28515625" customWidth="1"/>
    <col min="8706" max="8706" width="21.28515625" customWidth="1"/>
    <col min="8707" max="8707" width="9.85546875" customWidth="1"/>
    <col min="8708" max="8708" width="6.140625" customWidth="1"/>
    <col min="8709" max="8738" width="3.28515625" customWidth="1"/>
    <col min="8739" max="8739" width="0" hidden="1" customWidth="1"/>
    <col min="8740" max="8741" width="3.28515625" customWidth="1"/>
    <col min="8742" max="8742" width="5.140625" customWidth="1"/>
    <col min="8743" max="8743" width="3.28515625" customWidth="1"/>
    <col min="8744" max="8744" width="3.140625" customWidth="1"/>
    <col min="8745" max="8745" width="14.7109375" customWidth="1"/>
    <col min="8746" max="8746" width="12.28515625" customWidth="1"/>
    <col min="8747" max="8747" width="4" customWidth="1"/>
    <col min="8748" max="8748" width="14.7109375" customWidth="1"/>
    <col min="8749" max="8749" width="12.7109375" customWidth="1"/>
    <col min="8750" max="8937" width="9.140625" customWidth="1"/>
    <col min="8961" max="8961" width="8.28515625" customWidth="1"/>
    <col min="8962" max="8962" width="21.28515625" customWidth="1"/>
    <col min="8963" max="8963" width="9.85546875" customWidth="1"/>
    <col min="8964" max="8964" width="6.140625" customWidth="1"/>
    <col min="8965" max="8994" width="3.28515625" customWidth="1"/>
    <col min="8995" max="8995" width="0" hidden="1" customWidth="1"/>
    <col min="8996" max="8997" width="3.28515625" customWidth="1"/>
    <col min="8998" max="8998" width="5.140625" customWidth="1"/>
    <col min="8999" max="8999" width="3.28515625" customWidth="1"/>
    <col min="9000" max="9000" width="3.140625" customWidth="1"/>
    <col min="9001" max="9001" width="14.7109375" customWidth="1"/>
    <col min="9002" max="9002" width="12.28515625" customWidth="1"/>
    <col min="9003" max="9003" width="4" customWidth="1"/>
    <col min="9004" max="9004" width="14.7109375" customWidth="1"/>
    <col min="9005" max="9005" width="12.7109375" customWidth="1"/>
    <col min="9006" max="9193" width="9.140625" customWidth="1"/>
    <col min="9217" max="9217" width="8.28515625" customWidth="1"/>
    <col min="9218" max="9218" width="21.28515625" customWidth="1"/>
    <col min="9219" max="9219" width="9.85546875" customWidth="1"/>
    <col min="9220" max="9220" width="6.140625" customWidth="1"/>
    <col min="9221" max="9250" width="3.28515625" customWidth="1"/>
    <col min="9251" max="9251" width="0" hidden="1" customWidth="1"/>
    <col min="9252" max="9253" width="3.28515625" customWidth="1"/>
    <col min="9254" max="9254" width="5.140625" customWidth="1"/>
    <col min="9255" max="9255" width="3.28515625" customWidth="1"/>
    <col min="9256" max="9256" width="3.140625" customWidth="1"/>
    <col min="9257" max="9257" width="14.7109375" customWidth="1"/>
    <col min="9258" max="9258" width="12.28515625" customWidth="1"/>
    <col min="9259" max="9259" width="4" customWidth="1"/>
    <col min="9260" max="9260" width="14.7109375" customWidth="1"/>
    <col min="9261" max="9261" width="12.7109375" customWidth="1"/>
    <col min="9262" max="9449" width="9.140625" customWidth="1"/>
    <col min="9473" max="9473" width="8.28515625" customWidth="1"/>
    <col min="9474" max="9474" width="21.28515625" customWidth="1"/>
    <col min="9475" max="9475" width="9.85546875" customWidth="1"/>
    <col min="9476" max="9476" width="6.140625" customWidth="1"/>
    <col min="9477" max="9506" width="3.28515625" customWidth="1"/>
    <col min="9507" max="9507" width="0" hidden="1" customWidth="1"/>
    <col min="9508" max="9509" width="3.28515625" customWidth="1"/>
    <col min="9510" max="9510" width="5.140625" customWidth="1"/>
    <col min="9511" max="9511" width="3.28515625" customWidth="1"/>
    <col min="9512" max="9512" width="3.140625" customWidth="1"/>
    <col min="9513" max="9513" width="14.7109375" customWidth="1"/>
    <col min="9514" max="9514" width="12.28515625" customWidth="1"/>
    <col min="9515" max="9515" width="4" customWidth="1"/>
    <col min="9516" max="9516" width="14.7109375" customWidth="1"/>
    <col min="9517" max="9517" width="12.7109375" customWidth="1"/>
    <col min="9518" max="9705" width="9.140625" customWidth="1"/>
    <col min="9729" max="9729" width="8.28515625" customWidth="1"/>
    <col min="9730" max="9730" width="21.28515625" customWidth="1"/>
    <col min="9731" max="9731" width="9.85546875" customWidth="1"/>
    <col min="9732" max="9732" width="6.140625" customWidth="1"/>
    <col min="9733" max="9762" width="3.28515625" customWidth="1"/>
    <col min="9763" max="9763" width="0" hidden="1" customWidth="1"/>
    <col min="9764" max="9765" width="3.28515625" customWidth="1"/>
    <col min="9766" max="9766" width="5.140625" customWidth="1"/>
    <col min="9767" max="9767" width="3.28515625" customWidth="1"/>
    <col min="9768" max="9768" width="3.140625" customWidth="1"/>
    <col min="9769" max="9769" width="14.7109375" customWidth="1"/>
    <col min="9770" max="9770" width="12.28515625" customWidth="1"/>
    <col min="9771" max="9771" width="4" customWidth="1"/>
    <col min="9772" max="9772" width="14.7109375" customWidth="1"/>
    <col min="9773" max="9773" width="12.7109375" customWidth="1"/>
    <col min="9774" max="9961" width="9.140625" customWidth="1"/>
    <col min="9985" max="9985" width="8.28515625" customWidth="1"/>
    <col min="9986" max="9986" width="21.28515625" customWidth="1"/>
    <col min="9987" max="9987" width="9.85546875" customWidth="1"/>
    <col min="9988" max="9988" width="6.140625" customWidth="1"/>
    <col min="9989" max="10018" width="3.28515625" customWidth="1"/>
    <col min="10019" max="10019" width="0" hidden="1" customWidth="1"/>
    <col min="10020" max="10021" width="3.28515625" customWidth="1"/>
    <col min="10022" max="10022" width="5.140625" customWidth="1"/>
    <col min="10023" max="10023" width="3.28515625" customWidth="1"/>
    <col min="10024" max="10024" width="3.140625" customWidth="1"/>
    <col min="10025" max="10025" width="14.7109375" customWidth="1"/>
    <col min="10026" max="10026" width="12.28515625" customWidth="1"/>
    <col min="10027" max="10027" width="4" customWidth="1"/>
    <col min="10028" max="10028" width="14.7109375" customWidth="1"/>
    <col min="10029" max="10029" width="12.7109375" customWidth="1"/>
    <col min="10030" max="10217" width="9.140625" customWidth="1"/>
    <col min="10241" max="10241" width="8.28515625" customWidth="1"/>
    <col min="10242" max="10242" width="21.28515625" customWidth="1"/>
    <col min="10243" max="10243" width="9.85546875" customWidth="1"/>
    <col min="10244" max="10244" width="6.140625" customWidth="1"/>
    <col min="10245" max="10274" width="3.28515625" customWidth="1"/>
    <col min="10275" max="10275" width="0" hidden="1" customWidth="1"/>
    <col min="10276" max="10277" width="3.28515625" customWidth="1"/>
    <col min="10278" max="10278" width="5.140625" customWidth="1"/>
    <col min="10279" max="10279" width="3.28515625" customWidth="1"/>
    <col min="10280" max="10280" width="3.140625" customWidth="1"/>
    <col min="10281" max="10281" width="14.7109375" customWidth="1"/>
    <col min="10282" max="10282" width="12.28515625" customWidth="1"/>
    <col min="10283" max="10283" width="4" customWidth="1"/>
    <col min="10284" max="10284" width="14.7109375" customWidth="1"/>
    <col min="10285" max="10285" width="12.7109375" customWidth="1"/>
    <col min="10286" max="10473" width="9.140625" customWidth="1"/>
    <col min="10497" max="10497" width="8.28515625" customWidth="1"/>
    <col min="10498" max="10498" width="21.28515625" customWidth="1"/>
    <col min="10499" max="10499" width="9.85546875" customWidth="1"/>
    <col min="10500" max="10500" width="6.140625" customWidth="1"/>
    <col min="10501" max="10530" width="3.28515625" customWidth="1"/>
    <col min="10531" max="10531" width="0" hidden="1" customWidth="1"/>
    <col min="10532" max="10533" width="3.28515625" customWidth="1"/>
    <col min="10534" max="10534" width="5.140625" customWidth="1"/>
    <col min="10535" max="10535" width="3.28515625" customWidth="1"/>
    <col min="10536" max="10536" width="3.140625" customWidth="1"/>
    <col min="10537" max="10537" width="14.7109375" customWidth="1"/>
    <col min="10538" max="10538" width="12.28515625" customWidth="1"/>
    <col min="10539" max="10539" width="4" customWidth="1"/>
    <col min="10540" max="10540" width="14.7109375" customWidth="1"/>
    <col min="10541" max="10541" width="12.7109375" customWidth="1"/>
    <col min="10542" max="10729" width="9.140625" customWidth="1"/>
    <col min="10753" max="10753" width="8.28515625" customWidth="1"/>
    <col min="10754" max="10754" width="21.28515625" customWidth="1"/>
    <col min="10755" max="10755" width="9.85546875" customWidth="1"/>
    <col min="10756" max="10756" width="6.140625" customWidth="1"/>
    <col min="10757" max="10786" width="3.28515625" customWidth="1"/>
    <col min="10787" max="10787" width="0" hidden="1" customWidth="1"/>
    <col min="10788" max="10789" width="3.28515625" customWidth="1"/>
    <col min="10790" max="10790" width="5.140625" customWidth="1"/>
    <col min="10791" max="10791" width="3.28515625" customWidth="1"/>
    <col min="10792" max="10792" width="3.140625" customWidth="1"/>
    <col min="10793" max="10793" width="14.7109375" customWidth="1"/>
    <col min="10794" max="10794" width="12.28515625" customWidth="1"/>
    <col min="10795" max="10795" width="4" customWidth="1"/>
    <col min="10796" max="10796" width="14.7109375" customWidth="1"/>
    <col min="10797" max="10797" width="12.7109375" customWidth="1"/>
    <col min="10798" max="10985" width="9.140625" customWidth="1"/>
    <col min="11009" max="11009" width="8.28515625" customWidth="1"/>
    <col min="11010" max="11010" width="21.28515625" customWidth="1"/>
    <col min="11011" max="11011" width="9.85546875" customWidth="1"/>
    <col min="11012" max="11012" width="6.140625" customWidth="1"/>
    <col min="11013" max="11042" width="3.28515625" customWidth="1"/>
    <col min="11043" max="11043" width="0" hidden="1" customWidth="1"/>
    <col min="11044" max="11045" width="3.28515625" customWidth="1"/>
    <col min="11046" max="11046" width="5.140625" customWidth="1"/>
    <col min="11047" max="11047" width="3.28515625" customWidth="1"/>
    <col min="11048" max="11048" width="3.140625" customWidth="1"/>
    <col min="11049" max="11049" width="14.7109375" customWidth="1"/>
    <col min="11050" max="11050" width="12.28515625" customWidth="1"/>
    <col min="11051" max="11051" width="4" customWidth="1"/>
    <col min="11052" max="11052" width="14.7109375" customWidth="1"/>
    <col min="11053" max="11053" width="12.7109375" customWidth="1"/>
    <col min="11054" max="11241" width="9.140625" customWidth="1"/>
    <col min="11265" max="11265" width="8.28515625" customWidth="1"/>
    <col min="11266" max="11266" width="21.28515625" customWidth="1"/>
    <col min="11267" max="11267" width="9.85546875" customWidth="1"/>
    <col min="11268" max="11268" width="6.140625" customWidth="1"/>
    <col min="11269" max="11298" width="3.28515625" customWidth="1"/>
    <col min="11299" max="11299" width="0" hidden="1" customWidth="1"/>
    <col min="11300" max="11301" width="3.28515625" customWidth="1"/>
    <col min="11302" max="11302" width="5.140625" customWidth="1"/>
    <col min="11303" max="11303" width="3.28515625" customWidth="1"/>
    <col min="11304" max="11304" width="3.140625" customWidth="1"/>
    <col min="11305" max="11305" width="14.7109375" customWidth="1"/>
    <col min="11306" max="11306" width="12.28515625" customWidth="1"/>
    <col min="11307" max="11307" width="4" customWidth="1"/>
    <col min="11308" max="11308" width="14.7109375" customWidth="1"/>
    <col min="11309" max="11309" width="12.7109375" customWidth="1"/>
    <col min="11310" max="11497" width="9.140625" customWidth="1"/>
    <col min="11521" max="11521" width="8.28515625" customWidth="1"/>
    <col min="11522" max="11522" width="21.28515625" customWidth="1"/>
    <col min="11523" max="11523" width="9.85546875" customWidth="1"/>
    <col min="11524" max="11524" width="6.140625" customWidth="1"/>
    <col min="11525" max="11554" width="3.28515625" customWidth="1"/>
    <col min="11555" max="11555" width="0" hidden="1" customWidth="1"/>
    <col min="11556" max="11557" width="3.28515625" customWidth="1"/>
    <col min="11558" max="11558" width="5.140625" customWidth="1"/>
    <col min="11559" max="11559" width="3.28515625" customWidth="1"/>
    <col min="11560" max="11560" width="3.140625" customWidth="1"/>
    <col min="11561" max="11561" width="14.7109375" customWidth="1"/>
    <col min="11562" max="11562" width="12.28515625" customWidth="1"/>
    <col min="11563" max="11563" width="4" customWidth="1"/>
    <col min="11564" max="11564" width="14.7109375" customWidth="1"/>
    <col min="11565" max="11565" width="12.7109375" customWidth="1"/>
    <col min="11566" max="11753" width="9.140625" customWidth="1"/>
    <col min="11777" max="11777" width="8.28515625" customWidth="1"/>
    <col min="11778" max="11778" width="21.28515625" customWidth="1"/>
    <col min="11779" max="11779" width="9.85546875" customWidth="1"/>
    <col min="11780" max="11780" width="6.140625" customWidth="1"/>
    <col min="11781" max="11810" width="3.28515625" customWidth="1"/>
    <col min="11811" max="11811" width="0" hidden="1" customWidth="1"/>
    <col min="11812" max="11813" width="3.28515625" customWidth="1"/>
    <col min="11814" max="11814" width="5.140625" customWidth="1"/>
    <col min="11815" max="11815" width="3.28515625" customWidth="1"/>
    <col min="11816" max="11816" width="3.140625" customWidth="1"/>
    <col min="11817" max="11817" width="14.7109375" customWidth="1"/>
    <col min="11818" max="11818" width="12.28515625" customWidth="1"/>
    <col min="11819" max="11819" width="4" customWidth="1"/>
    <col min="11820" max="11820" width="14.7109375" customWidth="1"/>
    <col min="11821" max="11821" width="12.7109375" customWidth="1"/>
    <col min="11822" max="12009" width="9.140625" customWidth="1"/>
    <col min="12033" max="12033" width="8.28515625" customWidth="1"/>
    <col min="12034" max="12034" width="21.28515625" customWidth="1"/>
    <col min="12035" max="12035" width="9.85546875" customWidth="1"/>
    <col min="12036" max="12036" width="6.140625" customWidth="1"/>
    <col min="12037" max="12066" width="3.28515625" customWidth="1"/>
    <col min="12067" max="12067" width="0" hidden="1" customWidth="1"/>
    <col min="12068" max="12069" width="3.28515625" customWidth="1"/>
    <col min="12070" max="12070" width="5.140625" customWidth="1"/>
    <col min="12071" max="12071" width="3.28515625" customWidth="1"/>
    <col min="12072" max="12072" width="3.140625" customWidth="1"/>
    <col min="12073" max="12073" width="14.7109375" customWidth="1"/>
    <col min="12074" max="12074" width="12.28515625" customWidth="1"/>
    <col min="12075" max="12075" width="4" customWidth="1"/>
    <col min="12076" max="12076" width="14.7109375" customWidth="1"/>
    <col min="12077" max="12077" width="12.7109375" customWidth="1"/>
    <col min="12078" max="12265" width="9.140625" customWidth="1"/>
    <col min="12289" max="12289" width="8.28515625" customWidth="1"/>
    <col min="12290" max="12290" width="21.28515625" customWidth="1"/>
    <col min="12291" max="12291" width="9.85546875" customWidth="1"/>
    <col min="12292" max="12292" width="6.140625" customWidth="1"/>
    <col min="12293" max="12322" width="3.28515625" customWidth="1"/>
    <col min="12323" max="12323" width="0" hidden="1" customWidth="1"/>
    <col min="12324" max="12325" width="3.28515625" customWidth="1"/>
    <col min="12326" max="12326" width="5.140625" customWidth="1"/>
    <col min="12327" max="12327" width="3.28515625" customWidth="1"/>
    <col min="12328" max="12328" width="3.140625" customWidth="1"/>
    <col min="12329" max="12329" width="14.7109375" customWidth="1"/>
    <col min="12330" max="12330" width="12.28515625" customWidth="1"/>
    <col min="12331" max="12331" width="4" customWidth="1"/>
    <col min="12332" max="12332" width="14.7109375" customWidth="1"/>
    <col min="12333" max="12333" width="12.7109375" customWidth="1"/>
    <col min="12334" max="12521" width="9.140625" customWidth="1"/>
    <col min="12545" max="12545" width="8.28515625" customWidth="1"/>
    <col min="12546" max="12546" width="21.28515625" customWidth="1"/>
    <col min="12547" max="12547" width="9.85546875" customWidth="1"/>
    <col min="12548" max="12548" width="6.140625" customWidth="1"/>
    <col min="12549" max="12578" width="3.28515625" customWidth="1"/>
    <col min="12579" max="12579" width="0" hidden="1" customWidth="1"/>
    <col min="12580" max="12581" width="3.28515625" customWidth="1"/>
    <col min="12582" max="12582" width="5.140625" customWidth="1"/>
    <col min="12583" max="12583" width="3.28515625" customWidth="1"/>
    <col min="12584" max="12584" width="3.140625" customWidth="1"/>
    <col min="12585" max="12585" width="14.7109375" customWidth="1"/>
    <col min="12586" max="12586" width="12.28515625" customWidth="1"/>
    <col min="12587" max="12587" width="4" customWidth="1"/>
    <col min="12588" max="12588" width="14.7109375" customWidth="1"/>
    <col min="12589" max="12589" width="12.7109375" customWidth="1"/>
    <col min="12590" max="12777" width="9.140625" customWidth="1"/>
    <col min="12801" max="12801" width="8.28515625" customWidth="1"/>
    <col min="12802" max="12802" width="21.28515625" customWidth="1"/>
    <col min="12803" max="12803" width="9.85546875" customWidth="1"/>
    <col min="12804" max="12804" width="6.140625" customWidth="1"/>
    <col min="12805" max="12834" width="3.28515625" customWidth="1"/>
    <col min="12835" max="12835" width="0" hidden="1" customWidth="1"/>
    <col min="12836" max="12837" width="3.28515625" customWidth="1"/>
    <col min="12838" max="12838" width="5.140625" customWidth="1"/>
    <col min="12839" max="12839" width="3.28515625" customWidth="1"/>
    <col min="12840" max="12840" width="3.140625" customWidth="1"/>
    <col min="12841" max="12841" width="14.7109375" customWidth="1"/>
    <col min="12842" max="12842" width="12.28515625" customWidth="1"/>
    <col min="12843" max="12843" width="4" customWidth="1"/>
    <col min="12844" max="12844" width="14.7109375" customWidth="1"/>
    <col min="12845" max="12845" width="12.7109375" customWidth="1"/>
    <col min="12846" max="13033" width="9.140625" customWidth="1"/>
    <col min="13057" max="13057" width="8.28515625" customWidth="1"/>
    <col min="13058" max="13058" width="21.28515625" customWidth="1"/>
    <col min="13059" max="13059" width="9.85546875" customWidth="1"/>
    <col min="13060" max="13060" width="6.140625" customWidth="1"/>
    <col min="13061" max="13090" width="3.28515625" customWidth="1"/>
    <col min="13091" max="13091" width="0" hidden="1" customWidth="1"/>
    <col min="13092" max="13093" width="3.28515625" customWidth="1"/>
    <col min="13094" max="13094" width="5.140625" customWidth="1"/>
    <col min="13095" max="13095" width="3.28515625" customWidth="1"/>
    <col min="13096" max="13096" width="3.140625" customWidth="1"/>
    <col min="13097" max="13097" width="14.7109375" customWidth="1"/>
    <col min="13098" max="13098" width="12.28515625" customWidth="1"/>
    <col min="13099" max="13099" width="4" customWidth="1"/>
    <col min="13100" max="13100" width="14.7109375" customWidth="1"/>
    <col min="13101" max="13101" width="12.7109375" customWidth="1"/>
    <col min="13102" max="13289" width="9.140625" customWidth="1"/>
    <col min="13313" max="13313" width="8.28515625" customWidth="1"/>
    <col min="13314" max="13314" width="21.28515625" customWidth="1"/>
    <col min="13315" max="13315" width="9.85546875" customWidth="1"/>
    <col min="13316" max="13316" width="6.140625" customWidth="1"/>
    <col min="13317" max="13346" width="3.28515625" customWidth="1"/>
    <col min="13347" max="13347" width="0" hidden="1" customWidth="1"/>
    <col min="13348" max="13349" width="3.28515625" customWidth="1"/>
    <col min="13350" max="13350" width="5.140625" customWidth="1"/>
    <col min="13351" max="13351" width="3.28515625" customWidth="1"/>
    <col min="13352" max="13352" width="3.140625" customWidth="1"/>
    <col min="13353" max="13353" width="14.7109375" customWidth="1"/>
    <col min="13354" max="13354" width="12.28515625" customWidth="1"/>
    <col min="13355" max="13355" width="4" customWidth="1"/>
    <col min="13356" max="13356" width="14.7109375" customWidth="1"/>
    <col min="13357" max="13357" width="12.7109375" customWidth="1"/>
    <col min="13358" max="13545" width="9.140625" customWidth="1"/>
    <col min="13569" max="13569" width="8.28515625" customWidth="1"/>
    <col min="13570" max="13570" width="21.28515625" customWidth="1"/>
    <col min="13571" max="13571" width="9.85546875" customWidth="1"/>
    <col min="13572" max="13572" width="6.140625" customWidth="1"/>
    <col min="13573" max="13602" width="3.28515625" customWidth="1"/>
    <col min="13603" max="13603" width="0" hidden="1" customWidth="1"/>
    <col min="13604" max="13605" width="3.28515625" customWidth="1"/>
    <col min="13606" max="13606" width="5.140625" customWidth="1"/>
    <col min="13607" max="13607" width="3.28515625" customWidth="1"/>
    <col min="13608" max="13608" width="3.140625" customWidth="1"/>
    <col min="13609" max="13609" width="14.7109375" customWidth="1"/>
    <col min="13610" max="13610" width="12.28515625" customWidth="1"/>
    <col min="13611" max="13611" width="4" customWidth="1"/>
    <col min="13612" max="13612" width="14.7109375" customWidth="1"/>
    <col min="13613" max="13613" width="12.7109375" customWidth="1"/>
    <col min="13614" max="13801" width="9.140625" customWidth="1"/>
    <col min="13825" max="13825" width="8.28515625" customWidth="1"/>
    <col min="13826" max="13826" width="21.28515625" customWidth="1"/>
    <col min="13827" max="13827" width="9.85546875" customWidth="1"/>
    <col min="13828" max="13828" width="6.140625" customWidth="1"/>
    <col min="13829" max="13858" width="3.28515625" customWidth="1"/>
    <col min="13859" max="13859" width="0" hidden="1" customWidth="1"/>
    <col min="13860" max="13861" width="3.28515625" customWidth="1"/>
    <col min="13862" max="13862" width="5.140625" customWidth="1"/>
    <col min="13863" max="13863" width="3.28515625" customWidth="1"/>
    <col min="13864" max="13864" width="3.140625" customWidth="1"/>
    <col min="13865" max="13865" width="14.7109375" customWidth="1"/>
    <col min="13866" max="13866" width="12.28515625" customWidth="1"/>
    <col min="13867" max="13867" width="4" customWidth="1"/>
    <col min="13868" max="13868" width="14.7109375" customWidth="1"/>
    <col min="13869" max="13869" width="12.7109375" customWidth="1"/>
    <col min="13870" max="14057" width="9.140625" customWidth="1"/>
    <col min="14081" max="14081" width="8.28515625" customWidth="1"/>
    <col min="14082" max="14082" width="21.28515625" customWidth="1"/>
    <col min="14083" max="14083" width="9.85546875" customWidth="1"/>
    <col min="14084" max="14084" width="6.140625" customWidth="1"/>
    <col min="14085" max="14114" width="3.28515625" customWidth="1"/>
    <col min="14115" max="14115" width="0" hidden="1" customWidth="1"/>
    <col min="14116" max="14117" width="3.28515625" customWidth="1"/>
    <col min="14118" max="14118" width="5.140625" customWidth="1"/>
    <col min="14119" max="14119" width="3.28515625" customWidth="1"/>
    <col min="14120" max="14120" width="3.140625" customWidth="1"/>
    <col min="14121" max="14121" width="14.7109375" customWidth="1"/>
    <col min="14122" max="14122" width="12.28515625" customWidth="1"/>
    <col min="14123" max="14123" width="4" customWidth="1"/>
    <col min="14124" max="14124" width="14.7109375" customWidth="1"/>
    <col min="14125" max="14125" width="12.7109375" customWidth="1"/>
    <col min="14126" max="14313" width="9.140625" customWidth="1"/>
    <col min="14337" max="14337" width="8.28515625" customWidth="1"/>
    <col min="14338" max="14338" width="21.28515625" customWidth="1"/>
    <col min="14339" max="14339" width="9.85546875" customWidth="1"/>
    <col min="14340" max="14340" width="6.140625" customWidth="1"/>
    <col min="14341" max="14370" width="3.28515625" customWidth="1"/>
    <col min="14371" max="14371" width="0" hidden="1" customWidth="1"/>
    <col min="14372" max="14373" width="3.28515625" customWidth="1"/>
    <col min="14374" max="14374" width="5.140625" customWidth="1"/>
    <col min="14375" max="14375" width="3.28515625" customWidth="1"/>
    <col min="14376" max="14376" width="3.140625" customWidth="1"/>
    <col min="14377" max="14377" width="14.7109375" customWidth="1"/>
    <col min="14378" max="14378" width="12.28515625" customWidth="1"/>
    <col min="14379" max="14379" width="4" customWidth="1"/>
    <col min="14380" max="14380" width="14.7109375" customWidth="1"/>
    <col min="14381" max="14381" width="12.7109375" customWidth="1"/>
    <col min="14382" max="14569" width="9.140625" customWidth="1"/>
    <col min="14593" max="14593" width="8.28515625" customWidth="1"/>
    <col min="14594" max="14594" width="21.28515625" customWidth="1"/>
    <col min="14595" max="14595" width="9.85546875" customWidth="1"/>
    <col min="14596" max="14596" width="6.140625" customWidth="1"/>
    <col min="14597" max="14626" width="3.28515625" customWidth="1"/>
    <col min="14627" max="14627" width="0" hidden="1" customWidth="1"/>
    <col min="14628" max="14629" width="3.28515625" customWidth="1"/>
    <col min="14630" max="14630" width="5.140625" customWidth="1"/>
    <col min="14631" max="14631" width="3.28515625" customWidth="1"/>
    <col min="14632" max="14632" width="3.140625" customWidth="1"/>
    <col min="14633" max="14633" width="14.7109375" customWidth="1"/>
    <col min="14634" max="14634" width="12.28515625" customWidth="1"/>
    <col min="14635" max="14635" width="4" customWidth="1"/>
    <col min="14636" max="14636" width="14.7109375" customWidth="1"/>
    <col min="14637" max="14637" width="12.7109375" customWidth="1"/>
    <col min="14638" max="14825" width="9.140625" customWidth="1"/>
    <col min="14849" max="14849" width="8.28515625" customWidth="1"/>
    <col min="14850" max="14850" width="21.28515625" customWidth="1"/>
    <col min="14851" max="14851" width="9.85546875" customWidth="1"/>
    <col min="14852" max="14852" width="6.140625" customWidth="1"/>
    <col min="14853" max="14882" width="3.28515625" customWidth="1"/>
    <col min="14883" max="14883" width="0" hidden="1" customWidth="1"/>
    <col min="14884" max="14885" width="3.28515625" customWidth="1"/>
    <col min="14886" max="14886" width="5.140625" customWidth="1"/>
    <col min="14887" max="14887" width="3.28515625" customWidth="1"/>
    <col min="14888" max="14888" width="3.140625" customWidth="1"/>
    <col min="14889" max="14889" width="14.7109375" customWidth="1"/>
    <col min="14890" max="14890" width="12.28515625" customWidth="1"/>
    <col min="14891" max="14891" width="4" customWidth="1"/>
    <col min="14892" max="14892" width="14.7109375" customWidth="1"/>
    <col min="14893" max="14893" width="12.7109375" customWidth="1"/>
    <col min="14894" max="15081" width="9.140625" customWidth="1"/>
    <col min="15105" max="15105" width="8.28515625" customWidth="1"/>
    <col min="15106" max="15106" width="21.28515625" customWidth="1"/>
    <col min="15107" max="15107" width="9.85546875" customWidth="1"/>
    <col min="15108" max="15108" width="6.140625" customWidth="1"/>
    <col min="15109" max="15138" width="3.28515625" customWidth="1"/>
    <col min="15139" max="15139" width="0" hidden="1" customWidth="1"/>
    <col min="15140" max="15141" width="3.28515625" customWidth="1"/>
    <col min="15142" max="15142" width="5.140625" customWidth="1"/>
    <col min="15143" max="15143" width="3.28515625" customWidth="1"/>
    <col min="15144" max="15144" width="3.140625" customWidth="1"/>
    <col min="15145" max="15145" width="14.7109375" customWidth="1"/>
    <col min="15146" max="15146" width="12.28515625" customWidth="1"/>
    <col min="15147" max="15147" width="4" customWidth="1"/>
    <col min="15148" max="15148" width="14.7109375" customWidth="1"/>
    <col min="15149" max="15149" width="12.7109375" customWidth="1"/>
    <col min="15150" max="15337" width="9.140625" customWidth="1"/>
    <col min="15361" max="15361" width="8.28515625" customWidth="1"/>
    <col min="15362" max="15362" width="21.28515625" customWidth="1"/>
    <col min="15363" max="15363" width="9.85546875" customWidth="1"/>
    <col min="15364" max="15364" width="6.140625" customWidth="1"/>
    <col min="15365" max="15394" width="3.28515625" customWidth="1"/>
    <col min="15395" max="15395" width="0" hidden="1" customWidth="1"/>
    <col min="15396" max="15397" width="3.28515625" customWidth="1"/>
    <col min="15398" max="15398" width="5.140625" customWidth="1"/>
    <col min="15399" max="15399" width="3.28515625" customWidth="1"/>
    <col min="15400" max="15400" width="3.140625" customWidth="1"/>
    <col min="15401" max="15401" width="14.7109375" customWidth="1"/>
    <col min="15402" max="15402" width="12.28515625" customWidth="1"/>
    <col min="15403" max="15403" width="4" customWidth="1"/>
    <col min="15404" max="15404" width="14.7109375" customWidth="1"/>
    <col min="15405" max="15405" width="12.7109375" customWidth="1"/>
    <col min="15406" max="15593" width="9.140625" customWidth="1"/>
    <col min="15617" max="15617" width="8.28515625" customWidth="1"/>
    <col min="15618" max="15618" width="21.28515625" customWidth="1"/>
    <col min="15619" max="15619" width="9.85546875" customWidth="1"/>
    <col min="15620" max="15620" width="6.140625" customWidth="1"/>
    <col min="15621" max="15650" width="3.28515625" customWidth="1"/>
    <col min="15651" max="15651" width="0" hidden="1" customWidth="1"/>
    <col min="15652" max="15653" width="3.28515625" customWidth="1"/>
    <col min="15654" max="15654" width="5.140625" customWidth="1"/>
    <col min="15655" max="15655" width="3.28515625" customWidth="1"/>
    <col min="15656" max="15656" width="3.140625" customWidth="1"/>
    <col min="15657" max="15657" width="14.7109375" customWidth="1"/>
    <col min="15658" max="15658" width="12.28515625" customWidth="1"/>
    <col min="15659" max="15659" width="4" customWidth="1"/>
    <col min="15660" max="15660" width="14.7109375" customWidth="1"/>
    <col min="15661" max="15661" width="12.7109375" customWidth="1"/>
    <col min="15662" max="15849" width="9.140625" customWidth="1"/>
    <col min="15873" max="15873" width="8.28515625" customWidth="1"/>
    <col min="15874" max="15874" width="21.28515625" customWidth="1"/>
    <col min="15875" max="15875" width="9.85546875" customWidth="1"/>
    <col min="15876" max="15876" width="6.140625" customWidth="1"/>
    <col min="15877" max="15906" width="3.28515625" customWidth="1"/>
    <col min="15907" max="15907" width="0" hidden="1" customWidth="1"/>
    <col min="15908" max="15909" width="3.28515625" customWidth="1"/>
    <col min="15910" max="15910" width="5.140625" customWidth="1"/>
    <col min="15911" max="15911" width="3.28515625" customWidth="1"/>
    <col min="15912" max="15912" width="3.140625" customWidth="1"/>
    <col min="15913" max="15913" width="14.7109375" customWidth="1"/>
    <col min="15914" max="15914" width="12.28515625" customWidth="1"/>
    <col min="15915" max="15915" width="4" customWidth="1"/>
    <col min="15916" max="15916" width="14.7109375" customWidth="1"/>
    <col min="15917" max="15917" width="12.7109375" customWidth="1"/>
    <col min="15918" max="16105" width="9.140625" customWidth="1"/>
    <col min="16129" max="16129" width="8.28515625" customWidth="1"/>
    <col min="16130" max="16130" width="21.28515625" customWidth="1"/>
    <col min="16131" max="16131" width="9.85546875" customWidth="1"/>
    <col min="16132" max="16132" width="6.140625" customWidth="1"/>
    <col min="16133" max="16162" width="3.28515625" customWidth="1"/>
    <col min="16163" max="16163" width="0" hidden="1" customWidth="1"/>
    <col min="16164" max="16165" width="3.28515625" customWidth="1"/>
    <col min="16166" max="16166" width="5.140625" customWidth="1"/>
    <col min="16167" max="16167" width="3.28515625" customWidth="1"/>
    <col min="16168" max="16168" width="3.140625" customWidth="1"/>
    <col min="16169" max="16169" width="14.7109375" customWidth="1"/>
    <col min="16170" max="16170" width="12.28515625" customWidth="1"/>
    <col min="16171" max="16171" width="4" customWidth="1"/>
    <col min="16172" max="16172" width="14.7109375" customWidth="1"/>
    <col min="16173" max="16173" width="12.7109375" customWidth="1"/>
    <col min="16174" max="16361" width="9.140625" customWidth="1"/>
  </cols>
  <sheetData>
    <row r="1" spans="1:45" ht="5.25" customHeight="1">
      <c r="A1" s="519" t="s">
        <v>186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520"/>
      <c r="T1" s="520"/>
      <c r="U1" s="520"/>
      <c r="V1" s="520"/>
      <c r="W1" s="520"/>
      <c r="X1" s="520"/>
      <c r="Y1" s="520"/>
      <c r="Z1" s="520"/>
      <c r="AA1" s="520"/>
      <c r="AB1" s="520"/>
      <c r="AC1" s="520"/>
      <c r="AD1" s="520"/>
      <c r="AE1" s="520"/>
      <c r="AF1" s="520"/>
      <c r="AG1" s="520"/>
      <c r="AH1" s="520"/>
      <c r="AI1" s="520"/>
      <c r="AJ1" s="520"/>
      <c r="AK1" s="520"/>
      <c r="AL1" s="521"/>
    </row>
    <row r="2" spans="1:45" ht="15" customHeight="1">
      <c r="A2" s="522"/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Y2" s="523"/>
      <c r="Z2" s="523"/>
      <c r="AA2" s="523"/>
      <c r="AB2" s="523"/>
      <c r="AC2" s="523"/>
      <c r="AD2" s="523"/>
      <c r="AE2" s="523"/>
      <c r="AF2" s="523"/>
      <c r="AG2" s="523"/>
      <c r="AH2" s="523"/>
      <c r="AI2" s="523"/>
      <c r="AJ2" s="523"/>
      <c r="AK2" s="523"/>
      <c r="AL2" s="524"/>
    </row>
    <row r="3" spans="1:45" ht="26.25" customHeight="1">
      <c r="A3" s="525"/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6"/>
      <c r="AL3" s="527"/>
    </row>
    <row r="4" spans="1:45" ht="15" customHeight="1">
      <c r="A4" s="499" t="s">
        <v>171</v>
      </c>
      <c r="B4" s="501" t="s">
        <v>1</v>
      </c>
      <c r="C4" s="375" t="s">
        <v>2</v>
      </c>
      <c r="D4" s="502" t="s">
        <v>3</v>
      </c>
      <c r="E4" s="258">
        <v>1</v>
      </c>
      <c r="F4" s="258">
        <v>2</v>
      </c>
      <c r="G4" s="258">
        <v>3</v>
      </c>
      <c r="H4" s="258">
        <v>4</v>
      </c>
      <c r="I4" s="258">
        <v>5</v>
      </c>
      <c r="J4" s="258">
        <v>6</v>
      </c>
      <c r="K4" s="258">
        <v>7</v>
      </c>
      <c r="L4" s="258">
        <v>8</v>
      </c>
      <c r="M4" s="258">
        <v>9</v>
      </c>
      <c r="N4" s="258">
        <v>10</v>
      </c>
      <c r="O4" s="258">
        <v>11</v>
      </c>
      <c r="P4" s="258">
        <v>12</v>
      </c>
      <c r="Q4" s="258">
        <v>13</v>
      </c>
      <c r="R4" s="258">
        <v>14</v>
      </c>
      <c r="S4" s="258">
        <v>15</v>
      </c>
      <c r="T4" s="258">
        <v>16</v>
      </c>
      <c r="U4" s="258">
        <v>17</v>
      </c>
      <c r="V4" s="258">
        <v>18</v>
      </c>
      <c r="W4" s="258">
        <v>19</v>
      </c>
      <c r="X4" s="258">
        <v>20</v>
      </c>
      <c r="Y4" s="258">
        <v>21</v>
      </c>
      <c r="Z4" s="258">
        <v>22</v>
      </c>
      <c r="AA4" s="258">
        <v>23</v>
      </c>
      <c r="AB4" s="258">
        <v>24</v>
      </c>
      <c r="AC4" s="258">
        <v>25</v>
      </c>
      <c r="AD4" s="258">
        <v>26</v>
      </c>
      <c r="AE4" s="258">
        <v>27</v>
      </c>
      <c r="AF4" s="258">
        <v>28</v>
      </c>
      <c r="AG4" s="258">
        <v>29</v>
      </c>
      <c r="AH4" s="258">
        <v>30</v>
      </c>
      <c r="AI4" s="376">
        <v>31</v>
      </c>
      <c r="AJ4" s="518" t="s">
        <v>4</v>
      </c>
      <c r="AK4" s="516" t="s">
        <v>5</v>
      </c>
      <c r="AL4" s="517" t="s">
        <v>6</v>
      </c>
      <c r="AN4" s="515" t="s">
        <v>187</v>
      </c>
      <c r="AO4" s="515"/>
      <c r="AP4" s="515"/>
      <c r="AQ4" s="515"/>
      <c r="AR4" s="515"/>
      <c r="AS4" s="515"/>
    </row>
    <row r="5" spans="1:45" ht="15" customHeight="1">
      <c r="A5" s="500"/>
      <c r="B5" s="502"/>
      <c r="C5" s="377" t="s">
        <v>172</v>
      </c>
      <c r="D5" s="502"/>
      <c r="E5" s="258" t="s">
        <v>11</v>
      </c>
      <c r="F5" s="258" t="s">
        <v>12</v>
      </c>
      <c r="G5" s="258" t="s">
        <v>13</v>
      </c>
      <c r="H5" s="258" t="s">
        <v>8</v>
      </c>
      <c r="I5" s="258" t="s">
        <v>9</v>
      </c>
      <c r="J5" s="258" t="s">
        <v>10</v>
      </c>
      <c r="K5" s="258" t="s">
        <v>154</v>
      </c>
      <c r="L5" s="258" t="s">
        <v>11</v>
      </c>
      <c r="M5" s="258" t="s">
        <v>12</v>
      </c>
      <c r="N5" s="258" t="s">
        <v>13</v>
      </c>
      <c r="O5" s="258" t="s">
        <v>8</v>
      </c>
      <c r="P5" s="258" t="s">
        <v>9</v>
      </c>
      <c r="Q5" s="258" t="s">
        <v>10</v>
      </c>
      <c r="R5" s="258" t="s">
        <v>154</v>
      </c>
      <c r="S5" s="258" t="s">
        <v>11</v>
      </c>
      <c r="T5" s="258" t="s">
        <v>12</v>
      </c>
      <c r="U5" s="258" t="s">
        <v>13</v>
      </c>
      <c r="V5" s="258" t="s">
        <v>8</v>
      </c>
      <c r="W5" s="258" t="s">
        <v>9</v>
      </c>
      <c r="X5" s="258" t="s">
        <v>10</v>
      </c>
      <c r="Y5" s="258" t="s">
        <v>154</v>
      </c>
      <c r="Z5" s="258" t="s">
        <v>11</v>
      </c>
      <c r="AA5" s="258" t="s">
        <v>12</v>
      </c>
      <c r="AB5" s="258" t="s">
        <v>13</v>
      </c>
      <c r="AC5" s="258" t="s">
        <v>8</v>
      </c>
      <c r="AD5" s="258" t="s">
        <v>9</v>
      </c>
      <c r="AE5" s="258" t="s">
        <v>10</v>
      </c>
      <c r="AF5" s="258" t="s">
        <v>154</v>
      </c>
      <c r="AG5" s="258" t="s">
        <v>11</v>
      </c>
      <c r="AH5" s="258" t="s">
        <v>12</v>
      </c>
      <c r="AI5" s="378" t="s">
        <v>9</v>
      </c>
      <c r="AJ5" s="518"/>
      <c r="AK5" s="516"/>
      <c r="AL5" s="517"/>
    </row>
    <row r="6" spans="1:45" ht="16.5" customHeight="1">
      <c r="A6" s="274">
        <v>151602</v>
      </c>
      <c r="B6" s="275" t="s">
        <v>90</v>
      </c>
      <c r="C6" s="276" t="s">
        <v>173</v>
      </c>
      <c r="D6" s="277" t="s">
        <v>36</v>
      </c>
      <c r="E6" s="388"/>
      <c r="F6" s="278" t="s">
        <v>135</v>
      </c>
      <c r="G6" s="278" t="s">
        <v>135</v>
      </c>
      <c r="H6" s="278" t="s">
        <v>135</v>
      </c>
      <c r="I6" s="278" t="s">
        <v>135</v>
      </c>
      <c r="J6" s="278" t="s">
        <v>135</v>
      </c>
      <c r="K6" s="388"/>
      <c r="L6" s="388"/>
      <c r="M6" s="278" t="s">
        <v>135</v>
      </c>
      <c r="N6" s="278" t="s">
        <v>135</v>
      </c>
      <c r="O6" s="278" t="s">
        <v>135</v>
      </c>
      <c r="P6" s="278" t="s">
        <v>135</v>
      </c>
      <c r="Q6" s="278" t="s">
        <v>135</v>
      </c>
      <c r="R6" s="388"/>
      <c r="S6" s="388"/>
      <c r="T6" s="278" t="s">
        <v>135</v>
      </c>
      <c r="U6" s="278" t="s">
        <v>135</v>
      </c>
      <c r="V6" s="278" t="s">
        <v>135</v>
      </c>
      <c r="W6" s="388"/>
      <c r="X6" s="388"/>
      <c r="Y6" s="388"/>
      <c r="Z6" s="388"/>
      <c r="AA6" s="278" t="s">
        <v>135</v>
      </c>
      <c r="AB6" s="278" t="s">
        <v>135</v>
      </c>
      <c r="AC6" s="278" t="s">
        <v>135</v>
      </c>
      <c r="AD6" s="278" t="s">
        <v>135</v>
      </c>
      <c r="AE6" s="388"/>
      <c r="AF6" s="388"/>
      <c r="AG6" s="388"/>
      <c r="AH6" s="278" t="s">
        <v>135</v>
      </c>
      <c r="AI6" s="280"/>
      <c r="AJ6" s="381">
        <v>108</v>
      </c>
      <c r="AK6" s="382">
        <f>COUNTIF(C6:AJ6,"T")*6+COUNTIF(C6:AJ6,"P")*12+COUNTIF(C6:AJ6,"M")*6+COUNTIF(C6:AJ6,"I")*6+COUNTIF(C6:AJ6,"N")*12+COUNTIF(C6:AJ6,"TI")*11+COUNTIF(C6:AJ6,"MT")*12+COUNTIF(C6:AJ6,"MN")*18+COUNTIF(C6:AJ6,"PI")*17+COUNTIF(C6:AJ6,"FL")*6+COUNTIF(C6:AJ6,"")*6+COUNTIF(C6:AJ6,"AF")*0</f>
        <v>186</v>
      </c>
      <c r="AL6" s="386">
        <f>SUM(AK6-108)</f>
        <v>78</v>
      </c>
      <c r="AO6" s="281" t="s">
        <v>174</v>
      </c>
      <c r="AP6" s="281" t="s">
        <v>175</v>
      </c>
      <c r="AQ6" s="257"/>
      <c r="AR6" s="281" t="s">
        <v>174</v>
      </c>
      <c r="AS6" s="281" t="s">
        <v>175</v>
      </c>
    </row>
    <row r="7" spans="1:45" ht="16.5" customHeight="1">
      <c r="A7" s="499" t="s">
        <v>171</v>
      </c>
      <c r="B7" s="501" t="s">
        <v>1</v>
      </c>
      <c r="C7" s="375" t="s">
        <v>2</v>
      </c>
      <c r="D7" s="502" t="s">
        <v>3</v>
      </c>
      <c r="E7" s="258">
        <v>1</v>
      </c>
      <c r="F7" s="258">
        <v>2</v>
      </c>
      <c r="G7" s="258">
        <v>3</v>
      </c>
      <c r="H7" s="258">
        <v>4</v>
      </c>
      <c r="I7" s="258">
        <v>5</v>
      </c>
      <c r="J7" s="258">
        <v>6</v>
      </c>
      <c r="K7" s="258">
        <v>7</v>
      </c>
      <c r="L7" s="258">
        <v>8</v>
      </c>
      <c r="M7" s="258">
        <v>9</v>
      </c>
      <c r="N7" s="258">
        <v>10</v>
      </c>
      <c r="O7" s="258">
        <v>11</v>
      </c>
      <c r="P7" s="258">
        <v>12</v>
      </c>
      <c r="Q7" s="258">
        <v>13</v>
      </c>
      <c r="R7" s="258">
        <v>14</v>
      </c>
      <c r="S7" s="258">
        <v>15</v>
      </c>
      <c r="T7" s="258">
        <v>16</v>
      </c>
      <c r="U7" s="258">
        <v>17</v>
      </c>
      <c r="V7" s="258">
        <v>18</v>
      </c>
      <c r="W7" s="258">
        <v>19</v>
      </c>
      <c r="X7" s="258">
        <v>20</v>
      </c>
      <c r="Y7" s="258">
        <v>21</v>
      </c>
      <c r="Z7" s="258">
        <v>22</v>
      </c>
      <c r="AA7" s="258">
        <v>23</v>
      </c>
      <c r="AB7" s="258">
        <v>24</v>
      </c>
      <c r="AC7" s="258">
        <v>25</v>
      </c>
      <c r="AD7" s="258">
        <v>26</v>
      </c>
      <c r="AE7" s="258">
        <v>27</v>
      </c>
      <c r="AF7" s="258">
        <v>28</v>
      </c>
      <c r="AG7" s="258">
        <v>29</v>
      </c>
      <c r="AH7" s="258">
        <v>30</v>
      </c>
      <c r="AI7" s="376">
        <v>31</v>
      </c>
      <c r="AJ7" s="518" t="s">
        <v>4</v>
      </c>
      <c r="AK7" s="516" t="s">
        <v>5</v>
      </c>
      <c r="AL7" s="517" t="s">
        <v>6</v>
      </c>
      <c r="AO7" s="281"/>
      <c r="AP7" s="281"/>
      <c r="AQ7" s="257"/>
      <c r="AR7" s="281"/>
      <c r="AS7" s="281"/>
    </row>
    <row r="8" spans="1:45" ht="16.5" customHeight="1">
      <c r="A8" s="500"/>
      <c r="B8" s="502"/>
      <c r="C8" s="377" t="s">
        <v>172</v>
      </c>
      <c r="D8" s="502"/>
      <c r="E8" s="258" t="s">
        <v>11</v>
      </c>
      <c r="F8" s="258" t="s">
        <v>12</v>
      </c>
      <c r="G8" s="258" t="s">
        <v>13</v>
      </c>
      <c r="H8" s="258" t="s">
        <v>8</v>
      </c>
      <c r="I8" s="258" t="s">
        <v>9</v>
      </c>
      <c r="J8" s="258" t="s">
        <v>10</v>
      </c>
      <c r="K8" s="258" t="s">
        <v>154</v>
      </c>
      <c r="L8" s="258" t="s">
        <v>11</v>
      </c>
      <c r="M8" s="258" t="s">
        <v>12</v>
      </c>
      <c r="N8" s="258" t="s">
        <v>13</v>
      </c>
      <c r="O8" s="258" t="s">
        <v>8</v>
      </c>
      <c r="P8" s="258" t="s">
        <v>9</v>
      </c>
      <c r="Q8" s="258" t="s">
        <v>10</v>
      </c>
      <c r="R8" s="258" t="s">
        <v>154</v>
      </c>
      <c r="S8" s="258" t="s">
        <v>11</v>
      </c>
      <c r="T8" s="258" t="s">
        <v>12</v>
      </c>
      <c r="U8" s="258" t="s">
        <v>13</v>
      </c>
      <c r="V8" s="258" t="s">
        <v>8</v>
      </c>
      <c r="W8" s="258" t="s">
        <v>9</v>
      </c>
      <c r="X8" s="258" t="s">
        <v>10</v>
      </c>
      <c r="Y8" s="258" t="s">
        <v>154</v>
      </c>
      <c r="Z8" s="258" t="s">
        <v>11</v>
      </c>
      <c r="AA8" s="258" t="s">
        <v>12</v>
      </c>
      <c r="AB8" s="258" t="s">
        <v>13</v>
      </c>
      <c r="AC8" s="258" t="s">
        <v>8</v>
      </c>
      <c r="AD8" s="258" t="s">
        <v>9</v>
      </c>
      <c r="AE8" s="258" t="s">
        <v>10</v>
      </c>
      <c r="AF8" s="258" t="s">
        <v>154</v>
      </c>
      <c r="AG8" s="258" t="s">
        <v>11</v>
      </c>
      <c r="AH8" s="258" t="s">
        <v>12</v>
      </c>
      <c r="AI8" s="378" t="s">
        <v>9</v>
      </c>
      <c r="AJ8" s="518"/>
      <c r="AK8" s="516"/>
      <c r="AL8" s="517"/>
      <c r="AN8" s="281">
        <v>1</v>
      </c>
      <c r="AO8" s="282"/>
      <c r="AP8" s="282"/>
      <c r="AQ8" s="281">
        <v>16</v>
      </c>
      <c r="AR8" s="282"/>
      <c r="AS8" s="282"/>
    </row>
    <row r="9" spans="1:45" ht="16.5" customHeight="1">
      <c r="A9" s="265" t="s">
        <v>158</v>
      </c>
      <c r="B9" s="265" t="s">
        <v>130</v>
      </c>
      <c r="C9" s="266" t="s">
        <v>159</v>
      </c>
      <c r="D9" s="267" t="s">
        <v>91</v>
      </c>
      <c r="E9" s="261"/>
      <c r="F9" s="262" t="s">
        <v>19</v>
      </c>
      <c r="G9" s="262" t="s">
        <v>19</v>
      </c>
      <c r="H9" s="262" t="s">
        <v>19</v>
      </c>
      <c r="I9" s="262" t="s">
        <v>19</v>
      </c>
      <c r="J9" s="390" t="s">
        <v>19</v>
      </c>
      <c r="K9" s="261"/>
      <c r="L9" s="261"/>
      <c r="M9" s="262" t="s">
        <v>19</v>
      </c>
      <c r="N9" s="390" t="s">
        <v>19</v>
      </c>
      <c r="O9" s="262" t="s">
        <v>19</v>
      </c>
      <c r="P9" s="262" t="s">
        <v>19</v>
      </c>
      <c r="Q9" s="262" t="s">
        <v>19</v>
      </c>
      <c r="R9" s="261"/>
      <c r="S9" s="261"/>
      <c r="T9" s="390" t="s">
        <v>19</v>
      </c>
      <c r="U9" s="262" t="s">
        <v>202</v>
      </c>
      <c r="V9" s="262" t="s">
        <v>19</v>
      </c>
      <c r="W9" s="261"/>
      <c r="X9" s="261"/>
      <c r="Y9" s="261"/>
      <c r="Z9" s="261"/>
      <c r="AA9" s="262" t="s">
        <v>19</v>
      </c>
      <c r="AB9" s="262" t="s">
        <v>19</v>
      </c>
      <c r="AC9" s="390" t="s">
        <v>19</v>
      </c>
      <c r="AD9" s="262" t="s">
        <v>19</v>
      </c>
      <c r="AE9" s="261"/>
      <c r="AF9" s="261"/>
      <c r="AG9" s="394" t="s">
        <v>19</v>
      </c>
      <c r="AH9" s="262" t="s">
        <v>19</v>
      </c>
      <c r="AI9" s="279"/>
      <c r="AJ9" s="381">
        <v>108</v>
      </c>
      <c r="AK9" s="382">
        <f>COUNTIF(C9:AJ9,"T")*6+COUNTIF(C9:AJ9,"P")*12+COUNTIF(C9:AJ9,"M")*6+COUNTIF(C9:AJ9,"I")*6+COUNTIF(C9:AJ9,"N")*12+COUNTIF(C9:AJ9,"TI")*11+COUNTIF(C9:AJ9,"MT")*12+COUNTIF(C9:AJ9,"MN")*18+COUNTIF(C9:AJ9,"PI")*17+COUNTIF(C9:AJ9,"NA")*6+COUNTIF(C9:AJ9,"NB")*6+COUNTIF(C9:AJ9,"AF")*0</f>
        <v>120</v>
      </c>
      <c r="AL9" s="386">
        <f>SUM(AK9-108)</f>
        <v>12</v>
      </c>
      <c r="AN9" s="281">
        <v>2</v>
      </c>
      <c r="AO9" s="282"/>
      <c r="AP9" s="282"/>
      <c r="AQ9" s="281">
        <v>17</v>
      </c>
      <c r="AR9" s="282"/>
      <c r="AS9" s="282"/>
    </row>
    <row r="10" spans="1:45" ht="16.5" customHeight="1">
      <c r="A10" s="265" t="s">
        <v>160</v>
      </c>
      <c r="B10" s="265" t="s">
        <v>37</v>
      </c>
      <c r="C10" s="266" t="s">
        <v>159</v>
      </c>
      <c r="D10" s="267" t="s">
        <v>91</v>
      </c>
      <c r="E10" s="261"/>
      <c r="F10" s="390" t="s">
        <v>21</v>
      </c>
      <c r="G10" s="390" t="s">
        <v>21</v>
      </c>
      <c r="H10" s="262" t="s">
        <v>21</v>
      </c>
      <c r="I10" s="262" t="s">
        <v>19</v>
      </c>
      <c r="J10" s="262" t="s">
        <v>19</v>
      </c>
      <c r="K10" s="393" t="s">
        <v>20</v>
      </c>
      <c r="L10" s="261"/>
      <c r="M10" s="262" t="s">
        <v>19</v>
      </c>
      <c r="N10" s="262" t="s">
        <v>19</v>
      </c>
      <c r="O10" s="262" t="s">
        <v>19</v>
      </c>
      <c r="P10" s="262" t="s">
        <v>19</v>
      </c>
      <c r="Q10" s="262" t="s">
        <v>19</v>
      </c>
      <c r="R10" s="261"/>
      <c r="S10" s="261"/>
      <c r="T10" s="262" t="s">
        <v>19</v>
      </c>
      <c r="U10" s="262" t="s">
        <v>19</v>
      </c>
      <c r="V10" s="262" t="s">
        <v>19</v>
      </c>
      <c r="W10" s="394"/>
      <c r="X10" s="261"/>
      <c r="Y10" s="261"/>
      <c r="Z10" s="261"/>
      <c r="AA10" s="262" t="s">
        <v>19</v>
      </c>
      <c r="AB10" s="262" t="s">
        <v>19</v>
      </c>
      <c r="AC10" s="262" t="s">
        <v>19</v>
      </c>
      <c r="AD10" s="262" t="s">
        <v>19</v>
      </c>
      <c r="AE10" s="261"/>
      <c r="AF10" s="394" t="s">
        <v>20</v>
      </c>
      <c r="AG10" s="261"/>
      <c r="AH10" s="262" t="s">
        <v>19</v>
      </c>
      <c r="AI10" s="279"/>
      <c r="AJ10" s="381">
        <v>108</v>
      </c>
      <c r="AK10" s="382">
        <f>COUNTIF(C10:AJ10,"T")*6+COUNTIF(C10:AJ10,"P")*12+COUNTIF(C10:AJ10,"M")*6+COUNTIF(C10:AJ10,"I")*6+COUNTIF(C10:AJ10,"N")*12+COUNTIF(C10:AJ10,"TI")*11+COUNTIF(C10:AJ10,"MT")*12+COUNTIF(C10:AJ10,"MN")*18+COUNTIF(C10:AJ10,"PI")*17+COUNTIF(C10:AJ10,"NA")*6+COUNTIF(C10:AJ10,"NB")*6+COUNTIF(C10:AJ10,"AF")*0</f>
        <v>138</v>
      </c>
      <c r="AL10" s="386">
        <f t="shared" ref="AL10:AL11" si="0">SUM(AK10-108)</f>
        <v>30</v>
      </c>
      <c r="AN10" s="281">
        <v>3</v>
      </c>
      <c r="AO10" s="282"/>
      <c r="AP10" s="282"/>
      <c r="AQ10" s="281">
        <v>18</v>
      </c>
      <c r="AR10" s="282"/>
      <c r="AS10" s="282"/>
    </row>
    <row r="11" spans="1:45" ht="16.5" customHeight="1">
      <c r="A11" s="268" t="s">
        <v>161</v>
      </c>
      <c r="B11" s="265" t="s">
        <v>38</v>
      </c>
      <c r="C11" s="266" t="s">
        <v>159</v>
      </c>
      <c r="D11" s="267" t="s">
        <v>91</v>
      </c>
      <c r="E11" s="261"/>
      <c r="F11" s="262" t="s">
        <v>19</v>
      </c>
      <c r="G11" s="262" t="s">
        <v>19</v>
      </c>
      <c r="H11" s="262" t="s">
        <v>19</v>
      </c>
      <c r="I11" s="262" t="s">
        <v>19</v>
      </c>
      <c r="J11" s="262" t="s">
        <v>19</v>
      </c>
      <c r="K11" s="261"/>
      <c r="L11" s="261"/>
      <c r="M11" s="262" t="s">
        <v>19</v>
      </c>
      <c r="N11" s="262" t="s">
        <v>19</v>
      </c>
      <c r="O11" s="262" t="s">
        <v>19</v>
      </c>
      <c r="P11" s="262" t="s">
        <v>19</v>
      </c>
      <c r="Q11" s="262" t="s">
        <v>19</v>
      </c>
      <c r="R11" s="261"/>
      <c r="S11" s="261"/>
      <c r="T11" s="262" t="s">
        <v>19</v>
      </c>
      <c r="U11" s="262" t="s">
        <v>19</v>
      </c>
      <c r="V11" s="262" t="s">
        <v>19</v>
      </c>
      <c r="W11" s="261"/>
      <c r="X11" s="261"/>
      <c r="Y11" s="261"/>
      <c r="Z11" s="261"/>
      <c r="AA11" s="262" t="s">
        <v>19</v>
      </c>
      <c r="AB11" s="262" t="s">
        <v>19</v>
      </c>
      <c r="AC11" s="262" t="s">
        <v>19</v>
      </c>
      <c r="AD11" s="262" t="s">
        <v>19</v>
      </c>
      <c r="AE11" s="261"/>
      <c r="AF11" s="261"/>
      <c r="AG11" s="261"/>
      <c r="AH11" s="262" t="s">
        <v>19</v>
      </c>
      <c r="AI11" s="279"/>
      <c r="AJ11" s="381">
        <v>108</v>
      </c>
      <c r="AK11" s="382">
        <f>COUNTIF(C11:AJ11,"T")*6+COUNTIF(C11:AJ11,"P")*12+COUNTIF(C11:AJ11,"M")*6+COUNTIF(C11:AJ11,"I")*6+COUNTIF(C11:AJ11,"N")*12+COUNTIF(C11:AJ11,"TI")*11+COUNTIF(C11:AJ11,"MT")*12+COUNTIF(C11:AJ11,"MN")*18+COUNTIF(C11:AJ11,"PI")*17+COUNTIF(C11:AJ11,"NA")*6+COUNTIF(C11:AJ11,"NB")*6+COUNTIF(C11:AJ11,"AF")*0</f>
        <v>108</v>
      </c>
      <c r="AL11" s="386">
        <f t="shared" si="0"/>
        <v>0</v>
      </c>
      <c r="AN11" s="281">
        <v>4</v>
      </c>
      <c r="AO11" s="282"/>
      <c r="AP11" s="282"/>
      <c r="AQ11" s="281">
        <v>19</v>
      </c>
      <c r="AR11" s="282"/>
      <c r="AS11" s="282"/>
    </row>
    <row r="12" spans="1:45" ht="16.5" customHeight="1">
      <c r="A12" s="500" t="s">
        <v>171</v>
      </c>
      <c r="B12" s="502" t="s">
        <v>1</v>
      </c>
      <c r="C12" s="377"/>
      <c r="D12" s="502" t="s">
        <v>3</v>
      </c>
      <c r="E12" s="122">
        <v>1</v>
      </c>
      <c r="F12" s="122">
        <v>2</v>
      </c>
      <c r="G12" s="122">
        <v>3</v>
      </c>
      <c r="H12" s="122">
        <v>4</v>
      </c>
      <c r="I12" s="122">
        <v>5</v>
      </c>
      <c r="J12" s="122">
        <v>6</v>
      </c>
      <c r="K12" s="122">
        <v>7</v>
      </c>
      <c r="L12" s="122">
        <v>8</v>
      </c>
      <c r="M12" s="122">
        <v>9</v>
      </c>
      <c r="N12" s="122">
        <v>10</v>
      </c>
      <c r="O12" s="122">
        <v>11</v>
      </c>
      <c r="P12" s="122">
        <v>12</v>
      </c>
      <c r="Q12" s="122">
        <v>13</v>
      </c>
      <c r="R12" s="122">
        <v>14</v>
      </c>
      <c r="S12" s="122">
        <v>15</v>
      </c>
      <c r="T12" s="122">
        <v>16</v>
      </c>
      <c r="U12" s="122">
        <v>17</v>
      </c>
      <c r="V12" s="122">
        <v>18</v>
      </c>
      <c r="W12" s="122">
        <v>19</v>
      </c>
      <c r="X12" s="122">
        <v>20</v>
      </c>
      <c r="Y12" s="122">
        <v>21</v>
      </c>
      <c r="Z12" s="122">
        <v>22</v>
      </c>
      <c r="AA12" s="122">
        <v>23</v>
      </c>
      <c r="AB12" s="122">
        <v>24</v>
      </c>
      <c r="AC12" s="122">
        <v>25</v>
      </c>
      <c r="AD12" s="122">
        <v>26</v>
      </c>
      <c r="AE12" s="122">
        <v>27</v>
      </c>
      <c r="AF12" s="122">
        <v>28</v>
      </c>
      <c r="AG12" s="122">
        <v>29</v>
      </c>
      <c r="AH12" s="122">
        <v>30</v>
      </c>
      <c r="AI12" s="385">
        <v>31</v>
      </c>
      <c r="AJ12" s="379"/>
      <c r="AK12" s="380"/>
      <c r="AL12" s="386"/>
      <c r="AN12" s="281">
        <v>5</v>
      </c>
      <c r="AO12" s="282"/>
      <c r="AP12" s="282"/>
      <c r="AQ12" s="281">
        <v>20</v>
      </c>
      <c r="AR12" s="282"/>
      <c r="AS12" s="282"/>
    </row>
    <row r="13" spans="1:45" ht="16.5" customHeight="1">
      <c r="A13" s="500"/>
      <c r="B13" s="502"/>
      <c r="C13" s="377"/>
      <c r="D13" s="502"/>
      <c r="E13" s="122" t="s">
        <v>11</v>
      </c>
      <c r="F13" s="122" t="s">
        <v>12</v>
      </c>
      <c r="G13" s="122" t="s">
        <v>13</v>
      </c>
      <c r="H13" s="122" t="s">
        <v>8</v>
      </c>
      <c r="I13" s="122" t="s">
        <v>9</v>
      </c>
      <c r="J13" s="122" t="s">
        <v>10</v>
      </c>
      <c r="K13" s="122" t="s">
        <v>154</v>
      </c>
      <c r="L13" s="122" t="s">
        <v>11</v>
      </c>
      <c r="M13" s="122" t="s">
        <v>12</v>
      </c>
      <c r="N13" s="122" t="s">
        <v>13</v>
      </c>
      <c r="O13" s="122" t="s">
        <v>8</v>
      </c>
      <c r="P13" s="122" t="s">
        <v>9</v>
      </c>
      <c r="Q13" s="122" t="s">
        <v>10</v>
      </c>
      <c r="R13" s="122" t="s">
        <v>154</v>
      </c>
      <c r="S13" s="122" t="s">
        <v>11</v>
      </c>
      <c r="T13" s="122" t="s">
        <v>12</v>
      </c>
      <c r="U13" s="122" t="s">
        <v>13</v>
      </c>
      <c r="V13" s="122" t="s">
        <v>8</v>
      </c>
      <c r="W13" s="122" t="s">
        <v>9</v>
      </c>
      <c r="X13" s="122" t="s">
        <v>10</v>
      </c>
      <c r="Y13" s="122" t="s">
        <v>154</v>
      </c>
      <c r="Z13" s="122" t="s">
        <v>11</v>
      </c>
      <c r="AA13" s="122" t="s">
        <v>12</v>
      </c>
      <c r="AB13" s="122" t="s">
        <v>13</v>
      </c>
      <c r="AC13" s="122" t="s">
        <v>8</v>
      </c>
      <c r="AD13" s="122" t="s">
        <v>9</v>
      </c>
      <c r="AE13" s="122" t="s">
        <v>10</v>
      </c>
      <c r="AF13" s="122" t="s">
        <v>154</v>
      </c>
      <c r="AG13" s="122" t="s">
        <v>11</v>
      </c>
      <c r="AH13" s="122" t="s">
        <v>12</v>
      </c>
      <c r="AI13" s="387" t="s">
        <v>176</v>
      </c>
      <c r="AJ13" s="381"/>
      <c r="AK13" s="383"/>
      <c r="AL13" s="386"/>
      <c r="AN13" s="281">
        <v>6</v>
      </c>
      <c r="AO13" s="285"/>
      <c r="AP13" s="282"/>
      <c r="AQ13" s="281">
        <v>21</v>
      </c>
      <c r="AR13" s="282"/>
      <c r="AS13" s="282"/>
    </row>
    <row r="14" spans="1:45" ht="16.5" customHeight="1">
      <c r="A14" s="197">
        <v>113883</v>
      </c>
      <c r="B14" s="198" t="s">
        <v>40</v>
      </c>
      <c r="C14" s="269" t="s">
        <v>39</v>
      </c>
      <c r="D14" s="267" t="s">
        <v>91</v>
      </c>
      <c r="E14" s="394" t="s">
        <v>19</v>
      </c>
      <c r="F14" s="262" t="s">
        <v>19</v>
      </c>
      <c r="G14" s="262" t="s">
        <v>19</v>
      </c>
      <c r="H14" s="262" t="s">
        <v>19</v>
      </c>
      <c r="I14" s="262" t="s">
        <v>19</v>
      </c>
      <c r="J14" s="262" t="s">
        <v>19</v>
      </c>
      <c r="K14" s="261"/>
      <c r="L14" s="394" t="s">
        <v>21</v>
      </c>
      <c r="M14" s="262" t="s">
        <v>19</v>
      </c>
      <c r="N14" s="262" t="s">
        <v>19</v>
      </c>
      <c r="O14" s="262" t="s">
        <v>19</v>
      </c>
      <c r="P14" s="262" t="s">
        <v>19</v>
      </c>
      <c r="Q14" s="262" t="s">
        <v>19</v>
      </c>
      <c r="R14" s="394" t="s">
        <v>21</v>
      </c>
      <c r="S14" s="261"/>
      <c r="T14" s="262" t="s">
        <v>19</v>
      </c>
      <c r="U14" s="262" t="s">
        <v>19</v>
      </c>
      <c r="V14" s="262" t="s">
        <v>19</v>
      </c>
      <c r="W14" s="261"/>
      <c r="X14" s="261" t="s">
        <v>14</v>
      </c>
      <c r="Y14" s="261"/>
      <c r="Z14" s="261"/>
      <c r="AA14" s="262" t="s">
        <v>19</v>
      </c>
      <c r="AB14" s="262" t="s">
        <v>19</v>
      </c>
      <c r="AC14" s="262" t="s">
        <v>19</v>
      </c>
      <c r="AD14" s="262" t="s">
        <v>19</v>
      </c>
      <c r="AE14" s="261"/>
      <c r="AF14" s="394" t="s">
        <v>19</v>
      </c>
      <c r="AG14" s="394"/>
      <c r="AH14" s="262" t="s">
        <v>19</v>
      </c>
      <c r="AI14" s="387"/>
      <c r="AJ14" s="381">
        <v>108</v>
      </c>
      <c r="AK14" s="382">
        <f>COUNTIF(C14:AJ14,"T")*6+COUNTIF(C14:AJ14,"P")*12+COUNTIF(C14:AJ14,"M")*6+COUNTIF(C14:AJ14,"I")*6+COUNTIF(C14:AJ14,"N")*12+COUNTIF(C14:AJ14,"TI")*11+COUNTIF(C14:AJ14,"MT")*12+COUNTIF(C14:AJ14,"MN")*18+COUNTIF(C14:AJ14,"PI")*17+COUNTIF(C14:AJ14,"NA")*6+COUNTIF(C14:AJ14,"NB")*6+COUNTIF(C14:AJ14,"AF")*0</f>
        <v>144</v>
      </c>
      <c r="AL14" s="386">
        <f t="shared" ref="AL14:AL15" si="1">SUM(AK14-108)</f>
        <v>36</v>
      </c>
      <c r="AN14" s="281">
        <v>7</v>
      </c>
      <c r="AO14" s="285"/>
      <c r="AP14" s="282"/>
      <c r="AQ14" s="281">
        <v>22</v>
      </c>
      <c r="AR14" s="282"/>
      <c r="AS14" s="282"/>
    </row>
    <row r="15" spans="1:45" ht="16.5" customHeight="1">
      <c r="A15" s="110">
        <v>154237</v>
      </c>
      <c r="B15" s="108" t="s">
        <v>41</v>
      </c>
      <c r="C15" s="269" t="s">
        <v>39</v>
      </c>
      <c r="D15" s="267" t="s">
        <v>91</v>
      </c>
      <c r="E15" s="394" t="s">
        <v>20</v>
      </c>
      <c r="F15" s="262" t="s">
        <v>190</v>
      </c>
      <c r="G15" s="262" t="s">
        <v>19</v>
      </c>
      <c r="H15" s="262" t="s">
        <v>190</v>
      </c>
      <c r="I15" s="262" t="s">
        <v>19</v>
      </c>
      <c r="J15" s="262" t="s">
        <v>20</v>
      </c>
      <c r="K15" s="394" t="s">
        <v>19</v>
      </c>
      <c r="L15" s="261"/>
      <c r="M15" s="262" t="s">
        <v>19</v>
      </c>
      <c r="N15" s="262" t="s">
        <v>19</v>
      </c>
      <c r="O15" s="262" t="s">
        <v>19</v>
      </c>
      <c r="P15" s="262" t="s">
        <v>19</v>
      </c>
      <c r="Q15" s="262" t="s">
        <v>190</v>
      </c>
      <c r="R15" s="261"/>
      <c r="S15" s="261"/>
      <c r="T15" s="262" t="s">
        <v>190</v>
      </c>
      <c r="U15" s="262" t="s">
        <v>19</v>
      </c>
      <c r="V15" s="262" t="s">
        <v>19</v>
      </c>
      <c r="W15" s="394" t="s">
        <v>21</v>
      </c>
      <c r="X15" s="394" t="s">
        <v>21</v>
      </c>
      <c r="Y15" s="261"/>
      <c r="Z15" s="394" t="s">
        <v>21</v>
      </c>
      <c r="AA15" s="262" t="s">
        <v>20</v>
      </c>
      <c r="AB15" s="262" t="s">
        <v>19</v>
      </c>
      <c r="AC15" s="262" t="s">
        <v>19</v>
      </c>
      <c r="AD15" s="262" t="s">
        <v>19</v>
      </c>
      <c r="AE15" s="394" t="s">
        <v>19</v>
      </c>
      <c r="AF15" s="261"/>
      <c r="AG15" s="261" t="s">
        <v>21</v>
      </c>
      <c r="AH15" s="390" t="s">
        <v>202</v>
      </c>
      <c r="AI15" s="284"/>
      <c r="AJ15" s="381">
        <v>108</v>
      </c>
      <c r="AK15" s="382">
        <f>COUNTIF(C15:AJ15,"T")*6+COUNTIF(C15:AJ15,"P")*12+COUNTIF(C15:AJ15,"M")*6+COUNTIF(C15:AJ15,"I")*6+COUNTIF(C15:AJ15,"N")*12+COUNTIF(C15:AJ15,"TI")*11+COUNTIF(C15:AJ15,"MT")*12+COUNTIF(C15:AJ15,"MN")*18+COUNTIF(C15:AJ15,"PI")*17+COUNTIF(C15:AJ15,"NA")*6+COUNTIF(C15:AJ15,"NB")*6+COUNTIF(C15:AJ15,"AF")*0</f>
        <v>204</v>
      </c>
      <c r="AL15" s="386">
        <f t="shared" si="1"/>
        <v>96</v>
      </c>
      <c r="AN15" s="281">
        <v>8</v>
      </c>
      <c r="AO15" s="285"/>
      <c r="AP15" s="285"/>
      <c r="AQ15" s="281">
        <v>23</v>
      </c>
      <c r="AR15" s="282"/>
      <c r="AS15" s="282"/>
    </row>
    <row r="16" spans="1:45" ht="16.5" customHeight="1">
      <c r="A16" s="500" t="s">
        <v>171</v>
      </c>
      <c r="B16" s="502" t="s">
        <v>1</v>
      </c>
      <c r="C16" s="377" t="s">
        <v>2</v>
      </c>
      <c r="D16" s="502" t="s">
        <v>3</v>
      </c>
      <c r="E16" s="122">
        <v>1</v>
      </c>
      <c r="F16" s="122">
        <v>2</v>
      </c>
      <c r="G16" s="122">
        <v>3</v>
      </c>
      <c r="H16" s="122">
        <v>4</v>
      </c>
      <c r="I16" s="122">
        <v>5</v>
      </c>
      <c r="J16" s="122">
        <v>6</v>
      </c>
      <c r="K16" s="122">
        <v>7</v>
      </c>
      <c r="L16" s="122">
        <v>8</v>
      </c>
      <c r="M16" s="122">
        <v>9</v>
      </c>
      <c r="N16" s="122">
        <v>10</v>
      </c>
      <c r="O16" s="122">
        <v>11</v>
      </c>
      <c r="P16" s="122">
        <v>12</v>
      </c>
      <c r="Q16" s="122">
        <v>13</v>
      </c>
      <c r="R16" s="122">
        <v>14</v>
      </c>
      <c r="S16" s="122">
        <v>15</v>
      </c>
      <c r="T16" s="122">
        <v>16</v>
      </c>
      <c r="U16" s="122">
        <v>17</v>
      </c>
      <c r="V16" s="122">
        <v>18</v>
      </c>
      <c r="W16" s="122">
        <v>19</v>
      </c>
      <c r="X16" s="122">
        <v>20</v>
      </c>
      <c r="Y16" s="122">
        <v>21</v>
      </c>
      <c r="Z16" s="122">
        <v>22</v>
      </c>
      <c r="AA16" s="122">
        <v>23</v>
      </c>
      <c r="AB16" s="122">
        <v>24</v>
      </c>
      <c r="AC16" s="122">
        <v>25</v>
      </c>
      <c r="AD16" s="122">
        <v>26</v>
      </c>
      <c r="AE16" s="122">
        <v>27</v>
      </c>
      <c r="AF16" s="122">
        <v>28</v>
      </c>
      <c r="AG16" s="122">
        <v>29</v>
      </c>
      <c r="AH16" s="122">
        <v>30</v>
      </c>
      <c r="AI16" s="385">
        <v>31</v>
      </c>
      <c r="AJ16" s="379"/>
      <c r="AK16" s="380"/>
      <c r="AL16" s="386"/>
      <c r="AN16" s="281">
        <v>9</v>
      </c>
      <c r="AO16" s="285"/>
      <c r="AP16" s="285"/>
      <c r="AQ16" s="281">
        <v>24</v>
      </c>
      <c r="AR16" s="282"/>
      <c r="AS16" s="282"/>
    </row>
    <row r="17" spans="1:45" ht="16.5" customHeight="1">
      <c r="A17" s="500"/>
      <c r="B17" s="502"/>
      <c r="C17" s="377"/>
      <c r="D17" s="502"/>
      <c r="E17" s="122" t="s">
        <v>11</v>
      </c>
      <c r="F17" s="122" t="s">
        <v>12</v>
      </c>
      <c r="G17" s="122" t="s">
        <v>13</v>
      </c>
      <c r="H17" s="122" t="s">
        <v>8</v>
      </c>
      <c r="I17" s="122" t="s">
        <v>9</v>
      </c>
      <c r="J17" s="122" t="s">
        <v>10</v>
      </c>
      <c r="K17" s="122" t="s">
        <v>154</v>
      </c>
      <c r="L17" s="122" t="s">
        <v>11</v>
      </c>
      <c r="M17" s="122" t="s">
        <v>12</v>
      </c>
      <c r="N17" s="122" t="s">
        <v>13</v>
      </c>
      <c r="O17" s="122" t="s">
        <v>8</v>
      </c>
      <c r="P17" s="122" t="s">
        <v>9</v>
      </c>
      <c r="Q17" s="122" t="s">
        <v>10</v>
      </c>
      <c r="R17" s="122" t="s">
        <v>154</v>
      </c>
      <c r="S17" s="122" t="s">
        <v>11</v>
      </c>
      <c r="T17" s="122" t="s">
        <v>12</v>
      </c>
      <c r="U17" s="122" t="s">
        <v>13</v>
      </c>
      <c r="V17" s="122" t="s">
        <v>8</v>
      </c>
      <c r="W17" s="122" t="s">
        <v>9</v>
      </c>
      <c r="X17" s="122" t="s">
        <v>10</v>
      </c>
      <c r="Y17" s="122" t="s">
        <v>154</v>
      </c>
      <c r="Z17" s="122" t="s">
        <v>11</v>
      </c>
      <c r="AA17" s="122" t="s">
        <v>12</v>
      </c>
      <c r="AB17" s="122" t="s">
        <v>13</v>
      </c>
      <c r="AC17" s="122" t="s">
        <v>8</v>
      </c>
      <c r="AD17" s="122" t="s">
        <v>9</v>
      </c>
      <c r="AE17" s="122" t="s">
        <v>10</v>
      </c>
      <c r="AF17" s="122" t="s">
        <v>154</v>
      </c>
      <c r="AG17" s="122" t="s">
        <v>11</v>
      </c>
      <c r="AH17" s="122" t="s">
        <v>12</v>
      </c>
      <c r="AI17" s="387" t="s">
        <v>176</v>
      </c>
      <c r="AJ17" s="381"/>
      <c r="AK17" s="383"/>
      <c r="AL17" s="386"/>
      <c r="AN17" s="281">
        <v>10</v>
      </c>
      <c r="AO17" s="285"/>
      <c r="AP17" s="282"/>
      <c r="AQ17" s="281">
        <v>25</v>
      </c>
      <c r="AR17" s="282"/>
      <c r="AS17" s="282"/>
    </row>
    <row r="18" spans="1:45" ht="16.5" customHeight="1">
      <c r="A18" s="270" t="s">
        <v>162</v>
      </c>
      <c r="B18" s="260" t="s">
        <v>42</v>
      </c>
      <c r="C18" s="269" t="s">
        <v>39</v>
      </c>
      <c r="D18" s="198" t="s">
        <v>94</v>
      </c>
      <c r="E18" s="261"/>
      <c r="F18" s="262" t="s">
        <v>20</v>
      </c>
      <c r="G18" s="262" t="s">
        <v>20</v>
      </c>
      <c r="H18" s="262" t="s">
        <v>20</v>
      </c>
      <c r="I18" s="262" t="s">
        <v>20</v>
      </c>
      <c r="J18" s="262" t="s">
        <v>20</v>
      </c>
      <c r="K18" s="394" t="s">
        <v>20</v>
      </c>
      <c r="L18" s="261"/>
      <c r="M18" s="262" t="s">
        <v>20</v>
      </c>
      <c r="N18" s="390" t="s">
        <v>202</v>
      </c>
      <c r="O18" s="262" t="s">
        <v>20</v>
      </c>
      <c r="P18" s="390" t="s">
        <v>202</v>
      </c>
      <c r="Q18" s="262" t="s">
        <v>20</v>
      </c>
      <c r="R18" s="261"/>
      <c r="S18" s="394" t="s">
        <v>21</v>
      </c>
      <c r="T18" s="262" t="s">
        <v>20</v>
      </c>
      <c r="U18" s="390" t="s">
        <v>202</v>
      </c>
      <c r="V18" s="262" t="s">
        <v>20</v>
      </c>
      <c r="W18" s="261"/>
      <c r="X18" s="390" t="s">
        <v>20</v>
      </c>
      <c r="Y18" s="394" t="s">
        <v>21</v>
      </c>
      <c r="Z18" s="394" t="s">
        <v>21</v>
      </c>
      <c r="AA18" s="262" t="s">
        <v>20</v>
      </c>
      <c r="AB18" s="390" t="s">
        <v>202</v>
      </c>
      <c r="AC18" s="262" t="s">
        <v>20</v>
      </c>
      <c r="AD18" s="262" t="s">
        <v>20</v>
      </c>
      <c r="AE18" s="394" t="s">
        <v>20</v>
      </c>
      <c r="AF18" s="261"/>
      <c r="AG18" s="261"/>
      <c r="AH18" s="262" t="s">
        <v>20</v>
      </c>
      <c r="AI18" s="284"/>
      <c r="AJ18" s="381">
        <v>108</v>
      </c>
      <c r="AK18" s="382">
        <f>COUNTIF(C18:AJ18,"T")*6+COUNTIF(C18:AJ18,"P")*12+COUNTIF(C18:AJ18,"M")*6+COUNTIF(C18:AJ18,"I")*6+COUNTIF(C18:AJ18,"N")*12+COUNTIF(C18:AJ18,"TI")*11+COUNTIF(C18:AJ18,"MT")*12+COUNTIF(C18:AJ18,"MN")*18+COUNTIF(C18:AJ18,"PI")*17+COUNTIF(C18:AJ18,"NA")*6+COUNTIF(C18:AJ18,"NB")*6+COUNTIF(C18:AJ18,"AF")*0</f>
        <v>186</v>
      </c>
      <c r="AL18" s="386">
        <f>SUM(AK18-108)</f>
        <v>78</v>
      </c>
      <c r="AN18" s="281">
        <v>11</v>
      </c>
      <c r="AO18" s="285"/>
      <c r="AP18" s="282"/>
      <c r="AQ18" s="281">
        <v>26</v>
      </c>
      <c r="AR18" s="282"/>
      <c r="AS18" s="282"/>
    </row>
    <row r="19" spans="1:45" ht="16.5" customHeight="1">
      <c r="A19" s="508" t="s">
        <v>171</v>
      </c>
      <c r="B19" s="509" t="s">
        <v>1</v>
      </c>
      <c r="C19" s="509" t="s">
        <v>2</v>
      </c>
      <c r="D19" s="502" t="s">
        <v>3</v>
      </c>
      <c r="E19" s="122">
        <v>1</v>
      </c>
      <c r="F19" s="122">
        <v>2</v>
      </c>
      <c r="G19" s="122">
        <v>3</v>
      </c>
      <c r="H19" s="122">
        <v>4</v>
      </c>
      <c r="I19" s="122">
        <v>5</v>
      </c>
      <c r="J19" s="122">
        <v>6</v>
      </c>
      <c r="K19" s="122">
        <v>7</v>
      </c>
      <c r="L19" s="122">
        <v>8</v>
      </c>
      <c r="M19" s="122">
        <v>9</v>
      </c>
      <c r="N19" s="122">
        <v>10</v>
      </c>
      <c r="O19" s="122">
        <v>11</v>
      </c>
      <c r="P19" s="122">
        <v>12</v>
      </c>
      <c r="Q19" s="122">
        <v>13</v>
      </c>
      <c r="R19" s="122">
        <v>14</v>
      </c>
      <c r="S19" s="122">
        <v>15</v>
      </c>
      <c r="T19" s="122">
        <v>16</v>
      </c>
      <c r="U19" s="122">
        <v>17</v>
      </c>
      <c r="V19" s="122">
        <v>18</v>
      </c>
      <c r="W19" s="122">
        <v>19</v>
      </c>
      <c r="X19" s="122">
        <v>20</v>
      </c>
      <c r="Y19" s="122">
        <v>21</v>
      </c>
      <c r="Z19" s="122">
        <v>22</v>
      </c>
      <c r="AA19" s="122">
        <v>23</v>
      </c>
      <c r="AB19" s="122">
        <v>24</v>
      </c>
      <c r="AC19" s="122">
        <v>25</v>
      </c>
      <c r="AD19" s="122">
        <v>26</v>
      </c>
      <c r="AE19" s="122">
        <v>27</v>
      </c>
      <c r="AF19" s="122">
        <v>28</v>
      </c>
      <c r="AG19" s="122">
        <v>29</v>
      </c>
      <c r="AH19" s="122">
        <v>30</v>
      </c>
      <c r="AI19" s="385">
        <v>31</v>
      </c>
      <c r="AJ19" s="379"/>
      <c r="AK19" s="380"/>
      <c r="AL19" s="386"/>
      <c r="AN19" s="281">
        <v>12</v>
      </c>
      <c r="AO19" s="282"/>
      <c r="AP19" s="282"/>
      <c r="AQ19" s="281">
        <v>27</v>
      </c>
      <c r="AR19" s="282"/>
      <c r="AS19" s="282"/>
    </row>
    <row r="20" spans="1:45" ht="16.5" customHeight="1">
      <c r="A20" s="499"/>
      <c r="B20" s="501"/>
      <c r="C20" s="501"/>
      <c r="D20" s="502"/>
      <c r="E20" s="122" t="s">
        <v>11</v>
      </c>
      <c r="F20" s="122" t="s">
        <v>12</v>
      </c>
      <c r="G20" s="122" t="s">
        <v>13</v>
      </c>
      <c r="H20" s="122" t="s">
        <v>8</v>
      </c>
      <c r="I20" s="122" t="s">
        <v>9</v>
      </c>
      <c r="J20" s="122" t="s">
        <v>10</v>
      </c>
      <c r="K20" s="122" t="s">
        <v>154</v>
      </c>
      <c r="L20" s="122" t="s">
        <v>11</v>
      </c>
      <c r="M20" s="122" t="s">
        <v>12</v>
      </c>
      <c r="N20" s="122" t="s">
        <v>13</v>
      </c>
      <c r="O20" s="122" t="s">
        <v>8</v>
      </c>
      <c r="P20" s="122" t="s">
        <v>9</v>
      </c>
      <c r="Q20" s="122" t="s">
        <v>10</v>
      </c>
      <c r="R20" s="122" t="s">
        <v>154</v>
      </c>
      <c r="S20" s="122" t="s">
        <v>11</v>
      </c>
      <c r="T20" s="122" t="s">
        <v>12</v>
      </c>
      <c r="U20" s="122" t="s">
        <v>13</v>
      </c>
      <c r="V20" s="122" t="s">
        <v>8</v>
      </c>
      <c r="W20" s="122" t="s">
        <v>9</v>
      </c>
      <c r="X20" s="122" t="s">
        <v>10</v>
      </c>
      <c r="Y20" s="122" t="s">
        <v>154</v>
      </c>
      <c r="Z20" s="122" t="s">
        <v>11</v>
      </c>
      <c r="AA20" s="122" t="s">
        <v>12</v>
      </c>
      <c r="AB20" s="122" t="s">
        <v>13</v>
      </c>
      <c r="AC20" s="122" t="s">
        <v>8</v>
      </c>
      <c r="AD20" s="122" t="s">
        <v>9</v>
      </c>
      <c r="AE20" s="122" t="s">
        <v>10</v>
      </c>
      <c r="AF20" s="122" t="s">
        <v>154</v>
      </c>
      <c r="AG20" s="122" t="s">
        <v>11</v>
      </c>
      <c r="AH20" s="122" t="s">
        <v>12</v>
      </c>
      <c r="AI20" s="387" t="s">
        <v>176</v>
      </c>
      <c r="AJ20" s="381"/>
      <c r="AK20" s="383"/>
      <c r="AL20" s="386"/>
      <c r="AN20" s="281">
        <v>13</v>
      </c>
      <c r="AO20" s="282"/>
      <c r="AP20" s="282"/>
      <c r="AQ20" s="281">
        <v>28</v>
      </c>
      <c r="AR20" s="282"/>
      <c r="AS20" s="282"/>
    </row>
    <row r="21" spans="1:45" ht="16.5" customHeight="1">
      <c r="A21" s="270" t="s">
        <v>163</v>
      </c>
      <c r="B21" s="260" t="s">
        <v>144</v>
      </c>
      <c r="C21" s="269" t="s">
        <v>39</v>
      </c>
      <c r="D21" s="198" t="s">
        <v>164</v>
      </c>
      <c r="E21" s="261"/>
      <c r="F21" s="262" t="s">
        <v>22</v>
      </c>
      <c r="G21" s="262"/>
      <c r="H21" s="262"/>
      <c r="I21" s="262" t="s">
        <v>22</v>
      </c>
      <c r="J21" s="262"/>
      <c r="K21" s="261"/>
      <c r="L21" s="261" t="s">
        <v>22</v>
      </c>
      <c r="M21" s="262"/>
      <c r="N21" s="262"/>
      <c r="O21" s="262" t="s">
        <v>22</v>
      </c>
      <c r="P21" s="262"/>
      <c r="Q21" s="262" t="s">
        <v>22</v>
      </c>
      <c r="R21" s="261"/>
      <c r="S21" s="261"/>
      <c r="T21" s="262"/>
      <c r="U21" s="262" t="s">
        <v>22</v>
      </c>
      <c r="V21" s="262"/>
      <c r="W21" s="261"/>
      <c r="X21" s="262" t="s">
        <v>22</v>
      </c>
      <c r="Y21" s="394"/>
      <c r="Z21" s="261"/>
      <c r="AA21" s="262" t="s">
        <v>22</v>
      </c>
      <c r="AB21" s="390" t="s">
        <v>22</v>
      </c>
      <c r="AC21" s="262"/>
      <c r="AD21" s="262" t="s">
        <v>22</v>
      </c>
      <c r="AE21" s="394" t="s">
        <v>22</v>
      </c>
      <c r="AF21" s="261"/>
      <c r="AG21" s="261" t="s">
        <v>22</v>
      </c>
      <c r="AH21" s="262"/>
      <c r="AI21" s="279"/>
      <c r="AJ21" s="381">
        <v>108</v>
      </c>
      <c r="AK21" s="382">
        <f>COUNTIF(C21:AJ21,"T")*6+COUNTIF(C21:AJ21,"P")*12+COUNTIF(C21:AJ21,"M")*6+COUNTIF(C21:AJ21,"I")*6+COUNTIF(C21:AJ21,"SN")*12+COUNTIF(C21:AJ21,"TI")*11+COUNTIF(C21:AJ21,"MT")*12+COUNTIF(C21:AJ21,"MN")*18+COUNTIF(C21:AJ21,"PI")*17+COUNTIF(C21:AJ21,"NA")*6+COUNTIF(C21:AJ21,"NB")*6+COUNTIF(C21:AJ21,"AF")*0</f>
        <v>144</v>
      </c>
      <c r="AL21" s="386">
        <f>SUM(AK21-108)</f>
        <v>36</v>
      </c>
      <c r="AN21" s="281">
        <v>14</v>
      </c>
      <c r="AO21" s="282"/>
      <c r="AP21" s="282"/>
      <c r="AQ21" s="281">
        <v>29</v>
      </c>
      <c r="AR21" s="282"/>
      <c r="AS21" s="282"/>
    </row>
    <row r="22" spans="1:45" ht="16.5" customHeight="1">
      <c r="A22" s="270" t="s">
        <v>165</v>
      </c>
      <c r="B22" s="260" t="s">
        <v>145</v>
      </c>
      <c r="C22" s="269" t="s">
        <v>39</v>
      </c>
      <c r="D22" s="198" t="s">
        <v>164</v>
      </c>
      <c r="E22" s="261" t="s">
        <v>21</v>
      </c>
      <c r="F22" s="426" t="s">
        <v>14</v>
      </c>
      <c r="G22" s="262" t="s">
        <v>22</v>
      </c>
      <c r="H22" s="262"/>
      <c r="I22" s="262" t="s">
        <v>22</v>
      </c>
      <c r="J22" s="262"/>
      <c r="K22" s="261"/>
      <c r="L22" s="261" t="s">
        <v>22</v>
      </c>
      <c r="M22" s="262"/>
      <c r="N22" s="262"/>
      <c r="O22" s="262" t="s">
        <v>22</v>
      </c>
      <c r="P22" s="262"/>
      <c r="Q22" s="262"/>
      <c r="R22" s="261" t="s">
        <v>22</v>
      </c>
      <c r="S22" s="261"/>
      <c r="T22" s="262"/>
      <c r="U22" s="262" t="s">
        <v>22</v>
      </c>
      <c r="V22" s="262"/>
      <c r="W22" s="261"/>
      <c r="X22" s="262" t="s">
        <v>22</v>
      </c>
      <c r="Y22" s="261" t="s">
        <v>22</v>
      </c>
      <c r="Z22" s="261"/>
      <c r="AA22" s="426" t="s">
        <v>14</v>
      </c>
      <c r="AB22" s="390" t="s">
        <v>22</v>
      </c>
      <c r="AC22" s="390" t="s">
        <v>20</v>
      </c>
      <c r="AD22" s="262" t="s">
        <v>22</v>
      </c>
      <c r="AE22" s="261"/>
      <c r="AF22" s="394" t="s">
        <v>22</v>
      </c>
      <c r="AG22" s="394" t="s">
        <v>191</v>
      </c>
      <c r="AH22" s="262"/>
      <c r="AI22" s="279"/>
      <c r="AJ22" s="381">
        <v>108</v>
      </c>
      <c r="AK22" s="382">
        <f>COUNTIF(C22:AJ22,"T")*6+COUNTIF(C22:AJ22,"P")*12+COUNTIF(C22:AJ22,"M")*6+COUNTIF(C22:AJ22,"I")*6+COUNTIF(C22:AJ22,"SN")*12+COUNTIF(C22:AJ22,"TI")*11+COUNTIF(C22:AJ22,"MT")*12+COUNTIF(C22:AJ22,"MN")*18+COUNTIF(C22:AJ22,"PI")*17+COUNTIF(C22:AJ22,"NA")*6+COUNTIF(C22:AJ22,"TSN")*18+COUNTIF(C22:AJ22,"AF")*0</f>
        <v>168</v>
      </c>
      <c r="AL22" s="386">
        <f t="shared" ref="AL22:AL26" si="2">SUM(AK22-108)</f>
        <v>60</v>
      </c>
      <c r="AN22" s="281">
        <v>15</v>
      </c>
      <c r="AO22" s="282"/>
      <c r="AP22" s="282"/>
      <c r="AQ22" s="281">
        <v>30</v>
      </c>
      <c r="AR22" s="282"/>
      <c r="AS22" s="282"/>
    </row>
    <row r="23" spans="1:45" ht="16.5" customHeight="1">
      <c r="A23" s="270" t="s">
        <v>166</v>
      </c>
      <c r="B23" s="260" t="s">
        <v>167</v>
      </c>
      <c r="C23" s="269" t="s">
        <v>39</v>
      </c>
      <c r="D23" s="198" t="s">
        <v>164</v>
      </c>
      <c r="E23" s="261"/>
      <c r="F23" s="262" t="s">
        <v>22</v>
      </c>
      <c r="G23" s="262" t="s">
        <v>22</v>
      </c>
      <c r="H23" s="262"/>
      <c r="I23" s="262"/>
      <c r="J23" s="262" t="s">
        <v>22</v>
      </c>
      <c r="K23" s="261"/>
      <c r="L23" s="261"/>
      <c r="M23" s="262" t="s">
        <v>22</v>
      </c>
      <c r="N23" s="262"/>
      <c r="O23" s="262"/>
      <c r="P23" s="262" t="s">
        <v>22</v>
      </c>
      <c r="Q23" s="262"/>
      <c r="R23" s="261" t="s">
        <v>19</v>
      </c>
      <c r="S23" s="261" t="s">
        <v>22</v>
      </c>
      <c r="T23" s="262"/>
      <c r="U23" s="262"/>
      <c r="V23" s="262" t="s">
        <v>22</v>
      </c>
      <c r="W23" s="261"/>
      <c r="X23" s="262"/>
      <c r="Y23" s="427" t="s">
        <v>189</v>
      </c>
      <c r="Z23" s="427"/>
      <c r="AA23" s="426"/>
      <c r="AB23" s="426" t="s">
        <v>189</v>
      </c>
      <c r="AC23" s="262"/>
      <c r="AD23" s="262"/>
      <c r="AE23" s="261" t="s">
        <v>14</v>
      </c>
      <c r="AF23" s="261"/>
      <c r="AG23" s="261"/>
      <c r="AH23" s="392" t="s">
        <v>14</v>
      </c>
      <c r="AI23" s="279"/>
      <c r="AJ23" s="381">
        <v>108</v>
      </c>
      <c r="AK23" s="382">
        <f>COUNTIF(C23:AJ23,"T")*6+COUNTIF(C23:AJ23,"P")*12+COUNTIF(C23:AJ23,"M")*6+COUNTIF(C23:AJ23,"I")*6+COUNTIF(C23:AJ23,"SN")*12+COUNTIF(C23:AJ23,"TI")*11+COUNTIF(C23:AJ23,"MT")*12+COUNTIF(C23:AJ23,"MN")*18+COUNTIF(C23:AJ23,"PI")*17+COUNTIF(C23:AJ23,"LG")*12+COUNTIF(C23:AJ23,"NB")*6+COUNTIF(C23:AJ23,"AF")*0</f>
        <v>114</v>
      </c>
      <c r="AL23" s="386">
        <f t="shared" si="2"/>
        <v>6</v>
      </c>
      <c r="AN23" s="281"/>
      <c r="AO23" s="282"/>
      <c r="AP23" s="282"/>
      <c r="AQ23" s="281">
        <v>31</v>
      </c>
      <c r="AR23" s="282"/>
      <c r="AS23" s="282"/>
    </row>
    <row r="24" spans="1:45" ht="16.5" customHeight="1">
      <c r="A24" s="270" t="s">
        <v>168</v>
      </c>
      <c r="B24" s="260" t="s">
        <v>146</v>
      </c>
      <c r="C24" s="269" t="s">
        <v>39</v>
      </c>
      <c r="D24" s="198" t="s">
        <v>164</v>
      </c>
      <c r="E24" s="261"/>
      <c r="F24" s="262"/>
      <c r="G24" s="426" t="s">
        <v>14</v>
      </c>
      <c r="H24" s="262"/>
      <c r="I24" s="390" t="s">
        <v>20</v>
      </c>
      <c r="J24" s="262" t="s">
        <v>22</v>
      </c>
      <c r="K24" s="261"/>
      <c r="L24" s="394" t="s">
        <v>21</v>
      </c>
      <c r="M24" s="262" t="s">
        <v>22</v>
      </c>
      <c r="N24" s="262"/>
      <c r="O24" s="390" t="s">
        <v>20</v>
      </c>
      <c r="P24" s="262" t="s">
        <v>22</v>
      </c>
      <c r="Q24" s="262"/>
      <c r="R24" s="394" t="s">
        <v>20</v>
      </c>
      <c r="S24" s="261" t="s">
        <v>22</v>
      </c>
      <c r="T24" s="262"/>
      <c r="U24" s="262"/>
      <c r="V24" s="262" t="s">
        <v>22</v>
      </c>
      <c r="W24" s="394" t="s">
        <v>20</v>
      </c>
      <c r="X24" s="262" t="s">
        <v>22</v>
      </c>
      <c r="Y24" s="261" t="s">
        <v>22</v>
      </c>
      <c r="Z24" s="261"/>
      <c r="AA24" s="262" t="s">
        <v>22</v>
      </c>
      <c r="AB24" s="426" t="s">
        <v>14</v>
      </c>
      <c r="AC24" s="262"/>
      <c r="AD24" s="390" t="s">
        <v>20</v>
      </c>
      <c r="AE24" s="261"/>
      <c r="AF24" s="394" t="s">
        <v>21</v>
      </c>
      <c r="AG24" s="261"/>
      <c r="AH24" s="262" t="s">
        <v>22</v>
      </c>
      <c r="AI24" s="279"/>
      <c r="AJ24" s="381">
        <v>108</v>
      </c>
      <c r="AK24" s="382">
        <f>COUNTIF(C24:AJ24,"T")*6+COUNTIF(C24:AJ24,"P")*12+COUNTIF(C24:AJ24,"M")*6+COUNTIF(C24:AJ24,"I")*6+COUNTIF(C24:AJ24,"SN")*12+COUNTIF(C24:AJ24,"TI")*11+COUNTIF(C24:AJ24,"MT")*12+COUNTIF(C24:AJ24,"MN")*18+COUNTIF(C24:AJ24,"PI")*17+COUNTIF(C24:AJ24,"LG")*12+COUNTIF(C24:AJ24,"NB")*6+COUNTIF(C24:AJ24,"AF")*0</f>
        <v>162</v>
      </c>
      <c r="AL24" s="386">
        <f t="shared" si="2"/>
        <v>54</v>
      </c>
      <c r="AN24" s="281"/>
      <c r="AO24" s="282"/>
      <c r="AP24" s="282"/>
      <c r="AQ24" s="281"/>
      <c r="AR24" s="282"/>
      <c r="AS24" s="282"/>
    </row>
    <row r="25" spans="1:45" ht="16.5" customHeight="1">
      <c r="A25" s="260" t="s">
        <v>169</v>
      </c>
      <c r="B25" s="260" t="s">
        <v>44</v>
      </c>
      <c r="C25" s="269" t="s">
        <v>39</v>
      </c>
      <c r="D25" s="198" t="s">
        <v>164</v>
      </c>
      <c r="E25" s="261" t="s">
        <v>22</v>
      </c>
      <c r="F25" s="262"/>
      <c r="G25" s="390" t="s">
        <v>20</v>
      </c>
      <c r="H25" s="262" t="s">
        <v>22</v>
      </c>
      <c r="I25" s="262"/>
      <c r="J25" s="262"/>
      <c r="K25" s="261" t="s">
        <v>204</v>
      </c>
      <c r="L25" s="261"/>
      <c r="M25" s="262"/>
      <c r="N25" s="262" t="s">
        <v>22</v>
      </c>
      <c r="O25" s="262"/>
      <c r="P25" s="390" t="s">
        <v>20</v>
      </c>
      <c r="Q25" s="262" t="s">
        <v>22</v>
      </c>
      <c r="R25" s="261"/>
      <c r="S25" s="394" t="s">
        <v>21</v>
      </c>
      <c r="T25" s="262" t="s">
        <v>22</v>
      </c>
      <c r="U25" s="262"/>
      <c r="V25" s="262"/>
      <c r="W25" s="394" t="s">
        <v>198</v>
      </c>
      <c r="X25" s="262"/>
      <c r="Y25" s="261" t="s">
        <v>21</v>
      </c>
      <c r="Z25" s="394" t="s">
        <v>22</v>
      </c>
      <c r="AA25" s="262" t="s">
        <v>20</v>
      </c>
      <c r="AB25" s="262" t="s">
        <v>20</v>
      </c>
      <c r="AC25" s="262" t="s">
        <v>22</v>
      </c>
      <c r="AD25" s="262"/>
      <c r="AE25" s="261"/>
      <c r="AF25" s="427" t="s">
        <v>14</v>
      </c>
      <c r="AG25" s="261"/>
      <c r="AH25" s="262"/>
      <c r="AI25" s="279"/>
      <c r="AJ25" s="381">
        <v>108</v>
      </c>
      <c r="AK25" s="382">
        <f>COUNTIF(C25:AJ25,"T")*6+COUNTIF(C25:AJ25,"P")*12+COUNTIF(C25:AJ25,"M")*6+COUNTIF(C25:AJ25,"I")*6+COUNTIF(C25:AJ25,"SN")*12+COUNTIF(C25:AJ25,"TI")*11+COUNTIF(C25:AJ25,"MT")*12+COUNTIF(C25:AJ25,"MN")*18+COUNTIF(C25:AJ25,"PI")*17+COUNTIF(C25:AJ25,"NA")*6+COUNTIF(C25:AJ25,"MSN")*18+COUNTIF(C25:AJ25,"AF")*0</f>
        <v>168</v>
      </c>
      <c r="AL25" s="386">
        <f t="shared" si="2"/>
        <v>60</v>
      </c>
      <c r="AN25" s="281"/>
      <c r="AO25" s="282"/>
      <c r="AP25" s="282"/>
      <c r="AQ25" s="281"/>
      <c r="AR25" s="282"/>
      <c r="AS25" s="282"/>
    </row>
    <row r="26" spans="1:45" s="289" customFormat="1" ht="16.5" customHeight="1">
      <c r="A26" s="271" t="s">
        <v>170</v>
      </c>
      <c r="B26" s="271" t="s">
        <v>45</v>
      </c>
      <c r="C26" s="269" t="s">
        <v>39</v>
      </c>
      <c r="D26" s="198" t="s">
        <v>164</v>
      </c>
      <c r="E26" s="261" t="s">
        <v>22</v>
      </c>
      <c r="F26" s="262"/>
      <c r="G26" s="262"/>
      <c r="H26" s="390" t="s">
        <v>22</v>
      </c>
      <c r="I26" s="262"/>
      <c r="J26" s="390" t="s">
        <v>19</v>
      </c>
      <c r="K26" s="261" t="s">
        <v>22</v>
      </c>
      <c r="L26" s="261"/>
      <c r="M26" s="390" t="s">
        <v>20</v>
      </c>
      <c r="N26" s="262" t="s">
        <v>22</v>
      </c>
      <c r="O26" s="262"/>
      <c r="P26" s="262"/>
      <c r="Q26" s="262"/>
      <c r="R26" s="261" t="s">
        <v>22</v>
      </c>
      <c r="S26" s="261"/>
      <c r="T26" s="262" t="s">
        <v>22</v>
      </c>
      <c r="U26" s="262"/>
      <c r="V26" s="390" t="s">
        <v>20</v>
      </c>
      <c r="W26" s="394" t="s">
        <v>22</v>
      </c>
      <c r="X26" s="262" t="s">
        <v>19</v>
      </c>
      <c r="Y26" s="261"/>
      <c r="Z26" s="261" t="s">
        <v>22</v>
      </c>
      <c r="AA26" s="262"/>
      <c r="AB26" s="262"/>
      <c r="AC26" s="262" t="s">
        <v>22</v>
      </c>
      <c r="AD26" s="262"/>
      <c r="AE26" s="261" t="s">
        <v>21</v>
      </c>
      <c r="AF26" s="394" t="s">
        <v>22</v>
      </c>
      <c r="AG26" s="261"/>
      <c r="AH26" s="262" t="s">
        <v>22</v>
      </c>
      <c r="AI26" s="279"/>
      <c r="AJ26" s="381">
        <v>108</v>
      </c>
      <c r="AK26" s="382">
        <f t="shared" ref="AK26" si="3">COUNTIF(C26:AJ26,"T")*6+COUNTIF(C26:AJ26,"P")*12+COUNTIF(C26:AJ26,"M")*6+COUNTIF(C26:AJ26,"I")*6+COUNTIF(C26:AJ26,"SN")*12+COUNTIF(C26:AJ26,"TI")*11+COUNTIF(C26:AJ26,"MT")*12+COUNTIF(C26:AJ26,"MN")*18+COUNTIF(C26:AJ26,"PI")*17+COUNTIF(C26:AJ26,"NA")*6+COUNTIF(C26:AJ26,"NB")*6+COUNTIF(C26:AJ26,"AF")*0</f>
        <v>168</v>
      </c>
      <c r="AL26" s="386">
        <f t="shared" si="2"/>
        <v>60</v>
      </c>
      <c r="AN26" s="281"/>
      <c r="AO26" s="290"/>
      <c r="AP26" s="290"/>
      <c r="AQ26" s="281"/>
      <c r="AR26" s="290"/>
      <c r="AS26" s="282"/>
    </row>
    <row r="27" spans="1:45" s="289" customFormat="1" ht="16.5" customHeight="1">
      <c r="A27" s="508" t="s">
        <v>171</v>
      </c>
      <c r="B27" s="509" t="s">
        <v>1</v>
      </c>
      <c r="C27" s="509" t="s">
        <v>2</v>
      </c>
      <c r="D27" s="502" t="s">
        <v>3</v>
      </c>
      <c r="E27" s="122">
        <v>1</v>
      </c>
      <c r="F27" s="122">
        <v>2</v>
      </c>
      <c r="G27" s="122">
        <v>3</v>
      </c>
      <c r="H27" s="122">
        <v>4</v>
      </c>
      <c r="I27" s="122">
        <v>5</v>
      </c>
      <c r="J27" s="122">
        <v>6</v>
      </c>
      <c r="K27" s="122">
        <v>7</v>
      </c>
      <c r="L27" s="122">
        <v>8</v>
      </c>
      <c r="M27" s="122">
        <v>9</v>
      </c>
      <c r="N27" s="122">
        <v>10</v>
      </c>
      <c r="O27" s="122">
        <v>11</v>
      </c>
      <c r="P27" s="122">
        <v>12</v>
      </c>
      <c r="Q27" s="122">
        <v>13</v>
      </c>
      <c r="R27" s="122">
        <v>14</v>
      </c>
      <c r="S27" s="122">
        <v>15</v>
      </c>
      <c r="T27" s="122">
        <v>16</v>
      </c>
      <c r="U27" s="122">
        <v>17</v>
      </c>
      <c r="V27" s="122">
        <v>18</v>
      </c>
      <c r="W27" s="122">
        <v>19</v>
      </c>
      <c r="X27" s="122">
        <v>20</v>
      </c>
      <c r="Y27" s="122">
        <v>21</v>
      </c>
      <c r="Z27" s="122">
        <v>22</v>
      </c>
      <c r="AA27" s="122">
        <v>23</v>
      </c>
      <c r="AB27" s="122">
        <v>24</v>
      </c>
      <c r="AC27" s="122">
        <v>25</v>
      </c>
      <c r="AD27" s="122">
        <v>26</v>
      </c>
      <c r="AE27" s="122">
        <v>27</v>
      </c>
      <c r="AF27" s="122">
        <v>28</v>
      </c>
      <c r="AG27" s="122">
        <v>29</v>
      </c>
      <c r="AH27" s="122">
        <v>30</v>
      </c>
      <c r="AI27" s="385">
        <v>31</v>
      </c>
      <c r="AJ27" s="379"/>
      <c r="AK27" s="380"/>
      <c r="AL27" s="386"/>
      <c r="AN27"/>
    </row>
    <row r="28" spans="1:45" s="289" customFormat="1" ht="16.5" customHeight="1">
      <c r="A28" s="499"/>
      <c r="B28" s="501"/>
      <c r="C28" s="501"/>
      <c r="D28" s="502"/>
      <c r="E28" s="122" t="s">
        <v>11</v>
      </c>
      <c r="F28" s="122" t="s">
        <v>12</v>
      </c>
      <c r="G28" s="122" t="s">
        <v>13</v>
      </c>
      <c r="H28" s="122" t="s">
        <v>8</v>
      </c>
      <c r="I28" s="122" t="s">
        <v>9</v>
      </c>
      <c r="J28" s="122" t="s">
        <v>10</v>
      </c>
      <c r="K28" s="122" t="s">
        <v>154</v>
      </c>
      <c r="L28" s="122" t="s">
        <v>11</v>
      </c>
      <c r="M28" s="122" t="s">
        <v>12</v>
      </c>
      <c r="N28" s="122" t="s">
        <v>13</v>
      </c>
      <c r="O28" s="122" t="s">
        <v>8</v>
      </c>
      <c r="P28" s="122" t="s">
        <v>9</v>
      </c>
      <c r="Q28" s="122" t="s">
        <v>10</v>
      </c>
      <c r="R28" s="122" t="s">
        <v>154</v>
      </c>
      <c r="S28" s="122" t="s">
        <v>11</v>
      </c>
      <c r="T28" s="122" t="s">
        <v>12</v>
      </c>
      <c r="U28" s="122" t="s">
        <v>13</v>
      </c>
      <c r="V28" s="122" t="s">
        <v>8</v>
      </c>
      <c r="W28" s="122" t="s">
        <v>9</v>
      </c>
      <c r="X28" s="122" t="s">
        <v>10</v>
      </c>
      <c r="Y28" s="122" t="s">
        <v>154</v>
      </c>
      <c r="Z28" s="122" t="s">
        <v>11</v>
      </c>
      <c r="AA28" s="122" t="s">
        <v>12</v>
      </c>
      <c r="AB28" s="122" t="s">
        <v>13</v>
      </c>
      <c r="AC28" s="122" t="s">
        <v>8</v>
      </c>
      <c r="AD28" s="122" t="s">
        <v>9</v>
      </c>
      <c r="AE28" s="122" t="s">
        <v>10</v>
      </c>
      <c r="AF28" s="122" t="s">
        <v>154</v>
      </c>
      <c r="AG28" s="122" t="s">
        <v>11</v>
      </c>
      <c r="AH28" s="122" t="s">
        <v>12</v>
      </c>
      <c r="AI28" s="387" t="s">
        <v>176</v>
      </c>
      <c r="AJ28" s="381"/>
      <c r="AK28" s="383"/>
      <c r="AL28" s="386"/>
      <c r="AN28"/>
    </row>
    <row r="29" spans="1:45" s="289" customFormat="1" ht="16.5" customHeight="1">
      <c r="A29" s="283"/>
      <c r="B29" s="287"/>
      <c r="C29" s="286" t="s">
        <v>46</v>
      </c>
      <c r="D29" s="28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  <c r="AH29" s="278"/>
      <c r="AI29" s="279"/>
      <c r="AJ29" s="384"/>
      <c r="AK29" s="382">
        <f>COUNTIF(C29:AJ29,"T")*6+COUNTIF(C29:AJ29,"P")*12+COUNTIF(C29:AJ29,"M")*6+COUNTIF(C29:AJ29,"I")*6+COUNTIF(C29:AJ29,"N")*12+COUNTIF(C29:AJ29,"TI")*11+COUNTIF(C29:AJ29,"MT")*12+COUNTIF(C29:AJ29,"MN")*18+COUNTIF(C29:AJ29,"PI")*17+COUNTIF(C29:AJ29,"NA")*6+COUNTIF(C29:AJ29,"NB")*6+COUNTIF(C29:AJ29,"AF")*0</f>
        <v>0</v>
      </c>
      <c r="AL29" s="386"/>
      <c r="AN29"/>
    </row>
    <row r="30" spans="1:45" s="289" customFormat="1" ht="16.5" customHeight="1">
      <c r="A30" s="283"/>
      <c r="B30" s="287"/>
      <c r="C30" s="286" t="s">
        <v>46</v>
      </c>
      <c r="D30" s="28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278"/>
      <c r="AH30" s="278"/>
      <c r="AI30" s="279"/>
      <c r="AJ30" s="384"/>
      <c r="AK30" s="382">
        <f>COUNTIF(C30:AJ30,"T")*6+COUNTIF(C30:AJ30,"P")*12+COUNTIF(C30:AJ30,"M")*6+COUNTIF(C30:AJ30,"I")*6+COUNTIF(C30:AJ30,"N")*12+COUNTIF(C30:AJ30,"TI")*11+COUNTIF(C30:AJ30,"MT")*12+COUNTIF(C30:AJ30,"MN")*18+COUNTIF(C30:AJ30,"PI")*17+COUNTIF(C30:AJ30,"NA")*6+COUNTIF(C30:AJ30,"NB")*6+COUNTIF(C30:AJ30,"AF")*0</f>
        <v>0</v>
      </c>
      <c r="AL30" s="386"/>
      <c r="AN30"/>
    </row>
    <row r="31" spans="1:45" s="289" customFormat="1" ht="16.5" customHeight="1">
      <c r="A31" s="291"/>
      <c r="B31" s="292"/>
      <c r="C31" s="29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  <c r="AA31" s="273"/>
      <c r="AB31" s="273"/>
      <c r="AC31" s="273"/>
      <c r="AD31" s="273"/>
      <c r="AE31" s="273"/>
      <c r="AF31" s="273"/>
      <c r="AG31" s="273"/>
      <c r="AH31" s="273"/>
      <c r="AI31" s="296"/>
      <c r="AJ31" s="297"/>
      <c r="AK31" s="298"/>
      <c r="AL31" s="299"/>
    </row>
    <row r="32" spans="1:45" s="289" customFormat="1" ht="16.5" customHeight="1">
      <c r="A32" s="300"/>
      <c r="B32" s="301"/>
      <c r="C32" s="302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  <c r="AG32" s="273"/>
      <c r="AH32" s="273"/>
      <c r="AI32" s="295"/>
      <c r="AJ32" s="297"/>
      <c r="AK32" s="298"/>
      <c r="AL32" s="299"/>
    </row>
    <row r="33" spans="1:38" s="289" customFormat="1" ht="16.5" customHeight="1">
      <c r="A33" s="300"/>
      <c r="B33" s="301"/>
      <c r="C33" s="30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3"/>
      <c r="Z33" s="272"/>
      <c r="AA33" s="272"/>
      <c r="AB33" s="272"/>
      <c r="AC33" s="272"/>
      <c r="AD33" s="272"/>
      <c r="AE33" s="273"/>
      <c r="AF33" s="273"/>
      <c r="AG33" s="273"/>
      <c r="AH33" s="272"/>
      <c r="AI33" s="295"/>
      <c r="AJ33" s="297"/>
      <c r="AK33" s="298"/>
      <c r="AL33" s="299"/>
    </row>
    <row r="34" spans="1:38" s="289" customFormat="1" ht="16.5" customHeight="1">
      <c r="A34" s="300"/>
      <c r="B34" s="304" t="s">
        <v>131</v>
      </c>
      <c r="C34" s="302"/>
      <c r="D34" s="294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  <c r="U34" s="303"/>
      <c r="V34" s="303"/>
      <c r="W34" s="303"/>
      <c r="X34" s="303"/>
      <c r="Y34" s="303"/>
      <c r="Z34" s="303"/>
      <c r="AA34" s="303"/>
      <c r="AB34" s="303"/>
      <c r="AC34" s="303"/>
      <c r="AD34" s="303"/>
      <c r="AE34" s="303"/>
      <c r="AF34" s="303"/>
      <c r="AG34" s="303"/>
      <c r="AH34" s="303"/>
      <c r="AI34" s="295"/>
      <c r="AJ34" s="297"/>
      <c r="AK34" s="298"/>
      <c r="AL34" s="299"/>
    </row>
    <row r="35" spans="1:38" s="289" customFormat="1" ht="16.5" customHeight="1">
      <c r="A35" s="300"/>
      <c r="B35" s="306" t="s">
        <v>185</v>
      </c>
      <c r="C35" s="302"/>
      <c r="D35" s="294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303"/>
      <c r="AJ35" s="297"/>
      <c r="AK35" s="298"/>
      <c r="AL35" s="299"/>
    </row>
    <row r="36" spans="1:38" ht="16.5" customHeight="1">
      <c r="A36" s="305"/>
      <c r="B36" s="316" t="s">
        <v>178</v>
      </c>
      <c r="C36" s="292"/>
      <c r="D36" s="307" t="s">
        <v>177</v>
      </c>
      <c r="E36" s="308"/>
      <c r="F36" s="308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10"/>
      <c r="S36" s="311"/>
      <c r="T36" s="311"/>
      <c r="U36" s="311"/>
      <c r="V36" s="311"/>
      <c r="W36" s="311"/>
      <c r="X36" s="311"/>
      <c r="Y36" s="311"/>
      <c r="Z36" s="311"/>
      <c r="AA36" s="311"/>
      <c r="AB36" s="311"/>
      <c r="AC36" s="311"/>
      <c r="AD36" s="311"/>
      <c r="AE36" s="311"/>
      <c r="AF36" s="311"/>
      <c r="AG36" s="311"/>
      <c r="AH36" s="311"/>
      <c r="AI36" s="311"/>
      <c r="AJ36" s="312"/>
      <c r="AK36" s="313"/>
      <c r="AL36" s="314"/>
    </row>
    <row r="37" spans="1:38" ht="16.5" customHeight="1">
      <c r="A37" s="315"/>
      <c r="B37" s="324" t="s">
        <v>181</v>
      </c>
      <c r="C37" s="317"/>
      <c r="D37" s="510" t="s">
        <v>179</v>
      </c>
      <c r="E37" s="511"/>
      <c r="F37" s="511"/>
      <c r="G37" s="511"/>
      <c r="H37" s="511"/>
      <c r="I37" s="511"/>
      <c r="J37" s="511"/>
      <c r="K37" s="511"/>
      <c r="L37" s="511"/>
      <c r="M37" s="511"/>
      <c r="N37" s="511"/>
      <c r="O37" s="511"/>
      <c r="P37" s="511"/>
      <c r="Q37" s="511"/>
      <c r="R37" s="512"/>
      <c r="S37" s="318"/>
      <c r="T37" s="319"/>
      <c r="U37" s="319"/>
      <c r="V37" s="496" t="s">
        <v>180</v>
      </c>
      <c r="W37" s="496"/>
      <c r="X37" s="496"/>
      <c r="Y37" s="496"/>
      <c r="Z37" s="496"/>
      <c r="AA37" s="496"/>
      <c r="AB37" s="496"/>
      <c r="AC37" s="496"/>
      <c r="AD37" s="496"/>
      <c r="AE37" s="496"/>
      <c r="AF37" s="496"/>
      <c r="AG37" s="496"/>
      <c r="AH37" s="496"/>
      <c r="AI37" s="496"/>
      <c r="AJ37" s="320"/>
      <c r="AK37" s="321"/>
      <c r="AL37" s="322"/>
    </row>
    <row r="38" spans="1:38" ht="16.5" customHeight="1">
      <c r="A38" s="323"/>
      <c r="B38" s="324" t="s">
        <v>182</v>
      </c>
      <c r="C38" s="325"/>
      <c r="D38" s="326"/>
      <c r="E38" s="327"/>
      <c r="F38" s="327"/>
      <c r="G38" s="327"/>
      <c r="H38" s="327"/>
      <c r="I38" s="327"/>
      <c r="J38" s="327"/>
      <c r="K38" s="327"/>
      <c r="L38" s="327"/>
      <c r="M38" s="327"/>
      <c r="N38" s="327"/>
      <c r="O38" s="327"/>
      <c r="P38" s="327"/>
      <c r="Q38" s="327"/>
      <c r="R38" s="328"/>
      <c r="S38" s="318"/>
      <c r="T38" s="513"/>
      <c r="U38" s="513"/>
      <c r="V38" s="514" t="s">
        <v>193</v>
      </c>
      <c r="W38" s="514"/>
      <c r="X38" s="514"/>
      <c r="Y38" s="514"/>
      <c r="Z38" s="514"/>
      <c r="AA38" s="514"/>
      <c r="AB38" s="514"/>
      <c r="AC38" s="514"/>
      <c r="AD38" s="514"/>
      <c r="AE38" s="514"/>
      <c r="AF38" s="514"/>
      <c r="AG38" s="514"/>
      <c r="AH38" s="514"/>
      <c r="AI38" s="514"/>
      <c r="AJ38" s="320"/>
      <c r="AK38" s="321"/>
      <c r="AL38" s="322"/>
    </row>
    <row r="39" spans="1:38" ht="16.5" customHeight="1">
      <c r="A39" s="329"/>
      <c r="B39" s="331" t="s">
        <v>183</v>
      </c>
      <c r="C39" s="325"/>
      <c r="D39" s="505"/>
      <c r="E39" s="506"/>
      <c r="F39" s="506"/>
      <c r="G39" s="506"/>
      <c r="H39" s="506"/>
      <c r="I39" s="506"/>
      <c r="J39" s="506"/>
      <c r="K39" s="506"/>
      <c r="L39" s="506"/>
      <c r="M39" s="506"/>
      <c r="N39" s="506"/>
      <c r="O39" s="506"/>
      <c r="P39" s="506"/>
      <c r="Q39" s="506"/>
      <c r="R39" s="507"/>
      <c r="S39" s="318"/>
      <c r="T39" s="504"/>
      <c r="U39" s="504"/>
      <c r="V39" s="497" t="s">
        <v>194</v>
      </c>
      <c r="W39" s="497"/>
      <c r="X39" s="497"/>
      <c r="Y39" s="497"/>
      <c r="Z39" s="497"/>
      <c r="AA39" s="497"/>
      <c r="AB39" s="497"/>
      <c r="AC39" s="497"/>
      <c r="AD39" s="497"/>
      <c r="AE39" s="497"/>
      <c r="AF39" s="497"/>
      <c r="AG39" s="497"/>
      <c r="AH39" s="497"/>
      <c r="AI39" s="497"/>
      <c r="AJ39" s="320"/>
      <c r="AK39" s="321"/>
      <c r="AL39" s="322"/>
    </row>
    <row r="40" spans="1:38" ht="16.5" customHeight="1">
      <c r="A40" s="330"/>
      <c r="B40" t="s">
        <v>196</v>
      </c>
      <c r="C40" s="332"/>
      <c r="D40" s="333"/>
      <c r="E40" s="334"/>
      <c r="F40" s="334"/>
      <c r="G40" s="334"/>
      <c r="H40" s="334"/>
      <c r="I40" s="334"/>
      <c r="J40" s="334"/>
      <c r="K40" s="334"/>
      <c r="L40" s="334"/>
      <c r="M40" s="334"/>
      <c r="N40" s="334"/>
      <c r="O40" s="334"/>
      <c r="P40" s="334"/>
      <c r="Q40" s="334"/>
      <c r="R40" s="335"/>
      <c r="S40" s="336"/>
      <c r="T40" s="336"/>
      <c r="U40" s="336"/>
      <c r="V40" s="497" t="s">
        <v>195</v>
      </c>
      <c r="W40" s="497"/>
      <c r="X40" s="497"/>
      <c r="Y40" s="497"/>
      <c r="Z40" s="497"/>
      <c r="AA40" s="497"/>
      <c r="AB40" s="497"/>
      <c r="AC40" s="497"/>
      <c r="AD40" s="497"/>
      <c r="AE40" s="497"/>
      <c r="AF40" s="497"/>
      <c r="AG40" s="497"/>
      <c r="AH40" s="497"/>
      <c r="AI40" s="497"/>
      <c r="AJ40" s="321"/>
      <c r="AK40" s="321"/>
      <c r="AL40" s="322"/>
    </row>
    <row r="41" spans="1:38" ht="16.5" customHeight="1" thickBot="1">
      <c r="A41" s="337"/>
      <c r="B41" s="338"/>
      <c r="C41" s="338"/>
      <c r="D41" s="338"/>
      <c r="E41" s="339"/>
      <c r="F41" s="340"/>
      <c r="G41" s="340"/>
      <c r="H41" s="340"/>
      <c r="I41" s="340"/>
      <c r="J41" s="340"/>
      <c r="K41" s="340"/>
      <c r="L41" s="340"/>
      <c r="M41" s="340"/>
      <c r="N41" s="340"/>
      <c r="O41" s="340"/>
      <c r="P41" s="340"/>
      <c r="Q41" s="340"/>
      <c r="R41" s="340"/>
      <c r="S41" s="340"/>
      <c r="T41" s="340"/>
      <c r="U41" s="340"/>
      <c r="V41" s="340"/>
      <c r="W41" s="340"/>
      <c r="X41" s="340"/>
      <c r="Y41" s="340"/>
      <c r="Z41" s="340"/>
      <c r="AA41" s="340"/>
      <c r="AB41" s="340"/>
      <c r="AC41" s="340"/>
      <c r="AD41" s="340"/>
      <c r="AE41" s="340"/>
      <c r="AF41" s="340"/>
      <c r="AG41" s="340"/>
      <c r="AH41" s="340"/>
      <c r="AI41" s="340"/>
      <c r="AJ41" s="341"/>
      <c r="AK41" s="341"/>
      <c r="AL41" s="342"/>
    </row>
    <row r="42" spans="1:38" ht="16.5" customHeight="1">
      <c r="A42" s="343"/>
      <c r="B42" s="344" t="s">
        <v>184</v>
      </c>
      <c r="C42" s="345"/>
      <c r="D42" s="346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297"/>
      <c r="AK42" s="298"/>
      <c r="AL42" s="298"/>
    </row>
    <row r="43" spans="1:38" ht="16.5" customHeight="1">
      <c r="A43" s="347"/>
      <c r="B43" s="301"/>
      <c r="C43" s="345"/>
      <c r="D43" s="346"/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303"/>
      <c r="S43" s="303"/>
      <c r="T43" s="303"/>
      <c r="U43" s="303"/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303"/>
      <c r="AJ43" s="297"/>
      <c r="AK43" s="298"/>
      <c r="AL43" s="298"/>
    </row>
    <row r="44" spans="1:38" ht="16.5" customHeight="1">
      <c r="A44" s="348"/>
      <c r="B44" s="301"/>
      <c r="C44" s="302"/>
      <c r="D44" s="294"/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303"/>
      <c r="AJ44" s="297"/>
      <c r="AK44" s="298"/>
      <c r="AL44" s="298"/>
    </row>
    <row r="45" spans="1:38" ht="17.100000000000001" customHeight="1">
      <c r="A45" s="349"/>
      <c r="B45" s="350"/>
      <c r="C45" s="292"/>
      <c r="D45" s="301"/>
      <c r="E45" s="351"/>
      <c r="F45" s="351"/>
      <c r="G45" s="311"/>
      <c r="H45" s="311"/>
      <c r="I45" s="311"/>
      <c r="J45" s="311"/>
      <c r="K45" s="311"/>
      <c r="L45" s="311"/>
      <c r="M45" s="311"/>
      <c r="N45" s="311"/>
      <c r="O45" s="311"/>
      <c r="P45" s="311"/>
      <c r="Q45" s="311"/>
      <c r="R45" s="311"/>
      <c r="S45" s="311"/>
      <c r="T45" s="311"/>
      <c r="U45" s="311"/>
      <c r="V45" s="311"/>
      <c r="W45" s="311"/>
      <c r="X45" s="311"/>
      <c r="Y45" s="311"/>
      <c r="Z45" s="311"/>
      <c r="AA45" s="311"/>
      <c r="AB45" s="311"/>
      <c r="AC45" s="311"/>
      <c r="AD45" s="311"/>
      <c r="AE45" s="311"/>
      <c r="AF45" s="311"/>
      <c r="AG45" s="311"/>
      <c r="AH45" s="311"/>
      <c r="AI45" s="311"/>
      <c r="AJ45" s="312"/>
      <c r="AK45" s="313"/>
      <c r="AL45" s="352"/>
    </row>
    <row r="46" spans="1:38" ht="15" customHeight="1">
      <c r="A46" s="353"/>
      <c r="B46" s="354"/>
      <c r="C46" s="317"/>
      <c r="D46" s="355"/>
      <c r="E46" s="355"/>
      <c r="F46" s="355"/>
      <c r="G46" s="355"/>
      <c r="H46" s="355"/>
      <c r="I46" s="355"/>
      <c r="J46" s="355"/>
      <c r="K46" s="355"/>
      <c r="L46" s="355"/>
      <c r="M46" s="355"/>
      <c r="N46" s="355"/>
      <c r="O46" s="355"/>
      <c r="P46" s="355"/>
      <c r="Q46" s="355"/>
      <c r="R46" s="355"/>
      <c r="S46" s="318"/>
      <c r="T46" s="513"/>
      <c r="U46" s="513"/>
      <c r="V46" s="496"/>
      <c r="W46" s="496"/>
      <c r="X46" s="496"/>
      <c r="Y46" s="496"/>
      <c r="Z46" s="496"/>
      <c r="AA46" s="496"/>
      <c r="AB46" s="496"/>
      <c r="AC46" s="496"/>
      <c r="AD46" s="496"/>
      <c r="AE46" s="496"/>
      <c r="AF46" s="496"/>
      <c r="AG46" s="496"/>
      <c r="AH46" s="496"/>
      <c r="AI46" s="496"/>
      <c r="AJ46" s="320"/>
      <c r="AK46" s="321"/>
      <c r="AL46" s="321"/>
    </row>
    <row r="47" spans="1:38" s="259" customFormat="1" ht="15" customHeight="1">
      <c r="A47" s="356"/>
      <c r="B47" s="357"/>
      <c r="C47" s="325"/>
      <c r="D47" s="327"/>
      <c r="E47" s="327"/>
      <c r="F47" s="327"/>
      <c r="G47" s="327"/>
      <c r="H47" s="327"/>
      <c r="I47" s="327"/>
      <c r="J47" s="327"/>
      <c r="K47" s="327"/>
      <c r="L47" s="327"/>
      <c r="M47" s="327"/>
      <c r="N47" s="327"/>
      <c r="O47" s="327"/>
      <c r="P47" s="327"/>
      <c r="Q47" s="327"/>
      <c r="R47" s="327"/>
      <c r="S47" s="318"/>
      <c r="T47" s="513"/>
      <c r="U47" s="513"/>
      <c r="V47" s="514"/>
      <c r="W47" s="514"/>
      <c r="X47" s="514"/>
      <c r="Y47" s="514"/>
      <c r="Z47" s="514"/>
      <c r="AA47" s="514"/>
      <c r="AB47" s="514"/>
      <c r="AC47" s="514"/>
      <c r="AD47" s="514"/>
      <c r="AE47" s="514"/>
      <c r="AF47" s="514"/>
      <c r="AG47" s="514"/>
      <c r="AH47" s="514"/>
      <c r="AI47" s="514"/>
      <c r="AJ47" s="320"/>
      <c r="AK47" s="321"/>
      <c r="AL47" s="321"/>
    </row>
    <row r="48" spans="1:38" s="259" customFormat="1" ht="15" customHeight="1">
      <c r="A48" s="358"/>
      <c r="B48" s="357"/>
      <c r="C48" s="325"/>
      <c r="D48" s="503"/>
      <c r="E48" s="503"/>
      <c r="F48" s="503"/>
      <c r="G48" s="503"/>
      <c r="H48" s="503"/>
      <c r="I48" s="503"/>
      <c r="J48" s="503"/>
      <c r="K48" s="503"/>
      <c r="L48" s="503"/>
      <c r="M48" s="503"/>
      <c r="N48" s="503"/>
      <c r="O48" s="503"/>
      <c r="P48" s="503"/>
      <c r="Q48" s="503"/>
      <c r="R48" s="503"/>
      <c r="S48" s="318"/>
      <c r="T48" s="504"/>
      <c r="U48" s="504"/>
      <c r="V48" s="497"/>
      <c r="W48" s="497"/>
      <c r="X48" s="497"/>
      <c r="Y48" s="497"/>
      <c r="Z48" s="497"/>
      <c r="AA48" s="497"/>
      <c r="AB48" s="497"/>
      <c r="AC48" s="497"/>
      <c r="AD48" s="497"/>
      <c r="AE48" s="497"/>
      <c r="AF48" s="497"/>
      <c r="AG48" s="497"/>
      <c r="AH48" s="497"/>
      <c r="AI48" s="497"/>
      <c r="AJ48" s="320"/>
      <c r="AK48" s="321"/>
      <c r="AL48" s="321"/>
    </row>
    <row r="49" spans="1:38" ht="15" customHeight="1">
      <c r="A49" s="359"/>
      <c r="B49" s="332"/>
      <c r="C49" s="332"/>
      <c r="D49" s="355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36"/>
      <c r="T49" s="336"/>
      <c r="U49" s="336"/>
      <c r="V49" s="497"/>
      <c r="W49" s="497"/>
      <c r="X49" s="497"/>
      <c r="Y49" s="497"/>
      <c r="Z49" s="497"/>
      <c r="AA49" s="497"/>
      <c r="AB49" s="497"/>
      <c r="AC49" s="497"/>
      <c r="AD49" s="497"/>
      <c r="AE49" s="497"/>
      <c r="AF49" s="497"/>
      <c r="AG49" s="497"/>
      <c r="AH49" s="497"/>
      <c r="AI49" s="497"/>
      <c r="AJ49" s="321"/>
      <c r="AK49" s="321"/>
      <c r="AL49" s="321"/>
    </row>
    <row r="50" spans="1:38" ht="15" customHeight="1">
      <c r="A50" s="359"/>
      <c r="B50" s="332"/>
      <c r="C50" s="332"/>
      <c r="D50" s="332"/>
      <c r="E50" s="361"/>
      <c r="F50" s="336"/>
      <c r="G50" s="336"/>
      <c r="H50" s="336"/>
      <c r="I50" s="336"/>
      <c r="J50" s="336"/>
      <c r="K50" s="336"/>
      <c r="L50" s="336"/>
      <c r="M50" s="336"/>
      <c r="N50" s="336"/>
      <c r="O50" s="336"/>
      <c r="P50" s="336"/>
      <c r="Q50" s="336"/>
      <c r="R50" s="336"/>
      <c r="S50" s="336"/>
      <c r="T50" s="336"/>
      <c r="U50" s="336"/>
      <c r="V50" s="336"/>
      <c r="W50" s="336"/>
      <c r="X50" s="336"/>
      <c r="Y50" s="336"/>
      <c r="Z50" s="336"/>
      <c r="AA50" s="336"/>
      <c r="AB50" s="336"/>
      <c r="AC50" s="336"/>
      <c r="AD50" s="336"/>
      <c r="AE50" s="336"/>
      <c r="AF50" s="336"/>
      <c r="AG50" s="336"/>
      <c r="AH50" s="336"/>
      <c r="AI50" s="336"/>
      <c r="AJ50" s="321"/>
      <c r="AK50" s="321"/>
      <c r="AL50" s="321"/>
    </row>
    <row r="51" spans="1:38">
      <c r="A51" s="362"/>
      <c r="B51" s="363"/>
      <c r="C51" s="364"/>
      <c r="D51" s="363"/>
      <c r="E51" s="365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3"/>
      <c r="V51" s="363"/>
      <c r="W51" s="363"/>
      <c r="X51" s="363"/>
      <c r="Y51" s="363"/>
      <c r="Z51" s="363"/>
      <c r="AA51" s="363"/>
      <c r="AB51" s="363"/>
      <c r="AC51" s="363"/>
      <c r="AD51" s="363"/>
      <c r="AE51" s="363"/>
      <c r="AF51" s="363"/>
      <c r="AG51" s="363"/>
      <c r="AH51" s="363"/>
      <c r="AI51" s="363"/>
      <c r="AJ51" s="366"/>
      <c r="AK51" s="366"/>
      <c r="AL51" s="367">
        <f>SUM(AL6:AL50)</f>
        <v>606</v>
      </c>
    </row>
    <row r="52" spans="1:38">
      <c r="A52" s="362"/>
      <c r="B52" s="363"/>
      <c r="C52" s="364"/>
      <c r="D52" s="363"/>
      <c r="E52" s="368"/>
      <c r="F52" s="368"/>
      <c r="G52" s="368"/>
      <c r="H52" s="368"/>
      <c r="I52" s="368"/>
      <c r="J52" s="368"/>
      <c r="K52" s="368"/>
      <c r="L52" s="368"/>
      <c r="M52" s="368"/>
      <c r="N52" s="368"/>
      <c r="O52" s="368"/>
      <c r="P52" s="368"/>
      <c r="Q52" s="368"/>
      <c r="R52" s="368"/>
      <c r="S52" s="368"/>
      <c r="T52" s="368"/>
      <c r="U52" s="368"/>
      <c r="V52" s="368"/>
      <c r="W52" s="368"/>
      <c r="X52" s="368"/>
      <c r="Y52" s="368"/>
      <c r="Z52" s="368"/>
      <c r="AA52" s="368"/>
      <c r="AB52" s="368"/>
      <c r="AC52" s="368"/>
      <c r="AD52" s="368"/>
      <c r="AE52" s="368"/>
      <c r="AF52" s="368"/>
      <c r="AG52" s="368"/>
      <c r="AH52" s="368"/>
      <c r="AI52" s="368"/>
      <c r="AJ52" s="366"/>
      <c r="AK52" s="366"/>
      <c r="AL52" s="366"/>
    </row>
    <row r="53" spans="1:38">
      <c r="A53" s="359"/>
      <c r="B53" s="336"/>
      <c r="C53" s="359"/>
      <c r="D53" s="336"/>
      <c r="E53" s="365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  <c r="AI53" s="363"/>
      <c r="AJ53" s="366"/>
      <c r="AK53" s="366"/>
      <c r="AL53" s="366"/>
    </row>
    <row r="54" spans="1:38">
      <c r="A54" s="498"/>
      <c r="B54" s="498"/>
      <c r="C54" s="359"/>
      <c r="D54" s="336"/>
      <c r="E54" s="369"/>
      <c r="F54" s="369"/>
      <c r="G54" s="336"/>
      <c r="H54" s="336"/>
      <c r="I54" s="336"/>
      <c r="J54" s="336"/>
      <c r="K54" s="336"/>
      <c r="L54" s="336"/>
      <c r="M54" s="363"/>
      <c r="N54" s="363"/>
      <c r="O54" s="363"/>
      <c r="P54" s="363"/>
      <c r="Q54" s="363"/>
      <c r="R54" s="363"/>
      <c r="S54" s="363"/>
      <c r="T54" s="363"/>
      <c r="U54" s="363"/>
      <c r="V54" s="363"/>
      <c r="W54" s="363"/>
      <c r="X54" s="363"/>
      <c r="Y54" s="363"/>
      <c r="Z54" s="363"/>
      <c r="AA54" s="363"/>
      <c r="AB54" s="363"/>
      <c r="AC54" s="363"/>
      <c r="AD54" s="363"/>
      <c r="AE54" s="363"/>
      <c r="AF54" s="363"/>
      <c r="AG54" s="363"/>
      <c r="AH54" s="363"/>
      <c r="AI54" s="363"/>
      <c r="AJ54" s="366"/>
      <c r="AK54" s="366"/>
      <c r="AL54" s="366"/>
    </row>
    <row r="55" spans="1:38">
      <c r="A55" s="359"/>
      <c r="B55" s="336"/>
      <c r="C55" s="359"/>
      <c r="D55" s="336"/>
      <c r="E55" s="365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3"/>
      <c r="Q55" s="363"/>
      <c r="R55" s="363"/>
      <c r="S55" s="363"/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66"/>
      <c r="AK55" s="366"/>
      <c r="AL55" s="366"/>
    </row>
    <row r="56" spans="1:38">
      <c r="A56" s="359"/>
      <c r="B56" s="336"/>
      <c r="C56" s="359"/>
      <c r="D56" s="336"/>
      <c r="E56" s="365"/>
      <c r="F56" s="363"/>
      <c r="G56" s="363"/>
      <c r="H56" s="363"/>
      <c r="I56" s="363"/>
      <c r="J56" s="363"/>
      <c r="K56" s="363"/>
      <c r="L56" s="363"/>
      <c r="M56" s="363"/>
      <c r="N56" s="363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363"/>
      <c r="Z56" s="363"/>
      <c r="AA56" s="363"/>
      <c r="AB56" s="363"/>
      <c r="AC56" s="363"/>
      <c r="AD56" s="363"/>
      <c r="AE56" s="363"/>
      <c r="AF56" s="363"/>
      <c r="AG56" s="363"/>
      <c r="AH56" s="363"/>
      <c r="AI56" s="363"/>
      <c r="AJ56" s="366"/>
      <c r="AK56" s="366"/>
      <c r="AL56" s="366"/>
    </row>
    <row r="57" spans="1:38">
      <c r="A57" s="359"/>
      <c r="B57" s="336"/>
      <c r="C57" s="359"/>
      <c r="D57" s="336"/>
      <c r="E57" s="365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363"/>
      <c r="Z57" s="363"/>
      <c r="AA57" s="363"/>
      <c r="AB57" s="363"/>
      <c r="AC57" s="363"/>
      <c r="AD57" s="363"/>
      <c r="AE57" s="363"/>
      <c r="AF57" s="363"/>
      <c r="AG57" s="363"/>
      <c r="AH57" s="363"/>
      <c r="AI57" s="363"/>
      <c r="AJ57" s="366"/>
      <c r="AK57" s="366"/>
      <c r="AL57" s="366"/>
    </row>
    <row r="58" spans="1:38">
      <c r="A58" s="359"/>
      <c r="B58" s="336"/>
      <c r="C58" s="359"/>
      <c r="D58" s="336"/>
      <c r="E58" s="365"/>
      <c r="F58" s="363"/>
      <c r="G58" s="363"/>
      <c r="H58" s="363"/>
      <c r="I58" s="363"/>
      <c r="J58" s="363"/>
      <c r="K58" s="363"/>
      <c r="L58" s="363"/>
      <c r="M58" s="363"/>
      <c r="N58" s="363"/>
      <c r="O58" s="363"/>
      <c r="P58" s="363"/>
      <c r="Q58" s="363"/>
      <c r="R58" s="363"/>
      <c r="S58" s="363"/>
      <c r="T58" s="363"/>
      <c r="U58" s="363"/>
      <c r="V58" s="363"/>
      <c r="W58" s="363"/>
      <c r="X58" s="363"/>
      <c r="Y58" s="363"/>
      <c r="Z58" s="363"/>
      <c r="AA58" s="363"/>
      <c r="AB58" s="363"/>
      <c r="AC58" s="363"/>
      <c r="AD58" s="363"/>
      <c r="AE58" s="363"/>
      <c r="AF58" s="363"/>
      <c r="AG58" s="363"/>
      <c r="AH58" s="363"/>
      <c r="AI58" s="363"/>
      <c r="AJ58" s="366"/>
      <c r="AK58" s="366"/>
      <c r="AL58" s="366"/>
    </row>
    <row r="59" spans="1:38">
      <c r="A59" s="359"/>
      <c r="B59" s="336"/>
      <c r="C59" s="359"/>
      <c r="D59" s="336"/>
      <c r="E59" s="365"/>
      <c r="F59" s="363"/>
      <c r="G59" s="363"/>
      <c r="H59" s="363"/>
      <c r="I59" s="363"/>
      <c r="J59" s="363"/>
      <c r="K59" s="363"/>
      <c r="L59" s="363"/>
      <c r="M59" s="363"/>
      <c r="N59" s="363"/>
      <c r="O59" s="363"/>
      <c r="P59" s="363"/>
      <c r="Q59" s="363"/>
      <c r="R59" s="363"/>
      <c r="S59" s="363"/>
      <c r="T59" s="363"/>
      <c r="U59" s="363"/>
      <c r="V59" s="363"/>
      <c r="W59" s="363"/>
      <c r="X59" s="363"/>
      <c r="Y59" s="363"/>
      <c r="Z59" s="363"/>
      <c r="AA59" s="363"/>
      <c r="AB59" s="363"/>
      <c r="AC59" s="363"/>
      <c r="AD59" s="363"/>
      <c r="AE59" s="363"/>
      <c r="AF59" s="363"/>
      <c r="AG59" s="363"/>
      <c r="AH59" s="363"/>
      <c r="AI59" s="363"/>
      <c r="AJ59" s="366"/>
      <c r="AK59" s="366"/>
      <c r="AL59" s="366"/>
    </row>
    <row r="60" spans="1:38">
      <c r="A60" s="359"/>
      <c r="B60" s="336"/>
      <c r="C60" s="359"/>
      <c r="D60" s="336"/>
      <c r="E60" s="365"/>
      <c r="F60" s="363"/>
      <c r="G60" s="363"/>
      <c r="H60" s="363"/>
      <c r="I60" s="363"/>
      <c r="J60" s="363"/>
      <c r="K60" s="363"/>
      <c r="L60" s="363"/>
      <c r="M60" s="363"/>
      <c r="N60" s="363"/>
      <c r="O60" s="363"/>
      <c r="P60" s="363"/>
      <c r="Q60" s="363"/>
      <c r="R60" s="363"/>
      <c r="S60" s="363"/>
      <c r="T60" s="363"/>
      <c r="U60" s="363"/>
      <c r="V60" s="363"/>
      <c r="W60" s="363"/>
      <c r="X60" s="363"/>
      <c r="Y60" s="363"/>
      <c r="Z60" s="363"/>
      <c r="AA60" s="363"/>
      <c r="AB60" s="363"/>
      <c r="AC60" s="363"/>
      <c r="AD60" s="363"/>
      <c r="AE60" s="363"/>
      <c r="AF60" s="363"/>
      <c r="AG60" s="363"/>
      <c r="AH60" s="363"/>
      <c r="AI60" s="363"/>
      <c r="AJ60" s="366"/>
      <c r="AK60" s="366"/>
      <c r="AL60" s="366"/>
    </row>
    <row r="61" spans="1:38">
      <c r="A61" s="359"/>
      <c r="B61" s="336"/>
      <c r="C61" s="359"/>
      <c r="D61" s="336"/>
      <c r="E61" s="365"/>
      <c r="F61" s="363"/>
      <c r="G61" s="363"/>
      <c r="H61" s="363"/>
      <c r="I61" s="363"/>
      <c r="J61" s="363"/>
      <c r="K61" s="363"/>
      <c r="L61" s="363"/>
      <c r="M61" s="363"/>
      <c r="N61" s="363"/>
      <c r="O61" s="363"/>
      <c r="P61" s="363"/>
      <c r="Q61" s="363"/>
      <c r="R61" s="363"/>
      <c r="S61" s="363"/>
      <c r="T61" s="363"/>
      <c r="U61" s="363"/>
      <c r="V61" s="363"/>
      <c r="W61" s="363"/>
      <c r="X61" s="363"/>
      <c r="Y61" s="363"/>
      <c r="Z61" s="363"/>
      <c r="AA61" s="363"/>
      <c r="AB61" s="363"/>
      <c r="AC61" s="363"/>
      <c r="AD61" s="363"/>
      <c r="AE61" s="363"/>
      <c r="AF61" s="363"/>
      <c r="AG61" s="363"/>
      <c r="AH61" s="363"/>
      <c r="AI61" s="363"/>
      <c r="AJ61" s="366"/>
      <c r="AK61" s="366"/>
      <c r="AL61" s="366"/>
    </row>
    <row r="62" spans="1:38">
      <c r="A62" s="364"/>
      <c r="B62" s="344"/>
      <c r="C62" s="364"/>
      <c r="D62" s="363"/>
      <c r="E62" s="365"/>
      <c r="F62" s="363"/>
      <c r="G62" s="363"/>
      <c r="H62" s="363"/>
      <c r="I62" s="363"/>
      <c r="J62" s="363"/>
      <c r="K62" s="363"/>
      <c r="L62" s="363"/>
      <c r="M62" s="363"/>
      <c r="N62" s="363"/>
      <c r="O62" s="363"/>
      <c r="P62" s="363"/>
      <c r="Q62" s="363"/>
      <c r="R62" s="363"/>
      <c r="S62" s="363"/>
      <c r="T62" s="363"/>
      <c r="U62" s="363"/>
      <c r="V62" s="363"/>
      <c r="W62" s="363"/>
      <c r="X62" s="363"/>
      <c r="Y62" s="363"/>
      <c r="Z62" s="363"/>
      <c r="AA62" s="363"/>
      <c r="AB62" s="363"/>
      <c r="AC62" s="363"/>
      <c r="AD62" s="363"/>
      <c r="AE62" s="363"/>
      <c r="AF62" s="363"/>
      <c r="AG62" s="363"/>
      <c r="AH62" s="363"/>
      <c r="AI62" s="363"/>
      <c r="AJ62" s="366"/>
      <c r="AK62" s="366"/>
      <c r="AL62" s="366"/>
    </row>
    <row r="63" spans="1:38">
      <c r="A63" s="364"/>
      <c r="B63" s="344"/>
      <c r="C63" s="364"/>
      <c r="D63" s="363"/>
      <c r="E63" s="365"/>
      <c r="F63" s="363"/>
      <c r="G63" s="363"/>
      <c r="H63" s="363"/>
      <c r="I63" s="363"/>
      <c r="J63" s="363"/>
      <c r="K63" s="363"/>
      <c r="L63" s="363"/>
      <c r="M63" s="363"/>
      <c r="N63" s="363"/>
      <c r="O63" s="363"/>
      <c r="P63" s="363"/>
      <c r="Q63" s="363"/>
      <c r="R63" s="363"/>
      <c r="S63" s="363"/>
      <c r="T63" s="363"/>
      <c r="U63" s="363"/>
      <c r="V63" s="363"/>
      <c r="W63" s="363"/>
      <c r="X63" s="363"/>
      <c r="Y63" s="363"/>
      <c r="Z63" s="363"/>
      <c r="AA63" s="363"/>
      <c r="AB63" s="363"/>
      <c r="AC63" s="363"/>
      <c r="AD63" s="363"/>
      <c r="AE63" s="363"/>
      <c r="AF63" s="363"/>
      <c r="AG63" s="363"/>
      <c r="AH63" s="363"/>
      <c r="AI63" s="363"/>
      <c r="AJ63" s="366"/>
      <c r="AK63" s="366"/>
      <c r="AL63" s="366"/>
    </row>
    <row r="64" spans="1:38">
      <c r="A64" s="364"/>
      <c r="B64" s="344"/>
      <c r="C64" s="364"/>
      <c r="D64" s="363"/>
      <c r="E64" s="365"/>
      <c r="F64" s="363"/>
      <c r="G64" s="363"/>
      <c r="H64" s="363"/>
      <c r="I64" s="363"/>
      <c r="J64" s="363"/>
      <c r="K64" s="363"/>
      <c r="L64" s="363"/>
      <c r="M64" s="363"/>
      <c r="N64" s="363"/>
      <c r="O64" s="363"/>
      <c r="P64" s="363"/>
      <c r="Q64" s="363"/>
      <c r="R64" s="363"/>
      <c r="S64" s="363"/>
      <c r="T64" s="363"/>
      <c r="U64" s="363"/>
      <c r="V64" s="363"/>
      <c r="W64" s="363"/>
      <c r="X64" s="363"/>
      <c r="Y64" s="363"/>
      <c r="Z64" s="363"/>
      <c r="AA64" s="363"/>
      <c r="AB64" s="363"/>
      <c r="AC64" s="363"/>
      <c r="AD64" s="363"/>
      <c r="AE64" s="363"/>
      <c r="AF64" s="363"/>
      <c r="AG64" s="363"/>
      <c r="AH64" s="363"/>
      <c r="AI64" s="363"/>
      <c r="AJ64" s="366"/>
      <c r="AK64" s="366"/>
      <c r="AL64" s="366"/>
    </row>
    <row r="65" spans="1:38">
      <c r="A65" s="364"/>
      <c r="B65" s="344"/>
      <c r="C65" s="364"/>
      <c r="D65" s="363"/>
      <c r="E65" s="365"/>
      <c r="F65" s="363"/>
      <c r="G65" s="363"/>
      <c r="H65" s="363"/>
      <c r="I65" s="363"/>
      <c r="J65" s="363"/>
      <c r="K65" s="363"/>
      <c r="L65" s="363"/>
      <c r="M65" s="363"/>
      <c r="N65" s="363"/>
      <c r="O65" s="363"/>
      <c r="P65" s="363"/>
      <c r="Q65" s="363"/>
      <c r="R65" s="363"/>
      <c r="S65" s="363"/>
      <c r="T65" s="363"/>
      <c r="U65" s="363"/>
      <c r="V65" s="363"/>
      <c r="W65" s="363"/>
      <c r="X65" s="363"/>
      <c r="Y65" s="363"/>
      <c r="Z65" s="363"/>
      <c r="AA65" s="363"/>
      <c r="AB65" s="363"/>
      <c r="AC65" s="363"/>
      <c r="AD65" s="363"/>
      <c r="AE65" s="363"/>
      <c r="AF65" s="363"/>
      <c r="AG65" s="363"/>
      <c r="AH65" s="363"/>
      <c r="AI65" s="363"/>
      <c r="AJ65" s="366"/>
      <c r="AK65" s="366"/>
      <c r="AL65" s="366"/>
    </row>
    <row r="66" spans="1:38">
      <c r="A66" s="364"/>
      <c r="B66" s="344"/>
      <c r="C66" s="364"/>
      <c r="D66" s="363"/>
      <c r="E66" s="365"/>
      <c r="F66" s="363"/>
      <c r="G66" s="363"/>
      <c r="H66" s="363"/>
      <c r="I66" s="363"/>
      <c r="J66" s="363"/>
      <c r="K66" s="363"/>
      <c r="L66" s="363"/>
      <c r="M66" s="363"/>
      <c r="N66" s="363"/>
      <c r="O66" s="363"/>
      <c r="P66" s="363"/>
      <c r="Q66" s="363"/>
      <c r="R66" s="363"/>
      <c r="S66" s="363"/>
      <c r="T66" s="363"/>
      <c r="U66" s="363"/>
      <c r="V66" s="363"/>
      <c r="W66" s="363"/>
      <c r="X66" s="363"/>
      <c r="Y66" s="363"/>
      <c r="Z66" s="363"/>
      <c r="AA66" s="363"/>
      <c r="AB66" s="363"/>
      <c r="AC66" s="363"/>
      <c r="AD66" s="363"/>
      <c r="AE66" s="363"/>
      <c r="AF66" s="363"/>
      <c r="AG66" s="363"/>
      <c r="AH66" s="363"/>
      <c r="AI66" s="363"/>
      <c r="AJ66" s="366"/>
      <c r="AK66" s="366"/>
      <c r="AL66" s="366"/>
    </row>
    <row r="67" spans="1:38">
      <c r="A67" s="364"/>
      <c r="B67" s="344"/>
      <c r="C67" s="364"/>
      <c r="D67" s="363"/>
      <c r="E67" s="365"/>
      <c r="F67" s="363"/>
      <c r="G67" s="363"/>
      <c r="H67" s="363"/>
      <c r="I67" s="363"/>
      <c r="J67" s="363"/>
      <c r="K67" s="363"/>
      <c r="L67" s="363"/>
      <c r="M67" s="363"/>
      <c r="N67" s="363"/>
      <c r="O67" s="363"/>
      <c r="P67" s="363"/>
      <c r="Q67" s="363"/>
      <c r="R67" s="363"/>
      <c r="S67" s="363"/>
      <c r="T67" s="363"/>
      <c r="U67" s="363"/>
      <c r="V67" s="363"/>
      <c r="W67" s="363"/>
      <c r="X67" s="363"/>
      <c r="Y67" s="363"/>
      <c r="Z67" s="363"/>
      <c r="AA67" s="363"/>
      <c r="AB67" s="363"/>
      <c r="AC67" s="363"/>
      <c r="AD67" s="363"/>
      <c r="AE67" s="363"/>
      <c r="AF67" s="363"/>
      <c r="AG67" s="363"/>
      <c r="AH67" s="363"/>
      <c r="AI67" s="363"/>
      <c r="AJ67" s="366"/>
      <c r="AK67" s="366"/>
      <c r="AL67" s="366"/>
    </row>
    <row r="68" spans="1:38">
      <c r="A68" s="364"/>
      <c r="B68" s="344"/>
      <c r="C68" s="364"/>
      <c r="D68" s="363"/>
      <c r="E68" s="365"/>
      <c r="F68" s="363"/>
      <c r="G68" s="363"/>
      <c r="H68" s="363"/>
      <c r="I68" s="363"/>
      <c r="J68" s="363"/>
      <c r="K68" s="363"/>
      <c r="L68" s="363"/>
      <c r="M68" s="363"/>
      <c r="N68" s="363"/>
      <c r="O68" s="363"/>
      <c r="P68" s="363"/>
      <c r="Q68" s="363"/>
      <c r="R68" s="363"/>
      <c r="S68" s="363"/>
      <c r="T68" s="363"/>
      <c r="U68" s="363"/>
      <c r="V68" s="363"/>
      <c r="W68" s="363"/>
      <c r="X68" s="363"/>
      <c r="Y68" s="363"/>
      <c r="Z68" s="363"/>
      <c r="AA68" s="363"/>
      <c r="AB68" s="363"/>
      <c r="AC68" s="363"/>
      <c r="AD68" s="363"/>
      <c r="AE68" s="363"/>
      <c r="AF68" s="363"/>
      <c r="AG68" s="363"/>
      <c r="AH68" s="363"/>
      <c r="AI68" s="363"/>
      <c r="AJ68" s="366"/>
      <c r="AK68" s="366"/>
      <c r="AL68" s="366"/>
    </row>
    <row r="69" spans="1:38">
      <c r="A69" s="364"/>
      <c r="B69" s="344"/>
      <c r="C69" s="364"/>
      <c r="D69" s="363"/>
      <c r="E69" s="365"/>
      <c r="F69" s="363"/>
      <c r="G69" s="363"/>
      <c r="H69" s="363"/>
      <c r="I69" s="363"/>
      <c r="J69" s="363"/>
      <c r="K69" s="363"/>
      <c r="L69" s="363"/>
      <c r="M69" s="363"/>
      <c r="N69" s="363"/>
      <c r="O69" s="363"/>
      <c r="P69" s="363"/>
      <c r="Q69" s="363"/>
      <c r="R69" s="363"/>
      <c r="S69" s="363"/>
      <c r="T69" s="363"/>
      <c r="U69" s="363"/>
      <c r="V69" s="363"/>
      <c r="W69" s="363"/>
      <c r="X69" s="363"/>
      <c r="Y69" s="363"/>
      <c r="Z69" s="363"/>
      <c r="AA69" s="363"/>
      <c r="AB69" s="363"/>
      <c r="AC69" s="363"/>
      <c r="AD69" s="363"/>
      <c r="AE69" s="363"/>
      <c r="AF69" s="363"/>
      <c r="AG69" s="363"/>
      <c r="AH69" s="363"/>
      <c r="AI69" s="363"/>
      <c r="AJ69" s="366"/>
      <c r="AK69" s="366"/>
      <c r="AL69" s="366"/>
    </row>
    <row r="70" spans="1:38">
      <c r="A70" s="364"/>
      <c r="B70" s="344"/>
      <c r="C70" s="364"/>
      <c r="D70" s="363"/>
      <c r="E70" s="365"/>
      <c r="F70" s="363"/>
      <c r="G70" s="363"/>
      <c r="H70" s="363"/>
      <c r="I70" s="363"/>
      <c r="J70" s="363"/>
      <c r="K70" s="363"/>
      <c r="L70" s="363"/>
      <c r="M70" s="363"/>
      <c r="N70" s="363"/>
      <c r="O70" s="363"/>
      <c r="P70" s="363"/>
      <c r="Q70" s="363"/>
      <c r="R70" s="363"/>
      <c r="S70" s="363"/>
      <c r="T70" s="363"/>
      <c r="U70" s="363"/>
      <c r="V70" s="363"/>
      <c r="W70" s="363"/>
      <c r="X70" s="363"/>
      <c r="Y70" s="363"/>
      <c r="Z70" s="363"/>
      <c r="AA70" s="363"/>
      <c r="AB70" s="363"/>
      <c r="AC70" s="363"/>
      <c r="AD70" s="363"/>
      <c r="AE70" s="363"/>
      <c r="AF70" s="363"/>
      <c r="AG70" s="363"/>
      <c r="AH70" s="363"/>
      <c r="AI70" s="363"/>
      <c r="AJ70" s="366"/>
      <c r="AK70" s="366"/>
      <c r="AL70" s="366"/>
    </row>
    <row r="71" spans="1:38">
      <c r="A71" s="364"/>
      <c r="B71" s="344"/>
      <c r="C71" s="364"/>
      <c r="D71" s="363"/>
      <c r="E71" s="365"/>
      <c r="F71" s="363"/>
      <c r="G71" s="363"/>
      <c r="H71" s="363"/>
      <c r="I71" s="363"/>
      <c r="J71" s="363"/>
      <c r="K71" s="363"/>
      <c r="L71" s="363"/>
      <c r="M71" s="363"/>
      <c r="N71" s="363"/>
      <c r="O71" s="363"/>
      <c r="P71" s="363"/>
      <c r="Q71" s="363"/>
      <c r="R71" s="363"/>
      <c r="S71" s="363"/>
      <c r="T71" s="363"/>
      <c r="U71" s="363"/>
      <c r="V71" s="363"/>
      <c r="W71" s="363"/>
      <c r="X71" s="363"/>
      <c r="Y71" s="363"/>
      <c r="Z71" s="363"/>
      <c r="AA71" s="363"/>
      <c r="AB71" s="363"/>
      <c r="AC71" s="363"/>
      <c r="AD71" s="363"/>
      <c r="AE71" s="363"/>
      <c r="AF71" s="363"/>
      <c r="AG71" s="363"/>
      <c r="AH71" s="363"/>
      <c r="AI71" s="363"/>
      <c r="AJ71" s="366"/>
      <c r="AK71" s="366"/>
      <c r="AL71" s="366"/>
    </row>
    <row r="72" spans="1:38">
      <c r="A72" s="364"/>
      <c r="B72" s="344"/>
      <c r="C72" s="364"/>
      <c r="D72" s="363"/>
      <c r="E72" s="365"/>
      <c r="F72" s="363"/>
      <c r="G72" s="363"/>
      <c r="H72" s="363"/>
      <c r="I72" s="363"/>
      <c r="J72" s="363"/>
      <c r="K72" s="363"/>
      <c r="L72" s="363"/>
      <c r="M72" s="363"/>
      <c r="N72" s="363"/>
      <c r="O72" s="363"/>
      <c r="P72" s="363"/>
      <c r="Q72" s="363"/>
      <c r="R72" s="363"/>
      <c r="S72" s="363"/>
      <c r="T72" s="363"/>
      <c r="U72" s="363"/>
      <c r="V72" s="363"/>
      <c r="W72" s="363"/>
      <c r="X72" s="363"/>
      <c r="Y72" s="363"/>
      <c r="Z72" s="363"/>
      <c r="AA72" s="363"/>
      <c r="AB72" s="363"/>
      <c r="AC72" s="363"/>
      <c r="AD72" s="363"/>
      <c r="AE72" s="363"/>
      <c r="AF72" s="363"/>
      <c r="AG72" s="363"/>
      <c r="AH72" s="363"/>
      <c r="AI72" s="363"/>
      <c r="AJ72" s="366"/>
      <c r="AK72" s="366"/>
      <c r="AL72" s="366"/>
    </row>
    <row r="73" spans="1:38">
      <c r="A73" s="364"/>
      <c r="B73" s="344"/>
      <c r="C73" s="364"/>
      <c r="D73" s="363"/>
      <c r="E73" s="365"/>
      <c r="F73" s="363"/>
      <c r="G73" s="363"/>
      <c r="H73" s="363"/>
      <c r="I73" s="363"/>
      <c r="J73" s="363"/>
      <c r="K73" s="363"/>
      <c r="L73" s="363"/>
      <c r="M73" s="363"/>
      <c r="N73" s="363"/>
      <c r="O73" s="363"/>
      <c r="P73" s="363"/>
      <c r="Q73" s="363"/>
      <c r="R73" s="363"/>
      <c r="S73" s="363"/>
      <c r="T73" s="363"/>
      <c r="U73" s="363"/>
      <c r="V73" s="363"/>
      <c r="W73" s="363"/>
      <c r="X73" s="363"/>
      <c r="Y73" s="363"/>
      <c r="Z73" s="363"/>
      <c r="AA73" s="363"/>
      <c r="AB73" s="363"/>
      <c r="AC73" s="363"/>
      <c r="AD73" s="363"/>
      <c r="AE73" s="363"/>
      <c r="AF73" s="363"/>
      <c r="AG73" s="363"/>
      <c r="AH73" s="363"/>
      <c r="AI73" s="363"/>
      <c r="AJ73" s="366"/>
      <c r="AK73" s="366"/>
      <c r="AL73" s="366"/>
    </row>
    <row r="74" spans="1:38">
      <c r="A74" s="364"/>
      <c r="B74" s="344"/>
      <c r="C74" s="364"/>
      <c r="D74" s="363"/>
      <c r="E74" s="365"/>
      <c r="F74" s="363"/>
      <c r="G74" s="363"/>
      <c r="H74" s="363"/>
      <c r="I74" s="363"/>
      <c r="J74" s="363"/>
      <c r="K74" s="363"/>
      <c r="L74" s="363"/>
      <c r="M74" s="363"/>
      <c r="N74" s="363"/>
      <c r="O74" s="363"/>
      <c r="P74" s="363"/>
      <c r="Q74" s="363"/>
      <c r="R74" s="363"/>
      <c r="S74" s="363"/>
      <c r="T74" s="363"/>
      <c r="U74" s="363"/>
      <c r="V74" s="363"/>
      <c r="W74" s="363"/>
      <c r="X74" s="363"/>
      <c r="Y74" s="363"/>
      <c r="Z74" s="363"/>
      <c r="AA74" s="363"/>
      <c r="AB74" s="363"/>
      <c r="AC74" s="363"/>
      <c r="AD74" s="363"/>
      <c r="AE74" s="363"/>
      <c r="AF74" s="363"/>
      <c r="AG74" s="363"/>
      <c r="AH74" s="363"/>
      <c r="AI74" s="363"/>
      <c r="AJ74" s="366"/>
      <c r="AK74" s="366"/>
      <c r="AL74" s="366"/>
    </row>
    <row r="75" spans="1:38">
      <c r="A75" s="364"/>
      <c r="B75" s="344"/>
      <c r="C75" s="364"/>
      <c r="D75" s="363"/>
      <c r="E75" s="365"/>
      <c r="F75" s="363"/>
      <c r="G75" s="363"/>
      <c r="H75" s="363"/>
      <c r="I75" s="363"/>
      <c r="J75" s="363"/>
      <c r="K75" s="363"/>
      <c r="L75" s="363"/>
      <c r="M75" s="363"/>
      <c r="N75" s="363"/>
      <c r="O75" s="363"/>
      <c r="P75" s="363"/>
      <c r="Q75" s="363"/>
      <c r="R75" s="363"/>
      <c r="S75" s="363"/>
      <c r="T75" s="363"/>
      <c r="U75" s="363"/>
      <c r="V75" s="363"/>
      <c r="W75" s="363"/>
      <c r="X75" s="363"/>
      <c r="Y75" s="363"/>
      <c r="Z75" s="363"/>
      <c r="AA75" s="363"/>
      <c r="AB75" s="363"/>
      <c r="AC75" s="363"/>
      <c r="AD75" s="363"/>
      <c r="AE75" s="363"/>
      <c r="AF75" s="363"/>
      <c r="AG75" s="363"/>
      <c r="AH75" s="363"/>
      <c r="AI75" s="363"/>
      <c r="AJ75" s="366"/>
      <c r="AK75" s="366"/>
      <c r="AL75" s="366"/>
    </row>
    <row r="76" spans="1:38">
      <c r="A76" s="364"/>
      <c r="B76" s="344"/>
      <c r="C76" s="364"/>
      <c r="D76" s="363"/>
      <c r="E76" s="365"/>
      <c r="F76" s="363"/>
      <c r="G76" s="363"/>
      <c r="H76" s="363"/>
      <c r="I76" s="363"/>
      <c r="J76" s="363"/>
      <c r="K76" s="363"/>
      <c r="L76" s="363"/>
      <c r="M76" s="363"/>
      <c r="N76" s="363"/>
      <c r="O76" s="363"/>
      <c r="P76" s="363"/>
      <c r="Q76" s="363"/>
      <c r="R76" s="363"/>
      <c r="S76" s="363"/>
      <c r="T76" s="363"/>
      <c r="U76" s="363"/>
      <c r="V76" s="363"/>
      <c r="W76" s="363"/>
      <c r="X76" s="363"/>
      <c r="Y76" s="363"/>
      <c r="Z76" s="363"/>
      <c r="AA76" s="363"/>
      <c r="AB76" s="363"/>
      <c r="AC76" s="363"/>
      <c r="AD76" s="363"/>
      <c r="AE76" s="363"/>
      <c r="AF76" s="363"/>
      <c r="AG76" s="363"/>
      <c r="AH76" s="363"/>
      <c r="AI76" s="363"/>
      <c r="AJ76" s="366"/>
      <c r="AK76" s="366"/>
      <c r="AL76" s="366"/>
    </row>
    <row r="77" spans="1:38">
      <c r="A77" s="364"/>
      <c r="B77" s="344"/>
      <c r="C77" s="364"/>
      <c r="D77" s="363"/>
      <c r="E77" s="365"/>
      <c r="F77" s="363"/>
      <c r="G77" s="363"/>
      <c r="H77" s="363"/>
      <c r="I77" s="363"/>
      <c r="J77" s="363"/>
      <c r="K77" s="363"/>
      <c r="L77" s="363"/>
      <c r="M77" s="363"/>
      <c r="N77" s="363"/>
      <c r="O77" s="363"/>
      <c r="P77" s="363"/>
      <c r="Q77" s="363"/>
      <c r="R77" s="363"/>
      <c r="S77" s="363"/>
      <c r="T77" s="363"/>
      <c r="U77" s="363"/>
      <c r="V77" s="363"/>
      <c r="W77" s="363"/>
      <c r="X77" s="363"/>
      <c r="Y77" s="363"/>
      <c r="Z77" s="363"/>
      <c r="AA77" s="363"/>
      <c r="AB77" s="363"/>
      <c r="AC77" s="363"/>
      <c r="AD77" s="363"/>
      <c r="AE77" s="363"/>
      <c r="AF77" s="363"/>
      <c r="AG77" s="363"/>
      <c r="AH77" s="363"/>
      <c r="AI77" s="363"/>
      <c r="AJ77" s="366"/>
      <c r="AK77" s="366"/>
      <c r="AL77" s="366"/>
    </row>
    <row r="78" spans="1:38">
      <c r="A78" s="364"/>
      <c r="B78" s="344"/>
      <c r="C78" s="364"/>
      <c r="D78" s="363"/>
      <c r="E78" s="365"/>
      <c r="F78" s="363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6"/>
      <c r="AK78" s="366"/>
      <c r="AL78" s="366"/>
    </row>
    <row r="79" spans="1:38">
      <c r="A79" s="364"/>
      <c r="B79" s="344"/>
      <c r="C79" s="364"/>
      <c r="D79" s="363"/>
      <c r="E79" s="365"/>
      <c r="F79" s="363"/>
      <c r="G79" s="363"/>
      <c r="H79" s="363"/>
      <c r="I79" s="363"/>
      <c r="J79" s="363"/>
      <c r="K79" s="363"/>
      <c r="L79" s="363"/>
      <c r="M79" s="363"/>
      <c r="N79" s="363"/>
      <c r="O79" s="363"/>
      <c r="P79" s="363"/>
      <c r="Q79" s="363"/>
      <c r="R79" s="363"/>
      <c r="S79" s="363"/>
      <c r="T79" s="363"/>
      <c r="U79" s="363"/>
      <c r="V79" s="363"/>
      <c r="W79" s="363"/>
      <c r="X79" s="363"/>
      <c r="Y79" s="363"/>
      <c r="Z79" s="363"/>
      <c r="AA79" s="363"/>
      <c r="AB79" s="363"/>
      <c r="AC79" s="363"/>
      <c r="AD79" s="363"/>
      <c r="AE79" s="363"/>
      <c r="AF79" s="363"/>
      <c r="AG79" s="363"/>
      <c r="AH79" s="363"/>
      <c r="AI79" s="363"/>
      <c r="AJ79" s="366"/>
      <c r="AK79" s="366"/>
      <c r="AL79" s="366"/>
    </row>
    <row r="80" spans="1:38">
      <c r="A80" s="364"/>
      <c r="B80" s="344"/>
      <c r="C80" s="364"/>
      <c r="D80" s="363"/>
      <c r="E80" s="365"/>
      <c r="F80" s="363"/>
      <c r="G80" s="363"/>
      <c r="H80" s="363"/>
      <c r="I80" s="363"/>
      <c r="J80" s="363"/>
      <c r="K80" s="363"/>
      <c r="L80" s="363"/>
      <c r="M80" s="363"/>
      <c r="N80" s="363"/>
      <c r="O80" s="363"/>
      <c r="P80" s="363"/>
      <c r="Q80" s="363"/>
      <c r="R80" s="363"/>
      <c r="S80" s="363"/>
      <c r="T80" s="363"/>
      <c r="U80" s="363"/>
      <c r="V80" s="363"/>
      <c r="W80" s="363"/>
      <c r="X80" s="363"/>
      <c r="Y80" s="363"/>
      <c r="Z80" s="363"/>
      <c r="AA80" s="363"/>
      <c r="AB80" s="363"/>
      <c r="AC80" s="363"/>
      <c r="AD80" s="363"/>
      <c r="AE80" s="363"/>
      <c r="AF80" s="363"/>
      <c r="AG80" s="363"/>
      <c r="AH80" s="363"/>
      <c r="AI80" s="363"/>
      <c r="AJ80" s="366"/>
      <c r="AK80" s="366"/>
      <c r="AL80" s="366"/>
    </row>
    <row r="81" spans="1:38">
      <c r="A81" s="364"/>
      <c r="B81" s="344"/>
      <c r="C81" s="364"/>
      <c r="D81" s="363"/>
      <c r="E81" s="365"/>
      <c r="F81" s="363"/>
      <c r="G81" s="363"/>
      <c r="H81" s="363"/>
      <c r="I81" s="363"/>
      <c r="J81" s="363"/>
      <c r="K81" s="363"/>
      <c r="L81" s="363"/>
      <c r="M81" s="363"/>
      <c r="N81" s="363"/>
      <c r="O81" s="363"/>
      <c r="P81" s="363"/>
      <c r="Q81" s="363"/>
      <c r="R81" s="363"/>
      <c r="S81" s="363"/>
      <c r="T81" s="363"/>
      <c r="U81" s="363"/>
      <c r="V81" s="363"/>
      <c r="W81" s="363"/>
      <c r="X81" s="363"/>
      <c r="Y81" s="363"/>
      <c r="Z81" s="363"/>
      <c r="AA81" s="363"/>
      <c r="AB81" s="363"/>
      <c r="AC81" s="363"/>
      <c r="AD81" s="363"/>
      <c r="AE81" s="363"/>
      <c r="AF81" s="363"/>
      <c r="AG81" s="363"/>
      <c r="AH81" s="363"/>
      <c r="AI81" s="363"/>
      <c r="AJ81" s="366"/>
      <c r="AK81" s="366"/>
      <c r="AL81" s="366"/>
    </row>
    <row r="82" spans="1:38">
      <c r="A82" s="364"/>
      <c r="B82" s="344"/>
      <c r="C82" s="364"/>
      <c r="D82" s="344"/>
      <c r="E82" s="366"/>
      <c r="F82" s="344"/>
      <c r="G82" s="344"/>
      <c r="H82" s="344"/>
      <c r="I82" s="344"/>
      <c r="J82" s="344"/>
      <c r="K82" s="344"/>
      <c r="L82" s="370"/>
      <c r="M82" s="344"/>
      <c r="N82" s="344"/>
      <c r="O82" s="344"/>
      <c r="P82" s="344"/>
      <c r="Q82" s="344"/>
      <c r="R82" s="344"/>
      <c r="S82" s="344"/>
      <c r="T82" s="370"/>
      <c r="U82" s="344"/>
      <c r="V82" s="344"/>
      <c r="W82" s="344"/>
      <c r="X82" s="344"/>
      <c r="Y82" s="344"/>
      <c r="Z82" s="344"/>
      <c r="AA82" s="344"/>
      <c r="AB82" s="344"/>
      <c r="AC82" s="344"/>
      <c r="AD82" s="344"/>
      <c r="AE82" s="344"/>
      <c r="AF82" s="344"/>
      <c r="AG82" s="344"/>
      <c r="AH82" s="344"/>
      <c r="AI82" s="344"/>
      <c r="AJ82" s="366"/>
      <c r="AK82" s="366"/>
      <c r="AL82" s="366"/>
    </row>
    <row r="83" spans="1:38">
      <c r="A83" s="364"/>
      <c r="B83" s="344"/>
      <c r="C83" s="364"/>
      <c r="D83" s="344"/>
      <c r="E83" s="366"/>
      <c r="F83" s="344"/>
      <c r="G83" s="344"/>
      <c r="H83" s="344"/>
      <c r="I83" s="344"/>
      <c r="J83" s="344"/>
      <c r="K83" s="344"/>
      <c r="L83" s="370"/>
      <c r="M83" s="344"/>
      <c r="N83" s="344"/>
      <c r="O83" s="344"/>
      <c r="P83" s="344"/>
      <c r="Q83" s="344"/>
      <c r="R83" s="344"/>
      <c r="S83" s="344"/>
      <c r="T83" s="370"/>
      <c r="U83" s="344"/>
      <c r="V83" s="344"/>
      <c r="W83" s="344"/>
      <c r="X83" s="344"/>
      <c r="Y83" s="344"/>
      <c r="Z83" s="344"/>
      <c r="AA83" s="344"/>
      <c r="AB83" s="344"/>
      <c r="AC83" s="344"/>
      <c r="AD83" s="344"/>
      <c r="AE83" s="344"/>
      <c r="AF83" s="344"/>
      <c r="AG83" s="344"/>
      <c r="AH83" s="344"/>
      <c r="AI83" s="344"/>
      <c r="AJ83" s="366"/>
      <c r="AK83" s="366"/>
      <c r="AL83" s="366"/>
    </row>
    <row r="84" spans="1:38">
      <c r="A84" s="364"/>
      <c r="B84" s="344"/>
      <c r="C84" s="364"/>
      <c r="D84" s="344"/>
      <c r="E84" s="366"/>
      <c r="F84" s="344"/>
      <c r="G84" s="344"/>
      <c r="H84" s="344"/>
      <c r="I84" s="344"/>
      <c r="J84" s="344"/>
      <c r="K84" s="344"/>
      <c r="L84" s="370"/>
      <c r="M84" s="344"/>
      <c r="N84" s="344"/>
      <c r="O84" s="344"/>
      <c r="P84" s="344"/>
      <c r="Q84" s="344"/>
      <c r="R84" s="344"/>
      <c r="S84" s="344"/>
      <c r="T84" s="370"/>
      <c r="U84" s="344"/>
      <c r="V84" s="344"/>
      <c r="W84" s="344"/>
      <c r="X84" s="344"/>
      <c r="Y84" s="344"/>
      <c r="Z84" s="344"/>
      <c r="AA84" s="344"/>
      <c r="AB84" s="344"/>
      <c r="AC84" s="344"/>
      <c r="AD84" s="344"/>
      <c r="AE84" s="344"/>
      <c r="AF84" s="344"/>
      <c r="AG84" s="344"/>
      <c r="AH84" s="344"/>
      <c r="AI84" s="344"/>
      <c r="AJ84" s="366"/>
      <c r="AK84" s="366"/>
      <c r="AL84" s="366"/>
    </row>
    <row r="85" spans="1:38">
      <c r="A85" s="364"/>
      <c r="B85" s="344"/>
      <c r="C85" s="364"/>
      <c r="D85" s="344"/>
      <c r="E85" s="366"/>
      <c r="F85" s="344"/>
      <c r="G85" s="344"/>
      <c r="H85" s="344"/>
      <c r="I85" s="344"/>
      <c r="J85" s="344"/>
      <c r="K85" s="344"/>
      <c r="L85" s="370"/>
      <c r="M85" s="344"/>
      <c r="N85" s="344"/>
      <c r="O85" s="344"/>
      <c r="P85" s="344"/>
      <c r="Q85" s="344"/>
      <c r="R85" s="344"/>
      <c r="S85" s="344"/>
      <c r="T85" s="370"/>
      <c r="U85" s="344"/>
      <c r="V85" s="344"/>
      <c r="W85" s="344"/>
      <c r="X85" s="344"/>
      <c r="Y85" s="344"/>
      <c r="Z85" s="344"/>
      <c r="AA85" s="344"/>
      <c r="AB85" s="344"/>
      <c r="AC85" s="344"/>
      <c r="AD85" s="344"/>
      <c r="AE85" s="344"/>
      <c r="AF85" s="344"/>
      <c r="AG85" s="344"/>
      <c r="AH85" s="344"/>
      <c r="AI85" s="344"/>
      <c r="AJ85" s="366"/>
      <c r="AK85" s="366"/>
      <c r="AL85" s="366"/>
    </row>
    <row r="86" spans="1:38">
      <c r="A86" s="364"/>
      <c r="B86" s="344"/>
      <c r="C86" s="364"/>
      <c r="D86" s="344"/>
      <c r="E86" s="366"/>
      <c r="F86" s="344"/>
      <c r="G86" s="344"/>
      <c r="H86" s="344"/>
      <c r="I86" s="344"/>
      <c r="J86" s="344"/>
      <c r="K86" s="344"/>
      <c r="L86" s="370"/>
      <c r="M86" s="344"/>
      <c r="N86" s="344"/>
      <c r="O86" s="344"/>
      <c r="P86" s="344"/>
      <c r="Q86" s="344"/>
      <c r="R86" s="344"/>
      <c r="S86" s="344"/>
      <c r="T86" s="370"/>
      <c r="U86" s="344"/>
      <c r="V86" s="344"/>
      <c r="W86" s="344"/>
      <c r="X86" s="344"/>
      <c r="Y86" s="344"/>
      <c r="Z86" s="344"/>
      <c r="AA86" s="344"/>
      <c r="AB86" s="344"/>
      <c r="AC86" s="344"/>
      <c r="AD86" s="344"/>
      <c r="AE86" s="344"/>
      <c r="AF86" s="344"/>
      <c r="AG86" s="344"/>
      <c r="AH86" s="344"/>
      <c r="AI86" s="344"/>
      <c r="AJ86" s="366"/>
      <c r="AK86" s="366"/>
      <c r="AL86" s="366"/>
    </row>
    <row r="87" spans="1:38">
      <c r="A87" s="364"/>
      <c r="B87" s="344"/>
      <c r="C87" s="364"/>
      <c r="D87" s="344"/>
      <c r="E87" s="366"/>
      <c r="F87" s="344"/>
      <c r="G87" s="344"/>
      <c r="H87" s="344"/>
      <c r="I87" s="344"/>
      <c r="J87" s="344"/>
      <c r="K87" s="344"/>
      <c r="L87" s="370"/>
      <c r="M87" s="344"/>
      <c r="N87" s="344"/>
      <c r="O87" s="344"/>
      <c r="P87" s="344"/>
      <c r="Q87" s="344"/>
      <c r="R87" s="344"/>
      <c r="S87" s="344"/>
      <c r="T87" s="370"/>
      <c r="U87" s="344"/>
      <c r="V87" s="344"/>
      <c r="W87" s="344"/>
      <c r="X87" s="344"/>
      <c r="Y87" s="344"/>
      <c r="Z87" s="344"/>
      <c r="AA87" s="344"/>
      <c r="AB87" s="344"/>
      <c r="AC87" s="344"/>
      <c r="AD87" s="344"/>
      <c r="AE87" s="344"/>
      <c r="AF87" s="344"/>
      <c r="AG87" s="344"/>
      <c r="AH87" s="344"/>
      <c r="AI87" s="344"/>
      <c r="AJ87" s="366"/>
      <c r="AK87" s="366"/>
      <c r="AL87" s="366"/>
    </row>
    <row r="88" spans="1:38">
      <c r="A88" s="364"/>
      <c r="B88" s="344"/>
      <c r="C88" s="364"/>
      <c r="D88" s="344"/>
      <c r="E88" s="366"/>
      <c r="F88" s="344"/>
      <c r="G88" s="344"/>
      <c r="H88" s="344"/>
      <c r="I88" s="344"/>
      <c r="J88" s="344"/>
      <c r="K88" s="344"/>
      <c r="L88" s="370"/>
      <c r="M88" s="344"/>
      <c r="N88" s="344"/>
      <c r="O88" s="344"/>
      <c r="P88" s="344"/>
      <c r="Q88" s="344"/>
      <c r="R88" s="344"/>
      <c r="S88" s="344"/>
      <c r="T88" s="370"/>
      <c r="U88" s="344"/>
      <c r="V88" s="344"/>
      <c r="W88" s="344"/>
      <c r="X88" s="344"/>
      <c r="Y88" s="344"/>
      <c r="Z88" s="344"/>
      <c r="AA88" s="344"/>
      <c r="AB88" s="344"/>
      <c r="AC88" s="344"/>
      <c r="AD88" s="344"/>
      <c r="AE88" s="344"/>
      <c r="AF88" s="344"/>
      <c r="AG88" s="344"/>
      <c r="AH88" s="344"/>
      <c r="AI88" s="344"/>
      <c r="AJ88" s="366"/>
      <c r="AK88" s="366"/>
      <c r="AL88" s="366"/>
    </row>
    <row r="89" spans="1:38">
      <c r="A89" s="364"/>
      <c r="B89" s="344"/>
      <c r="C89" s="364"/>
      <c r="D89" s="344"/>
      <c r="E89" s="366"/>
      <c r="F89" s="344"/>
      <c r="G89" s="344"/>
      <c r="H89" s="344"/>
      <c r="I89" s="344"/>
      <c r="J89" s="344"/>
      <c r="K89" s="344"/>
      <c r="L89" s="370"/>
      <c r="M89" s="344"/>
      <c r="N89" s="344"/>
      <c r="O89" s="344"/>
      <c r="P89" s="344"/>
      <c r="Q89" s="344"/>
      <c r="R89" s="344"/>
      <c r="S89" s="344"/>
      <c r="T89" s="370"/>
      <c r="U89" s="344"/>
      <c r="V89" s="344"/>
      <c r="W89" s="344"/>
      <c r="X89" s="344"/>
      <c r="Y89" s="344"/>
      <c r="Z89" s="344"/>
      <c r="AA89" s="344"/>
      <c r="AB89" s="344"/>
      <c r="AC89" s="344"/>
      <c r="AD89" s="344"/>
      <c r="AE89" s="344"/>
      <c r="AF89" s="344"/>
      <c r="AG89" s="344"/>
      <c r="AH89" s="344"/>
      <c r="AI89" s="344"/>
      <c r="AJ89" s="366"/>
      <c r="AK89" s="366"/>
      <c r="AL89" s="366"/>
    </row>
    <row r="90" spans="1:38">
      <c r="A90" s="364"/>
      <c r="B90" s="344"/>
      <c r="C90" s="364"/>
      <c r="D90" s="344"/>
      <c r="E90" s="366"/>
      <c r="F90" s="344"/>
      <c r="G90" s="344"/>
      <c r="H90" s="344"/>
      <c r="I90" s="344"/>
      <c r="J90" s="344"/>
      <c r="K90" s="344"/>
      <c r="L90" s="370"/>
      <c r="M90" s="344"/>
      <c r="N90" s="344"/>
      <c r="O90" s="344"/>
      <c r="P90" s="344"/>
      <c r="Q90" s="344"/>
      <c r="R90" s="344"/>
      <c r="S90" s="344"/>
      <c r="T90" s="370"/>
      <c r="U90" s="344"/>
      <c r="V90" s="344"/>
      <c r="W90" s="344"/>
      <c r="X90" s="344"/>
      <c r="Y90" s="344"/>
      <c r="Z90" s="344"/>
      <c r="AA90" s="344"/>
      <c r="AB90" s="344"/>
      <c r="AC90" s="344"/>
      <c r="AD90" s="344"/>
      <c r="AE90" s="344"/>
      <c r="AF90" s="344"/>
      <c r="AG90" s="344"/>
      <c r="AH90" s="344"/>
      <c r="AI90" s="344"/>
      <c r="AJ90" s="366"/>
      <c r="AK90" s="366"/>
      <c r="AL90" s="366"/>
    </row>
    <row r="91" spans="1:38">
      <c r="A91" s="364"/>
      <c r="B91" s="344"/>
      <c r="C91" s="364"/>
      <c r="D91" s="344"/>
      <c r="E91" s="366"/>
      <c r="F91" s="344"/>
      <c r="G91" s="344"/>
      <c r="H91" s="344"/>
      <c r="I91" s="344"/>
      <c r="J91" s="344"/>
      <c r="K91" s="344"/>
      <c r="L91" s="370"/>
      <c r="M91" s="344"/>
      <c r="N91" s="344"/>
      <c r="O91" s="344"/>
      <c r="P91" s="344"/>
      <c r="Q91" s="344"/>
      <c r="R91" s="344"/>
      <c r="S91" s="344"/>
      <c r="T91" s="370"/>
      <c r="U91" s="344"/>
      <c r="V91" s="344"/>
      <c r="W91" s="344"/>
      <c r="X91" s="344"/>
      <c r="Y91" s="344"/>
      <c r="Z91" s="344"/>
      <c r="AA91" s="344"/>
      <c r="AB91" s="344"/>
      <c r="AC91" s="344"/>
      <c r="AD91" s="344"/>
      <c r="AE91" s="344"/>
      <c r="AF91" s="344"/>
      <c r="AG91" s="344"/>
      <c r="AH91" s="344"/>
      <c r="AI91" s="344"/>
      <c r="AJ91" s="366"/>
      <c r="AK91" s="366"/>
      <c r="AL91" s="366"/>
    </row>
    <row r="92" spans="1:38">
      <c r="A92" s="364"/>
      <c r="B92" s="344"/>
      <c r="C92" s="364"/>
      <c r="D92" s="344"/>
      <c r="E92" s="366"/>
      <c r="F92" s="344"/>
      <c r="G92" s="344"/>
      <c r="H92" s="344"/>
      <c r="I92" s="344"/>
      <c r="J92" s="344"/>
      <c r="K92" s="344"/>
      <c r="L92" s="370"/>
      <c r="M92" s="344"/>
      <c r="N92" s="344"/>
      <c r="O92" s="344"/>
      <c r="P92" s="344"/>
      <c r="Q92" s="344"/>
      <c r="R92" s="344"/>
      <c r="S92" s="344"/>
      <c r="T92" s="370"/>
      <c r="U92" s="344"/>
      <c r="V92" s="344"/>
      <c r="W92" s="344"/>
      <c r="X92" s="344"/>
      <c r="Y92" s="344"/>
      <c r="Z92" s="344"/>
      <c r="AA92" s="344"/>
      <c r="AB92" s="344"/>
      <c r="AC92" s="344"/>
      <c r="AD92" s="344"/>
      <c r="AE92" s="344"/>
      <c r="AF92" s="344"/>
      <c r="AG92" s="344"/>
      <c r="AH92" s="344"/>
      <c r="AI92" s="344"/>
      <c r="AJ92" s="366"/>
      <c r="AK92" s="366"/>
      <c r="AL92" s="366"/>
    </row>
    <row r="93" spans="1:38">
      <c r="A93" s="364"/>
      <c r="B93" s="344"/>
      <c r="C93" s="364"/>
      <c r="D93" s="344"/>
      <c r="E93" s="366"/>
      <c r="F93" s="344"/>
      <c r="G93" s="344"/>
      <c r="H93" s="344"/>
      <c r="I93" s="344"/>
      <c r="J93" s="344"/>
      <c r="K93" s="344"/>
      <c r="L93" s="370"/>
      <c r="M93" s="344"/>
      <c r="N93" s="344"/>
      <c r="O93" s="344"/>
      <c r="P93" s="344"/>
      <c r="Q93" s="344"/>
      <c r="R93" s="344"/>
      <c r="S93" s="344"/>
      <c r="T93" s="370"/>
      <c r="U93" s="344"/>
      <c r="V93" s="344"/>
      <c r="W93" s="344"/>
      <c r="X93" s="344"/>
      <c r="Y93" s="344"/>
      <c r="Z93" s="344"/>
      <c r="AA93" s="344"/>
      <c r="AB93" s="344"/>
      <c r="AC93" s="344"/>
      <c r="AD93" s="344"/>
      <c r="AE93" s="344"/>
      <c r="AF93" s="344"/>
      <c r="AG93" s="344"/>
      <c r="AH93" s="344"/>
      <c r="AI93" s="344"/>
      <c r="AJ93" s="366"/>
      <c r="AK93" s="366"/>
      <c r="AL93" s="366"/>
    </row>
    <row r="94" spans="1:38">
      <c r="A94" s="364"/>
      <c r="B94" s="344"/>
      <c r="C94" s="364"/>
      <c r="D94" s="344"/>
      <c r="E94" s="366"/>
      <c r="F94" s="344"/>
      <c r="G94" s="344"/>
      <c r="H94" s="344"/>
      <c r="I94" s="344"/>
      <c r="J94" s="344"/>
      <c r="K94" s="344"/>
      <c r="L94" s="370"/>
      <c r="M94" s="344"/>
      <c r="N94" s="344"/>
      <c r="O94" s="344"/>
      <c r="P94" s="344"/>
      <c r="Q94" s="344"/>
      <c r="R94" s="344"/>
      <c r="S94" s="344"/>
      <c r="T94" s="370"/>
      <c r="U94" s="344"/>
      <c r="V94" s="344"/>
      <c r="W94" s="344"/>
      <c r="X94" s="344"/>
      <c r="Y94" s="344"/>
      <c r="Z94" s="344"/>
      <c r="AA94" s="344"/>
      <c r="AB94" s="344"/>
      <c r="AC94" s="344"/>
      <c r="AD94" s="344"/>
      <c r="AE94" s="344"/>
      <c r="AF94" s="344"/>
      <c r="AG94" s="344"/>
      <c r="AH94" s="344"/>
      <c r="AI94" s="344"/>
      <c r="AJ94" s="366"/>
      <c r="AK94" s="366"/>
      <c r="AL94" s="366"/>
    </row>
    <row r="95" spans="1:38">
      <c r="A95" s="364"/>
      <c r="B95" s="344"/>
      <c r="C95" s="364"/>
      <c r="D95" s="344"/>
      <c r="E95" s="366"/>
      <c r="F95" s="344"/>
      <c r="G95" s="344"/>
      <c r="H95" s="344"/>
      <c r="I95" s="344"/>
      <c r="J95" s="344"/>
      <c r="K95" s="344"/>
      <c r="L95" s="370"/>
      <c r="M95" s="344"/>
      <c r="N95" s="344"/>
      <c r="O95" s="344"/>
      <c r="P95" s="344"/>
      <c r="Q95" s="344"/>
      <c r="R95" s="344"/>
      <c r="S95" s="344"/>
      <c r="T95" s="370"/>
      <c r="U95" s="344"/>
      <c r="V95" s="344"/>
      <c r="W95" s="344"/>
      <c r="X95" s="344"/>
      <c r="Y95" s="344"/>
      <c r="Z95" s="344"/>
      <c r="AA95" s="344"/>
      <c r="AB95" s="344"/>
      <c r="AC95" s="344"/>
      <c r="AD95" s="344"/>
      <c r="AE95" s="344"/>
      <c r="AF95" s="344"/>
      <c r="AG95" s="344"/>
      <c r="AH95" s="344"/>
      <c r="AI95" s="344"/>
      <c r="AJ95" s="366"/>
      <c r="AK95" s="366"/>
      <c r="AL95" s="366"/>
    </row>
    <row r="96" spans="1:38">
      <c r="A96" s="364"/>
      <c r="B96" s="344"/>
      <c r="C96" s="364"/>
      <c r="D96" s="344"/>
      <c r="E96" s="366"/>
      <c r="F96" s="344"/>
      <c r="G96" s="344"/>
      <c r="H96" s="344"/>
      <c r="I96" s="344"/>
      <c r="J96" s="344"/>
      <c r="K96" s="344"/>
      <c r="L96" s="370"/>
      <c r="M96" s="344"/>
      <c r="N96" s="344"/>
      <c r="O96" s="344"/>
      <c r="P96" s="344"/>
      <c r="Q96" s="344"/>
      <c r="R96" s="344"/>
      <c r="S96" s="344"/>
      <c r="T96" s="370"/>
      <c r="U96" s="344"/>
      <c r="V96" s="344"/>
      <c r="W96" s="344"/>
      <c r="X96" s="344"/>
      <c r="Y96" s="344"/>
      <c r="Z96" s="344"/>
      <c r="AA96" s="344"/>
      <c r="AB96" s="344"/>
      <c r="AC96" s="344"/>
      <c r="AD96" s="344"/>
      <c r="AE96" s="344"/>
      <c r="AF96" s="344"/>
      <c r="AG96" s="344"/>
      <c r="AH96" s="344"/>
      <c r="AI96" s="344"/>
      <c r="AJ96" s="366"/>
      <c r="AK96" s="366"/>
      <c r="AL96" s="366"/>
    </row>
    <row r="97" spans="1:38">
      <c r="A97" s="364"/>
      <c r="B97" s="344"/>
      <c r="C97" s="364"/>
      <c r="D97" s="344"/>
      <c r="E97" s="366"/>
      <c r="F97" s="344"/>
      <c r="G97" s="344"/>
      <c r="H97" s="344"/>
      <c r="I97" s="344"/>
      <c r="J97" s="344"/>
      <c r="K97" s="344"/>
      <c r="L97" s="370"/>
      <c r="M97" s="344"/>
      <c r="N97" s="344"/>
      <c r="O97" s="344"/>
      <c r="P97" s="344"/>
      <c r="Q97" s="344"/>
      <c r="R97" s="344"/>
      <c r="S97" s="344"/>
      <c r="T97" s="370"/>
      <c r="U97" s="344"/>
      <c r="V97" s="344"/>
      <c r="W97" s="344"/>
      <c r="X97" s="344"/>
      <c r="Y97" s="344"/>
      <c r="Z97" s="344"/>
      <c r="AA97" s="344"/>
      <c r="AB97" s="344"/>
      <c r="AC97" s="344"/>
      <c r="AD97" s="344"/>
      <c r="AE97" s="344"/>
      <c r="AF97" s="344"/>
      <c r="AG97" s="344"/>
      <c r="AH97" s="344"/>
      <c r="AI97" s="344"/>
      <c r="AJ97" s="366"/>
      <c r="AK97" s="366"/>
      <c r="AL97" s="366"/>
    </row>
    <row r="98" spans="1:38">
      <c r="A98" s="364"/>
      <c r="B98" s="344"/>
      <c r="C98" s="364"/>
      <c r="D98" s="344"/>
      <c r="E98" s="366"/>
      <c r="F98" s="344"/>
      <c r="G98" s="344"/>
      <c r="H98" s="344"/>
      <c r="I98" s="344"/>
      <c r="J98" s="344"/>
      <c r="K98" s="344"/>
      <c r="L98" s="370"/>
      <c r="M98" s="344"/>
      <c r="N98" s="344"/>
      <c r="O98" s="344"/>
      <c r="P98" s="344"/>
      <c r="Q98" s="344"/>
      <c r="R98" s="344"/>
      <c r="S98" s="344"/>
      <c r="T98" s="370"/>
      <c r="U98" s="344"/>
      <c r="V98" s="344"/>
      <c r="W98" s="344"/>
      <c r="X98" s="344"/>
      <c r="Y98" s="344"/>
      <c r="Z98" s="344"/>
      <c r="AA98" s="344"/>
      <c r="AB98" s="344"/>
      <c r="AC98" s="344"/>
      <c r="AD98" s="344"/>
      <c r="AE98" s="344"/>
      <c r="AF98" s="344"/>
      <c r="AG98" s="344"/>
      <c r="AH98" s="344"/>
      <c r="AI98" s="344"/>
      <c r="AJ98" s="366"/>
      <c r="AK98" s="366"/>
      <c r="AL98" s="366"/>
    </row>
    <row r="99" spans="1:38">
      <c r="A99" s="364"/>
      <c r="B99" s="344"/>
      <c r="C99" s="364"/>
      <c r="D99" s="344"/>
      <c r="E99" s="366"/>
      <c r="F99" s="344"/>
      <c r="G99" s="344"/>
      <c r="H99" s="344"/>
      <c r="I99" s="344"/>
      <c r="J99" s="344"/>
      <c r="K99" s="344"/>
      <c r="L99" s="370"/>
      <c r="M99" s="344"/>
      <c r="N99" s="344"/>
      <c r="O99" s="344"/>
      <c r="P99" s="344"/>
      <c r="Q99" s="344"/>
      <c r="R99" s="344"/>
      <c r="S99" s="344"/>
      <c r="T99" s="370"/>
      <c r="U99" s="344"/>
      <c r="V99" s="344"/>
      <c r="W99" s="344"/>
      <c r="X99" s="344"/>
      <c r="Y99" s="344"/>
      <c r="Z99" s="344"/>
      <c r="AA99" s="344"/>
      <c r="AB99" s="344"/>
      <c r="AC99" s="344"/>
      <c r="AD99" s="344"/>
      <c r="AE99" s="344"/>
      <c r="AF99" s="344"/>
      <c r="AG99" s="344"/>
      <c r="AH99" s="344"/>
      <c r="AI99" s="344"/>
      <c r="AJ99" s="366"/>
      <c r="AK99" s="366"/>
      <c r="AL99" s="366"/>
    </row>
    <row r="100" spans="1:38">
      <c r="A100" s="364"/>
      <c r="B100" s="344"/>
      <c r="C100" s="364"/>
      <c r="D100" s="344"/>
      <c r="E100" s="366"/>
      <c r="F100" s="344"/>
      <c r="G100" s="344"/>
      <c r="H100" s="344"/>
      <c r="I100" s="344"/>
      <c r="J100" s="344"/>
      <c r="K100" s="344"/>
      <c r="L100" s="370"/>
      <c r="M100" s="344"/>
      <c r="N100" s="344"/>
      <c r="O100" s="344"/>
      <c r="P100" s="344"/>
      <c r="Q100" s="344"/>
      <c r="R100" s="344"/>
      <c r="S100" s="344"/>
      <c r="T100" s="370"/>
      <c r="U100" s="344"/>
      <c r="V100" s="344"/>
      <c r="W100" s="344"/>
      <c r="X100" s="344"/>
      <c r="Y100" s="344"/>
      <c r="Z100" s="344"/>
      <c r="AA100" s="344"/>
      <c r="AB100" s="344"/>
      <c r="AC100" s="344"/>
      <c r="AD100" s="344"/>
      <c r="AE100" s="344"/>
      <c r="AF100" s="344"/>
      <c r="AG100" s="344"/>
      <c r="AH100" s="344"/>
      <c r="AI100" s="344"/>
      <c r="AJ100" s="366"/>
      <c r="AK100" s="366"/>
      <c r="AL100" s="366"/>
    </row>
    <row r="101" spans="1:38">
      <c r="A101" s="364"/>
      <c r="B101" s="344"/>
      <c r="C101" s="364"/>
      <c r="D101" s="344"/>
      <c r="E101" s="366"/>
      <c r="F101" s="344"/>
      <c r="G101" s="344"/>
      <c r="H101" s="344"/>
      <c r="I101" s="344"/>
      <c r="J101" s="344"/>
      <c r="K101" s="344"/>
      <c r="L101" s="370"/>
      <c r="M101" s="344"/>
      <c r="N101" s="344"/>
      <c r="O101" s="344"/>
      <c r="P101" s="344"/>
      <c r="Q101" s="344"/>
      <c r="R101" s="344"/>
      <c r="S101" s="344"/>
      <c r="T101" s="370"/>
      <c r="U101" s="344"/>
      <c r="V101" s="344"/>
      <c r="W101" s="344"/>
      <c r="X101" s="344"/>
      <c r="Y101" s="344"/>
      <c r="Z101" s="344"/>
      <c r="AA101" s="344"/>
      <c r="AB101" s="344"/>
      <c r="AC101" s="344"/>
      <c r="AD101" s="344"/>
      <c r="AE101" s="344"/>
      <c r="AF101" s="344"/>
      <c r="AG101" s="344"/>
      <c r="AH101" s="344"/>
      <c r="AI101" s="344"/>
      <c r="AJ101" s="366"/>
      <c r="AK101" s="366"/>
      <c r="AL101" s="366"/>
    </row>
    <row r="102" spans="1:38">
      <c r="A102" s="364"/>
      <c r="B102" s="344"/>
      <c r="C102" s="364"/>
      <c r="D102" s="344"/>
      <c r="E102" s="366"/>
      <c r="F102" s="344"/>
      <c r="G102" s="344"/>
      <c r="H102" s="344"/>
      <c r="I102" s="344"/>
      <c r="J102" s="344"/>
      <c r="K102" s="344"/>
      <c r="L102" s="370"/>
      <c r="M102" s="344"/>
      <c r="N102" s="344"/>
      <c r="O102" s="344"/>
      <c r="P102" s="344"/>
      <c r="Q102" s="344"/>
      <c r="R102" s="344"/>
      <c r="S102" s="344"/>
      <c r="T102" s="370"/>
      <c r="U102" s="344"/>
      <c r="V102" s="344"/>
      <c r="W102" s="344"/>
      <c r="X102" s="344"/>
      <c r="Y102" s="344"/>
      <c r="Z102" s="344"/>
      <c r="AA102" s="344"/>
      <c r="AB102" s="344"/>
      <c r="AC102" s="344"/>
      <c r="AD102" s="344"/>
      <c r="AE102" s="344"/>
      <c r="AF102" s="344"/>
      <c r="AG102" s="344"/>
      <c r="AH102" s="344"/>
      <c r="AI102" s="344"/>
      <c r="AJ102" s="366"/>
      <c r="AK102" s="366"/>
      <c r="AL102" s="366"/>
    </row>
    <row r="103" spans="1:38">
      <c r="A103" s="364"/>
      <c r="B103" s="344"/>
      <c r="C103" s="364"/>
      <c r="D103" s="344"/>
      <c r="E103" s="366"/>
      <c r="F103" s="344"/>
      <c r="G103" s="344"/>
      <c r="H103" s="344"/>
      <c r="I103" s="344"/>
      <c r="J103" s="344"/>
      <c r="K103" s="344"/>
      <c r="L103" s="370"/>
      <c r="M103" s="344"/>
      <c r="N103" s="344"/>
      <c r="O103" s="344"/>
      <c r="P103" s="344"/>
      <c r="Q103" s="344"/>
      <c r="R103" s="344"/>
      <c r="S103" s="344"/>
      <c r="T103" s="370"/>
      <c r="U103" s="344"/>
      <c r="V103" s="344"/>
      <c r="W103" s="344"/>
      <c r="X103" s="344"/>
      <c r="Y103" s="344"/>
      <c r="Z103" s="344"/>
      <c r="AA103" s="344"/>
      <c r="AB103" s="344"/>
      <c r="AC103" s="344"/>
      <c r="AD103" s="344"/>
      <c r="AE103" s="344"/>
      <c r="AF103" s="344"/>
      <c r="AG103" s="344"/>
      <c r="AH103" s="344"/>
      <c r="AI103" s="344"/>
      <c r="AJ103" s="366"/>
      <c r="AK103" s="366"/>
      <c r="AL103" s="366"/>
    </row>
    <row r="104" spans="1:38">
      <c r="A104" s="364"/>
      <c r="B104" s="344"/>
      <c r="C104" s="364"/>
      <c r="D104" s="344"/>
      <c r="E104" s="366"/>
      <c r="F104" s="344"/>
      <c r="G104" s="344"/>
      <c r="H104" s="344"/>
      <c r="I104" s="344"/>
      <c r="J104" s="344"/>
      <c r="K104" s="344"/>
      <c r="L104" s="370"/>
      <c r="M104" s="344"/>
      <c r="N104" s="344"/>
      <c r="O104" s="344"/>
      <c r="P104" s="344"/>
      <c r="Q104" s="344"/>
      <c r="R104" s="344"/>
      <c r="S104" s="344"/>
      <c r="T104" s="370"/>
      <c r="U104" s="344"/>
      <c r="V104" s="344"/>
      <c r="W104" s="344"/>
      <c r="X104" s="344"/>
      <c r="Y104" s="344"/>
      <c r="Z104" s="344"/>
      <c r="AA104" s="344"/>
      <c r="AB104" s="344"/>
      <c r="AC104" s="344"/>
      <c r="AD104" s="344"/>
      <c r="AE104" s="344"/>
      <c r="AF104" s="344"/>
      <c r="AG104" s="344"/>
      <c r="AH104" s="344"/>
      <c r="AI104" s="344"/>
      <c r="AJ104" s="366"/>
      <c r="AK104" s="366"/>
      <c r="AL104" s="366"/>
    </row>
    <row r="105" spans="1:38">
      <c r="A105" s="364"/>
      <c r="B105" s="344"/>
      <c r="C105" s="364"/>
      <c r="D105" s="344"/>
      <c r="E105" s="366"/>
      <c r="F105" s="344"/>
      <c r="G105" s="344"/>
      <c r="H105" s="344"/>
      <c r="I105" s="344"/>
      <c r="J105" s="344"/>
      <c r="K105" s="344"/>
      <c r="L105" s="370"/>
      <c r="M105" s="344"/>
      <c r="N105" s="344"/>
      <c r="O105" s="344"/>
      <c r="P105" s="344"/>
      <c r="Q105" s="344"/>
      <c r="R105" s="344"/>
      <c r="S105" s="344"/>
      <c r="T105" s="370"/>
      <c r="U105" s="344"/>
      <c r="V105" s="344"/>
      <c r="W105" s="344"/>
      <c r="X105" s="344"/>
      <c r="Y105" s="344"/>
      <c r="Z105" s="344"/>
      <c r="AA105" s="344"/>
      <c r="AB105" s="344"/>
      <c r="AC105" s="344"/>
      <c r="AD105" s="344"/>
      <c r="AE105" s="344"/>
      <c r="AF105" s="344"/>
      <c r="AG105" s="344"/>
      <c r="AH105" s="344"/>
      <c r="AI105" s="344"/>
      <c r="AJ105" s="366"/>
      <c r="AK105" s="366"/>
      <c r="AL105" s="366"/>
    </row>
    <row r="106" spans="1:38">
      <c r="A106" s="364"/>
      <c r="B106" s="344"/>
      <c r="C106" s="364"/>
      <c r="D106" s="344"/>
      <c r="E106" s="366"/>
      <c r="F106" s="344"/>
      <c r="G106" s="344"/>
      <c r="H106" s="344"/>
      <c r="I106" s="344"/>
      <c r="J106" s="344"/>
      <c r="K106" s="344"/>
      <c r="L106" s="370"/>
      <c r="M106" s="344"/>
      <c r="N106" s="344"/>
      <c r="O106" s="344"/>
      <c r="P106" s="344"/>
      <c r="Q106" s="344"/>
      <c r="R106" s="344"/>
      <c r="S106" s="344"/>
      <c r="T106" s="370"/>
      <c r="U106" s="344"/>
      <c r="V106" s="344"/>
      <c r="W106" s="344"/>
      <c r="X106" s="344"/>
      <c r="Y106" s="344"/>
      <c r="Z106" s="344"/>
      <c r="AA106" s="344"/>
      <c r="AB106" s="344"/>
      <c r="AC106" s="344"/>
      <c r="AD106" s="344"/>
      <c r="AE106" s="344"/>
      <c r="AF106" s="344"/>
      <c r="AG106" s="344"/>
      <c r="AH106" s="344"/>
      <c r="AI106" s="344"/>
      <c r="AJ106" s="366"/>
      <c r="AK106" s="366"/>
      <c r="AL106" s="366"/>
    </row>
    <row r="107" spans="1:38">
      <c r="A107" s="364"/>
      <c r="B107" s="344"/>
      <c r="C107" s="364"/>
      <c r="D107" s="344"/>
      <c r="E107" s="366"/>
      <c r="F107" s="344"/>
      <c r="G107" s="344"/>
      <c r="H107" s="344"/>
      <c r="I107" s="344"/>
      <c r="J107" s="344"/>
      <c r="K107" s="344"/>
      <c r="L107" s="370"/>
      <c r="M107" s="344"/>
      <c r="N107" s="344"/>
      <c r="O107" s="344"/>
      <c r="P107" s="344"/>
      <c r="Q107" s="344"/>
      <c r="R107" s="344"/>
      <c r="S107" s="344"/>
      <c r="T107" s="370"/>
      <c r="U107" s="344"/>
      <c r="V107" s="344"/>
      <c r="W107" s="344"/>
      <c r="X107" s="344"/>
      <c r="Y107" s="344"/>
      <c r="Z107" s="344"/>
      <c r="AA107" s="344"/>
      <c r="AB107" s="344"/>
      <c r="AC107" s="344"/>
      <c r="AD107" s="344"/>
      <c r="AE107" s="344"/>
      <c r="AF107" s="344"/>
      <c r="AG107" s="344"/>
      <c r="AH107" s="344"/>
      <c r="AI107" s="344"/>
      <c r="AJ107" s="366"/>
      <c r="AK107" s="366"/>
      <c r="AL107" s="366"/>
    </row>
    <row r="108" spans="1:38">
      <c r="A108" s="364"/>
      <c r="B108" s="344"/>
      <c r="C108" s="364"/>
      <c r="D108" s="344"/>
      <c r="E108" s="366"/>
      <c r="F108" s="344"/>
      <c r="G108" s="344"/>
      <c r="H108" s="344"/>
      <c r="I108" s="344"/>
      <c r="J108" s="344"/>
      <c r="K108" s="344"/>
      <c r="L108" s="370"/>
      <c r="M108" s="344"/>
      <c r="N108" s="344"/>
      <c r="O108" s="344"/>
      <c r="P108" s="344"/>
      <c r="Q108" s="344"/>
      <c r="R108" s="344"/>
      <c r="S108" s="344"/>
      <c r="T108" s="370"/>
      <c r="U108" s="344"/>
      <c r="V108" s="344"/>
      <c r="W108" s="344"/>
      <c r="X108" s="344"/>
      <c r="Y108" s="344"/>
      <c r="Z108" s="344"/>
      <c r="AA108" s="344"/>
      <c r="AB108" s="344"/>
      <c r="AC108" s="344"/>
      <c r="AD108" s="344"/>
      <c r="AE108" s="344"/>
      <c r="AF108" s="344"/>
      <c r="AG108" s="344"/>
      <c r="AH108" s="344"/>
      <c r="AI108" s="344"/>
      <c r="AJ108" s="366"/>
      <c r="AK108" s="366"/>
      <c r="AL108" s="366"/>
    </row>
    <row r="109" spans="1:38">
      <c r="A109" s="364"/>
      <c r="B109" s="344"/>
      <c r="C109" s="364"/>
      <c r="D109" s="344"/>
      <c r="E109" s="366"/>
      <c r="F109" s="344"/>
      <c r="G109" s="344"/>
      <c r="H109" s="344"/>
      <c r="I109" s="344"/>
      <c r="J109" s="344"/>
      <c r="K109" s="344"/>
      <c r="L109" s="370"/>
      <c r="M109" s="344"/>
      <c r="N109" s="344"/>
      <c r="O109" s="344"/>
      <c r="P109" s="344"/>
      <c r="Q109" s="344"/>
      <c r="R109" s="344"/>
      <c r="S109" s="344"/>
      <c r="T109" s="370"/>
      <c r="U109" s="344"/>
      <c r="V109" s="344"/>
      <c r="W109" s="344"/>
      <c r="X109" s="344"/>
      <c r="Y109" s="344"/>
      <c r="Z109" s="344"/>
      <c r="AA109" s="344"/>
      <c r="AB109" s="344"/>
      <c r="AC109" s="344"/>
      <c r="AD109" s="344"/>
      <c r="AE109" s="344"/>
      <c r="AF109" s="344"/>
      <c r="AG109" s="344"/>
      <c r="AH109" s="344"/>
      <c r="AI109" s="344"/>
      <c r="AJ109" s="366"/>
      <c r="AK109" s="366"/>
      <c r="AL109" s="366"/>
    </row>
    <row r="110" spans="1:38">
      <c r="A110" s="364"/>
      <c r="B110" s="344"/>
      <c r="C110" s="364"/>
      <c r="D110" s="344"/>
      <c r="E110" s="366"/>
      <c r="F110" s="344"/>
      <c r="G110" s="344"/>
      <c r="H110" s="344"/>
      <c r="I110" s="344"/>
      <c r="J110" s="344"/>
      <c r="K110" s="344"/>
      <c r="L110" s="370"/>
      <c r="M110" s="344"/>
      <c r="N110" s="344"/>
      <c r="O110" s="344"/>
      <c r="P110" s="344"/>
      <c r="Q110" s="344"/>
      <c r="R110" s="344"/>
      <c r="S110" s="344"/>
      <c r="T110" s="370"/>
      <c r="U110" s="344"/>
      <c r="V110" s="344"/>
      <c r="W110" s="344"/>
      <c r="X110" s="344"/>
      <c r="Y110" s="344"/>
      <c r="Z110" s="344"/>
      <c r="AA110" s="344"/>
      <c r="AB110" s="344"/>
      <c r="AC110" s="344"/>
      <c r="AD110" s="344"/>
      <c r="AE110" s="344"/>
      <c r="AF110" s="344"/>
      <c r="AG110" s="344"/>
      <c r="AH110" s="344"/>
      <c r="AI110" s="344"/>
      <c r="AJ110" s="366"/>
      <c r="AK110" s="366"/>
      <c r="AL110" s="366"/>
    </row>
    <row r="111" spans="1:38">
      <c r="A111" s="364"/>
      <c r="B111" s="344"/>
      <c r="C111" s="364"/>
      <c r="D111" s="344"/>
      <c r="E111" s="366"/>
      <c r="F111" s="344"/>
      <c r="G111" s="344"/>
      <c r="H111" s="344"/>
      <c r="I111" s="344"/>
      <c r="J111" s="344"/>
      <c r="K111" s="344"/>
      <c r="L111" s="370"/>
      <c r="M111" s="344"/>
      <c r="N111" s="344"/>
      <c r="O111" s="344"/>
      <c r="P111" s="344"/>
      <c r="Q111" s="344"/>
      <c r="R111" s="344"/>
      <c r="S111" s="344"/>
      <c r="T111" s="370"/>
      <c r="U111" s="344"/>
      <c r="V111" s="344"/>
      <c r="W111" s="344"/>
      <c r="X111" s="344"/>
      <c r="Y111" s="344"/>
      <c r="Z111" s="344"/>
      <c r="AA111" s="344"/>
      <c r="AB111" s="344"/>
      <c r="AC111" s="344"/>
      <c r="AD111" s="344"/>
      <c r="AE111" s="344"/>
      <c r="AF111" s="344"/>
      <c r="AG111" s="344"/>
      <c r="AH111" s="344"/>
      <c r="AI111" s="344"/>
      <c r="AJ111" s="366"/>
      <c r="AK111" s="366"/>
      <c r="AL111" s="366"/>
    </row>
    <row r="112" spans="1:38">
      <c r="A112" s="364"/>
      <c r="B112" s="344"/>
      <c r="C112" s="364"/>
      <c r="D112" s="344"/>
      <c r="E112" s="366"/>
      <c r="F112" s="344"/>
      <c r="G112" s="344"/>
      <c r="H112" s="344"/>
      <c r="I112" s="344"/>
      <c r="J112" s="344"/>
      <c r="K112" s="344"/>
      <c r="L112" s="370"/>
      <c r="M112" s="344"/>
      <c r="N112" s="344"/>
      <c r="O112" s="344"/>
      <c r="P112" s="344"/>
      <c r="Q112" s="344"/>
      <c r="R112" s="344"/>
      <c r="S112" s="344"/>
      <c r="T112" s="370"/>
      <c r="U112" s="344"/>
      <c r="V112" s="344"/>
      <c r="W112" s="344"/>
      <c r="X112" s="344"/>
      <c r="Y112" s="344"/>
      <c r="Z112" s="344"/>
      <c r="AA112" s="344"/>
      <c r="AB112" s="344"/>
      <c r="AC112" s="344"/>
      <c r="AD112" s="344"/>
      <c r="AE112" s="344"/>
      <c r="AF112" s="344"/>
      <c r="AG112" s="344"/>
      <c r="AH112" s="344"/>
      <c r="AI112" s="344"/>
      <c r="AJ112" s="366"/>
      <c r="AK112" s="366"/>
      <c r="AL112" s="366"/>
    </row>
    <row r="113" spans="1:38">
      <c r="A113" s="364"/>
      <c r="B113" s="344"/>
      <c r="C113" s="364"/>
      <c r="D113" s="344"/>
      <c r="E113" s="366"/>
      <c r="F113" s="344"/>
      <c r="G113" s="344"/>
      <c r="H113" s="344"/>
      <c r="I113" s="344"/>
      <c r="J113" s="344"/>
      <c r="K113" s="344"/>
      <c r="L113" s="370"/>
      <c r="M113" s="344"/>
      <c r="N113" s="344"/>
      <c r="O113" s="344"/>
      <c r="P113" s="344"/>
      <c r="Q113" s="344"/>
      <c r="R113" s="344"/>
      <c r="S113" s="344"/>
      <c r="T113" s="370"/>
      <c r="U113" s="344"/>
      <c r="V113" s="344"/>
      <c r="W113" s="344"/>
      <c r="X113" s="344"/>
      <c r="Y113" s="344"/>
      <c r="Z113" s="344"/>
      <c r="AA113" s="344"/>
      <c r="AB113" s="344"/>
      <c r="AC113" s="344"/>
      <c r="AD113" s="344"/>
      <c r="AE113" s="344"/>
      <c r="AF113" s="344"/>
      <c r="AG113" s="344"/>
      <c r="AH113" s="344"/>
      <c r="AI113" s="344"/>
      <c r="AJ113" s="366"/>
      <c r="AK113" s="366"/>
      <c r="AL113" s="366"/>
    </row>
    <row r="114" spans="1:38">
      <c r="A114" s="364"/>
      <c r="B114" s="344"/>
      <c r="C114" s="364"/>
      <c r="D114" s="344"/>
      <c r="E114" s="366"/>
      <c r="F114" s="344"/>
      <c r="G114" s="344"/>
      <c r="H114" s="344"/>
      <c r="I114" s="344"/>
      <c r="J114" s="344"/>
      <c r="K114" s="344"/>
      <c r="L114" s="370"/>
      <c r="M114" s="344"/>
      <c r="N114" s="344"/>
      <c r="O114" s="344"/>
      <c r="P114" s="344"/>
      <c r="Q114" s="344"/>
      <c r="R114" s="344"/>
      <c r="S114" s="344"/>
      <c r="T114" s="370"/>
      <c r="U114" s="344"/>
      <c r="V114" s="344"/>
      <c r="W114" s="344"/>
      <c r="X114" s="344"/>
      <c r="Y114" s="344"/>
      <c r="Z114" s="344"/>
      <c r="AA114" s="344"/>
      <c r="AB114" s="344"/>
      <c r="AC114" s="344"/>
      <c r="AD114" s="344"/>
      <c r="AE114" s="344"/>
      <c r="AF114" s="344"/>
      <c r="AG114" s="344"/>
      <c r="AH114" s="344"/>
      <c r="AI114" s="344"/>
      <c r="AJ114" s="366"/>
      <c r="AK114" s="366"/>
      <c r="AL114" s="366"/>
    </row>
    <row r="115" spans="1:38">
      <c r="A115" s="364"/>
      <c r="B115" s="344"/>
      <c r="C115" s="364"/>
      <c r="D115" s="344"/>
      <c r="E115" s="366"/>
      <c r="F115" s="344"/>
      <c r="G115" s="344"/>
      <c r="H115" s="344"/>
      <c r="I115" s="344"/>
      <c r="J115" s="344"/>
      <c r="K115" s="344"/>
      <c r="L115" s="370"/>
      <c r="M115" s="344"/>
      <c r="N115" s="344"/>
      <c r="O115" s="344"/>
      <c r="P115" s="344"/>
      <c r="Q115" s="344"/>
      <c r="R115" s="344"/>
      <c r="S115" s="344"/>
      <c r="T115" s="370"/>
      <c r="U115" s="344"/>
      <c r="V115" s="344"/>
      <c r="W115" s="344"/>
      <c r="X115" s="344"/>
      <c r="Y115" s="344"/>
      <c r="Z115" s="344"/>
      <c r="AA115" s="344"/>
      <c r="AB115" s="344"/>
      <c r="AC115" s="344"/>
      <c r="AD115" s="344"/>
      <c r="AE115" s="344"/>
      <c r="AF115" s="344"/>
      <c r="AG115" s="344"/>
      <c r="AH115" s="344"/>
      <c r="AI115" s="344"/>
      <c r="AJ115" s="366"/>
      <c r="AK115" s="366"/>
      <c r="AL115" s="366"/>
    </row>
    <row r="116" spans="1:38">
      <c r="A116" s="364"/>
      <c r="B116" s="344"/>
      <c r="C116" s="364"/>
      <c r="D116" s="344"/>
      <c r="E116" s="366"/>
      <c r="F116" s="344"/>
      <c r="G116" s="344"/>
      <c r="H116" s="344"/>
      <c r="I116" s="344"/>
      <c r="J116" s="344"/>
      <c r="K116" s="344"/>
      <c r="L116" s="370"/>
      <c r="M116" s="344"/>
      <c r="N116" s="344"/>
      <c r="O116" s="344"/>
      <c r="P116" s="344"/>
      <c r="Q116" s="344"/>
      <c r="R116" s="344"/>
      <c r="S116" s="344"/>
      <c r="T116" s="370"/>
      <c r="U116" s="344"/>
      <c r="V116" s="344"/>
      <c r="W116" s="344"/>
      <c r="X116" s="344"/>
      <c r="Y116" s="344"/>
      <c r="Z116" s="344"/>
      <c r="AA116" s="344"/>
      <c r="AB116" s="344"/>
      <c r="AC116" s="344"/>
      <c r="AD116" s="344"/>
      <c r="AE116" s="344"/>
      <c r="AF116" s="344"/>
      <c r="AG116" s="344"/>
      <c r="AH116" s="344"/>
      <c r="AI116" s="344"/>
      <c r="AJ116" s="366"/>
      <c r="AK116" s="366"/>
      <c r="AL116" s="366"/>
    </row>
    <row r="117" spans="1:38">
      <c r="A117" s="364"/>
      <c r="B117" s="344"/>
      <c r="C117" s="364"/>
      <c r="D117" s="344"/>
      <c r="E117" s="366"/>
      <c r="F117" s="344"/>
      <c r="G117" s="344"/>
      <c r="H117" s="344"/>
      <c r="I117" s="344"/>
      <c r="J117" s="344"/>
      <c r="K117" s="344"/>
      <c r="L117" s="370"/>
      <c r="M117" s="344"/>
      <c r="N117" s="344"/>
      <c r="O117" s="344"/>
      <c r="P117" s="344"/>
      <c r="Q117" s="344"/>
      <c r="R117" s="344"/>
      <c r="S117" s="344"/>
      <c r="T117" s="370"/>
      <c r="U117" s="344"/>
      <c r="V117" s="344"/>
      <c r="W117" s="344"/>
      <c r="X117" s="344"/>
      <c r="Y117" s="344"/>
      <c r="Z117" s="344"/>
      <c r="AA117" s="344"/>
      <c r="AB117" s="344"/>
      <c r="AC117" s="344"/>
      <c r="AD117" s="344"/>
      <c r="AE117" s="344"/>
      <c r="AF117" s="344"/>
      <c r="AG117" s="344"/>
      <c r="AH117" s="344"/>
      <c r="AI117" s="344"/>
      <c r="AJ117" s="366"/>
      <c r="AK117" s="366"/>
      <c r="AL117" s="366"/>
    </row>
    <row r="118" spans="1:38">
      <c r="A118" s="364"/>
      <c r="B118" s="344"/>
      <c r="C118" s="364"/>
      <c r="D118" s="344"/>
      <c r="E118" s="366"/>
      <c r="F118" s="344"/>
      <c r="G118" s="344"/>
      <c r="H118" s="344"/>
      <c r="I118" s="344"/>
      <c r="J118" s="344"/>
      <c r="K118" s="344"/>
      <c r="L118" s="370"/>
      <c r="M118" s="344"/>
      <c r="N118" s="344"/>
      <c r="O118" s="344"/>
      <c r="P118" s="344"/>
      <c r="Q118" s="344"/>
      <c r="R118" s="344"/>
      <c r="S118" s="344"/>
      <c r="T118" s="370"/>
      <c r="U118" s="344"/>
      <c r="V118" s="344"/>
      <c r="W118" s="344"/>
      <c r="X118" s="344"/>
      <c r="Y118" s="344"/>
      <c r="Z118" s="344"/>
      <c r="AA118" s="344"/>
      <c r="AB118" s="344"/>
      <c r="AC118" s="344"/>
      <c r="AD118" s="344"/>
      <c r="AE118" s="344"/>
      <c r="AF118" s="344"/>
      <c r="AG118" s="344"/>
      <c r="AH118" s="344"/>
      <c r="AI118" s="344"/>
      <c r="AJ118" s="366"/>
      <c r="AK118" s="366"/>
      <c r="AL118" s="366"/>
    </row>
    <row r="119" spans="1:38">
      <c r="A119" s="364"/>
      <c r="B119" s="344"/>
      <c r="C119" s="364"/>
      <c r="D119" s="344"/>
      <c r="E119" s="366"/>
      <c r="F119" s="344"/>
      <c r="G119" s="344"/>
      <c r="H119" s="344"/>
      <c r="I119" s="344"/>
      <c r="J119" s="344"/>
      <c r="K119" s="344"/>
      <c r="L119" s="370"/>
      <c r="M119" s="344"/>
      <c r="N119" s="344"/>
      <c r="O119" s="344"/>
      <c r="P119" s="344"/>
      <c r="Q119" s="344"/>
      <c r="R119" s="344"/>
      <c r="S119" s="344"/>
      <c r="T119" s="370"/>
      <c r="U119" s="344"/>
      <c r="V119" s="344"/>
      <c r="W119" s="344"/>
      <c r="X119" s="344"/>
      <c r="Y119" s="344"/>
      <c r="Z119" s="344"/>
      <c r="AA119" s="344"/>
      <c r="AB119" s="344"/>
      <c r="AC119" s="344"/>
      <c r="AD119" s="344"/>
      <c r="AE119" s="344"/>
      <c r="AF119" s="344"/>
      <c r="AG119" s="344"/>
      <c r="AH119" s="344"/>
      <c r="AI119" s="344"/>
      <c r="AJ119" s="366"/>
      <c r="AK119" s="366"/>
      <c r="AL119" s="366"/>
    </row>
    <row r="120" spans="1:38">
      <c r="A120" s="364"/>
      <c r="B120" s="344"/>
      <c r="C120" s="364"/>
      <c r="D120" s="344"/>
      <c r="E120" s="366"/>
      <c r="F120" s="344"/>
      <c r="G120" s="344"/>
      <c r="H120" s="344"/>
      <c r="I120" s="344"/>
      <c r="J120" s="344"/>
      <c r="K120" s="344"/>
      <c r="L120" s="370"/>
      <c r="M120" s="344"/>
      <c r="N120" s="344"/>
      <c r="O120" s="344"/>
      <c r="P120" s="344"/>
      <c r="Q120" s="344"/>
      <c r="R120" s="344"/>
      <c r="S120" s="344"/>
      <c r="T120" s="370"/>
      <c r="U120" s="344"/>
      <c r="V120" s="344"/>
      <c r="W120" s="344"/>
      <c r="X120" s="344"/>
      <c r="Y120" s="344"/>
      <c r="Z120" s="344"/>
      <c r="AA120" s="344"/>
      <c r="AB120" s="344"/>
      <c r="AC120" s="344"/>
      <c r="AD120" s="344"/>
      <c r="AE120" s="344"/>
      <c r="AF120" s="344"/>
      <c r="AG120" s="344"/>
      <c r="AH120" s="344"/>
      <c r="AI120" s="344"/>
      <c r="AJ120" s="366"/>
      <c r="AK120" s="366"/>
      <c r="AL120" s="366"/>
    </row>
    <row r="121" spans="1:38">
      <c r="A121" s="364"/>
      <c r="B121" s="344"/>
      <c r="C121" s="364"/>
      <c r="D121" s="344"/>
      <c r="E121" s="366"/>
      <c r="F121" s="344"/>
      <c r="G121" s="344"/>
      <c r="H121" s="344"/>
      <c r="I121" s="344"/>
      <c r="J121" s="344"/>
      <c r="K121" s="344"/>
      <c r="L121" s="370"/>
      <c r="M121" s="344"/>
      <c r="N121" s="344"/>
      <c r="O121" s="344"/>
      <c r="P121" s="344"/>
      <c r="Q121" s="344"/>
      <c r="R121" s="344"/>
      <c r="S121" s="344"/>
      <c r="T121" s="370"/>
      <c r="U121" s="344"/>
      <c r="V121" s="344"/>
      <c r="W121" s="344"/>
      <c r="X121" s="344"/>
      <c r="Y121" s="344"/>
      <c r="Z121" s="344"/>
      <c r="AA121" s="344"/>
      <c r="AB121" s="344"/>
      <c r="AC121" s="344"/>
      <c r="AD121" s="344"/>
      <c r="AE121" s="344"/>
      <c r="AF121" s="344"/>
      <c r="AG121" s="344"/>
      <c r="AH121" s="344"/>
      <c r="AI121" s="344"/>
      <c r="AJ121" s="366"/>
      <c r="AK121" s="366"/>
      <c r="AL121" s="366"/>
    </row>
    <row r="122" spans="1:38">
      <c r="A122" s="364"/>
      <c r="B122" s="344"/>
      <c r="C122" s="364"/>
      <c r="D122" s="344"/>
      <c r="E122" s="366"/>
      <c r="F122" s="344"/>
      <c r="G122" s="344"/>
      <c r="H122" s="344"/>
      <c r="I122" s="344"/>
      <c r="J122" s="344"/>
      <c r="K122" s="344"/>
      <c r="L122" s="370"/>
      <c r="M122" s="344"/>
      <c r="N122" s="344"/>
      <c r="O122" s="344"/>
      <c r="P122" s="344"/>
      <c r="Q122" s="344"/>
      <c r="R122" s="344"/>
      <c r="S122" s="344"/>
      <c r="T122" s="370"/>
      <c r="U122" s="344"/>
      <c r="V122" s="344"/>
      <c r="W122" s="344"/>
      <c r="X122" s="344"/>
      <c r="Y122" s="344"/>
      <c r="Z122" s="344"/>
      <c r="AA122" s="344"/>
      <c r="AB122" s="344"/>
      <c r="AC122" s="344"/>
      <c r="AD122" s="344"/>
      <c r="AE122" s="344"/>
      <c r="AF122" s="344"/>
      <c r="AG122" s="344"/>
      <c r="AH122" s="344"/>
      <c r="AI122" s="344"/>
      <c r="AJ122" s="366"/>
      <c r="AK122" s="366"/>
      <c r="AL122" s="366"/>
    </row>
    <row r="123" spans="1:38">
      <c r="A123" s="364"/>
      <c r="B123" s="344"/>
      <c r="C123" s="364"/>
      <c r="D123" s="344"/>
      <c r="E123" s="366"/>
      <c r="F123" s="344"/>
      <c r="G123" s="344"/>
      <c r="H123" s="344"/>
      <c r="I123" s="344"/>
      <c r="J123" s="344"/>
      <c r="K123" s="344"/>
      <c r="L123" s="370"/>
      <c r="M123" s="344"/>
      <c r="N123" s="344"/>
      <c r="O123" s="344"/>
      <c r="P123" s="344"/>
      <c r="Q123" s="344"/>
      <c r="R123" s="344"/>
      <c r="S123" s="344"/>
      <c r="T123" s="370"/>
      <c r="U123" s="344"/>
      <c r="V123" s="344"/>
      <c r="W123" s="344"/>
      <c r="X123" s="344"/>
      <c r="Y123" s="344"/>
      <c r="Z123" s="344"/>
      <c r="AA123" s="344"/>
      <c r="AB123" s="344"/>
      <c r="AC123" s="344"/>
      <c r="AD123" s="344"/>
      <c r="AE123" s="344"/>
      <c r="AF123" s="344"/>
      <c r="AG123" s="344"/>
      <c r="AH123" s="344"/>
      <c r="AI123" s="344"/>
      <c r="AJ123" s="366"/>
      <c r="AK123" s="366"/>
      <c r="AL123" s="366"/>
    </row>
    <row r="124" spans="1:38">
      <c r="A124" s="364"/>
      <c r="B124" s="344"/>
      <c r="C124" s="364"/>
      <c r="D124" s="344"/>
      <c r="E124" s="366"/>
      <c r="F124" s="344"/>
      <c r="G124" s="344"/>
      <c r="H124" s="344"/>
      <c r="I124" s="344"/>
      <c r="J124" s="344"/>
      <c r="K124" s="344"/>
      <c r="L124" s="370"/>
      <c r="M124" s="344"/>
      <c r="N124" s="344"/>
      <c r="O124" s="344"/>
      <c r="P124" s="344"/>
      <c r="Q124" s="344"/>
      <c r="R124" s="344"/>
      <c r="S124" s="344"/>
      <c r="T124" s="370"/>
      <c r="U124" s="344"/>
      <c r="V124" s="344"/>
      <c r="W124" s="344"/>
      <c r="X124" s="344"/>
      <c r="Y124" s="344"/>
      <c r="Z124" s="344"/>
      <c r="AA124" s="344"/>
      <c r="AB124" s="344"/>
      <c r="AC124" s="344"/>
      <c r="AD124" s="344"/>
      <c r="AE124" s="344"/>
      <c r="AF124" s="344"/>
      <c r="AG124" s="344"/>
      <c r="AH124" s="344"/>
      <c r="AI124" s="344"/>
      <c r="AJ124" s="366"/>
      <c r="AK124" s="366"/>
      <c r="AL124" s="366"/>
    </row>
    <row r="125" spans="1:38">
      <c r="A125" s="364"/>
      <c r="B125" s="344"/>
      <c r="C125" s="364"/>
      <c r="D125" s="344"/>
      <c r="E125" s="366"/>
      <c r="F125" s="344"/>
      <c r="G125" s="344"/>
      <c r="H125" s="344"/>
      <c r="I125" s="344"/>
      <c r="J125" s="344"/>
      <c r="K125" s="344"/>
      <c r="L125" s="370"/>
      <c r="M125" s="344"/>
      <c r="N125" s="344"/>
      <c r="O125" s="344"/>
      <c r="P125" s="344"/>
      <c r="Q125" s="344"/>
      <c r="R125" s="344"/>
      <c r="S125" s="344"/>
      <c r="T125" s="370"/>
      <c r="U125" s="344"/>
      <c r="V125" s="344"/>
      <c r="W125" s="344"/>
      <c r="X125" s="344"/>
      <c r="Y125" s="344"/>
      <c r="Z125" s="344"/>
      <c r="AA125" s="344"/>
      <c r="AB125" s="344"/>
      <c r="AC125" s="344"/>
      <c r="AD125" s="344"/>
      <c r="AE125" s="344"/>
      <c r="AF125" s="344"/>
      <c r="AG125" s="344"/>
      <c r="AH125" s="344"/>
      <c r="AI125" s="344"/>
      <c r="AJ125" s="366"/>
      <c r="AK125" s="366"/>
      <c r="AL125" s="366"/>
    </row>
    <row r="126" spans="1:38">
      <c r="A126" s="364"/>
      <c r="B126" s="344"/>
      <c r="C126" s="364"/>
      <c r="D126" s="344"/>
      <c r="E126" s="366"/>
      <c r="F126" s="344"/>
      <c r="G126" s="344"/>
      <c r="H126" s="344"/>
      <c r="I126" s="344"/>
      <c r="J126" s="344"/>
      <c r="K126" s="344"/>
      <c r="L126" s="370"/>
      <c r="M126" s="344"/>
      <c r="N126" s="344"/>
      <c r="O126" s="344"/>
      <c r="P126" s="344"/>
      <c r="Q126" s="344"/>
      <c r="R126" s="344"/>
      <c r="S126" s="344"/>
      <c r="T126" s="370"/>
      <c r="U126" s="344"/>
      <c r="V126" s="344"/>
      <c r="W126" s="344"/>
      <c r="X126" s="344"/>
      <c r="Y126" s="344"/>
      <c r="Z126" s="344"/>
      <c r="AA126" s="344"/>
      <c r="AB126" s="344"/>
      <c r="AC126" s="344"/>
      <c r="AD126" s="344"/>
      <c r="AE126" s="344"/>
      <c r="AF126" s="344"/>
      <c r="AG126" s="344"/>
      <c r="AH126" s="344"/>
      <c r="AI126" s="344"/>
      <c r="AJ126" s="366"/>
      <c r="AK126" s="366"/>
      <c r="AL126" s="366"/>
    </row>
    <row r="127" spans="1:38">
      <c r="A127" s="364"/>
      <c r="B127" s="344"/>
      <c r="C127" s="364"/>
      <c r="D127" s="344"/>
      <c r="E127" s="366"/>
      <c r="F127" s="344"/>
      <c r="G127" s="344"/>
      <c r="H127" s="344"/>
      <c r="I127" s="344"/>
      <c r="J127" s="344"/>
      <c r="K127" s="344"/>
      <c r="L127" s="370"/>
      <c r="M127" s="344"/>
      <c r="N127" s="344"/>
      <c r="O127" s="344"/>
      <c r="P127" s="344"/>
      <c r="Q127" s="344"/>
      <c r="R127" s="344"/>
      <c r="S127" s="344"/>
      <c r="T127" s="370"/>
      <c r="U127" s="344"/>
      <c r="V127" s="344"/>
      <c r="W127" s="344"/>
      <c r="X127" s="344"/>
      <c r="Y127" s="344"/>
      <c r="Z127" s="344"/>
      <c r="AA127" s="344"/>
      <c r="AB127" s="344"/>
      <c r="AC127" s="344"/>
      <c r="AD127" s="344"/>
      <c r="AE127" s="344"/>
      <c r="AF127" s="344"/>
      <c r="AG127" s="344"/>
      <c r="AH127" s="344"/>
      <c r="AI127" s="344"/>
      <c r="AJ127" s="366"/>
      <c r="AK127" s="366"/>
      <c r="AL127" s="366"/>
    </row>
    <row r="128" spans="1:38">
      <c r="A128" s="364"/>
      <c r="B128" s="344"/>
      <c r="C128" s="364"/>
      <c r="D128" s="344"/>
      <c r="E128" s="366"/>
      <c r="F128" s="344"/>
      <c r="G128" s="344"/>
      <c r="H128" s="344"/>
      <c r="I128" s="344"/>
      <c r="J128" s="344"/>
      <c r="K128" s="344"/>
      <c r="L128" s="370"/>
      <c r="M128" s="344"/>
      <c r="N128" s="344"/>
      <c r="O128" s="344"/>
      <c r="P128" s="344"/>
      <c r="Q128" s="344"/>
      <c r="R128" s="344"/>
      <c r="S128" s="344"/>
      <c r="T128" s="370"/>
      <c r="U128" s="344"/>
      <c r="V128" s="344"/>
      <c r="W128" s="344"/>
      <c r="X128" s="344"/>
      <c r="Y128" s="344"/>
      <c r="Z128" s="344"/>
      <c r="AA128" s="344"/>
      <c r="AB128" s="344"/>
      <c r="AC128" s="344"/>
      <c r="AD128" s="344"/>
      <c r="AE128" s="344"/>
      <c r="AF128" s="344"/>
      <c r="AG128" s="344"/>
      <c r="AH128" s="344"/>
      <c r="AI128" s="344"/>
      <c r="AJ128" s="366"/>
      <c r="AK128" s="366"/>
      <c r="AL128" s="366"/>
    </row>
    <row r="129" spans="1:38">
      <c r="A129" s="364"/>
      <c r="B129" s="344"/>
      <c r="C129" s="364"/>
      <c r="D129" s="344"/>
      <c r="E129" s="366"/>
      <c r="F129" s="344"/>
      <c r="G129" s="344"/>
      <c r="H129" s="344"/>
      <c r="I129" s="344"/>
      <c r="J129" s="344"/>
      <c r="K129" s="344"/>
      <c r="L129" s="370"/>
      <c r="M129" s="344"/>
      <c r="N129" s="344"/>
      <c r="O129" s="344"/>
      <c r="P129" s="344"/>
      <c r="Q129" s="344"/>
      <c r="R129" s="344"/>
      <c r="S129" s="344"/>
      <c r="T129" s="370"/>
      <c r="U129" s="344"/>
      <c r="V129" s="344"/>
      <c r="W129" s="344"/>
      <c r="X129" s="344"/>
      <c r="Y129" s="344"/>
      <c r="Z129" s="344"/>
      <c r="AA129" s="344"/>
      <c r="AB129" s="344"/>
      <c r="AC129" s="344"/>
      <c r="AD129" s="344"/>
      <c r="AE129" s="344"/>
      <c r="AF129" s="344"/>
      <c r="AG129" s="344"/>
      <c r="AH129" s="344"/>
      <c r="AI129" s="344"/>
      <c r="AJ129" s="366"/>
      <c r="AK129" s="366"/>
      <c r="AL129" s="366"/>
    </row>
    <row r="130" spans="1:38">
      <c r="A130" s="364"/>
      <c r="B130" s="344"/>
      <c r="C130" s="364"/>
      <c r="D130" s="344"/>
      <c r="E130" s="366"/>
      <c r="F130" s="344"/>
      <c r="G130" s="344"/>
      <c r="H130" s="344"/>
      <c r="I130" s="344"/>
      <c r="J130" s="344"/>
      <c r="K130" s="344"/>
      <c r="L130" s="370"/>
      <c r="M130" s="344"/>
      <c r="N130" s="344"/>
      <c r="O130" s="344"/>
      <c r="P130" s="344"/>
      <c r="Q130" s="344"/>
      <c r="R130" s="344"/>
      <c r="S130" s="344"/>
      <c r="T130" s="370"/>
      <c r="U130" s="344"/>
      <c r="V130" s="344"/>
      <c r="W130" s="344"/>
      <c r="X130" s="344"/>
      <c r="Y130" s="344"/>
      <c r="Z130" s="344"/>
      <c r="AA130" s="344"/>
      <c r="AB130" s="344"/>
      <c r="AC130" s="344"/>
      <c r="AD130" s="344"/>
      <c r="AE130" s="344"/>
      <c r="AF130" s="344"/>
      <c r="AG130" s="344"/>
      <c r="AH130" s="344"/>
      <c r="AI130" s="344"/>
      <c r="AJ130" s="366"/>
      <c r="AK130" s="366"/>
      <c r="AL130" s="366"/>
    </row>
    <row r="131" spans="1:38">
      <c r="A131" s="364"/>
      <c r="B131" s="344"/>
      <c r="C131" s="364"/>
      <c r="D131" s="344"/>
      <c r="E131" s="366"/>
      <c r="F131" s="344"/>
      <c r="G131" s="344"/>
      <c r="H131" s="344"/>
      <c r="I131" s="344"/>
      <c r="J131" s="344"/>
      <c r="K131" s="344"/>
      <c r="L131" s="370"/>
      <c r="M131" s="344"/>
      <c r="N131" s="344"/>
      <c r="O131" s="344"/>
      <c r="P131" s="344"/>
      <c r="Q131" s="344"/>
      <c r="R131" s="344"/>
      <c r="S131" s="344"/>
      <c r="T131" s="370"/>
      <c r="U131" s="344"/>
      <c r="V131" s="344"/>
      <c r="W131" s="344"/>
      <c r="X131" s="344"/>
      <c r="Y131" s="344"/>
      <c r="Z131" s="344"/>
      <c r="AA131" s="344"/>
      <c r="AB131" s="344"/>
      <c r="AC131" s="344"/>
      <c r="AD131" s="344"/>
      <c r="AE131" s="344"/>
      <c r="AF131" s="344"/>
      <c r="AG131" s="344"/>
      <c r="AH131" s="344"/>
      <c r="AI131" s="344"/>
      <c r="AJ131" s="366"/>
      <c r="AK131" s="366"/>
      <c r="AL131" s="366"/>
    </row>
    <row r="132" spans="1:38">
      <c r="A132" s="364"/>
      <c r="B132" s="344"/>
      <c r="C132" s="364"/>
      <c r="D132" s="344"/>
      <c r="E132" s="366"/>
      <c r="F132" s="344"/>
      <c r="G132" s="344"/>
      <c r="H132" s="344"/>
      <c r="I132" s="344"/>
      <c r="J132" s="344"/>
      <c r="K132" s="344"/>
      <c r="L132" s="370"/>
      <c r="M132" s="344"/>
      <c r="N132" s="344"/>
      <c r="O132" s="344"/>
      <c r="P132" s="344"/>
      <c r="Q132" s="344"/>
      <c r="R132" s="344"/>
      <c r="S132" s="344"/>
      <c r="T132" s="370"/>
      <c r="U132" s="344"/>
      <c r="V132" s="344"/>
      <c r="W132" s="344"/>
      <c r="X132" s="344"/>
      <c r="Y132" s="344"/>
      <c r="Z132" s="344"/>
      <c r="AA132" s="344"/>
      <c r="AB132" s="344"/>
      <c r="AC132" s="344"/>
      <c r="AD132" s="344"/>
      <c r="AE132" s="344"/>
      <c r="AF132" s="344"/>
      <c r="AG132" s="344"/>
      <c r="AH132" s="344"/>
      <c r="AI132" s="344"/>
      <c r="AJ132" s="366"/>
      <c r="AK132" s="366"/>
      <c r="AL132" s="366"/>
    </row>
    <row r="133" spans="1:38">
      <c r="A133" s="364"/>
      <c r="B133" s="344"/>
      <c r="C133" s="364"/>
      <c r="D133" s="344"/>
      <c r="E133" s="366"/>
      <c r="F133" s="344"/>
      <c r="G133" s="344"/>
      <c r="H133" s="344"/>
      <c r="I133" s="344"/>
      <c r="J133" s="344"/>
      <c r="K133" s="344"/>
      <c r="L133" s="370"/>
      <c r="M133" s="344"/>
      <c r="N133" s="344"/>
      <c r="O133" s="344"/>
      <c r="P133" s="344"/>
      <c r="Q133" s="344"/>
      <c r="R133" s="344"/>
      <c r="S133" s="344"/>
      <c r="T133" s="370"/>
      <c r="U133" s="344"/>
      <c r="V133" s="344"/>
      <c r="W133" s="344"/>
      <c r="X133" s="344"/>
      <c r="Y133" s="344"/>
      <c r="Z133" s="344"/>
      <c r="AA133" s="344"/>
      <c r="AB133" s="344"/>
      <c r="AC133" s="344"/>
      <c r="AD133" s="344"/>
      <c r="AE133" s="344"/>
      <c r="AF133" s="344"/>
      <c r="AG133" s="344"/>
      <c r="AH133" s="344"/>
      <c r="AI133" s="344"/>
      <c r="AJ133" s="366"/>
      <c r="AK133" s="366"/>
      <c r="AL133" s="366"/>
    </row>
    <row r="134" spans="1:38">
      <c r="A134" s="364"/>
      <c r="B134" s="344"/>
      <c r="C134" s="364"/>
      <c r="D134" s="344"/>
      <c r="E134" s="366"/>
      <c r="F134" s="344"/>
      <c r="G134" s="344"/>
      <c r="H134" s="344"/>
      <c r="I134" s="344"/>
      <c r="J134" s="344"/>
      <c r="K134" s="344"/>
      <c r="L134" s="370"/>
      <c r="M134" s="344"/>
      <c r="N134" s="344"/>
      <c r="O134" s="344"/>
      <c r="P134" s="344"/>
      <c r="Q134" s="344"/>
      <c r="R134" s="344"/>
      <c r="S134" s="344"/>
      <c r="T134" s="370"/>
      <c r="U134" s="344"/>
      <c r="V134" s="344"/>
      <c r="W134" s="344"/>
      <c r="X134" s="344"/>
      <c r="Y134" s="344"/>
      <c r="Z134" s="344"/>
      <c r="AA134" s="344"/>
      <c r="AB134" s="344"/>
      <c r="AC134" s="344"/>
      <c r="AD134" s="344"/>
      <c r="AE134" s="344"/>
      <c r="AF134" s="344"/>
      <c r="AG134" s="344"/>
      <c r="AH134" s="344"/>
      <c r="AI134" s="344"/>
      <c r="AJ134" s="366"/>
      <c r="AK134" s="366"/>
      <c r="AL134" s="366"/>
    </row>
    <row r="135" spans="1:38">
      <c r="A135" s="364"/>
      <c r="B135" s="344"/>
      <c r="C135" s="364"/>
      <c r="D135" s="344"/>
      <c r="E135" s="366"/>
      <c r="F135" s="344"/>
      <c r="G135" s="344"/>
      <c r="H135" s="344"/>
      <c r="I135" s="344"/>
      <c r="J135" s="344"/>
      <c r="K135" s="344"/>
      <c r="L135" s="370"/>
      <c r="M135" s="344"/>
      <c r="N135" s="344"/>
      <c r="O135" s="344"/>
      <c r="P135" s="344"/>
      <c r="Q135" s="344"/>
      <c r="R135" s="344"/>
      <c r="S135" s="344"/>
      <c r="T135" s="370"/>
      <c r="U135" s="344"/>
      <c r="V135" s="344"/>
      <c r="W135" s="344"/>
      <c r="X135" s="344"/>
      <c r="Y135" s="344"/>
      <c r="Z135" s="344"/>
      <c r="AA135" s="344"/>
      <c r="AB135" s="344"/>
      <c r="AC135" s="344"/>
      <c r="AD135" s="344"/>
      <c r="AE135" s="344"/>
      <c r="AF135" s="344"/>
      <c r="AG135" s="344"/>
      <c r="AH135" s="344"/>
      <c r="AI135" s="344"/>
      <c r="AJ135" s="366"/>
      <c r="AK135" s="366"/>
      <c r="AL135" s="366"/>
    </row>
    <row r="136" spans="1:38">
      <c r="A136" s="364"/>
      <c r="B136" s="344"/>
      <c r="C136" s="364"/>
      <c r="D136" s="344"/>
      <c r="E136" s="366"/>
      <c r="F136" s="344"/>
      <c r="G136" s="344"/>
      <c r="H136" s="344"/>
      <c r="I136" s="344"/>
      <c r="J136" s="344"/>
      <c r="K136" s="344"/>
      <c r="L136" s="370"/>
      <c r="M136" s="344"/>
      <c r="N136" s="344"/>
      <c r="O136" s="344"/>
      <c r="P136" s="344"/>
      <c r="Q136" s="344"/>
      <c r="R136" s="344"/>
      <c r="S136" s="344"/>
      <c r="T136" s="370"/>
      <c r="U136" s="344"/>
      <c r="V136" s="344"/>
      <c r="W136" s="344"/>
      <c r="X136" s="344"/>
      <c r="Y136" s="344"/>
      <c r="Z136" s="344"/>
      <c r="AA136" s="344"/>
      <c r="AB136" s="344"/>
      <c r="AC136" s="344"/>
      <c r="AD136" s="344"/>
      <c r="AE136" s="344"/>
      <c r="AF136" s="344"/>
      <c r="AG136" s="344"/>
      <c r="AH136" s="344"/>
      <c r="AI136" s="344"/>
      <c r="AJ136" s="366"/>
      <c r="AK136" s="366"/>
      <c r="AL136" s="366"/>
    </row>
    <row r="137" spans="1:38">
      <c r="A137" s="364"/>
      <c r="B137" s="344"/>
      <c r="C137" s="364"/>
      <c r="D137" s="344"/>
      <c r="E137" s="366"/>
      <c r="F137" s="344"/>
      <c r="G137" s="344"/>
      <c r="H137" s="344"/>
      <c r="I137" s="344"/>
      <c r="J137" s="344"/>
      <c r="K137" s="344"/>
      <c r="L137" s="370"/>
      <c r="M137" s="344"/>
      <c r="N137" s="344"/>
      <c r="O137" s="344"/>
      <c r="P137" s="344"/>
      <c r="Q137" s="344"/>
      <c r="R137" s="344"/>
      <c r="S137" s="344"/>
      <c r="T137" s="370"/>
      <c r="U137" s="344"/>
      <c r="V137" s="344"/>
      <c r="W137" s="344"/>
      <c r="X137" s="344"/>
      <c r="Y137" s="344"/>
      <c r="Z137" s="344"/>
      <c r="AA137" s="344"/>
      <c r="AB137" s="344"/>
      <c r="AC137" s="344"/>
      <c r="AD137" s="344"/>
      <c r="AE137" s="344"/>
      <c r="AF137" s="344"/>
      <c r="AG137" s="344"/>
      <c r="AH137" s="344"/>
      <c r="AI137" s="344"/>
      <c r="AJ137" s="366"/>
      <c r="AK137" s="366"/>
      <c r="AL137" s="366"/>
    </row>
    <row r="138" spans="1:38">
      <c r="A138" s="364"/>
      <c r="B138" s="344"/>
      <c r="C138" s="364"/>
      <c r="D138" s="344"/>
      <c r="E138" s="366"/>
      <c r="F138" s="344"/>
      <c r="G138" s="344"/>
      <c r="H138" s="344"/>
      <c r="I138" s="344"/>
      <c r="J138" s="344"/>
      <c r="K138" s="344"/>
      <c r="L138" s="370"/>
      <c r="M138" s="344"/>
      <c r="N138" s="344"/>
      <c r="O138" s="344"/>
      <c r="P138" s="344"/>
      <c r="Q138" s="344"/>
      <c r="R138" s="344"/>
      <c r="S138" s="344"/>
      <c r="T138" s="370"/>
      <c r="U138" s="344"/>
      <c r="V138" s="344"/>
      <c r="W138" s="344"/>
      <c r="X138" s="344"/>
      <c r="Y138" s="344"/>
      <c r="Z138" s="344"/>
      <c r="AA138" s="344"/>
      <c r="AB138" s="344"/>
      <c r="AC138" s="344"/>
      <c r="AD138" s="344"/>
      <c r="AE138" s="344"/>
      <c r="AF138" s="344"/>
      <c r="AG138" s="344"/>
      <c r="AH138" s="344"/>
      <c r="AI138" s="344"/>
      <c r="AJ138" s="366"/>
      <c r="AK138" s="366"/>
      <c r="AL138" s="366"/>
    </row>
    <row r="139" spans="1:38">
      <c r="A139" s="364"/>
      <c r="B139" s="344"/>
      <c r="C139" s="364"/>
      <c r="D139" s="344"/>
      <c r="E139" s="366"/>
      <c r="F139" s="344"/>
      <c r="G139" s="344"/>
      <c r="H139" s="344"/>
      <c r="I139" s="344"/>
      <c r="J139" s="344"/>
      <c r="K139" s="344"/>
      <c r="L139" s="370"/>
      <c r="M139" s="344"/>
      <c r="N139" s="344"/>
      <c r="O139" s="344"/>
      <c r="P139" s="344"/>
      <c r="Q139" s="344"/>
      <c r="R139" s="344"/>
      <c r="S139" s="344"/>
      <c r="T139" s="370"/>
      <c r="U139" s="344"/>
      <c r="V139" s="344"/>
      <c r="W139" s="344"/>
      <c r="X139" s="344"/>
      <c r="Y139" s="344"/>
      <c r="Z139" s="344"/>
      <c r="AA139" s="344"/>
      <c r="AB139" s="344"/>
      <c r="AC139" s="344"/>
      <c r="AD139" s="344"/>
      <c r="AE139" s="344"/>
      <c r="AF139" s="344"/>
      <c r="AG139" s="344"/>
      <c r="AH139" s="344"/>
      <c r="AI139" s="344"/>
      <c r="AJ139" s="366"/>
      <c r="AK139" s="366"/>
      <c r="AL139" s="366"/>
    </row>
    <row r="140" spans="1:38">
      <c r="A140" s="364"/>
      <c r="B140" s="344"/>
      <c r="C140" s="364"/>
      <c r="D140" s="344"/>
      <c r="E140" s="366"/>
      <c r="F140" s="344"/>
      <c r="G140" s="344"/>
      <c r="H140" s="344"/>
      <c r="I140" s="344"/>
      <c r="J140" s="344"/>
      <c r="K140" s="344"/>
      <c r="L140" s="370"/>
      <c r="M140" s="344"/>
      <c r="N140" s="344"/>
      <c r="O140" s="344"/>
      <c r="P140" s="344"/>
      <c r="Q140" s="344"/>
      <c r="R140" s="344"/>
      <c r="S140" s="344"/>
      <c r="T140" s="370"/>
      <c r="U140" s="344"/>
      <c r="V140" s="344"/>
      <c r="W140" s="344"/>
      <c r="X140" s="344"/>
      <c r="Y140" s="344"/>
      <c r="Z140" s="344"/>
      <c r="AA140" s="344"/>
      <c r="AB140" s="344"/>
      <c r="AC140" s="344"/>
      <c r="AD140" s="344"/>
      <c r="AE140" s="344"/>
      <c r="AF140" s="344"/>
      <c r="AG140" s="344"/>
      <c r="AH140" s="344"/>
      <c r="AI140" s="344"/>
      <c r="AJ140" s="366"/>
      <c r="AK140" s="366"/>
      <c r="AL140" s="366"/>
    </row>
    <row r="141" spans="1:38">
      <c r="A141" s="364"/>
      <c r="B141" s="344"/>
      <c r="C141" s="364"/>
      <c r="D141" s="344"/>
      <c r="E141" s="366"/>
      <c r="F141" s="344"/>
      <c r="G141" s="344"/>
      <c r="H141" s="344"/>
      <c r="I141" s="344"/>
      <c r="J141" s="344"/>
      <c r="K141" s="344"/>
      <c r="L141" s="370"/>
      <c r="M141" s="344"/>
      <c r="N141" s="344"/>
      <c r="O141" s="344"/>
      <c r="P141" s="344"/>
      <c r="Q141" s="344"/>
      <c r="R141" s="344"/>
      <c r="S141" s="344"/>
      <c r="T141" s="370"/>
      <c r="U141" s="344"/>
      <c r="V141" s="344"/>
      <c r="W141" s="344"/>
      <c r="X141" s="344"/>
      <c r="Y141" s="344"/>
      <c r="Z141" s="344"/>
      <c r="AA141" s="344"/>
      <c r="AB141" s="344"/>
      <c r="AC141" s="344"/>
      <c r="AD141" s="344"/>
      <c r="AE141" s="344"/>
      <c r="AF141" s="344"/>
      <c r="AG141" s="344"/>
      <c r="AH141" s="344"/>
      <c r="AI141" s="344"/>
      <c r="AJ141" s="366"/>
      <c r="AK141" s="366"/>
      <c r="AL141" s="366"/>
    </row>
    <row r="142" spans="1:38">
      <c r="A142" s="364"/>
      <c r="B142" s="344"/>
      <c r="C142" s="364"/>
      <c r="D142" s="344"/>
      <c r="E142" s="366"/>
      <c r="F142" s="344"/>
      <c r="G142" s="344"/>
      <c r="H142" s="344"/>
      <c r="I142" s="344"/>
      <c r="J142" s="344"/>
      <c r="K142" s="344"/>
      <c r="L142" s="370"/>
      <c r="M142" s="344"/>
      <c r="N142" s="344"/>
      <c r="O142" s="344"/>
      <c r="P142" s="344"/>
      <c r="Q142" s="344"/>
      <c r="R142" s="344"/>
      <c r="S142" s="344"/>
      <c r="T142" s="370"/>
      <c r="U142" s="344"/>
      <c r="V142" s="344"/>
      <c r="W142" s="344"/>
      <c r="X142" s="344"/>
      <c r="Y142" s="344"/>
      <c r="Z142" s="344"/>
      <c r="AA142" s="344"/>
      <c r="AB142" s="344"/>
      <c r="AC142" s="344"/>
      <c r="AD142" s="344"/>
      <c r="AE142" s="344"/>
      <c r="AF142" s="344"/>
      <c r="AG142" s="344"/>
      <c r="AH142" s="344"/>
      <c r="AI142" s="344"/>
      <c r="AJ142" s="366"/>
      <c r="AK142" s="366"/>
      <c r="AL142" s="366"/>
    </row>
    <row r="143" spans="1:38">
      <c r="A143" s="364"/>
      <c r="B143" s="344"/>
      <c r="C143" s="364"/>
      <c r="D143" s="344"/>
      <c r="E143" s="366"/>
      <c r="F143" s="344"/>
      <c r="G143" s="344"/>
      <c r="H143" s="344"/>
      <c r="I143" s="344"/>
      <c r="J143" s="344"/>
      <c r="K143" s="344"/>
      <c r="L143" s="370"/>
      <c r="M143" s="344"/>
      <c r="N143" s="344"/>
      <c r="O143" s="344"/>
      <c r="P143" s="344"/>
      <c r="Q143" s="344"/>
      <c r="R143" s="344"/>
      <c r="S143" s="344"/>
      <c r="T143" s="370"/>
      <c r="U143" s="344"/>
      <c r="V143" s="344"/>
      <c r="W143" s="344"/>
      <c r="X143" s="344"/>
      <c r="Y143" s="344"/>
      <c r="Z143" s="344"/>
      <c r="AA143" s="344"/>
      <c r="AB143" s="344"/>
      <c r="AC143" s="344"/>
      <c r="AD143" s="344"/>
      <c r="AE143" s="344"/>
      <c r="AF143" s="344"/>
      <c r="AG143" s="344"/>
      <c r="AH143" s="344"/>
      <c r="AI143" s="344"/>
      <c r="AJ143" s="366"/>
      <c r="AK143" s="366"/>
      <c r="AL143" s="366"/>
    </row>
    <row r="144" spans="1:38">
      <c r="A144" s="364"/>
      <c r="B144" s="344"/>
      <c r="C144" s="364"/>
      <c r="D144" s="344"/>
      <c r="E144" s="366"/>
      <c r="F144" s="344"/>
      <c r="G144" s="344"/>
      <c r="H144" s="344"/>
      <c r="I144" s="344"/>
      <c r="J144" s="344"/>
      <c r="K144" s="344"/>
      <c r="L144" s="370"/>
      <c r="M144" s="344"/>
      <c r="N144" s="344"/>
      <c r="O144" s="344"/>
      <c r="P144" s="344"/>
      <c r="Q144" s="344"/>
      <c r="R144" s="344"/>
      <c r="S144" s="344"/>
      <c r="T144" s="370"/>
      <c r="U144" s="344"/>
      <c r="V144" s="344"/>
      <c r="W144" s="344"/>
      <c r="X144" s="344"/>
      <c r="Y144" s="344"/>
      <c r="Z144" s="344"/>
      <c r="AA144" s="344"/>
      <c r="AB144" s="344"/>
      <c r="AC144" s="344"/>
      <c r="AD144" s="344"/>
      <c r="AE144" s="344"/>
      <c r="AF144" s="344"/>
      <c r="AG144" s="344"/>
      <c r="AH144" s="344"/>
      <c r="AI144" s="344"/>
      <c r="AJ144" s="366"/>
      <c r="AK144" s="366"/>
      <c r="AL144" s="366"/>
    </row>
    <row r="145" spans="1:38">
      <c r="A145" s="364"/>
      <c r="B145" s="344"/>
      <c r="C145" s="364"/>
      <c r="D145" s="344"/>
      <c r="E145" s="366"/>
      <c r="F145" s="344"/>
      <c r="G145" s="344"/>
      <c r="H145" s="344"/>
      <c r="I145" s="344"/>
      <c r="J145" s="344"/>
      <c r="K145" s="344"/>
      <c r="L145" s="370"/>
      <c r="M145" s="344"/>
      <c r="N145" s="344"/>
      <c r="O145" s="344"/>
      <c r="P145" s="344"/>
      <c r="Q145" s="344"/>
      <c r="R145" s="344"/>
      <c r="S145" s="344"/>
      <c r="T145" s="370"/>
      <c r="U145" s="344"/>
      <c r="V145" s="344"/>
      <c r="W145" s="344"/>
      <c r="X145" s="344"/>
      <c r="Y145" s="344"/>
      <c r="Z145" s="344"/>
      <c r="AA145" s="344"/>
      <c r="AB145" s="344"/>
      <c r="AC145" s="344"/>
      <c r="AD145" s="344"/>
      <c r="AE145" s="344"/>
      <c r="AF145" s="344"/>
      <c r="AG145" s="344"/>
      <c r="AH145" s="344"/>
      <c r="AI145" s="344"/>
      <c r="AJ145" s="366"/>
      <c r="AK145" s="366"/>
      <c r="AL145" s="366"/>
    </row>
    <row r="146" spans="1:38">
      <c r="A146" s="364"/>
      <c r="B146" s="344"/>
      <c r="C146" s="364"/>
      <c r="D146" s="344"/>
      <c r="E146" s="366"/>
      <c r="F146" s="344"/>
      <c r="G146" s="344"/>
      <c r="H146" s="344"/>
      <c r="I146" s="344"/>
      <c r="J146" s="344"/>
      <c r="K146" s="344"/>
      <c r="L146" s="370"/>
      <c r="M146" s="344"/>
      <c r="N146" s="344"/>
      <c r="O146" s="344"/>
      <c r="P146" s="344"/>
      <c r="Q146" s="344"/>
      <c r="R146" s="344"/>
      <c r="S146" s="344"/>
      <c r="T146" s="370"/>
      <c r="U146" s="344"/>
      <c r="V146" s="344"/>
      <c r="W146" s="344"/>
      <c r="X146" s="344"/>
      <c r="Y146" s="344"/>
      <c r="Z146" s="344"/>
      <c r="AA146" s="344"/>
      <c r="AB146" s="344"/>
      <c r="AC146" s="344"/>
      <c r="AD146" s="344"/>
      <c r="AE146" s="344"/>
      <c r="AF146" s="344"/>
      <c r="AG146" s="344"/>
      <c r="AH146" s="344"/>
      <c r="AI146" s="344"/>
      <c r="AJ146" s="366"/>
      <c r="AK146" s="366"/>
      <c r="AL146" s="366"/>
    </row>
    <row r="147" spans="1:38">
      <c r="A147" s="364"/>
      <c r="B147" s="344"/>
      <c r="C147" s="364"/>
      <c r="D147" s="344"/>
      <c r="E147" s="366"/>
      <c r="F147" s="344"/>
      <c r="G147" s="344"/>
      <c r="H147" s="344"/>
      <c r="I147" s="344"/>
      <c r="J147" s="344"/>
      <c r="K147" s="344"/>
      <c r="L147" s="370"/>
      <c r="M147" s="344"/>
      <c r="N147" s="344"/>
      <c r="O147" s="344"/>
      <c r="P147" s="344"/>
      <c r="Q147" s="344"/>
      <c r="R147" s="344"/>
      <c r="S147" s="344"/>
      <c r="T147" s="370"/>
      <c r="U147" s="344"/>
      <c r="V147" s="344"/>
      <c r="W147" s="344"/>
      <c r="X147" s="344"/>
      <c r="Y147" s="344"/>
      <c r="Z147" s="344"/>
      <c r="AA147" s="344"/>
      <c r="AB147" s="344"/>
      <c r="AC147" s="344"/>
      <c r="AD147" s="344"/>
      <c r="AE147" s="344"/>
      <c r="AF147" s="344"/>
      <c r="AG147" s="344"/>
      <c r="AH147" s="344"/>
      <c r="AI147" s="344"/>
      <c r="AJ147" s="366"/>
      <c r="AK147" s="366"/>
      <c r="AL147" s="366"/>
    </row>
    <row r="148" spans="1:38">
      <c r="A148" s="364"/>
      <c r="B148" s="344"/>
      <c r="C148" s="364"/>
      <c r="D148" s="344"/>
      <c r="E148" s="366"/>
      <c r="F148" s="344"/>
      <c r="G148" s="344"/>
      <c r="H148" s="344"/>
      <c r="I148" s="344"/>
      <c r="J148" s="344"/>
      <c r="K148" s="344"/>
      <c r="L148" s="370"/>
      <c r="M148" s="344"/>
      <c r="N148" s="344"/>
      <c r="O148" s="344"/>
      <c r="P148" s="344"/>
      <c r="Q148" s="344"/>
      <c r="R148" s="344"/>
      <c r="S148" s="344"/>
      <c r="T148" s="370"/>
      <c r="U148" s="344"/>
      <c r="V148" s="344"/>
      <c r="W148" s="344"/>
      <c r="X148" s="344"/>
      <c r="Y148" s="344"/>
      <c r="Z148" s="344"/>
      <c r="AA148" s="344"/>
      <c r="AB148" s="344"/>
      <c r="AC148" s="344"/>
      <c r="AD148" s="344"/>
      <c r="AE148" s="344"/>
      <c r="AF148" s="344"/>
      <c r="AG148" s="344"/>
      <c r="AH148" s="344"/>
      <c r="AI148" s="344"/>
      <c r="AJ148" s="366"/>
      <c r="AK148" s="366"/>
      <c r="AL148" s="366"/>
    </row>
    <row r="149" spans="1:38">
      <c r="A149" s="364"/>
      <c r="B149" s="344"/>
      <c r="C149" s="364"/>
      <c r="D149" s="344"/>
      <c r="E149" s="366"/>
      <c r="F149" s="344"/>
      <c r="G149" s="344"/>
      <c r="H149" s="344"/>
      <c r="I149" s="344"/>
      <c r="J149" s="344"/>
      <c r="K149" s="344"/>
      <c r="L149" s="370"/>
      <c r="M149" s="344"/>
      <c r="N149" s="344"/>
      <c r="O149" s="344"/>
      <c r="P149" s="344"/>
      <c r="Q149" s="344"/>
      <c r="R149" s="344"/>
      <c r="S149" s="344"/>
      <c r="T149" s="370"/>
      <c r="U149" s="344"/>
      <c r="V149" s="344"/>
      <c r="W149" s="344"/>
      <c r="X149" s="344"/>
      <c r="Y149" s="344"/>
      <c r="Z149" s="344"/>
      <c r="AA149" s="344"/>
      <c r="AB149" s="344"/>
      <c r="AC149" s="344"/>
      <c r="AD149" s="344"/>
      <c r="AE149" s="344"/>
      <c r="AF149" s="344"/>
      <c r="AG149" s="344"/>
      <c r="AH149" s="344"/>
      <c r="AI149" s="344"/>
      <c r="AJ149" s="366"/>
      <c r="AK149" s="366"/>
      <c r="AL149" s="366"/>
    </row>
    <row r="150" spans="1:38">
      <c r="A150" s="364"/>
      <c r="B150" s="344"/>
      <c r="C150" s="364"/>
      <c r="D150" s="344"/>
      <c r="E150" s="366"/>
      <c r="F150" s="344"/>
      <c r="G150" s="344"/>
      <c r="H150" s="344"/>
      <c r="I150" s="344"/>
      <c r="J150" s="344"/>
      <c r="K150" s="344"/>
      <c r="L150" s="370"/>
      <c r="M150" s="344"/>
      <c r="N150" s="344"/>
      <c r="O150" s="344"/>
      <c r="P150" s="344"/>
      <c r="Q150" s="344"/>
      <c r="R150" s="344"/>
      <c r="S150" s="344"/>
      <c r="T150" s="370"/>
      <c r="U150" s="344"/>
      <c r="V150" s="344"/>
      <c r="W150" s="344"/>
      <c r="X150" s="344"/>
      <c r="Y150" s="344"/>
      <c r="Z150" s="344"/>
      <c r="AA150" s="344"/>
      <c r="AB150" s="344"/>
      <c r="AC150" s="344"/>
      <c r="AD150" s="344"/>
      <c r="AE150" s="344"/>
      <c r="AF150" s="344"/>
      <c r="AG150" s="344"/>
      <c r="AH150" s="344"/>
      <c r="AI150" s="344"/>
      <c r="AJ150" s="366"/>
      <c r="AK150" s="366"/>
      <c r="AL150" s="366"/>
    </row>
    <row r="151" spans="1:38">
      <c r="A151" s="364"/>
      <c r="B151" s="344"/>
      <c r="C151" s="364"/>
      <c r="D151" s="344"/>
      <c r="E151" s="366"/>
      <c r="F151" s="344"/>
      <c r="G151" s="344"/>
      <c r="H151" s="344"/>
      <c r="I151" s="344"/>
      <c r="J151" s="344"/>
      <c r="K151" s="344"/>
      <c r="L151" s="370"/>
      <c r="M151" s="344"/>
      <c r="N151" s="344"/>
      <c r="O151" s="344"/>
      <c r="P151" s="344"/>
      <c r="Q151" s="344"/>
      <c r="R151" s="344"/>
      <c r="S151" s="344"/>
      <c r="T151" s="370"/>
      <c r="U151" s="344"/>
      <c r="V151" s="344"/>
      <c r="W151" s="344"/>
      <c r="X151" s="344"/>
      <c r="Y151" s="344"/>
      <c r="Z151" s="344"/>
      <c r="AA151" s="344"/>
      <c r="AB151" s="344"/>
      <c r="AC151" s="344"/>
      <c r="AD151" s="344"/>
      <c r="AE151" s="344"/>
      <c r="AF151" s="344"/>
      <c r="AG151" s="344"/>
      <c r="AH151" s="344"/>
      <c r="AI151" s="344"/>
      <c r="AJ151" s="366"/>
      <c r="AK151" s="366"/>
      <c r="AL151" s="366"/>
    </row>
    <row r="152" spans="1:38">
      <c r="A152" s="364"/>
      <c r="B152" s="344"/>
      <c r="C152" s="364"/>
      <c r="D152" s="344"/>
      <c r="E152" s="366"/>
      <c r="F152" s="344"/>
      <c r="G152" s="344"/>
      <c r="H152" s="344"/>
      <c r="I152" s="344"/>
      <c r="J152" s="344"/>
      <c r="K152" s="344"/>
      <c r="L152" s="370"/>
      <c r="M152" s="344"/>
      <c r="N152" s="344"/>
      <c r="O152" s="344"/>
      <c r="P152" s="344"/>
      <c r="Q152" s="344"/>
      <c r="R152" s="344"/>
      <c r="S152" s="344"/>
      <c r="T152" s="370"/>
      <c r="U152" s="344"/>
      <c r="V152" s="344"/>
      <c r="W152" s="344"/>
      <c r="X152" s="344"/>
      <c r="Y152" s="344"/>
      <c r="Z152" s="344"/>
      <c r="AA152" s="344"/>
      <c r="AB152" s="344"/>
      <c r="AC152" s="344"/>
      <c r="AD152" s="344"/>
      <c r="AE152" s="344"/>
      <c r="AF152" s="344"/>
      <c r="AG152" s="344"/>
      <c r="AH152" s="344"/>
      <c r="AI152" s="344"/>
      <c r="AJ152" s="366"/>
      <c r="AK152" s="366"/>
      <c r="AL152" s="366"/>
    </row>
    <row r="153" spans="1:38">
      <c r="A153" s="364"/>
      <c r="B153" s="344"/>
      <c r="C153" s="364"/>
      <c r="D153" s="344"/>
      <c r="E153" s="366"/>
      <c r="F153" s="344"/>
      <c r="G153" s="344"/>
      <c r="H153" s="344"/>
      <c r="I153" s="344"/>
      <c r="J153" s="344"/>
      <c r="K153" s="344"/>
      <c r="L153" s="370"/>
      <c r="M153" s="344"/>
      <c r="N153" s="344"/>
      <c r="O153" s="344"/>
      <c r="P153" s="344"/>
      <c r="Q153" s="344"/>
      <c r="R153" s="344"/>
      <c r="S153" s="344"/>
      <c r="T153" s="370"/>
      <c r="U153" s="344"/>
      <c r="V153" s="344"/>
      <c r="W153" s="344"/>
      <c r="X153" s="344"/>
      <c r="Y153" s="344"/>
      <c r="Z153" s="344"/>
      <c r="AA153" s="344"/>
      <c r="AB153" s="344"/>
      <c r="AC153" s="344"/>
      <c r="AD153" s="344"/>
      <c r="AE153" s="344"/>
      <c r="AF153" s="344"/>
      <c r="AG153" s="344"/>
      <c r="AH153" s="344"/>
      <c r="AI153" s="344"/>
      <c r="AJ153" s="366"/>
      <c r="AK153" s="366"/>
      <c r="AL153" s="366"/>
    </row>
    <row r="154" spans="1:38">
      <c r="A154" s="364"/>
      <c r="B154" s="344"/>
      <c r="C154" s="364"/>
      <c r="D154" s="344"/>
      <c r="E154" s="366"/>
      <c r="F154" s="344"/>
      <c r="G154" s="344"/>
      <c r="H154" s="344"/>
      <c r="I154" s="344"/>
      <c r="J154" s="344"/>
      <c r="K154" s="344"/>
      <c r="L154" s="370"/>
      <c r="M154" s="344"/>
      <c r="N154" s="344"/>
      <c r="O154" s="344"/>
      <c r="P154" s="344"/>
      <c r="Q154" s="344"/>
      <c r="R154" s="344"/>
      <c r="S154" s="344"/>
      <c r="T154" s="370"/>
      <c r="U154" s="344"/>
      <c r="V154" s="344"/>
      <c r="W154" s="344"/>
      <c r="X154" s="344"/>
      <c r="Y154" s="344"/>
      <c r="Z154" s="344"/>
      <c r="AA154" s="344"/>
      <c r="AB154" s="344"/>
      <c r="AC154" s="344"/>
      <c r="AD154" s="344"/>
      <c r="AE154" s="344"/>
      <c r="AF154" s="344"/>
      <c r="AG154" s="344"/>
      <c r="AH154" s="344"/>
      <c r="AI154" s="344"/>
      <c r="AJ154" s="366"/>
      <c r="AK154" s="366"/>
      <c r="AL154" s="366"/>
    </row>
    <row r="155" spans="1:38">
      <c r="A155" s="364"/>
      <c r="B155" s="344"/>
      <c r="C155" s="364"/>
      <c r="D155" s="344"/>
      <c r="E155" s="366"/>
      <c r="F155" s="344"/>
      <c r="G155" s="344"/>
      <c r="H155" s="344"/>
      <c r="I155" s="344"/>
      <c r="J155" s="344"/>
      <c r="K155" s="344"/>
      <c r="L155" s="370"/>
      <c r="M155" s="344"/>
      <c r="N155" s="344"/>
      <c r="O155" s="344"/>
      <c r="P155" s="344"/>
      <c r="Q155" s="344"/>
      <c r="R155" s="344"/>
      <c r="S155" s="344"/>
      <c r="T155" s="370"/>
      <c r="U155" s="344"/>
      <c r="V155" s="344"/>
      <c r="W155" s="344"/>
      <c r="X155" s="344"/>
      <c r="Y155" s="344"/>
      <c r="Z155" s="344"/>
      <c r="AA155" s="344"/>
      <c r="AB155" s="344"/>
      <c r="AC155" s="344"/>
      <c r="AD155" s="344"/>
      <c r="AE155" s="344"/>
      <c r="AF155" s="344"/>
      <c r="AG155" s="344"/>
      <c r="AH155" s="344"/>
      <c r="AI155" s="344"/>
      <c r="AJ155" s="366"/>
      <c r="AK155" s="366"/>
      <c r="AL155" s="366"/>
    </row>
    <row r="156" spans="1:38">
      <c r="A156" s="364"/>
      <c r="B156" s="344"/>
      <c r="C156" s="364"/>
      <c r="D156" s="344"/>
      <c r="E156" s="366"/>
      <c r="F156" s="344"/>
      <c r="G156" s="344"/>
      <c r="H156" s="344"/>
      <c r="I156" s="344"/>
      <c r="J156" s="344"/>
      <c r="K156" s="344"/>
      <c r="L156" s="370"/>
      <c r="M156" s="344"/>
      <c r="N156" s="344"/>
      <c r="O156" s="344"/>
      <c r="P156" s="344"/>
      <c r="Q156" s="344"/>
      <c r="R156" s="344"/>
      <c r="S156" s="344"/>
      <c r="T156" s="370"/>
      <c r="U156" s="344"/>
      <c r="V156" s="344"/>
      <c r="W156" s="344"/>
      <c r="X156" s="344"/>
      <c r="Y156" s="344"/>
      <c r="Z156" s="344"/>
      <c r="AA156" s="344"/>
      <c r="AB156" s="344"/>
      <c r="AC156" s="344"/>
      <c r="AD156" s="344"/>
      <c r="AE156" s="344"/>
      <c r="AF156" s="344"/>
      <c r="AG156" s="344"/>
      <c r="AH156" s="344"/>
      <c r="AI156" s="344"/>
      <c r="AJ156" s="366"/>
      <c r="AK156" s="366"/>
      <c r="AL156" s="366"/>
    </row>
    <row r="157" spans="1:38">
      <c r="A157" s="364"/>
      <c r="B157" s="344"/>
      <c r="C157" s="364"/>
      <c r="D157" s="344"/>
      <c r="E157" s="366"/>
      <c r="F157" s="344"/>
      <c r="G157" s="344"/>
      <c r="H157" s="344"/>
      <c r="I157" s="344"/>
      <c r="J157" s="344"/>
      <c r="K157" s="344"/>
      <c r="L157" s="370"/>
      <c r="M157" s="344"/>
      <c r="N157" s="344"/>
      <c r="O157" s="344"/>
      <c r="P157" s="344"/>
      <c r="Q157" s="344"/>
      <c r="R157" s="344"/>
      <c r="S157" s="344"/>
      <c r="T157" s="370"/>
      <c r="U157" s="344"/>
      <c r="V157" s="344"/>
      <c r="W157" s="344"/>
      <c r="X157" s="344"/>
      <c r="Y157" s="344"/>
      <c r="Z157" s="344"/>
      <c r="AA157" s="344"/>
      <c r="AB157" s="344"/>
      <c r="AC157" s="344"/>
      <c r="AD157" s="344"/>
      <c r="AE157" s="344"/>
      <c r="AF157" s="344"/>
      <c r="AG157" s="344"/>
      <c r="AH157" s="344"/>
      <c r="AI157" s="344"/>
      <c r="AJ157" s="366"/>
      <c r="AK157" s="366"/>
      <c r="AL157" s="366"/>
    </row>
    <row r="158" spans="1:38">
      <c r="A158" s="364"/>
      <c r="B158" s="344"/>
      <c r="C158" s="364"/>
      <c r="D158" s="344"/>
      <c r="E158" s="366"/>
      <c r="F158" s="344"/>
      <c r="G158" s="344"/>
      <c r="H158" s="344"/>
      <c r="I158" s="344"/>
      <c r="J158" s="344"/>
      <c r="K158" s="344"/>
      <c r="L158" s="370"/>
      <c r="M158" s="344"/>
      <c r="N158" s="344"/>
      <c r="O158" s="344"/>
      <c r="P158" s="344"/>
      <c r="Q158" s="344"/>
      <c r="R158" s="344"/>
      <c r="S158" s="344"/>
      <c r="T158" s="370"/>
      <c r="U158" s="344"/>
      <c r="V158" s="344"/>
      <c r="W158" s="344"/>
      <c r="X158" s="344"/>
      <c r="Y158" s="344"/>
      <c r="Z158" s="344"/>
      <c r="AA158" s="344"/>
      <c r="AB158" s="344"/>
      <c r="AC158" s="344"/>
      <c r="AD158" s="344"/>
      <c r="AE158" s="344"/>
      <c r="AF158" s="344"/>
      <c r="AG158" s="344"/>
      <c r="AH158" s="344"/>
      <c r="AI158" s="344"/>
      <c r="AJ158" s="366"/>
      <c r="AK158" s="366"/>
      <c r="AL158" s="366"/>
    </row>
    <row r="159" spans="1:38">
      <c r="A159" s="364"/>
      <c r="B159" s="344"/>
      <c r="C159" s="364"/>
      <c r="D159" s="344"/>
      <c r="E159" s="366"/>
      <c r="F159" s="344"/>
      <c r="G159" s="344"/>
      <c r="H159" s="344"/>
      <c r="I159" s="344"/>
      <c r="J159" s="344"/>
      <c r="K159" s="344"/>
      <c r="L159" s="370"/>
      <c r="M159" s="344"/>
      <c r="N159" s="344"/>
      <c r="O159" s="344"/>
      <c r="P159" s="344"/>
      <c r="Q159" s="344"/>
      <c r="R159" s="344"/>
      <c r="S159" s="344"/>
      <c r="T159" s="370"/>
      <c r="U159" s="344"/>
      <c r="V159" s="344"/>
      <c r="W159" s="344"/>
      <c r="X159" s="344"/>
      <c r="Y159" s="344"/>
      <c r="Z159" s="344"/>
      <c r="AA159" s="344"/>
      <c r="AB159" s="344"/>
      <c r="AC159" s="344"/>
      <c r="AD159" s="344"/>
      <c r="AE159" s="344"/>
      <c r="AF159" s="344"/>
      <c r="AG159" s="344"/>
      <c r="AH159" s="344"/>
      <c r="AI159" s="344"/>
      <c r="AJ159" s="366"/>
      <c r="AK159" s="366"/>
      <c r="AL159" s="366"/>
    </row>
    <row r="160" spans="1:38">
      <c r="A160" s="364"/>
      <c r="B160" s="344"/>
      <c r="C160" s="364"/>
      <c r="D160" s="344"/>
      <c r="E160" s="366"/>
      <c r="F160" s="344"/>
      <c r="G160" s="344"/>
      <c r="H160" s="344"/>
      <c r="I160" s="344"/>
      <c r="J160" s="344"/>
      <c r="K160" s="344"/>
      <c r="L160" s="370"/>
      <c r="M160" s="344"/>
      <c r="N160" s="344"/>
      <c r="O160" s="344"/>
      <c r="P160" s="344"/>
      <c r="Q160" s="344"/>
      <c r="R160" s="344"/>
      <c r="S160" s="344"/>
      <c r="T160" s="370"/>
      <c r="U160" s="344"/>
      <c r="V160" s="344"/>
      <c r="W160" s="344"/>
      <c r="X160" s="344"/>
      <c r="Y160" s="344"/>
      <c r="Z160" s="344"/>
      <c r="AA160" s="344"/>
      <c r="AB160" s="344"/>
      <c r="AC160" s="344"/>
      <c r="AD160" s="344"/>
      <c r="AE160" s="344"/>
      <c r="AF160" s="344"/>
      <c r="AG160" s="344"/>
      <c r="AH160" s="344"/>
      <c r="AI160" s="344"/>
      <c r="AJ160" s="366"/>
      <c r="AK160" s="366"/>
      <c r="AL160" s="366"/>
    </row>
    <row r="161" spans="1:38">
      <c r="A161" s="364"/>
      <c r="B161" s="344"/>
      <c r="C161" s="364"/>
      <c r="D161" s="344"/>
      <c r="E161" s="366"/>
      <c r="F161" s="344"/>
      <c r="G161" s="344"/>
      <c r="H161" s="344"/>
      <c r="I161" s="344"/>
      <c r="J161" s="344"/>
      <c r="K161" s="344"/>
      <c r="L161" s="370"/>
      <c r="M161" s="344"/>
      <c r="N161" s="344"/>
      <c r="O161" s="344"/>
      <c r="P161" s="344"/>
      <c r="Q161" s="344"/>
      <c r="R161" s="344"/>
      <c r="S161" s="344"/>
      <c r="T161" s="370"/>
      <c r="U161" s="344"/>
      <c r="V161" s="344"/>
      <c r="W161" s="344"/>
      <c r="X161" s="344"/>
      <c r="Y161" s="344"/>
      <c r="Z161" s="344"/>
      <c r="AA161" s="344"/>
      <c r="AB161" s="344"/>
      <c r="AC161" s="344"/>
      <c r="AD161" s="344"/>
      <c r="AE161" s="344"/>
      <c r="AF161" s="344"/>
      <c r="AG161" s="344"/>
      <c r="AH161" s="344"/>
      <c r="AI161" s="344"/>
      <c r="AJ161" s="366"/>
      <c r="AK161" s="366"/>
      <c r="AL161" s="366"/>
    </row>
    <row r="162" spans="1:38">
      <c r="A162" s="364"/>
      <c r="B162" s="344"/>
      <c r="C162" s="364"/>
      <c r="D162" s="344"/>
      <c r="E162" s="366"/>
      <c r="F162" s="344"/>
      <c r="G162" s="344"/>
      <c r="H162" s="344"/>
      <c r="I162" s="344"/>
      <c r="J162" s="344"/>
      <c r="K162" s="344"/>
      <c r="L162" s="370"/>
      <c r="M162" s="344"/>
      <c r="N162" s="344"/>
      <c r="O162" s="344"/>
      <c r="P162" s="344"/>
      <c r="Q162" s="344"/>
      <c r="R162" s="344"/>
      <c r="S162" s="344"/>
      <c r="T162" s="370"/>
      <c r="U162" s="344"/>
      <c r="V162" s="344"/>
      <c r="W162" s="344"/>
      <c r="X162" s="344"/>
      <c r="Y162" s="344"/>
      <c r="Z162" s="344"/>
      <c r="AA162" s="344"/>
      <c r="AB162" s="344"/>
      <c r="AC162" s="344"/>
      <c r="AD162" s="344"/>
      <c r="AE162" s="344"/>
      <c r="AF162" s="344"/>
      <c r="AG162" s="344"/>
      <c r="AH162" s="344"/>
      <c r="AI162" s="344"/>
      <c r="AJ162" s="366"/>
      <c r="AK162" s="366"/>
      <c r="AL162" s="366"/>
    </row>
    <row r="163" spans="1:38">
      <c r="A163" s="364"/>
      <c r="B163" s="344"/>
      <c r="C163" s="364"/>
      <c r="D163" s="344"/>
      <c r="E163" s="366"/>
      <c r="F163" s="344"/>
      <c r="G163" s="344"/>
      <c r="H163" s="344"/>
      <c r="I163" s="344"/>
      <c r="J163" s="344"/>
      <c r="K163" s="344"/>
      <c r="L163" s="370"/>
      <c r="M163" s="344"/>
      <c r="N163" s="344"/>
      <c r="O163" s="344"/>
      <c r="P163" s="344"/>
      <c r="Q163" s="344"/>
      <c r="R163" s="344"/>
      <c r="S163" s="344"/>
      <c r="T163" s="370"/>
      <c r="U163" s="344"/>
      <c r="V163" s="344"/>
      <c r="W163" s="344"/>
      <c r="X163" s="344"/>
      <c r="Y163" s="344"/>
      <c r="Z163" s="344"/>
      <c r="AA163" s="344"/>
      <c r="AB163" s="344"/>
      <c r="AC163" s="344"/>
      <c r="AD163" s="344"/>
      <c r="AE163" s="344"/>
      <c r="AF163" s="344"/>
      <c r="AG163" s="344"/>
      <c r="AH163" s="344"/>
      <c r="AI163" s="344"/>
      <c r="AJ163" s="366"/>
      <c r="AK163" s="366"/>
      <c r="AL163" s="366"/>
    </row>
    <row r="164" spans="1:38">
      <c r="A164" s="364"/>
      <c r="B164" s="344"/>
      <c r="C164" s="364"/>
      <c r="D164" s="344"/>
      <c r="E164" s="366"/>
      <c r="F164" s="344"/>
      <c r="G164" s="344"/>
      <c r="H164" s="344"/>
      <c r="I164" s="344"/>
      <c r="J164" s="344"/>
      <c r="K164" s="344"/>
      <c r="L164" s="370"/>
      <c r="M164" s="344"/>
      <c r="N164" s="344"/>
      <c r="O164" s="344"/>
      <c r="P164" s="344"/>
      <c r="Q164" s="344"/>
      <c r="R164" s="344"/>
      <c r="S164" s="344"/>
      <c r="T164" s="370"/>
      <c r="U164" s="344"/>
      <c r="V164" s="344"/>
      <c r="W164" s="344"/>
      <c r="X164" s="344"/>
      <c r="Y164" s="344"/>
      <c r="Z164" s="344"/>
      <c r="AA164" s="344"/>
      <c r="AB164" s="344"/>
      <c r="AC164" s="344"/>
      <c r="AD164" s="344"/>
      <c r="AE164" s="344"/>
      <c r="AF164" s="344"/>
      <c r="AG164" s="344"/>
      <c r="AH164" s="344"/>
      <c r="AI164" s="344"/>
      <c r="AJ164" s="366"/>
      <c r="AK164" s="366"/>
      <c r="AL164" s="366"/>
    </row>
    <row r="165" spans="1:38">
      <c r="A165" s="364"/>
      <c r="B165" s="344"/>
      <c r="C165" s="364"/>
      <c r="D165" s="344"/>
      <c r="E165" s="366"/>
      <c r="F165" s="344"/>
      <c r="G165" s="344"/>
      <c r="H165" s="344"/>
      <c r="I165" s="344"/>
      <c r="J165" s="344"/>
      <c r="K165" s="344"/>
      <c r="L165" s="370"/>
      <c r="M165" s="344"/>
      <c r="N165" s="344"/>
      <c r="O165" s="344"/>
      <c r="P165" s="344"/>
      <c r="Q165" s="344"/>
      <c r="R165" s="344"/>
      <c r="S165" s="344"/>
      <c r="T165" s="370"/>
      <c r="U165" s="344"/>
      <c r="V165" s="344"/>
      <c r="W165" s="344"/>
      <c r="X165" s="344"/>
      <c r="Y165" s="344"/>
      <c r="Z165" s="344"/>
      <c r="AA165" s="344"/>
      <c r="AB165" s="344"/>
      <c r="AC165" s="344"/>
      <c r="AD165" s="344"/>
      <c r="AE165" s="344"/>
      <c r="AF165" s="344"/>
      <c r="AG165" s="344"/>
      <c r="AH165" s="344"/>
      <c r="AI165" s="344"/>
      <c r="AJ165" s="366"/>
      <c r="AK165" s="366"/>
      <c r="AL165" s="366"/>
    </row>
    <row r="166" spans="1:38">
      <c r="A166" s="364"/>
      <c r="B166" s="344"/>
      <c r="C166" s="364"/>
      <c r="D166" s="344"/>
      <c r="E166" s="366"/>
      <c r="F166" s="344"/>
      <c r="G166" s="344"/>
      <c r="H166" s="344"/>
      <c r="I166" s="344"/>
      <c r="J166" s="344"/>
      <c r="K166" s="344"/>
      <c r="L166" s="370"/>
      <c r="M166" s="344"/>
      <c r="N166" s="344"/>
      <c r="O166" s="344"/>
      <c r="P166" s="344"/>
      <c r="Q166" s="344"/>
      <c r="R166" s="344"/>
      <c r="S166" s="344"/>
      <c r="T166" s="370"/>
      <c r="U166" s="344"/>
      <c r="V166" s="344"/>
      <c r="W166" s="344"/>
      <c r="X166" s="344"/>
      <c r="Y166" s="344"/>
      <c r="Z166" s="344"/>
      <c r="AA166" s="344"/>
      <c r="AB166" s="344"/>
      <c r="AC166" s="344"/>
      <c r="AD166" s="344"/>
      <c r="AE166" s="344"/>
      <c r="AF166" s="344"/>
      <c r="AG166" s="344"/>
      <c r="AH166" s="344"/>
      <c r="AI166" s="344"/>
      <c r="AJ166" s="366"/>
      <c r="AK166" s="366"/>
      <c r="AL166" s="366"/>
    </row>
    <row r="167" spans="1:38">
      <c r="A167" s="364"/>
      <c r="B167" s="344"/>
      <c r="C167" s="364"/>
      <c r="D167" s="344"/>
      <c r="E167" s="366"/>
      <c r="F167" s="344"/>
      <c r="G167" s="344"/>
      <c r="H167" s="344"/>
      <c r="I167" s="344"/>
      <c r="J167" s="344"/>
      <c r="K167" s="344"/>
      <c r="L167" s="370"/>
      <c r="M167" s="344"/>
      <c r="N167" s="344"/>
      <c r="O167" s="344"/>
      <c r="P167" s="344"/>
      <c r="Q167" s="344"/>
      <c r="R167" s="344"/>
      <c r="S167" s="344"/>
      <c r="T167" s="370"/>
      <c r="U167" s="344"/>
      <c r="V167" s="344"/>
      <c r="W167" s="344"/>
      <c r="X167" s="344"/>
      <c r="Y167" s="344"/>
      <c r="Z167" s="344"/>
      <c r="AA167" s="344"/>
      <c r="AB167" s="344"/>
      <c r="AC167" s="344"/>
      <c r="AD167" s="344"/>
      <c r="AE167" s="344"/>
      <c r="AF167" s="344"/>
      <c r="AG167" s="344"/>
      <c r="AH167" s="344"/>
      <c r="AI167" s="344"/>
      <c r="AJ167" s="366"/>
      <c r="AK167" s="366"/>
      <c r="AL167" s="366"/>
    </row>
    <row r="168" spans="1:38">
      <c r="A168" s="364"/>
      <c r="B168" s="344"/>
      <c r="C168" s="364"/>
      <c r="D168" s="344"/>
      <c r="E168" s="366"/>
      <c r="F168" s="344"/>
      <c r="G168" s="344"/>
      <c r="H168" s="344"/>
      <c r="I168" s="344"/>
      <c r="J168" s="344"/>
      <c r="K168" s="344"/>
      <c r="L168" s="370"/>
      <c r="M168" s="344"/>
      <c r="N168" s="344"/>
      <c r="O168" s="344"/>
      <c r="P168" s="344"/>
      <c r="Q168" s="344"/>
      <c r="R168" s="344"/>
      <c r="S168" s="344"/>
      <c r="T168" s="370"/>
      <c r="U168" s="344"/>
      <c r="V168" s="344"/>
      <c r="W168" s="344"/>
      <c r="X168" s="344"/>
      <c r="Y168" s="344"/>
      <c r="Z168" s="344"/>
      <c r="AA168" s="344"/>
      <c r="AB168" s="344"/>
      <c r="AC168" s="344"/>
      <c r="AD168" s="344"/>
      <c r="AE168" s="344"/>
      <c r="AF168" s="344"/>
      <c r="AG168" s="344"/>
      <c r="AH168" s="344"/>
      <c r="AI168" s="344"/>
      <c r="AJ168" s="366"/>
      <c r="AK168" s="366"/>
      <c r="AL168" s="366"/>
    </row>
    <row r="169" spans="1:38">
      <c r="A169" s="364"/>
      <c r="B169" s="344"/>
      <c r="C169" s="364"/>
      <c r="D169" s="344"/>
      <c r="E169" s="366"/>
      <c r="F169" s="344"/>
      <c r="G169" s="344"/>
      <c r="H169" s="344"/>
      <c r="I169" s="344"/>
      <c r="J169" s="344"/>
      <c r="K169" s="344"/>
      <c r="L169" s="370"/>
      <c r="M169" s="344"/>
      <c r="N169" s="344"/>
      <c r="O169" s="344"/>
      <c r="P169" s="344"/>
      <c r="Q169" s="344"/>
      <c r="R169" s="344"/>
      <c r="S169" s="344"/>
      <c r="T169" s="370"/>
      <c r="U169" s="344"/>
      <c r="V169" s="344"/>
      <c r="W169" s="344"/>
      <c r="X169" s="344"/>
      <c r="Y169" s="344"/>
      <c r="Z169" s="344"/>
      <c r="AA169" s="344"/>
      <c r="AB169" s="344"/>
      <c r="AC169" s="344"/>
      <c r="AD169" s="344"/>
      <c r="AE169" s="344"/>
      <c r="AF169" s="344"/>
      <c r="AG169" s="344"/>
      <c r="AH169" s="344"/>
      <c r="AI169" s="344"/>
      <c r="AJ169" s="366"/>
      <c r="AK169" s="366"/>
      <c r="AL169" s="366"/>
    </row>
    <row r="170" spans="1:38">
      <c r="A170" s="364"/>
      <c r="B170" s="344"/>
      <c r="C170" s="364"/>
      <c r="D170" s="344"/>
      <c r="E170" s="366"/>
      <c r="F170" s="344"/>
      <c r="G170" s="344"/>
      <c r="H170" s="344"/>
      <c r="I170" s="344"/>
      <c r="J170" s="344"/>
      <c r="K170" s="344"/>
      <c r="L170" s="370"/>
      <c r="M170" s="344"/>
      <c r="N170" s="344"/>
      <c r="O170" s="344"/>
      <c r="P170" s="344"/>
      <c r="Q170" s="344"/>
      <c r="R170" s="344"/>
      <c r="S170" s="344"/>
      <c r="T170" s="370"/>
      <c r="U170" s="344"/>
      <c r="V170" s="344"/>
      <c r="W170" s="344"/>
      <c r="X170" s="344"/>
      <c r="Y170" s="344"/>
      <c r="Z170" s="344"/>
      <c r="AA170" s="344"/>
      <c r="AB170" s="344"/>
      <c r="AC170" s="344"/>
      <c r="AD170" s="344"/>
      <c r="AE170" s="344"/>
      <c r="AF170" s="344"/>
      <c r="AG170" s="344"/>
      <c r="AH170" s="344"/>
      <c r="AI170" s="344"/>
      <c r="AJ170" s="366"/>
      <c r="AK170" s="366"/>
      <c r="AL170" s="366"/>
    </row>
    <row r="171" spans="1:38">
      <c r="A171" s="364"/>
      <c r="B171" s="344"/>
      <c r="C171" s="364"/>
      <c r="D171" s="344"/>
      <c r="E171" s="366"/>
      <c r="F171" s="344"/>
      <c r="G171" s="344"/>
      <c r="H171" s="344"/>
      <c r="I171" s="344"/>
      <c r="J171" s="344"/>
      <c r="K171" s="344"/>
      <c r="L171" s="370"/>
      <c r="M171" s="344"/>
      <c r="N171" s="344"/>
      <c r="O171" s="344"/>
      <c r="P171" s="344"/>
      <c r="Q171" s="344"/>
      <c r="R171" s="344"/>
      <c r="S171" s="344"/>
      <c r="T171" s="370"/>
      <c r="U171" s="344"/>
      <c r="V171" s="344"/>
      <c r="W171" s="344"/>
      <c r="X171" s="344"/>
      <c r="Y171" s="344"/>
      <c r="Z171" s="344"/>
      <c r="AA171" s="344"/>
      <c r="AB171" s="344"/>
      <c r="AC171" s="344"/>
      <c r="AD171" s="344"/>
      <c r="AE171" s="344"/>
      <c r="AF171" s="344"/>
      <c r="AG171" s="344"/>
      <c r="AH171" s="344"/>
      <c r="AI171" s="344"/>
      <c r="AJ171" s="366"/>
      <c r="AK171" s="366"/>
      <c r="AL171" s="366"/>
    </row>
    <row r="172" spans="1:38">
      <c r="A172" s="364"/>
      <c r="B172" s="344"/>
      <c r="C172" s="364"/>
      <c r="D172" s="344"/>
      <c r="E172" s="366"/>
      <c r="F172" s="344"/>
      <c r="G172" s="344"/>
      <c r="H172" s="344"/>
      <c r="I172" s="344"/>
      <c r="J172" s="344"/>
      <c r="K172" s="344"/>
      <c r="L172" s="370"/>
      <c r="M172" s="344"/>
      <c r="N172" s="344"/>
      <c r="O172" s="344"/>
      <c r="P172" s="344"/>
      <c r="Q172" s="344"/>
      <c r="R172" s="344"/>
      <c r="S172" s="344"/>
      <c r="T172" s="370"/>
      <c r="U172" s="344"/>
      <c r="V172" s="344"/>
      <c r="W172" s="344"/>
      <c r="X172" s="344"/>
      <c r="Y172" s="344"/>
      <c r="Z172" s="344"/>
      <c r="AA172" s="344"/>
      <c r="AB172" s="344"/>
      <c r="AC172" s="344"/>
      <c r="AD172" s="344"/>
      <c r="AE172" s="344"/>
      <c r="AF172" s="344"/>
      <c r="AG172" s="344"/>
      <c r="AH172" s="344"/>
      <c r="AI172" s="344"/>
      <c r="AJ172" s="366"/>
      <c r="AK172" s="366"/>
      <c r="AL172" s="366"/>
    </row>
    <row r="173" spans="1:38">
      <c r="A173" s="364"/>
      <c r="B173" s="344"/>
      <c r="C173" s="364"/>
      <c r="D173" s="344"/>
      <c r="E173" s="366"/>
      <c r="F173" s="344"/>
      <c r="G173" s="344"/>
      <c r="H173" s="344"/>
      <c r="I173" s="344"/>
      <c r="J173" s="344"/>
      <c r="K173" s="344"/>
      <c r="L173" s="370"/>
      <c r="M173" s="344"/>
      <c r="N173" s="344"/>
      <c r="O173" s="344"/>
      <c r="P173" s="344"/>
      <c r="Q173" s="344"/>
      <c r="R173" s="344"/>
      <c r="S173" s="344"/>
      <c r="T173" s="370"/>
      <c r="U173" s="344"/>
      <c r="V173" s="344"/>
      <c r="W173" s="344"/>
      <c r="X173" s="344"/>
      <c r="Y173" s="344"/>
      <c r="Z173" s="344"/>
      <c r="AA173" s="344"/>
      <c r="AB173" s="344"/>
      <c r="AC173" s="344"/>
      <c r="AD173" s="344"/>
      <c r="AE173" s="344"/>
      <c r="AF173" s="344"/>
      <c r="AG173" s="344"/>
      <c r="AH173" s="344"/>
      <c r="AI173" s="344"/>
      <c r="AJ173" s="366"/>
      <c r="AK173" s="366"/>
      <c r="AL173" s="366"/>
    </row>
    <row r="174" spans="1:38">
      <c r="A174" s="364"/>
      <c r="B174" s="344"/>
      <c r="C174" s="364"/>
      <c r="D174" s="344"/>
      <c r="E174" s="366"/>
      <c r="F174" s="344"/>
      <c r="G174" s="344"/>
      <c r="H174" s="344"/>
      <c r="I174" s="344"/>
      <c r="J174" s="344"/>
      <c r="K174" s="344"/>
      <c r="L174" s="370"/>
      <c r="M174" s="344"/>
      <c r="N174" s="344"/>
      <c r="O174" s="344"/>
      <c r="P174" s="344"/>
      <c r="Q174" s="344"/>
      <c r="R174" s="344"/>
      <c r="S174" s="344"/>
      <c r="T174" s="370"/>
      <c r="U174" s="344"/>
      <c r="V174" s="344"/>
      <c r="W174" s="344"/>
      <c r="X174" s="344"/>
      <c r="Y174" s="344"/>
      <c r="Z174" s="344"/>
      <c r="AA174" s="344"/>
      <c r="AB174" s="344"/>
      <c r="AC174" s="344"/>
      <c r="AD174" s="344"/>
      <c r="AE174" s="344"/>
      <c r="AF174" s="344"/>
      <c r="AG174" s="344"/>
      <c r="AH174" s="344"/>
      <c r="AI174" s="344"/>
      <c r="AJ174" s="366"/>
      <c r="AK174" s="366"/>
      <c r="AL174" s="366"/>
    </row>
  </sheetData>
  <mergeCells count="45">
    <mergeCell ref="A1:AL3"/>
    <mergeCell ref="A4:A5"/>
    <mergeCell ref="B4:B5"/>
    <mergeCell ref="D4:D5"/>
    <mergeCell ref="AJ4:AJ5"/>
    <mergeCell ref="AK4:AK5"/>
    <mergeCell ref="AL4:AL5"/>
    <mergeCell ref="C19:C20"/>
    <mergeCell ref="D19:D20"/>
    <mergeCell ref="AN4:AS4"/>
    <mergeCell ref="A12:A13"/>
    <mergeCell ref="B12:B13"/>
    <mergeCell ref="D12:D13"/>
    <mergeCell ref="A16:A17"/>
    <mergeCell ref="B16:B17"/>
    <mergeCell ref="D16:D17"/>
    <mergeCell ref="AK7:AK8"/>
    <mergeCell ref="AL7:AL8"/>
    <mergeCell ref="AJ7:AJ8"/>
    <mergeCell ref="B19:B20"/>
    <mergeCell ref="T46:U46"/>
    <mergeCell ref="V46:AI46"/>
    <mergeCell ref="T47:U47"/>
    <mergeCell ref="V47:AI47"/>
    <mergeCell ref="T38:U38"/>
    <mergeCell ref="V38:AI38"/>
    <mergeCell ref="T39:U39"/>
    <mergeCell ref="V39:AI39"/>
    <mergeCell ref="V40:AI40"/>
    <mergeCell ref="V37:AI37"/>
    <mergeCell ref="V49:AI49"/>
    <mergeCell ref="A54:B54"/>
    <mergeCell ref="A7:A8"/>
    <mergeCell ref="B7:B8"/>
    <mergeCell ref="D7:D8"/>
    <mergeCell ref="D48:R48"/>
    <mergeCell ref="T48:U48"/>
    <mergeCell ref="V48:AI48"/>
    <mergeCell ref="D39:R39"/>
    <mergeCell ref="A27:A28"/>
    <mergeCell ref="B27:B28"/>
    <mergeCell ref="C27:C28"/>
    <mergeCell ref="D27:D28"/>
    <mergeCell ref="D37:R37"/>
    <mergeCell ref="A19:A20"/>
  </mergeCells>
  <pageMargins left="0.511811024" right="0.511811024" top="0.78740157499999996" bottom="0.78740157499999996" header="0.31496062000000002" footer="0.31496062000000002"/>
  <pageSetup paperSize="9" fitToHeight="0" orientation="landscape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76"/>
  <sheetViews>
    <sheetView workbookViewId="0">
      <selection activeCell="P10" sqref="P10"/>
    </sheetView>
  </sheetViews>
  <sheetFormatPr defaultColWidth="9.140625" defaultRowHeight="16.5"/>
  <cols>
    <col min="1" max="1" width="11.85546875" style="694" customWidth="1"/>
    <col min="2" max="2" width="51.85546875" style="694" customWidth="1"/>
    <col min="3" max="3" width="13.5703125" style="623" customWidth="1"/>
    <col min="4" max="4" width="19.140625" style="694" customWidth="1"/>
    <col min="5" max="34" width="7.5703125" style="694" customWidth="1"/>
    <col min="35" max="37" width="6.28515625" style="694" customWidth="1"/>
    <col min="38" max="38" width="9.140625" style="694"/>
    <col min="39" max="39" width="6.42578125" style="694" customWidth="1"/>
    <col min="40" max="40" width="7.140625" style="694" customWidth="1"/>
    <col min="41" max="41" width="4.42578125" style="694" customWidth="1"/>
    <col min="42" max="64" width="5" style="694" customWidth="1"/>
    <col min="65" max="69" width="4.42578125" style="694" customWidth="1"/>
    <col min="70" max="70" width="12" style="694" customWidth="1"/>
    <col min="71" max="71" width="5.85546875" style="694" customWidth="1"/>
    <col min="72" max="243" width="9.140625" style="694"/>
    <col min="244" max="258" width="11.5703125" style="728" customWidth="1"/>
    <col min="259" max="259" width="5.42578125" style="728" customWidth="1"/>
    <col min="260" max="260" width="20.7109375" style="728" customWidth="1"/>
    <col min="261" max="261" width="8" style="728" customWidth="1"/>
    <col min="262" max="262" width="6.85546875" style="728" customWidth="1"/>
    <col min="263" max="293" width="2.7109375" style="728" customWidth="1"/>
    <col min="294" max="294" width="3.42578125" style="728" customWidth="1"/>
    <col min="295" max="296" width="2.85546875" style="728" customWidth="1"/>
    <col min="297" max="499" width="9.140625" style="728"/>
    <col min="500" max="514" width="11.5703125" style="728" customWidth="1"/>
    <col min="515" max="515" width="5.42578125" style="728" customWidth="1"/>
    <col min="516" max="516" width="20.7109375" style="728" customWidth="1"/>
    <col min="517" max="517" width="8" style="728" customWidth="1"/>
    <col min="518" max="518" width="6.85546875" style="728" customWidth="1"/>
    <col min="519" max="549" width="2.7109375" style="728" customWidth="1"/>
    <col min="550" max="550" width="3.42578125" style="728" customWidth="1"/>
    <col min="551" max="552" width="2.85546875" style="728" customWidth="1"/>
    <col min="553" max="755" width="9.140625" style="728"/>
    <col min="756" max="770" width="11.5703125" style="728" customWidth="1"/>
    <col min="771" max="771" width="5.42578125" style="728" customWidth="1"/>
    <col min="772" max="772" width="20.7109375" style="728" customWidth="1"/>
    <col min="773" max="773" width="8" style="728" customWidth="1"/>
    <col min="774" max="774" width="6.85546875" style="728" customWidth="1"/>
    <col min="775" max="805" width="2.7109375" style="728" customWidth="1"/>
    <col min="806" max="806" width="3.42578125" style="728" customWidth="1"/>
    <col min="807" max="808" width="2.85546875" style="728" customWidth="1"/>
    <col min="809" max="1011" width="9.140625" style="728"/>
    <col min="1012" max="1026" width="11.5703125" style="728" customWidth="1"/>
    <col min="1027" max="1027" width="11.5703125" customWidth="1"/>
  </cols>
  <sheetData>
    <row r="1" spans="1:242" s="624" customFormat="1" ht="27" customHeight="1">
      <c r="A1" s="620" t="s">
        <v>291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  <c r="O1" s="620"/>
      <c r="P1" s="620"/>
      <c r="Q1" s="620"/>
      <c r="R1" s="620"/>
      <c r="S1" s="620"/>
      <c r="T1" s="620"/>
      <c r="U1" s="620"/>
      <c r="V1" s="620"/>
      <c r="W1" s="620"/>
      <c r="X1" s="620"/>
      <c r="Y1" s="620"/>
      <c r="Z1" s="620"/>
      <c r="AA1" s="620"/>
      <c r="AB1" s="620"/>
      <c r="AC1" s="620"/>
      <c r="AD1" s="620"/>
      <c r="AE1" s="620"/>
      <c r="AF1" s="620"/>
      <c r="AG1" s="620"/>
      <c r="AH1" s="620"/>
      <c r="AI1" s="621"/>
      <c r="AJ1" s="621"/>
      <c r="AK1" s="622"/>
      <c r="AL1" s="623"/>
      <c r="AM1" s="623"/>
      <c r="AN1" s="623"/>
      <c r="AO1" s="623"/>
      <c r="AP1" s="623"/>
      <c r="AQ1" s="623"/>
      <c r="AR1" s="623"/>
      <c r="AS1" s="623"/>
      <c r="AT1" s="623"/>
      <c r="AU1" s="623"/>
      <c r="AV1" s="623"/>
      <c r="AW1" s="623"/>
      <c r="AX1" s="623"/>
      <c r="AY1" s="623"/>
      <c r="AZ1" s="623"/>
      <c r="BA1" s="623"/>
      <c r="BB1" s="623"/>
      <c r="BC1" s="623"/>
      <c r="BD1" s="623"/>
      <c r="BE1" s="623"/>
      <c r="BF1" s="623"/>
      <c r="BG1" s="623"/>
      <c r="BH1" s="623"/>
      <c r="BI1" s="623"/>
      <c r="BJ1" s="623"/>
      <c r="BK1" s="623"/>
      <c r="BL1" s="623"/>
      <c r="BM1" s="623"/>
      <c r="BN1" s="623"/>
      <c r="BO1" s="623"/>
      <c r="BP1" s="623"/>
      <c r="BQ1" s="623"/>
      <c r="BR1" s="623"/>
      <c r="BS1" s="623"/>
      <c r="BT1" s="623"/>
      <c r="BU1" s="623"/>
      <c r="BV1" s="623"/>
      <c r="BW1" s="623"/>
      <c r="BX1" s="623"/>
      <c r="BY1" s="623"/>
      <c r="BZ1" s="623"/>
      <c r="CA1" s="623"/>
      <c r="CB1" s="623"/>
      <c r="CC1" s="623"/>
      <c r="CD1" s="623"/>
      <c r="CE1" s="623"/>
      <c r="CF1" s="623"/>
      <c r="CG1" s="623"/>
      <c r="CH1" s="623"/>
      <c r="CI1" s="623"/>
      <c r="CJ1" s="623"/>
      <c r="CK1" s="623"/>
      <c r="CL1" s="623"/>
      <c r="CM1" s="623"/>
      <c r="CN1" s="623"/>
      <c r="CO1" s="623"/>
      <c r="CP1" s="623"/>
      <c r="CQ1" s="623"/>
      <c r="CR1" s="623"/>
      <c r="CS1" s="623"/>
      <c r="CT1" s="623"/>
      <c r="CU1" s="623"/>
      <c r="CV1" s="623"/>
      <c r="CW1" s="623"/>
      <c r="CX1" s="623"/>
      <c r="CY1" s="623"/>
      <c r="CZ1" s="623"/>
      <c r="DA1" s="623"/>
      <c r="DB1" s="623"/>
      <c r="DC1" s="623"/>
      <c r="DD1" s="623"/>
      <c r="DE1" s="623"/>
      <c r="DF1" s="623"/>
      <c r="DG1" s="623"/>
      <c r="DH1" s="623"/>
      <c r="DI1" s="623"/>
      <c r="DJ1" s="623"/>
      <c r="DK1" s="623"/>
      <c r="DL1" s="623"/>
      <c r="DM1" s="623"/>
      <c r="DN1" s="623"/>
      <c r="DO1" s="623"/>
      <c r="DP1" s="623"/>
      <c r="DQ1" s="623"/>
      <c r="DR1" s="623"/>
      <c r="DS1" s="623"/>
      <c r="DT1" s="623"/>
      <c r="DU1" s="623"/>
      <c r="DV1" s="623"/>
      <c r="DW1" s="623"/>
      <c r="DX1" s="623"/>
      <c r="DY1" s="623"/>
      <c r="DZ1" s="623"/>
      <c r="EA1" s="623"/>
      <c r="EB1" s="623"/>
      <c r="EC1" s="623"/>
      <c r="ED1" s="623"/>
      <c r="EE1" s="623"/>
      <c r="EF1" s="623"/>
      <c r="EG1" s="623"/>
      <c r="EH1" s="623"/>
      <c r="EI1" s="623"/>
      <c r="EJ1" s="623"/>
      <c r="EK1" s="623"/>
      <c r="EL1" s="623"/>
      <c r="EM1" s="623"/>
      <c r="EN1" s="623"/>
      <c r="EO1" s="623"/>
      <c r="EP1" s="623"/>
      <c r="EQ1" s="623"/>
      <c r="ER1" s="623"/>
      <c r="ES1" s="623"/>
      <c r="ET1" s="623"/>
      <c r="EU1" s="623"/>
      <c r="EV1" s="623"/>
      <c r="EW1" s="623"/>
      <c r="EX1" s="623"/>
      <c r="EY1" s="623"/>
      <c r="EZ1" s="623"/>
      <c r="FA1" s="623"/>
      <c r="FB1" s="623"/>
      <c r="FC1" s="623"/>
      <c r="FD1" s="623"/>
      <c r="FE1" s="623"/>
      <c r="FF1" s="623"/>
      <c r="FG1" s="623"/>
      <c r="FH1" s="623"/>
      <c r="FI1" s="623"/>
      <c r="FJ1" s="623"/>
      <c r="FK1" s="623"/>
      <c r="FL1" s="623"/>
      <c r="FM1" s="623"/>
      <c r="FN1" s="623"/>
      <c r="FO1" s="623"/>
      <c r="FP1" s="623"/>
      <c r="FQ1" s="623"/>
      <c r="FR1" s="623"/>
      <c r="FS1" s="623"/>
      <c r="FT1" s="623"/>
      <c r="FU1" s="623"/>
      <c r="FV1" s="623"/>
      <c r="FW1" s="623"/>
      <c r="FX1" s="623"/>
      <c r="FY1" s="623"/>
      <c r="FZ1" s="623"/>
      <c r="GA1" s="623"/>
      <c r="GB1" s="623"/>
      <c r="GC1" s="623"/>
      <c r="GD1" s="623"/>
      <c r="GE1" s="623"/>
      <c r="GF1" s="623"/>
      <c r="GG1" s="623"/>
      <c r="GH1" s="623"/>
      <c r="GI1" s="623"/>
      <c r="GJ1" s="623"/>
      <c r="GK1" s="623"/>
      <c r="GL1" s="623"/>
      <c r="GM1" s="623"/>
      <c r="GN1" s="623"/>
      <c r="GO1" s="623"/>
      <c r="GP1" s="623"/>
      <c r="GQ1" s="623"/>
      <c r="GR1" s="623"/>
      <c r="GS1" s="623"/>
      <c r="GT1" s="623"/>
      <c r="GU1" s="623"/>
      <c r="GV1" s="623"/>
      <c r="GW1" s="623"/>
      <c r="GX1" s="623"/>
      <c r="GY1" s="623"/>
      <c r="GZ1" s="623"/>
      <c r="HA1" s="623"/>
      <c r="HB1" s="623"/>
      <c r="HC1" s="623"/>
      <c r="HD1" s="623"/>
      <c r="HE1" s="623"/>
      <c r="HF1" s="623"/>
      <c r="HG1" s="623"/>
      <c r="HH1" s="623"/>
      <c r="HI1" s="623"/>
      <c r="HJ1" s="623"/>
      <c r="HK1" s="623"/>
      <c r="HL1" s="623"/>
      <c r="HM1" s="623"/>
      <c r="HN1" s="623"/>
      <c r="HO1" s="623"/>
      <c r="HP1" s="623"/>
      <c r="HQ1" s="623"/>
      <c r="HR1" s="623"/>
      <c r="HS1" s="623"/>
      <c r="HT1" s="623"/>
      <c r="HU1" s="623"/>
      <c r="HV1" s="623"/>
      <c r="HW1" s="623"/>
      <c r="HX1" s="623"/>
      <c r="HY1" s="623"/>
      <c r="HZ1" s="623"/>
      <c r="IA1" s="623"/>
      <c r="IB1" s="623"/>
      <c r="IC1" s="623"/>
      <c r="ID1" s="623"/>
      <c r="IE1" s="623"/>
      <c r="IF1" s="623"/>
      <c r="IG1" s="623"/>
      <c r="IH1" s="623"/>
    </row>
    <row r="2" spans="1:242" s="623" customFormat="1" ht="27" customHeight="1">
      <c r="A2" s="625" t="s">
        <v>292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  <c r="U2" s="625"/>
      <c r="V2" s="625"/>
      <c r="W2" s="625"/>
      <c r="X2" s="625"/>
      <c r="Y2" s="625"/>
      <c r="Z2" s="625"/>
      <c r="AA2" s="625"/>
      <c r="AB2" s="625"/>
      <c r="AC2" s="625"/>
      <c r="AD2" s="625"/>
      <c r="AE2" s="625"/>
      <c r="AF2" s="625"/>
      <c r="AG2" s="625"/>
      <c r="AH2" s="625"/>
      <c r="AI2" s="626"/>
      <c r="AJ2" s="626"/>
      <c r="AK2" s="627"/>
      <c r="AM2" s="624">
        <f>18*6</f>
        <v>108</v>
      </c>
      <c r="AN2" s="624"/>
      <c r="AO2" s="624"/>
      <c r="AP2" s="624"/>
      <c r="AQ2" s="624"/>
      <c r="AR2" s="624"/>
      <c r="AS2" s="624"/>
      <c r="AT2" s="624"/>
      <c r="AU2" s="624"/>
      <c r="AV2" s="624"/>
      <c r="AW2" s="624"/>
      <c r="AX2" s="624"/>
      <c r="AY2" s="624"/>
      <c r="AZ2" s="624"/>
      <c r="BA2" s="624"/>
      <c r="BB2" s="624"/>
      <c r="BC2" s="624"/>
      <c r="BD2" s="624"/>
      <c r="BE2" s="624"/>
      <c r="BF2" s="624"/>
      <c r="BG2" s="624"/>
      <c r="BH2" s="624"/>
      <c r="BI2" s="624"/>
      <c r="BJ2" s="624"/>
      <c r="BK2" s="624"/>
      <c r="BL2" s="624"/>
      <c r="BM2" s="624"/>
      <c r="BN2" s="624"/>
      <c r="BO2" s="624"/>
      <c r="BP2" s="624"/>
      <c r="BQ2" s="624"/>
      <c r="BR2" s="624"/>
      <c r="BS2" s="624"/>
    </row>
    <row r="3" spans="1:242" s="623" customFormat="1" ht="27" customHeight="1">
      <c r="A3" s="628" t="s">
        <v>293</v>
      </c>
      <c r="B3" s="628"/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  <c r="U3" s="628"/>
      <c r="V3" s="628"/>
      <c r="W3" s="628"/>
      <c r="X3" s="628"/>
      <c r="Y3" s="628"/>
      <c r="Z3" s="628"/>
      <c r="AA3" s="628"/>
      <c r="AB3" s="628"/>
      <c r="AC3" s="628"/>
      <c r="AD3" s="628"/>
      <c r="AE3" s="628"/>
      <c r="AF3" s="628"/>
      <c r="AG3" s="628"/>
      <c r="AH3" s="628"/>
      <c r="AI3" s="629"/>
      <c r="AJ3" s="629"/>
      <c r="AK3" s="630"/>
      <c r="AM3" s="624"/>
      <c r="AN3" s="624"/>
      <c r="AO3" s="624"/>
      <c r="AP3" s="624"/>
      <c r="AQ3" s="624"/>
      <c r="AR3" s="624"/>
      <c r="AS3" s="624"/>
      <c r="AT3" s="624"/>
      <c r="AU3" s="624"/>
      <c r="AV3" s="624"/>
      <c r="AW3" s="624"/>
      <c r="AX3" s="624"/>
      <c r="AY3" s="624"/>
      <c r="AZ3" s="624"/>
      <c r="BA3" s="624"/>
      <c r="BB3" s="624"/>
      <c r="BC3" s="624"/>
      <c r="BD3" s="624"/>
      <c r="BE3" s="624"/>
      <c r="BF3" s="624"/>
      <c r="BG3" s="624"/>
      <c r="BH3" s="624"/>
      <c r="BI3" s="624"/>
      <c r="BJ3" s="624"/>
      <c r="BK3" s="624"/>
      <c r="BL3" s="624"/>
      <c r="BM3" s="624"/>
      <c r="BN3" s="624"/>
      <c r="BO3" s="624"/>
      <c r="BP3" s="624"/>
      <c r="BQ3" s="624"/>
      <c r="BR3" s="624"/>
      <c r="BS3" s="624"/>
    </row>
    <row r="4" spans="1:242" s="639" customFormat="1" ht="27" customHeight="1">
      <c r="A4" s="631" t="s">
        <v>0</v>
      </c>
      <c r="B4" s="632" t="s">
        <v>1</v>
      </c>
      <c r="C4" s="632" t="s">
        <v>50</v>
      </c>
      <c r="D4" s="633" t="s">
        <v>3</v>
      </c>
      <c r="E4" s="634">
        <v>1</v>
      </c>
      <c r="F4" s="634">
        <v>2</v>
      </c>
      <c r="G4" s="634">
        <v>3</v>
      </c>
      <c r="H4" s="634">
        <v>4</v>
      </c>
      <c r="I4" s="634">
        <v>5</v>
      </c>
      <c r="J4" s="634">
        <v>6</v>
      </c>
      <c r="K4" s="634">
        <v>7</v>
      </c>
      <c r="L4" s="634">
        <v>8</v>
      </c>
      <c r="M4" s="634">
        <v>9</v>
      </c>
      <c r="N4" s="634">
        <v>10</v>
      </c>
      <c r="O4" s="634">
        <v>11</v>
      </c>
      <c r="P4" s="634">
        <v>12</v>
      </c>
      <c r="Q4" s="634">
        <v>13</v>
      </c>
      <c r="R4" s="634">
        <v>14</v>
      </c>
      <c r="S4" s="634">
        <v>15</v>
      </c>
      <c r="T4" s="634">
        <v>16</v>
      </c>
      <c r="U4" s="634">
        <v>17</v>
      </c>
      <c r="V4" s="634">
        <v>18</v>
      </c>
      <c r="W4" s="634">
        <v>19</v>
      </c>
      <c r="X4" s="634">
        <v>20</v>
      </c>
      <c r="Y4" s="634">
        <v>21</v>
      </c>
      <c r="Z4" s="634">
        <v>22</v>
      </c>
      <c r="AA4" s="634">
        <v>23</v>
      </c>
      <c r="AB4" s="634">
        <v>24</v>
      </c>
      <c r="AC4" s="634">
        <v>25</v>
      </c>
      <c r="AD4" s="634">
        <v>26</v>
      </c>
      <c r="AE4" s="634">
        <v>27</v>
      </c>
      <c r="AF4" s="634">
        <v>28</v>
      </c>
      <c r="AG4" s="634">
        <v>29</v>
      </c>
      <c r="AH4" s="634">
        <v>30</v>
      </c>
      <c r="AI4" s="635" t="s">
        <v>4</v>
      </c>
      <c r="AJ4" s="636" t="s">
        <v>5</v>
      </c>
      <c r="AK4" s="636" t="s">
        <v>6</v>
      </c>
      <c r="AL4" s="637"/>
      <c r="AM4" s="638"/>
      <c r="AN4" s="638"/>
      <c r="AO4" s="638"/>
      <c r="AP4" s="638"/>
      <c r="AQ4" s="638"/>
      <c r="AR4" s="638"/>
      <c r="AS4" s="638"/>
      <c r="AT4" s="638"/>
      <c r="AU4" s="638"/>
      <c r="AV4" s="638"/>
      <c r="AW4" s="638"/>
      <c r="AX4" s="638"/>
      <c r="AY4" s="638"/>
      <c r="AZ4" s="638"/>
      <c r="BA4" s="638"/>
      <c r="BB4" s="638"/>
      <c r="BC4" s="638"/>
      <c r="BD4" s="638"/>
      <c r="BE4" s="638"/>
      <c r="BF4" s="638"/>
      <c r="BG4" s="638"/>
      <c r="BH4" s="638"/>
      <c r="BI4" s="638"/>
      <c r="BJ4" s="638"/>
      <c r="BK4" s="638"/>
      <c r="BL4" s="638"/>
      <c r="BM4" s="638"/>
      <c r="BN4" s="638"/>
      <c r="BO4" s="638"/>
      <c r="BP4" s="638"/>
      <c r="BQ4" s="638"/>
      <c r="BR4" s="638"/>
      <c r="BS4" s="638"/>
      <c r="BT4" s="638"/>
      <c r="BU4" s="638"/>
      <c r="BV4" s="638"/>
      <c r="BW4" s="638"/>
      <c r="BX4" s="638"/>
      <c r="BY4" s="638"/>
      <c r="BZ4" s="638"/>
      <c r="CA4" s="638"/>
      <c r="CB4" s="638"/>
      <c r="CC4" s="638"/>
      <c r="CD4" s="638"/>
      <c r="CE4" s="638"/>
      <c r="CF4" s="638"/>
      <c r="CG4" s="638"/>
      <c r="CH4" s="638"/>
      <c r="CI4" s="638"/>
      <c r="CJ4" s="638"/>
      <c r="CK4" s="638"/>
      <c r="CL4" s="638"/>
      <c r="CM4" s="638"/>
      <c r="CN4" s="638"/>
      <c r="CO4" s="638"/>
      <c r="CP4" s="638"/>
      <c r="CQ4" s="638"/>
    </row>
    <row r="5" spans="1:242" s="639" customFormat="1" ht="27" customHeight="1">
      <c r="A5" s="631"/>
      <c r="B5" s="632" t="s">
        <v>294</v>
      </c>
      <c r="C5" s="632" t="s">
        <v>211</v>
      </c>
      <c r="D5" s="633"/>
      <c r="E5" s="634" t="s">
        <v>11</v>
      </c>
      <c r="F5" s="634" t="s">
        <v>12</v>
      </c>
      <c r="G5" s="634" t="s">
        <v>13</v>
      </c>
      <c r="H5" s="634" t="s">
        <v>8</v>
      </c>
      <c r="I5" s="634" t="s">
        <v>9</v>
      </c>
      <c r="J5" s="634" t="s">
        <v>10</v>
      </c>
      <c r="K5" s="634" t="s">
        <v>154</v>
      </c>
      <c r="L5" s="634" t="s">
        <v>11</v>
      </c>
      <c r="M5" s="634" t="s">
        <v>12</v>
      </c>
      <c r="N5" s="634" t="s">
        <v>13</v>
      </c>
      <c r="O5" s="634" t="s">
        <v>8</v>
      </c>
      <c r="P5" s="634" t="s">
        <v>9</v>
      </c>
      <c r="Q5" s="634" t="s">
        <v>10</v>
      </c>
      <c r="R5" s="634" t="s">
        <v>154</v>
      </c>
      <c r="S5" s="634" t="s">
        <v>11</v>
      </c>
      <c r="T5" s="634" t="s">
        <v>12</v>
      </c>
      <c r="U5" s="634" t="s">
        <v>13</v>
      </c>
      <c r="V5" s="634" t="s">
        <v>8</v>
      </c>
      <c r="W5" s="634" t="s">
        <v>9</v>
      </c>
      <c r="X5" s="634" t="s">
        <v>10</v>
      </c>
      <c r="Y5" s="634" t="s">
        <v>154</v>
      </c>
      <c r="Z5" s="634" t="s">
        <v>11</v>
      </c>
      <c r="AA5" s="634" t="s">
        <v>12</v>
      </c>
      <c r="AB5" s="634" t="s">
        <v>13</v>
      </c>
      <c r="AC5" s="634" t="s">
        <v>8</v>
      </c>
      <c r="AD5" s="634" t="s">
        <v>9</v>
      </c>
      <c r="AE5" s="634" t="s">
        <v>10</v>
      </c>
      <c r="AF5" s="634" t="s">
        <v>154</v>
      </c>
      <c r="AG5" s="634" t="s">
        <v>11</v>
      </c>
      <c r="AH5" s="634" t="s">
        <v>12</v>
      </c>
      <c r="AI5" s="635"/>
      <c r="AJ5" s="636"/>
      <c r="AK5" s="636"/>
      <c r="AL5" s="640"/>
      <c r="AM5" s="641" t="s">
        <v>4</v>
      </c>
      <c r="AN5" s="641" t="s">
        <v>6</v>
      </c>
      <c r="AO5" s="642"/>
      <c r="AP5" s="643" t="s">
        <v>19</v>
      </c>
      <c r="AQ5" s="643" t="s">
        <v>20</v>
      </c>
      <c r="AR5" s="643" t="s">
        <v>21</v>
      </c>
      <c r="AS5" s="643" t="s">
        <v>22</v>
      </c>
      <c r="AT5" s="643" t="s">
        <v>23</v>
      </c>
      <c r="AU5" s="643" t="s">
        <v>155</v>
      </c>
      <c r="AV5" s="643" t="s">
        <v>61</v>
      </c>
      <c r="AW5" s="643" t="s">
        <v>25</v>
      </c>
      <c r="AX5" s="643" t="s">
        <v>26</v>
      </c>
      <c r="AY5" s="643" t="s">
        <v>27</v>
      </c>
      <c r="AZ5" s="643" t="s">
        <v>217</v>
      </c>
      <c r="BA5" s="643" t="s">
        <v>157</v>
      </c>
      <c r="BB5" s="643" t="s">
        <v>30</v>
      </c>
      <c r="BC5" s="643" t="s">
        <v>31</v>
      </c>
      <c r="BD5" s="643" t="s">
        <v>156</v>
      </c>
      <c r="BE5" s="643" t="s">
        <v>33</v>
      </c>
      <c r="BF5" s="643" t="s">
        <v>295</v>
      </c>
      <c r="BG5" s="643" t="s">
        <v>107</v>
      </c>
      <c r="BH5" s="643" t="s">
        <v>214</v>
      </c>
      <c r="BI5" s="643" t="s">
        <v>108</v>
      </c>
      <c r="BJ5" s="643" t="s">
        <v>296</v>
      </c>
      <c r="BK5" s="643" t="s">
        <v>297</v>
      </c>
      <c r="BL5" s="643" t="s">
        <v>298</v>
      </c>
      <c r="BM5" s="641" t="s">
        <v>14</v>
      </c>
      <c r="BN5" s="641" t="s">
        <v>15</v>
      </c>
      <c r="BO5" s="641" t="s">
        <v>16</v>
      </c>
      <c r="BP5" s="641" t="s">
        <v>17</v>
      </c>
      <c r="BQ5" s="641" t="s">
        <v>18</v>
      </c>
      <c r="BR5" s="644" t="s">
        <v>34</v>
      </c>
      <c r="BS5" s="644" t="s">
        <v>35</v>
      </c>
      <c r="BT5" s="638"/>
      <c r="BU5" s="643" t="s">
        <v>19</v>
      </c>
      <c r="BV5" s="643" t="s">
        <v>20</v>
      </c>
      <c r="BW5" s="643" t="s">
        <v>21</v>
      </c>
      <c r="BX5" s="643" t="s">
        <v>22</v>
      </c>
      <c r="BY5" s="643" t="s">
        <v>23</v>
      </c>
      <c r="BZ5" s="643" t="s">
        <v>155</v>
      </c>
      <c r="CA5" s="643" t="s">
        <v>24</v>
      </c>
      <c r="CB5" s="643" t="s">
        <v>25</v>
      </c>
      <c r="CC5" s="643" t="s">
        <v>26</v>
      </c>
      <c r="CD5" s="643" t="s">
        <v>27</v>
      </c>
      <c r="CE5" s="643" t="s">
        <v>217</v>
      </c>
      <c r="CF5" s="643" t="s">
        <v>157</v>
      </c>
      <c r="CG5" s="643" t="s">
        <v>30</v>
      </c>
      <c r="CH5" s="643" t="s">
        <v>31</v>
      </c>
      <c r="CI5" s="643" t="s">
        <v>156</v>
      </c>
      <c r="CJ5" s="643" t="s">
        <v>299</v>
      </c>
      <c r="CK5" s="643" t="s">
        <v>295</v>
      </c>
      <c r="CL5" s="643" t="s">
        <v>107</v>
      </c>
      <c r="CM5" s="643" t="s">
        <v>214</v>
      </c>
      <c r="CN5" s="643" t="s">
        <v>108</v>
      </c>
      <c r="CO5" s="643" t="s">
        <v>296</v>
      </c>
      <c r="CP5" s="643" t="s">
        <v>297</v>
      </c>
      <c r="CQ5" s="643" t="s">
        <v>298</v>
      </c>
    </row>
    <row r="6" spans="1:242" s="639" customFormat="1" ht="27" customHeight="1">
      <c r="A6" s="645" t="s">
        <v>300</v>
      </c>
      <c r="B6" s="646" t="s">
        <v>301</v>
      </c>
      <c r="C6" s="647" t="s">
        <v>302</v>
      </c>
      <c r="D6" s="648" t="s">
        <v>303</v>
      </c>
      <c r="E6" s="649" t="s">
        <v>21</v>
      </c>
      <c r="F6" s="650" t="s">
        <v>21</v>
      </c>
      <c r="G6" s="651"/>
      <c r="H6" s="651" t="s">
        <v>21</v>
      </c>
      <c r="I6" s="651"/>
      <c r="J6" s="650" t="s">
        <v>21</v>
      </c>
      <c r="K6" s="649" t="s">
        <v>21</v>
      </c>
      <c r="L6" s="649"/>
      <c r="M6" s="650" t="s">
        <v>21</v>
      </c>
      <c r="N6" s="651" t="s">
        <v>21</v>
      </c>
      <c r="O6" s="651"/>
      <c r="P6" s="651"/>
      <c r="Q6" s="651" t="s">
        <v>21</v>
      </c>
      <c r="R6" s="652" t="s">
        <v>21</v>
      </c>
      <c r="S6" s="649"/>
      <c r="T6" s="651" t="s">
        <v>21</v>
      </c>
      <c r="U6" s="650" t="s">
        <v>21</v>
      </c>
      <c r="V6" s="651"/>
      <c r="W6" s="649" t="s">
        <v>21</v>
      </c>
      <c r="X6" s="652" t="s">
        <v>21</v>
      </c>
      <c r="Y6" s="649"/>
      <c r="Z6" s="649" t="s">
        <v>21</v>
      </c>
      <c r="AA6" s="650" t="s">
        <v>21</v>
      </c>
      <c r="AB6" s="651"/>
      <c r="AC6" s="651" t="s">
        <v>21</v>
      </c>
      <c r="AD6" s="650" t="s">
        <v>21</v>
      </c>
      <c r="AE6" s="649"/>
      <c r="AF6" s="652" t="s">
        <v>21</v>
      </c>
      <c r="AG6" s="649"/>
      <c r="AH6" s="651"/>
      <c r="AI6" s="653">
        <f t="shared" ref="AI6:AI17" si="0">AM6</f>
        <v>108</v>
      </c>
      <c r="AJ6" s="654">
        <f t="shared" ref="AJ6:AJ17" si="1">AI6+AK6</f>
        <v>216</v>
      </c>
      <c r="AK6" s="654">
        <f t="shared" ref="AK6:AK17" si="2">AN6</f>
        <v>108</v>
      </c>
      <c r="AL6" s="655" t="s">
        <v>229</v>
      </c>
      <c r="AM6" s="656">
        <f t="shared" ref="AM6:AM17" si="3">$AM$2-BR6</f>
        <v>108</v>
      </c>
      <c r="AN6" s="656">
        <f t="shared" ref="AN6:AN17" si="4">(BS6-AM6)</f>
        <v>108</v>
      </c>
      <c r="AO6" s="657"/>
      <c r="AP6" s="658">
        <f t="shared" ref="AP6:AP17" si="5">COUNTIF(E6:AH6,"M")</f>
        <v>0</v>
      </c>
      <c r="AQ6" s="658">
        <f t="shared" ref="AQ6:AQ17" si="6">COUNTIF(E6:AH6,"T")</f>
        <v>0</v>
      </c>
      <c r="AR6" s="658">
        <f t="shared" ref="AR6:AR17" si="7">COUNTIF(E6:AH6,"P")</f>
        <v>18</v>
      </c>
      <c r="AS6" s="658">
        <f t="shared" ref="AS6:AS17" si="8">COUNTIF(E6:AH6,"SN")</f>
        <v>0</v>
      </c>
      <c r="AT6" s="658">
        <f t="shared" ref="AT6:AT17" si="9">COUNTIF(E6:AH6,"M/T")</f>
        <v>0</v>
      </c>
      <c r="AU6" s="658">
        <f t="shared" ref="AU6:AU17" si="10">COUNTIF(E6:AH6,"I/I")</f>
        <v>0</v>
      </c>
      <c r="AV6" s="658">
        <f t="shared" ref="AV6:AV17" si="11">COUNTIF(E6:AH6,"I")</f>
        <v>0</v>
      </c>
      <c r="AW6" s="658">
        <f t="shared" ref="AW6:AW17" si="12">COUNTIF(E6:AH6,"I²")</f>
        <v>0</v>
      </c>
      <c r="AX6" s="658">
        <f t="shared" ref="AX6:AX17" si="13">COUNTIF(E6:AH6,"M4")</f>
        <v>0</v>
      </c>
      <c r="AY6" s="658">
        <f t="shared" ref="AY6:AY17" si="14">COUNTIF(E6:AH6,"T5")</f>
        <v>0</v>
      </c>
      <c r="AZ6" s="658">
        <f>COUNTIF(E6:AH6,"N/M")</f>
        <v>0</v>
      </c>
      <c r="BA6" s="658">
        <f t="shared" ref="BA6:BA17" si="15">COUNTIF(E6:AH6,"T/N")</f>
        <v>0</v>
      </c>
      <c r="BB6" s="658">
        <f t="shared" ref="BB6:BB17" si="16">COUNTIF(E6:AH6,"T/I")</f>
        <v>0</v>
      </c>
      <c r="BC6" s="658">
        <f t="shared" ref="BC6:BC17" si="17">COUNTIF(E6:AH6,"P/I")</f>
        <v>0</v>
      </c>
      <c r="BD6" s="658">
        <f t="shared" ref="BD6:BD17" si="18">COUNTIF(E6:AH6,"M/N")</f>
        <v>0</v>
      </c>
      <c r="BE6" s="658">
        <f>COUNTIF(E6:AH6,"M4/T")</f>
        <v>0</v>
      </c>
      <c r="BF6" s="658">
        <f t="shared" ref="BF6:BF17" si="19">COUNTIF(E6:AH6,"I2/M")</f>
        <v>0</v>
      </c>
      <c r="BG6" s="658">
        <f t="shared" ref="BG6:BG17" si="20">COUNTIF(E6:AH6,"M5")</f>
        <v>0</v>
      </c>
      <c r="BH6" s="658">
        <f t="shared" ref="BH6:BH17" si="21">COUNTIF(E6:AH6,"M6")</f>
        <v>0</v>
      </c>
      <c r="BI6" s="658">
        <f t="shared" ref="BI6:BI17" si="22">COUNTIF(E6:AH6,"T6")</f>
        <v>0</v>
      </c>
      <c r="BJ6" s="658">
        <f t="shared" ref="BJ6:BJ17" si="23">COUNTIF(E6:AH6,"P2")</f>
        <v>0</v>
      </c>
      <c r="BK6" s="658">
        <f t="shared" ref="BK6:BK17" si="24">COUNTIF(E6:AH6,"T5/N")</f>
        <v>0</v>
      </c>
      <c r="BL6" s="658">
        <f t="shared" ref="BL6:BL17" si="25">COUNTIF(E6:AH6,"M5/I")</f>
        <v>0</v>
      </c>
      <c r="BM6" s="659"/>
      <c r="BN6" s="659"/>
      <c r="BO6" s="659"/>
      <c r="BP6" s="659"/>
      <c r="BQ6" s="659"/>
      <c r="BR6" s="658">
        <f>((BN6*6)+(BO6*6)+(BP6*6)+(BQ6)+(BM6*6))</f>
        <v>0</v>
      </c>
      <c r="BS6" s="660">
        <f>(AP6*$BU$6)+(AQ6*$BV$6)+(AR6*$BW$6)+(AS6*$BX$6)+(AT6*$BY$6)+(AU6*$BZ$6)+(AV6*$CA$6)+(AW6*$CB$6)+(AX6*$CC$6)+(AY6*$CD$6)+(AZ6*$CE$6)+(BA6*$CF$6)+(BB6*$CG$6)+(BC6*$CH$6)+(BD6*CI$6)+(BE6*CJ$6)+(BF6*$CK$6)+(BG6*$CL$6)+(BH6*$CM$6)+(BI6*$CN$6)+(BJ6*$CO$6)+(BK6*$CP$6)+(BL6*$CQ$6)</f>
        <v>216</v>
      </c>
      <c r="BT6" s="661"/>
      <c r="BU6" s="662">
        <v>6</v>
      </c>
      <c r="BV6" s="662">
        <v>6</v>
      </c>
      <c r="BW6" s="662">
        <v>12</v>
      </c>
      <c r="BX6" s="662">
        <v>12</v>
      </c>
      <c r="BY6" s="662">
        <v>12</v>
      </c>
      <c r="BZ6" s="662">
        <v>12</v>
      </c>
      <c r="CA6" s="662">
        <v>6</v>
      </c>
      <c r="CB6" s="662">
        <v>6</v>
      </c>
      <c r="CC6" s="662">
        <v>6</v>
      </c>
      <c r="CD6" s="662">
        <v>6</v>
      </c>
      <c r="CE6" s="662">
        <v>6</v>
      </c>
      <c r="CF6" s="662">
        <v>18</v>
      </c>
      <c r="CG6" s="662">
        <v>12</v>
      </c>
      <c r="CH6" s="662">
        <v>18</v>
      </c>
      <c r="CI6" s="662">
        <v>12</v>
      </c>
      <c r="CJ6" s="662">
        <v>12</v>
      </c>
      <c r="CK6" s="662">
        <v>8</v>
      </c>
      <c r="CL6" s="662">
        <v>5</v>
      </c>
      <c r="CM6" s="663">
        <v>6</v>
      </c>
      <c r="CN6" s="663">
        <v>6</v>
      </c>
      <c r="CO6" s="664">
        <v>12</v>
      </c>
      <c r="CP6" s="665">
        <v>18</v>
      </c>
      <c r="CQ6" s="665">
        <v>15</v>
      </c>
    </row>
    <row r="7" spans="1:242" s="639" customFormat="1" ht="27" customHeight="1">
      <c r="A7" s="645" t="s">
        <v>304</v>
      </c>
      <c r="B7" s="646" t="s">
        <v>305</v>
      </c>
      <c r="C7" s="645" t="s">
        <v>306</v>
      </c>
      <c r="D7" s="648" t="s">
        <v>303</v>
      </c>
      <c r="E7" s="652" t="s">
        <v>21</v>
      </c>
      <c r="F7" s="651"/>
      <c r="G7" s="651"/>
      <c r="H7" s="651" t="s">
        <v>21</v>
      </c>
      <c r="I7" s="651"/>
      <c r="J7" s="651"/>
      <c r="K7" s="649" t="s">
        <v>21</v>
      </c>
      <c r="L7" s="649"/>
      <c r="M7" s="651" t="s">
        <v>21</v>
      </c>
      <c r="N7" s="651"/>
      <c r="O7" s="651"/>
      <c r="P7" s="651"/>
      <c r="Q7" s="651" t="s">
        <v>21</v>
      </c>
      <c r="R7" s="649"/>
      <c r="S7" s="649" t="s">
        <v>21</v>
      </c>
      <c r="T7" s="651"/>
      <c r="U7" s="651"/>
      <c r="V7" s="651"/>
      <c r="W7" s="649" t="s">
        <v>21</v>
      </c>
      <c r="X7" s="649"/>
      <c r="Y7" s="649" t="s">
        <v>21</v>
      </c>
      <c r="Z7" s="649"/>
      <c r="AA7" s="651"/>
      <c r="AB7" s="651"/>
      <c r="AC7" s="651" t="s">
        <v>21</v>
      </c>
      <c r="AD7" s="651"/>
      <c r="AE7" s="649" t="s">
        <v>21</v>
      </c>
      <c r="AF7" s="649"/>
      <c r="AG7" s="649"/>
      <c r="AH7" s="651"/>
      <c r="AI7" s="653">
        <f t="shared" si="0"/>
        <v>108</v>
      </c>
      <c r="AJ7" s="654">
        <f t="shared" si="1"/>
        <v>120</v>
      </c>
      <c r="AK7" s="654">
        <f t="shared" si="2"/>
        <v>12</v>
      </c>
      <c r="AL7" s="655" t="s">
        <v>229</v>
      </c>
      <c r="AM7" s="656">
        <f t="shared" si="3"/>
        <v>108</v>
      </c>
      <c r="AN7" s="656">
        <f t="shared" si="4"/>
        <v>12</v>
      </c>
      <c r="AO7" s="657"/>
      <c r="AP7" s="658">
        <f t="shared" si="5"/>
        <v>0</v>
      </c>
      <c r="AQ7" s="658">
        <f t="shared" si="6"/>
        <v>0</v>
      </c>
      <c r="AR7" s="658">
        <f t="shared" si="7"/>
        <v>10</v>
      </c>
      <c r="AS7" s="658">
        <f t="shared" si="8"/>
        <v>0</v>
      </c>
      <c r="AT7" s="658">
        <f t="shared" si="9"/>
        <v>0</v>
      </c>
      <c r="AU7" s="658">
        <f t="shared" si="10"/>
        <v>0</v>
      </c>
      <c r="AV7" s="658">
        <f t="shared" si="11"/>
        <v>0</v>
      </c>
      <c r="AW7" s="658">
        <f t="shared" si="12"/>
        <v>0</v>
      </c>
      <c r="AX7" s="658">
        <f t="shared" si="13"/>
        <v>0</v>
      </c>
      <c r="AY7" s="658">
        <f t="shared" si="14"/>
        <v>0</v>
      </c>
      <c r="AZ7" s="658">
        <f>COUNTIF(E7:AH7,"N/M")</f>
        <v>0</v>
      </c>
      <c r="BA7" s="658">
        <f t="shared" si="15"/>
        <v>0</v>
      </c>
      <c r="BB7" s="658">
        <f t="shared" si="16"/>
        <v>0</v>
      </c>
      <c r="BC7" s="658">
        <f t="shared" si="17"/>
        <v>0</v>
      </c>
      <c r="BD7" s="658">
        <f t="shared" si="18"/>
        <v>0</v>
      </c>
      <c r="BE7" s="658">
        <f>COUNTIF(E7:AH7,"M/AT")</f>
        <v>0</v>
      </c>
      <c r="BF7" s="658">
        <f t="shared" si="19"/>
        <v>0</v>
      </c>
      <c r="BG7" s="658">
        <f t="shared" si="20"/>
        <v>0</v>
      </c>
      <c r="BH7" s="658">
        <f t="shared" si="21"/>
        <v>0</v>
      </c>
      <c r="BI7" s="658">
        <f t="shared" si="22"/>
        <v>0</v>
      </c>
      <c r="BJ7" s="658">
        <f t="shared" si="23"/>
        <v>0</v>
      </c>
      <c r="BK7" s="658">
        <f t="shared" si="24"/>
        <v>0</v>
      </c>
      <c r="BL7" s="658">
        <f t="shared" si="25"/>
        <v>0</v>
      </c>
      <c r="BM7" s="662"/>
      <c r="BN7" s="662"/>
      <c r="BO7" s="662"/>
      <c r="BP7" s="662"/>
      <c r="BQ7" s="662"/>
      <c r="BR7" s="658">
        <f t="shared" ref="BR7:BR49" si="26">((BN7*6)+(BO7*6)+(BP7*6)+(BQ7)+(BM7*6))</f>
        <v>0</v>
      </c>
      <c r="BS7" s="660">
        <f t="shared" ref="BS7:BS49" si="27">(AP7*$BU$6)+(AQ7*$BV$6)+(AR7*$BW$6)+(AS7*$BX$6)+(AT7*$BY$6)+(AU7*$BZ$6)+(AV7*$CA$6)+(AW7*$CB$6)+(AX7*$CC$6)+(AY7*$CD$6)+(AZ7*$CE$6)+(BA7*$CF$6)+(BB7*$CG$6)+(BC7*$CH$6)+(BD7*CI$6)+(BE7*CJ$6)+(BF7*$CK$6)+(BG7*$CL$6)+(BH7*$CM$6)+(BI7*$CN$6)+(BJ7*$CO$6)+(BK7*$CP$6)+(BL7*$CQ$6)</f>
        <v>120</v>
      </c>
      <c r="BT7" s="661"/>
      <c r="BU7" s="661"/>
      <c r="BV7" s="661"/>
      <c r="BW7" s="661"/>
      <c r="BX7" s="661"/>
      <c r="BY7" s="661"/>
      <c r="BZ7" s="661"/>
      <c r="CA7" s="661"/>
      <c r="CB7" s="661"/>
      <c r="CC7" s="661"/>
      <c r="CD7" s="661"/>
      <c r="CE7" s="661"/>
      <c r="CF7" s="661"/>
      <c r="CG7" s="661"/>
      <c r="CH7" s="661"/>
      <c r="CI7" s="661"/>
      <c r="CJ7" s="661"/>
      <c r="CK7" s="661"/>
      <c r="CL7" s="661"/>
      <c r="CM7" s="661"/>
      <c r="CN7" s="661"/>
      <c r="CO7" s="638"/>
      <c r="CP7" s="638"/>
      <c r="CQ7" s="638"/>
    </row>
    <row r="8" spans="1:242" s="639" customFormat="1" ht="27" customHeight="1">
      <c r="A8" s="646" t="s">
        <v>307</v>
      </c>
      <c r="B8" s="646" t="s">
        <v>308</v>
      </c>
      <c r="C8" s="645">
        <v>408900</v>
      </c>
      <c r="D8" s="648" t="s">
        <v>303</v>
      </c>
      <c r="E8" s="649"/>
      <c r="F8" s="651"/>
      <c r="G8" s="650" t="s">
        <v>21</v>
      </c>
      <c r="H8" s="651" t="s">
        <v>21</v>
      </c>
      <c r="I8" s="651"/>
      <c r="J8" s="650" t="s">
        <v>21</v>
      </c>
      <c r="K8" s="649" t="s">
        <v>21</v>
      </c>
      <c r="L8" s="649"/>
      <c r="M8" s="651"/>
      <c r="N8" s="651" t="s">
        <v>21</v>
      </c>
      <c r="O8" s="651" t="s">
        <v>21</v>
      </c>
      <c r="P8" s="650" t="s">
        <v>21</v>
      </c>
      <c r="Q8" s="651" t="s">
        <v>21</v>
      </c>
      <c r="R8" s="649"/>
      <c r="S8" s="649"/>
      <c r="T8" s="651" t="s">
        <v>21</v>
      </c>
      <c r="U8" s="651"/>
      <c r="V8" s="650" t="s">
        <v>21</v>
      </c>
      <c r="W8" s="649" t="s">
        <v>21</v>
      </c>
      <c r="X8" s="649"/>
      <c r="Y8" s="649"/>
      <c r="Z8" s="649" t="s">
        <v>21</v>
      </c>
      <c r="AA8" s="651"/>
      <c r="AB8" s="650" t="s">
        <v>21</v>
      </c>
      <c r="AC8" s="651" t="s">
        <v>21</v>
      </c>
      <c r="AD8" s="650" t="s">
        <v>21</v>
      </c>
      <c r="AE8" s="649"/>
      <c r="AF8" s="652" t="s">
        <v>21</v>
      </c>
      <c r="AG8" s="649"/>
      <c r="AH8" s="650" t="s">
        <v>21</v>
      </c>
      <c r="AI8" s="653">
        <f t="shared" si="0"/>
        <v>108</v>
      </c>
      <c r="AJ8" s="654">
        <f t="shared" si="1"/>
        <v>204</v>
      </c>
      <c r="AK8" s="654">
        <f t="shared" si="2"/>
        <v>96</v>
      </c>
      <c r="AL8" s="655" t="s">
        <v>229</v>
      </c>
      <c r="AM8" s="656">
        <f t="shared" si="3"/>
        <v>108</v>
      </c>
      <c r="AN8" s="656">
        <f t="shared" si="4"/>
        <v>96</v>
      </c>
      <c r="AO8" s="657"/>
      <c r="AP8" s="658">
        <f t="shared" si="5"/>
        <v>0</v>
      </c>
      <c r="AQ8" s="658">
        <f t="shared" si="6"/>
        <v>0</v>
      </c>
      <c r="AR8" s="658">
        <f t="shared" si="7"/>
        <v>17</v>
      </c>
      <c r="AS8" s="658">
        <f t="shared" si="8"/>
        <v>0</v>
      </c>
      <c r="AT8" s="658">
        <f t="shared" si="9"/>
        <v>0</v>
      </c>
      <c r="AU8" s="658">
        <f t="shared" si="10"/>
        <v>0</v>
      </c>
      <c r="AV8" s="658">
        <f t="shared" si="11"/>
        <v>0</v>
      </c>
      <c r="AW8" s="658">
        <f t="shared" si="12"/>
        <v>0</v>
      </c>
      <c r="AX8" s="658">
        <f t="shared" si="13"/>
        <v>0</v>
      </c>
      <c r="AY8" s="658">
        <f t="shared" si="14"/>
        <v>0</v>
      </c>
      <c r="AZ8" s="658">
        <f>COUNTIF(E8:AH8,"N/M")</f>
        <v>0</v>
      </c>
      <c r="BA8" s="658">
        <f t="shared" si="15"/>
        <v>0</v>
      </c>
      <c r="BB8" s="658">
        <f t="shared" si="16"/>
        <v>0</v>
      </c>
      <c r="BC8" s="658">
        <f t="shared" si="17"/>
        <v>0</v>
      </c>
      <c r="BD8" s="658">
        <f t="shared" si="18"/>
        <v>0</v>
      </c>
      <c r="BE8" s="658">
        <f t="shared" ref="BE8:BE17" si="28">COUNTIF(E8:AH8,"M4/T")</f>
        <v>0</v>
      </c>
      <c r="BF8" s="658">
        <f t="shared" si="19"/>
        <v>0</v>
      </c>
      <c r="BG8" s="658">
        <f t="shared" si="20"/>
        <v>0</v>
      </c>
      <c r="BH8" s="658">
        <f t="shared" si="21"/>
        <v>0</v>
      </c>
      <c r="BI8" s="658">
        <f t="shared" si="22"/>
        <v>0</v>
      </c>
      <c r="BJ8" s="658">
        <f t="shared" si="23"/>
        <v>0</v>
      </c>
      <c r="BK8" s="658">
        <f t="shared" si="24"/>
        <v>0</v>
      </c>
      <c r="BL8" s="658">
        <f t="shared" si="25"/>
        <v>0</v>
      </c>
      <c r="BM8" s="662"/>
      <c r="BN8" s="662"/>
      <c r="BO8" s="662"/>
      <c r="BP8" s="662"/>
      <c r="BQ8" s="662"/>
      <c r="BR8" s="658">
        <f t="shared" si="26"/>
        <v>0</v>
      </c>
      <c r="BS8" s="660">
        <f t="shared" si="27"/>
        <v>204</v>
      </c>
      <c r="BT8" s="661"/>
      <c r="BU8" s="661"/>
      <c r="BV8" s="661"/>
      <c r="BW8" s="661"/>
      <c r="BX8" s="661"/>
      <c r="BY8" s="661"/>
      <c r="BZ8" s="661"/>
      <c r="CA8" s="661"/>
      <c r="CB8" s="661"/>
      <c r="CC8" s="661"/>
      <c r="CD8" s="661"/>
      <c r="CE8" s="661"/>
      <c r="CF8" s="661"/>
      <c r="CG8" s="661"/>
      <c r="CH8" s="661"/>
      <c r="CI8" s="661"/>
      <c r="CJ8" s="661"/>
      <c r="CK8" s="661"/>
      <c r="CL8" s="661"/>
      <c r="CM8" s="661"/>
      <c r="CN8" s="661"/>
      <c r="CO8" s="638"/>
      <c r="CP8" s="638"/>
      <c r="CQ8" s="638"/>
    </row>
    <row r="9" spans="1:242" s="639" customFormat="1" ht="27" customHeight="1">
      <c r="A9" s="645" t="s">
        <v>309</v>
      </c>
      <c r="B9" s="646" t="s">
        <v>310</v>
      </c>
      <c r="C9" s="645" t="s">
        <v>311</v>
      </c>
      <c r="D9" s="648" t="s">
        <v>303</v>
      </c>
      <c r="E9" s="649" t="s">
        <v>21</v>
      </c>
      <c r="F9" s="651"/>
      <c r="G9" s="651"/>
      <c r="H9" s="651"/>
      <c r="I9" s="651" t="s">
        <v>21</v>
      </c>
      <c r="J9" s="650" t="s">
        <v>19</v>
      </c>
      <c r="K9" s="649" t="s">
        <v>21</v>
      </c>
      <c r="L9" s="649"/>
      <c r="M9" s="651"/>
      <c r="N9" s="651" t="s">
        <v>19</v>
      </c>
      <c r="O9" s="651"/>
      <c r="P9" s="651" t="s">
        <v>20</v>
      </c>
      <c r="Q9" s="651" t="s">
        <v>21</v>
      </c>
      <c r="R9" s="649"/>
      <c r="S9" s="649"/>
      <c r="T9" s="651" t="s">
        <v>21</v>
      </c>
      <c r="U9" s="651"/>
      <c r="V9" s="650" t="s">
        <v>21</v>
      </c>
      <c r="W9" s="649" t="s">
        <v>21</v>
      </c>
      <c r="X9" s="649"/>
      <c r="Y9" s="649" t="s">
        <v>21</v>
      </c>
      <c r="Z9" s="652" t="s">
        <v>21</v>
      </c>
      <c r="AA9" s="651"/>
      <c r="AB9" s="651"/>
      <c r="AC9" s="651"/>
      <c r="AD9" s="650" t="s">
        <v>21</v>
      </c>
      <c r="AE9" s="649"/>
      <c r="AF9" s="652" t="s">
        <v>21</v>
      </c>
      <c r="AG9" s="652" t="s">
        <v>19</v>
      </c>
      <c r="AH9" s="651"/>
      <c r="AI9" s="653">
        <f t="shared" si="0"/>
        <v>108</v>
      </c>
      <c r="AJ9" s="654">
        <f t="shared" si="1"/>
        <v>156</v>
      </c>
      <c r="AK9" s="654">
        <f t="shared" si="2"/>
        <v>48</v>
      </c>
      <c r="AL9" s="655" t="s">
        <v>229</v>
      </c>
      <c r="AM9" s="656">
        <f t="shared" si="3"/>
        <v>108</v>
      </c>
      <c r="AN9" s="656">
        <f t="shared" si="4"/>
        <v>48</v>
      </c>
      <c r="AO9" s="657"/>
      <c r="AP9" s="658">
        <f t="shared" si="5"/>
        <v>3</v>
      </c>
      <c r="AQ9" s="658">
        <f t="shared" si="6"/>
        <v>1</v>
      </c>
      <c r="AR9" s="658">
        <f t="shared" si="7"/>
        <v>11</v>
      </c>
      <c r="AS9" s="658">
        <f t="shared" si="8"/>
        <v>0</v>
      </c>
      <c r="AT9" s="658">
        <f t="shared" si="9"/>
        <v>0</v>
      </c>
      <c r="AU9" s="658">
        <f t="shared" si="10"/>
        <v>0</v>
      </c>
      <c r="AV9" s="658">
        <f t="shared" si="11"/>
        <v>0</v>
      </c>
      <c r="AW9" s="658">
        <f t="shared" si="12"/>
        <v>0</v>
      </c>
      <c r="AX9" s="658">
        <f t="shared" si="13"/>
        <v>0</v>
      </c>
      <c r="AY9" s="658">
        <f t="shared" si="14"/>
        <v>0</v>
      </c>
      <c r="AZ9" s="658">
        <f>COUNTIF(E9:AH9,"M/AT")</f>
        <v>0</v>
      </c>
      <c r="BA9" s="658">
        <f t="shared" si="15"/>
        <v>0</v>
      </c>
      <c r="BB9" s="658">
        <f t="shared" si="16"/>
        <v>0</v>
      </c>
      <c r="BC9" s="658">
        <f t="shared" si="17"/>
        <v>0</v>
      </c>
      <c r="BD9" s="658">
        <f t="shared" si="18"/>
        <v>0</v>
      </c>
      <c r="BE9" s="658">
        <f t="shared" si="28"/>
        <v>0</v>
      </c>
      <c r="BF9" s="658">
        <f t="shared" si="19"/>
        <v>0</v>
      </c>
      <c r="BG9" s="658">
        <f t="shared" si="20"/>
        <v>0</v>
      </c>
      <c r="BH9" s="658">
        <f t="shared" si="21"/>
        <v>0</v>
      </c>
      <c r="BI9" s="658">
        <f t="shared" si="22"/>
        <v>0</v>
      </c>
      <c r="BJ9" s="658">
        <f t="shared" si="23"/>
        <v>0</v>
      </c>
      <c r="BK9" s="658">
        <f t="shared" si="24"/>
        <v>0</v>
      </c>
      <c r="BL9" s="658">
        <f t="shared" si="25"/>
        <v>0</v>
      </c>
      <c r="BM9" s="662"/>
      <c r="BN9" s="662"/>
      <c r="BO9" s="662"/>
      <c r="BP9" s="662"/>
      <c r="BQ9" s="662"/>
      <c r="BR9" s="658">
        <f t="shared" si="26"/>
        <v>0</v>
      </c>
      <c r="BS9" s="660">
        <f t="shared" si="27"/>
        <v>156</v>
      </c>
      <c r="BT9" s="661"/>
      <c r="BU9" s="661"/>
      <c r="BV9" s="661"/>
      <c r="BW9" s="661"/>
      <c r="BX9" s="661"/>
      <c r="BY9" s="661"/>
      <c r="BZ9" s="661"/>
      <c r="CA9" s="661"/>
      <c r="CB9" s="661"/>
      <c r="CC9" s="661"/>
      <c r="CD9" s="661"/>
      <c r="CE9" s="661"/>
      <c r="CF9" s="661"/>
      <c r="CG9" s="661"/>
      <c r="CH9" s="661"/>
      <c r="CI9" s="661"/>
      <c r="CJ9" s="661"/>
      <c r="CK9" s="661"/>
      <c r="CL9" s="661"/>
      <c r="CM9" s="661"/>
      <c r="CN9" s="661"/>
      <c r="CO9" s="638"/>
      <c r="CP9" s="638"/>
      <c r="CQ9" s="638"/>
    </row>
    <row r="10" spans="1:242" s="639" customFormat="1" ht="27" customHeight="1">
      <c r="A10" s="645" t="s">
        <v>312</v>
      </c>
      <c r="B10" s="646" t="s">
        <v>313</v>
      </c>
      <c r="C10" s="645">
        <v>724919</v>
      </c>
      <c r="D10" s="648" t="s">
        <v>303</v>
      </c>
      <c r="E10" s="649"/>
      <c r="F10" s="650" t="s">
        <v>21</v>
      </c>
      <c r="G10" s="651"/>
      <c r="H10" s="651" t="s">
        <v>21</v>
      </c>
      <c r="I10" s="650" t="s">
        <v>21</v>
      </c>
      <c r="J10" s="651"/>
      <c r="K10" s="649" t="s">
        <v>21</v>
      </c>
      <c r="L10" s="649"/>
      <c r="M10" s="650" t="s">
        <v>21</v>
      </c>
      <c r="N10" s="666" t="s">
        <v>17</v>
      </c>
      <c r="O10" s="651"/>
      <c r="P10" s="650" t="s">
        <v>21</v>
      </c>
      <c r="Q10" s="651" t="s">
        <v>21</v>
      </c>
      <c r="R10" s="649"/>
      <c r="S10" s="652" t="s">
        <v>21</v>
      </c>
      <c r="T10" s="651" t="s">
        <v>21</v>
      </c>
      <c r="U10" s="651"/>
      <c r="V10" s="650" t="s">
        <v>21</v>
      </c>
      <c r="W10" s="649" t="s">
        <v>21</v>
      </c>
      <c r="X10" s="649"/>
      <c r="Y10" s="649" t="s">
        <v>21</v>
      </c>
      <c r="Z10" s="649"/>
      <c r="AA10" s="650" t="s">
        <v>21</v>
      </c>
      <c r="AB10" s="651"/>
      <c r="AC10" s="651" t="s">
        <v>21</v>
      </c>
      <c r="AD10" s="651" t="s">
        <v>21</v>
      </c>
      <c r="AE10" s="652" t="s">
        <v>21</v>
      </c>
      <c r="AF10" s="649"/>
      <c r="AG10" s="652" t="s">
        <v>21</v>
      </c>
      <c r="AH10" s="650" t="s">
        <v>21</v>
      </c>
      <c r="AI10" s="653">
        <f t="shared" si="0"/>
        <v>96</v>
      </c>
      <c r="AJ10" s="654">
        <f t="shared" si="1"/>
        <v>216</v>
      </c>
      <c r="AK10" s="654">
        <f t="shared" si="2"/>
        <v>120</v>
      </c>
      <c r="AL10" s="655" t="s">
        <v>229</v>
      </c>
      <c r="AM10" s="656">
        <f t="shared" si="3"/>
        <v>96</v>
      </c>
      <c r="AN10" s="656">
        <f t="shared" si="4"/>
        <v>120</v>
      </c>
      <c r="AO10" s="657"/>
      <c r="AP10" s="658">
        <f t="shared" si="5"/>
        <v>0</v>
      </c>
      <c r="AQ10" s="658">
        <f t="shared" si="6"/>
        <v>0</v>
      </c>
      <c r="AR10" s="658">
        <f t="shared" si="7"/>
        <v>18</v>
      </c>
      <c r="AS10" s="658">
        <f t="shared" si="8"/>
        <v>0</v>
      </c>
      <c r="AT10" s="658">
        <f t="shared" si="9"/>
        <v>0</v>
      </c>
      <c r="AU10" s="658">
        <f t="shared" si="10"/>
        <v>0</v>
      </c>
      <c r="AV10" s="658">
        <f t="shared" si="11"/>
        <v>0</v>
      </c>
      <c r="AW10" s="658">
        <f t="shared" si="12"/>
        <v>0</v>
      </c>
      <c r="AX10" s="658">
        <f t="shared" si="13"/>
        <v>0</v>
      </c>
      <c r="AY10" s="658">
        <f t="shared" si="14"/>
        <v>0</v>
      </c>
      <c r="AZ10" s="658">
        <f t="shared" ref="AZ10:AZ17" si="29">COUNTIF(E10:AH10,"N/M")</f>
        <v>0</v>
      </c>
      <c r="BA10" s="658">
        <f t="shared" si="15"/>
        <v>0</v>
      </c>
      <c r="BB10" s="658">
        <f t="shared" si="16"/>
        <v>0</v>
      </c>
      <c r="BC10" s="658">
        <f t="shared" si="17"/>
        <v>0</v>
      </c>
      <c r="BD10" s="658">
        <f t="shared" si="18"/>
        <v>0</v>
      </c>
      <c r="BE10" s="658">
        <f t="shared" si="28"/>
        <v>0</v>
      </c>
      <c r="BF10" s="658">
        <f t="shared" si="19"/>
        <v>0</v>
      </c>
      <c r="BG10" s="658">
        <f t="shared" si="20"/>
        <v>0</v>
      </c>
      <c r="BH10" s="658">
        <f t="shared" si="21"/>
        <v>0</v>
      </c>
      <c r="BI10" s="658">
        <f t="shared" si="22"/>
        <v>0</v>
      </c>
      <c r="BJ10" s="658">
        <f t="shared" si="23"/>
        <v>0</v>
      </c>
      <c r="BK10" s="658">
        <f t="shared" si="24"/>
        <v>0</v>
      </c>
      <c r="BL10" s="658">
        <f t="shared" si="25"/>
        <v>0</v>
      </c>
      <c r="BM10" s="662"/>
      <c r="BN10" s="662"/>
      <c r="BO10" s="662"/>
      <c r="BP10" s="662">
        <v>2</v>
      </c>
      <c r="BQ10" s="662"/>
      <c r="BR10" s="658">
        <f t="shared" si="26"/>
        <v>12</v>
      </c>
      <c r="BS10" s="660">
        <f t="shared" si="27"/>
        <v>216</v>
      </c>
      <c r="BT10" s="661"/>
      <c r="BU10" s="661"/>
      <c r="BV10" s="661"/>
      <c r="BW10" s="661"/>
      <c r="BX10" s="661"/>
      <c r="BY10" s="661"/>
      <c r="BZ10" s="661"/>
      <c r="CA10" s="661"/>
      <c r="CB10" s="661"/>
      <c r="CC10" s="661"/>
      <c r="CD10" s="661"/>
      <c r="CE10" s="661"/>
      <c r="CF10" s="661"/>
      <c r="CG10" s="661"/>
      <c r="CH10" s="661"/>
      <c r="CI10" s="661"/>
      <c r="CJ10" s="661"/>
      <c r="CK10" s="661"/>
      <c r="CL10" s="661"/>
      <c r="CM10" s="661"/>
      <c r="CN10" s="661"/>
      <c r="CO10" s="638"/>
      <c r="CP10" s="638"/>
      <c r="CQ10" s="638"/>
    </row>
    <row r="11" spans="1:242" s="639" customFormat="1" ht="27" customHeight="1">
      <c r="A11" s="645" t="s">
        <v>314</v>
      </c>
      <c r="B11" s="646" t="s">
        <v>315</v>
      </c>
      <c r="C11" s="645">
        <v>596143</v>
      </c>
      <c r="D11" s="648" t="s">
        <v>303</v>
      </c>
      <c r="E11" s="649" t="s">
        <v>21</v>
      </c>
      <c r="F11" s="651"/>
      <c r="G11" s="650" t="s">
        <v>21</v>
      </c>
      <c r="H11" s="651" t="s">
        <v>21</v>
      </c>
      <c r="I11" s="650" t="s">
        <v>21</v>
      </c>
      <c r="J11" s="651"/>
      <c r="K11" s="649"/>
      <c r="L11" s="649"/>
      <c r="M11" s="650" t="s">
        <v>21</v>
      </c>
      <c r="N11" s="651" t="s">
        <v>21</v>
      </c>
      <c r="O11" s="651"/>
      <c r="P11" s="651"/>
      <c r="Q11" s="651"/>
      <c r="R11" s="649" t="s">
        <v>21</v>
      </c>
      <c r="S11" s="649"/>
      <c r="T11" s="651" t="s">
        <v>21</v>
      </c>
      <c r="U11" s="650" t="s">
        <v>21</v>
      </c>
      <c r="V11" s="651"/>
      <c r="W11" s="649" t="s">
        <v>21</v>
      </c>
      <c r="X11" s="649"/>
      <c r="Y11" s="649"/>
      <c r="Z11" s="649" t="s">
        <v>21</v>
      </c>
      <c r="AA11" s="650" t="s">
        <v>21</v>
      </c>
      <c r="AB11" s="650" t="s">
        <v>21</v>
      </c>
      <c r="AC11" s="651" t="s">
        <v>21</v>
      </c>
      <c r="AD11" s="650" t="s">
        <v>21</v>
      </c>
      <c r="AE11" s="652" t="s">
        <v>21</v>
      </c>
      <c r="AF11" s="649" t="s">
        <v>21</v>
      </c>
      <c r="AG11" s="649"/>
      <c r="AH11" s="650" t="s">
        <v>21</v>
      </c>
      <c r="AI11" s="653">
        <f t="shared" si="0"/>
        <v>108</v>
      </c>
      <c r="AJ11" s="654">
        <f t="shared" si="1"/>
        <v>216</v>
      </c>
      <c r="AK11" s="654">
        <f t="shared" si="2"/>
        <v>108</v>
      </c>
      <c r="AL11" s="655" t="s">
        <v>229</v>
      </c>
      <c r="AM11" s="656">
        <f t="shared" si="3"/>
        <v>108</v>
      </c>
      <c r="AN11" s="656">
        <f t="shared" si="4"/>
        <v>108</v>
      </c>
      <c r="AO11" s="657"/>
      <c r="AP11" s="658">
        <f t="shared" si="5"/>
        <v>0</v>
      </c>
      <c r="AQ11" s="658">
        <f t="shared" si="6"/>
        <v>0</v>
      </c>
      <c r="AR11" s="658">
        <f t="shared" si="7"/>
        <v>18</v>
      </c>
      <c r="AS11" s="658">
        <f t="shared" si="8"/>
        <v>0</v>
      </c>
      <c r="AT11" s="658">
        <f t="shared" si="9"/>
        <v>0</v>
      </c>
      <c r="AU11" s="658">
        <f t="shared" si="10"/>
        <v>0</v>
      </c>
      <c r="AV11" s="658">
        <f t="shared" si="11"/>
        <v>0</v>
      </c>
      <c r="AW11" s="658">
        <f t="shared" si="12"/>
        <v>0</v>
      </c>
      <c r="AX11" s="658">
        <f t="shared" si="13"/>
        <v>0</v>
      </c>
      <c r="AY11" s="658">
        <f t="shared" si="14"/>
        <v>0</v>
      </c>
      <c r="AZ11" s="658">
        <f t="shared" si="29"/>
        <v>0</v>
      </c>
      <c r="BA11" s="658">
        <f t="shared" si="15"/>
        <v>0</v>
      </c>
      <c r="BB11" s="658">
        <f t="shared" si="16"/>
        <v>0</v>
      </c>
      <c r="BC11" s="658">
        <f t="shared" si="17"/>
        <v>0</v>
      </c>
      <c r="BD11" s="658">
        <f t="shared" si="18"/>
        <v>0</v>
      </c>
      <c r="BE11" s="658">
        <f t="shared" si="28"/>
        <v>0</v>
      </c>
      <c r="BF11" s="658">
        <f t="shared" si="19"/>
        <v>0</v>
      </c>
      <c r="BG11" s="658">
        <f t="shared" si="20"/>
        <v>0</v>
      </c>
      <c r="BH11" s="658">
        <f t="shared" si="21"/>
        <v>0</v>
      </c>
      <c r="BI11" s="658">
        <f t="shared" si="22"/>
        <v>0</v>
      </c>
      <c r="BJ11" s="658">
        <f t="shared" si="23"/>
        <v>0</v>
      </c>
      <c r="BK11" s="658">
        <f t="shared" si="24"/>
        <v>0</v>
      </c>
      <c r="BL11" s="658">
        <f t="shared" si="25"/>
        <v>0</v>
      </c>
      <c r="BM11" s="662"/>
      <c r="BN11" s="662"/>
      <c r="BO11" s="662"/>
      <c r="BP11" s="662"/>
      <c r="BQ11" s="662"/>
      <c r="BR11" s="658">
        <f t="shared" si="26"/>
        <v>0</v>
      </c>
      <c r="BS11" s="660">
        <f t="shared" si="27"/>
        <v>216</v>
      </c>
      <c r="BT11" s="661"/>
      <c r="BU11" s="661"/>
      <c r="BV11" s="661"/>
      <c r="BW11" s="661"/>
      <c r="BX11" s="661"/>
      <c r="BY11" s="661"/>
      <c r="BZ11" s="661"/>
      <c r="CA11" s="661"/>
      <c r="CB11" s="661"/>
      <c r="CC11" s="661"/>
      <c r="CD11" s="661"/>
      <c r="CE11" s="661"/>
      <c r="CF11" s="661"/>
      <c r="CG11" s="661"/>
      <c r="CH11" s="661"/>
      <c r="CI11" s="661"/>
      <c r="CJ11" s="661"/>
      <c r="CK11" s="661"/>
      <c r="CL11" s="661"/>
      <c r="CM11" s="661"/>
      <c r="CN11" s="661"/>
      <c r="CO11" s="638"/>
      <c r="CP11" s="638"/>
      <c r="CQ11" s="638"/>
    </row>
    <row r="12" spans="1:242" s="639" customFormat="1" ht="27" customHeight="1">
      <c r="A12" s="667" t="s">
        <v>316</v>
      </c>
      <c r="B12" s="668" t="s">
        <v>317</v>
      </c>
      <c r="C12" s="669">
        <v>698638</v>
      </c>
      <c r="D12" s="648" t="s">
        <v>303</v>
      </c>
      <c r="E12" s="649" t="s">
        <v>62</v>
      </c>
      <c r="F12" s="651"/>
      <c r="G12" s="651"/>
      <c r="H12" s="651"/>
      <c r="I12" s="651"/>
      <c r="J12" s="650" t="s">
        <v>21</v>
      </c>
      <c r="K12" s="649" t="s">
        <v>21</v>
      </c>
      <c r="L12" s="649"/>
      <c r="M12" s="651"/>
      <c r="N12" s="651" t="s">
        <v>21</v>
      </c>
      <c r="O12" s="651"/>
      <c r="P12" s="651"/>
      <c r="Q12" s="651" t="s">
        <v>19</v>
      </c>
      <c r="R12" s="649"/>
      <c r="S12" s="649"/>
      <c r="T12" s="651" t="s">
        <v>21</v>
      </c>
      <c r="U12" s="651"/>
      <c r="V12" s="651"/>
      <c r="W12" s="649" t="s">
        <v>21</v>
      </c>
      <c r="X12" s="652" t="s">
        <v>21</v>
      </c>
      <c r="Y12" s="649"/>
      <c r="Z12" s="649" t="s">
        <v>21</v>
      </c>
      <c r="AA12" s="651" t="s">
        <v>21</v>
      </c>
      <c r="AB12" s="650" t="s">
        <v>20</v>
      </c>
      <c r="AC12" s="650" t="s">
        <v>19</v>
      </c>
      <c r="AD12" s="650" t="s">
        <v>21</v>
      </c>
      <c r="AE12" s="649" t="s">
        <v>21</v>
      </c>
      <c r="AF12" s="649"/>
      <c r="AG12" s="649"/>
      <c r="AH12" s="651"/>
      <c r="AI12" s="653">
        <f t="shared" si="0"/>
        <v>102</v>
      </c>
      <c r="AJ12" s="654">
        <f t="shared" si="1"/>
        <v>150</v>
      </c>
      <c r="AK12" s="654">
        <f t="shared" si="2"/>
        <v>48</v>
      </c>
      <c r="AL12" s="655" t="s">
        <v>229</v>
      </c>
      <c r="AM12" s="656">
        <f t="shared" si="3"/>
        <v>102</v>
      </c>
      <c r="AN12" s="656">
        <f t="shared" si="4"/>
        <v>48</v>
      </c>
      <c r="AO12" s="657"/>
      <c r="AP12" s="658">
        <f t="shared" si="5"/>
        <v>2</v>
      </c>
      <c r="AQ12" s="658">
        <f t="shared" si="6"/>
        <v>1</v>
      </c>
      <c r="AR12" s="658">
        <f t="shared" si="7"/>
        <v>10</v>
      </c>
      <c r="AS12" s="658">
        <f>COUNTIF(E12:AH12,"N")</f>
        <v>1</v>
      </c>
      <c r="AT12" s="658">
        <f t="shared" si="9"/>
        <v>0</v>
      </c>
      <c r="AU12" s="658">
        <f t="shared" si="10"/>
        <v>0</v>
      </c>
      <c r="AV12" s="658">
        <f t="shared" si="11"/>
        <v>0</v>
      </c>
      <c r="AW12" s="658">
        <f t="shared" si="12"/>
        <v>0</v>
      </c>
      <c r="AX12" s="658">
        <f t="shared" si="13"/>
        <v>0</v>
      </c>
      <c r="AY12" s="658">
        <f t="shared" si="14"/>
        <v>0</v>
      </c>
      <c r="AZ12" s="658">
        <f t="shared" si="29"/>
        <v>0</v>
      </c>
      <c r="BA12" s="658">
        <f t="shared" si="15"/>
        <v>0</v>
      </c>
      <c r="BB12" s="658">
        <f t="shared" si="16"/>
        <v>0</v>
      </c>
      <c r="BC12" s="658">
        <f t="shared" si="17"/>
        <v>0</v>
      </c>
      <c r="BD12" s="658">
        <f t="shared" si="18"/>
        <v>0</v>
      </c>
      <c r="BE12" s="658">
        <f t="shared" si="28"/>
        <v>0</v>
      </c>
      <c r="BF12" s="658">
        <f t="shared" si="19"/>
        <v>0</v>
      </c>
      <c r="BG12" s="658">
        <f t="shared" si="20"/>
        <v>0</v>
      </c>
      <c r="BH12" s="658">
        <f t="shared" si="21"/>
        <v>0</v>
      </c>
      <c r="BI12" s="658">
        <f t="shared" si="22"/>
        <v>0</v>
      </c>
      <c r="BJ12" s="658">
        <f t="shared" si="23"/>
        <v>0</v>
      </c>
      <c r="BK12" s="658">
        <f t="shared" si="24"/>
        <v>0</v>
      </c>
      <c r="BL12" s="658">
        <f t="shared" si="25"/>
        <v>0</v>
      </c>
      <c r="BM12" s="662"/>
      <c r="BN12" s="662"/>
      <c r="BO12" s="662"/>
      <c r="BP12" s="662">
        <v>1</v>
      </c>
      <c r="BQ12" s="662"/>
      <c r="BR12" s="658">
        <f t="shared" si="26"/>
        <v>6</v>
      </c>
      <c r="BS12" s="660">
        <f t="shared" si="27"/>
        <v>150</v>
      </c>
      <c r="BT12" s="661"/>
      <c r="BU12" s="661"/>
      <c r="BV12" s="661"/>
      <c r="BW12" s="661"/>
      <c r="BX12" s="661"/>
      <c r="BY12" s="661"/>
      <c r="BZ12" s="661"/>
      <c r="CA12" s="661"/>
      <c r="CB12" s="661"/>
      <c r="CC12" s="661"/>
      <c r="CD12" s="661"/>
      <c r="CE12" s="661"/>
      <c r="CF12" s="661"/>
      <c r="CG12" s="661"/>
      <c r="CH12" s="661"/>
      <c r="CI12" s="661"/>
      <c r="CJ12" s="661"/>
      <c r="CK12" s="661"/>
      <c r="CL12" s="661"/>
      <c r="CM12" s="661"/>
      <c r="CN12" s="661"/>
      <c r="CO12" s="638"/>
      <c r="CP12" s="638"/>
      <c r="CQ12" s="638"/>
    </row>
    <row r="13" spans="1:242" s="639" customFormat="1" ht="27" customHeight="1">
      <c r="A13" s="645" t="s">
        <v>318</v>
      </c>
      <c r="B13" s="646" t="s">
        <v>319</v>
      </c>
      <c r="C13" s="645">
        <v>645401</v>
      </c>
      <c r="D13" s="648" t="s">
        <v>303</v>
      </c>
      <c r="E13" s="649" t="s">
        <v>21</v>
      </c>
      <c r="F13" s="651"/>
      <c r="G13" s="651"/>
      <c r="H13" s="651" t="s">
        <v>21</v>
      </c>
      <c r="I13" s="651"/>
      <c r="J13" s="651"/>
      <c r="K13" s="649" t="s">
        <v>21</v>
      </c>
      <c r="L13" s="649"/>
      <c r="M13" s="651"/>
      <c r="N13" s="651" t="s">
        <v>21</v>
      </c>
      <c r="O13" s="651"/>
      <c r="P13" s="651"/>
      <c r="Q13" s="651" t="s">
        <v>21</v>
      </c>
      <c r="R13" s="649"/>
      <c r="S13" s="649"/>
      <c r="T13" s="651" t="s">
        <v>21</v>
      </c>
      <c r="U13" s="651"/>
      <c r="V13" s="651"/>
      <c r="W13" s="652" t="s">
        <v>21</v>
      </c>
      <c r="X13" s="649"/>
      <c r="Y13" s="649"/>
      <c r="Z13" s="649" t="s">
        <v>21</v>
      </c>
      <c r="AA13" s="651"/>
      <c r="AB13" s="651"/>
      <c r="AC13" s="651" t="s">
        <v>21</v>
      </c>
      <c r="AD13" s="651"/>
      <c r="AE13" s="649"/>
      <c r="AF13" s="649" t="s">
        <v>21</v>
      </c>
      <c r="AG13" s="649"/>
      <c r="AH13" s="651"/>
      <c r="AI13" s="653">
        <f t="shared" si="0"/>
        <v>108</v>
      </c>
      <c r="AJ13" s="654">
        <f t="shared" si="1"/>
        <v>120</v>
      </c>
      <c r="AK13" s="654">
        <f t="shared" si="2"/>
        <v>12</v>
      </c>
      <c r="AL13" s="655" t="s">
        <v>229</v>
      </c>
      <c r="AM13" s="656">
        <f t="shared" si="3"/>
        <v>108</v>
      </c>
      <c r="AN13" s="656">
        <f t="shared" si="4"/>
        <v>12</v>
      </c>
      <c r="AO13" s="657"/>
      <c r="AP13" s="658">
        <f t="shared" si="5"/>
        <v>0</v>
      </c>
      <c r="AQ13" s="658">
        <f t="shared" si="6"/>
        <v>0</v>
      </c>
      <c r="AR13" s="658">
        <f t="shared" si="7"/>
        <v>10</v>
      </c>
      <c r="AS13" s="658">
        <f t="shared" si="8"/>
        <v>0</v>
      </c>
      <c r="AT13" s="658">
        <f t="shared" si="9"/>
        <v>0</v>
      </c>
      <c r="AU13" s="658">
        <f t="shared" si="10"/>
        <v>0</v>
      </c>
      <c r="AV13" s="658">
        <f t="shared" si="11"/>
        <v>0</v>
      </c>
      <c r="AW13" s="658">
        <f t="shared" si="12"/>
        <v>0</v>
      </c>
      <c r="AX13" s="658">
        <f t="shared" si="13"/>
        <v>0</v>
      </c>
      <c r="AY13" s="658">
        <f t="shared" si="14"/>
        <v>0</v>
      </c>
      <c r="AZ13" s="658">
        <f t="shared" si="29"/>
        <v>0</v>
      </c>
      <c r="BA13" s="658">
        <f t="shared" si="15"/>
        <v>0</v>
      </c>
      <c r="BB13" s="658">
        <f t="shared" si="16"/>
        <v>0</v>
      </c>
      <c r="BC13" s="658">
        <f t="shared" si="17"/>
        <v>0</v>
      </c>
      <c r="BD13" s="658">
        <f t="shared" si="18"/>
        <v>0</v>
      </c>
      <c r="BE13" s="658">
        <f t="shared" si="28"/>
        <v>0</v>
      </c>
      <c r="BF13" s="658">
        <f t="shared" si="19"/>
        <v>0</v>
      </c>
      <c r="BG13" s="658">
        <f t="shared" si="20"/>
        <v>0</v>
      </c>
      <c r="BH13" s="658">
        <f t="shared" si="21"/>
        <v>0</v>
      </c>
      <c r="BI13" s="658">
        <f t="shared" si="22"/>
        <v>0</v>
      </c>
      <c r="BJ13" s="658">
        <f t="shared" si="23"/>
        <v>0</v>
      </c>
      <c r="BK13" s="658">
        <f t="shared" si="24"/>
        <v>0</v>
      </c>
      <c r="BL13" s="658">
        <f t="shared" si="25"/>
        <v>0</v>
      </c>
      <c r="BM13" s="662"/>
      <c r="BN13" s="662"/>
      <c r="BO13" s="662"/>
      <c r="BP13" s="662"/>
      <c r="BQ13" s="662"/>
      <c r="BR13" s="658">
        <f t="shared" si="26"/>
        <v>0</v>
      </c>
      <c r="BS13" s="660">
        <f t="shared" si="27"/>
        <v>120</v>
      </c>
      <c r="BT13" s="661"/>
      <c r="BU13" s="661"/>
      <c r="BV13" s="661"/>
      <c r="BW13" s="661"/>
      <c r="BX13" s="661"/>
      <c r="BY13" s="661"/>
      <c r="BZ13" s="661"/>
      <c r="CA13" s="661"/>
      <c r="CB13" s="661"/>
      <c r="CC13" s="661"/>
      <c r="CD13" s="661"/>
      <c r="CE13" s="661"/>
      <c r="CF13" s="661"/>
      <c r="CG13" s="661"/>
      <c r="CH13" s="661"/>
      <c r="CI13" s="661"/>
      <c r="CJ13" s="661"/>
      <c r="CK13" s="661"/>
      <c r="CL13" s="661"/>
      <c r="CM13" s="661"/>
      <c r="CN13" s="661"/>
      <c r="CO13" s="638"/>
      <c r="CP13" s="638"/>
      <c r="CQ13" s="638"/>
    </row>
    <row r="14" spans="1:242" s="639" customFormat="1" ht="27" customHeight="1">
      <c r="A14" s="645" t="s">
        <v>320</v>
      </c>
      <c r="B14" s="646" t="s">
        <v>321</v>
      </c>
      <c r="C14" s="645" t="s">
        <v>322</v>
      </c>
      <c r="D14" s="648" t="s">
        <v>303</v>
      </c>
      <c r="E14" s="649" t="s">
        <v>21</v>
      </c>
      <c r="F14" s="651"/>
      <c r="G14" s="651"/>
      <c r="H14" s="666" t="s">
        <v>17</v>
      </c>
      <c r="I14" s="651"/>
      <c r="J14" s="651"/>
      <c r="K14" s="649" t="s">
        <v>21</v>
      </c>
      <c r="L14" s="649"/>
      <c r="M14" s="651"/>
      <c r="N14" s="651" t="s">
        <v>21</v>
      </c>
      <c r="O14" s="650" t="s">
        <v>21</v>
      </c>
      <c r="P14" s="651"/>
      <c r="Q14" s="651" t="s">
        <v>21</v>
      </c>
      <c r="R14" s="649"/>
      <c r="S14" s="649"/>
      <c r="T14" s="651" t="s">
        <v>21</v>
      </c>
      <c r="U14" s="651"/>
      <c r="V14" s="651"/>
      <c r="W14" s="649" t="s">
        <v>21</v>
      </c>
      <c r="X14" s="652" t="s">
        <v>21</v>
      </c>
      <c r="Y14" s="649" t="s">
        <v>21</v>
      </c>
      <c r="Z14" s="649"/>
      <c r="AA14" s="650" t="s">
        <v>21</v>
      </c>
      <c r="AB14" s="650" t="s">
        <v>21</v>
      </c>
      <c r="AC14" s="651" t="s">
        <v>21</v>
      </c>
      <c r="AD14" s="650" t="s">
        <v>19</v>
      </c>
      <c r="AE14" s="649"/>
      <c r="AF14" s="652" t="s">
        <v>21</v>
      </c>
      <c r="AG14" s="652" t="s">
        <v>21</v>
      </c>
      <c r="AH14" s="650" t="s">
        <v>21</v>
      </c>
      <c r="AI14" s="653">
        <f t="shared" si="0"/>
        <v>96</v>
      </c>
      <c r="AJ14" s="654">
        <f t="shared" si="1"/>
        <v>186</v>
      </c>
      <c r="AK14" s="654">
        <f t="shared" si="2"/>
        <v>90</v>
      </c>
      <c r="AL14" s="655" t="s">
        <v>229</v>
      </c>
      <c r="AM14" s="656">
        <f t="shared" si="3"/>
        <v>96</v>
      </c>
      <c r="AN14" s="656">
        <f t="shared" si="4"/>
        <v>90</v>
      </c>
      <c r="AO14" s="657"/>
      <c r="AP14" s="658">
        <f t="shared" si="5"/>
        <v>1</v>
      </c>
      <c r="AQ14" s="658">
        <f t="shared" si="6"/>
        <v>0</v>
      </c>
      <c r="AR14" s="658">
        <f t="shared" si="7"/>
        <v>15</v>
      </c>
      <c r="AS14" s="658">
        <f t="shared" si="8"/>
        <v>0</v>
      </c>
      <c r="AT14" s="658">
        <f t="shared" si="9"/>
        <v>0</v>
      </c>
      <c r="AU14" s="658">
        <f t="shared" si="10"/>
        <v>0</v>
      </c>
      <c r="AV14" s="658">
        <f t="shared" si="11"/>
        <v>0</v>
      </c>
      <c r="AW14" s="658">
        <f t="shared" si="12"/>
        <v>0</v>
      </c>
      <c r="AX14" s="658">
        <f t="shared" si="13"/>
        <v>0</v>
      </c>
      <c r="AY14" s="658">
        <f t="shared" si="14"/>
        <v>0</v>
      </c>
      <c r="AZ14" s="658">
        <f t="shared" si="29"/>
        <v>0</v>
      </c>
      <c r="BA14" s="658">
        <f t="shared" si="15"/>
        <v>0</v>
      </c>
      <c r="BB14" s="658">
        <f t="shared" si="16"/>
        <v>0</v>
      </c>
      <c r="BC14" s="658">
        <f t="shared" si="17"/>
        <v>0</v>
      </c>
      <c r="BD14" s="658">
        <f t="shared" si="18"/>
        <v>0</v>
      </c>
      <c r="BE14" s="658">
        <f t="shared" si="28"/>
        <v>0</v>
      </c>
      <c r="BF14" s="658">
        <f t="shared" si="19"/>
        <v>0</v>
      </c>
      <c r="BG14" s="658">
        <f t="shared" si="20"/>
        <v>0</v>
      </c>
      <c r="BH14" s="658">
        <f t="shared" si="21"/>
        <v>0</v>
      </c>
      <c r="BI14" s="658">
        <f t="shared" si="22"/>
        <v>0</v>
      </c>
      <c r="BJ14" s="658">
        <f t="shared" si="23"/>
        <v>0</v>
      </c>
      <c r="BK14" s="658">
        <f t="shared" si="24"/>
        <v>0</v>
      </c>
      <c r="BL14" s="658">
        <f t="shared" si="25"/>
        <v>0</v>
      </c>
      <c r="BM14" s="662"/>
      <c r="BN14" s="662"/>
      <c r="BO14" s="662"/>
      <c r="BP14" s="662">
        <v>2</v>
      </c>
      <c r="BQ14" s="662"/>
      <c r="BR14" s="658">
        <f t="shared" si="26"/>
        <v>12</v>
      </c>
      <c r="BS14" s="660">
        <f t="shared" si="27"/>
        <v>186</v>
      </c>
      <c r="BT14" s="661"/>
      <c r="BU14" s="661"/>
      <c r="BV14" s="661"/>
      <c r="BW14" s="661"/>
      <c r="BX14" s="661"/>
      <c r="BY14" s="661"/>
      <c r="BZ14" s="661"/>
      <c r="CA14" s="661"/>
      <c r="CB14" s="661"/>
      <c r="CC14" s="661"/>
      <c r="CD14" s="661"/>
      <c r="CE14" s="661"/>
      <c r="CF14" s="661"/>
      <c r="CG14" s="661"/>
      <c r="CH14" s="661"/>
      <c r="CI14" s="661"/>
      <c r="CJ14" s="661"/>
      <c r="CK14" s="661"/>
      <c r="CL14" s="661"/>
      <c r="CM14" s="661"/>
      <c r="CN14" s="661"/>
      <c r="CO14" s="638"/>
      <c r="CP14" s="638"/>
      <c r="CQ14" s="638"/>
    </row>
    <row r="15" spans="1:242" s="639" customFormat="1" ht="27" customHeight="1">
      <c r="A15" s="645" t="s">
        <v>323</v>
      </c>
      <c r="B15" s="646" t="s">
        <v>324</v>
      </c>
      <c r="C15" s="645"/>
      <c r="D15" s="648" t="s">
        <v>303</v>
      </c>
      <c r="E15" s="670" t="s">
        <v>325</v>
      </c>
      <c r="F15" s="671"/>
      <c r="G15" s="671"/>
      <c r="H15" s="671"/>
      <c r="I15" s="671"/>
      <c r="J15" s="671"/>
      <c r="K15" s="671"/>
      <c r="L15" s="671"/>
      <c r="M15" s="671"/>
      <c r="N15" s="671"/>
      <c r="O15" s="671"/>
      <c r="P15" s="671"/>
      <c r="Q15" s="671"/>
      <c r="R15" s="671"/>
      <c r="S15" s="672"/>
      <c r="T15" s="651" t="s">
        <v>21</v>
      </c>
      <c r="U15" s="651"/>
      <c r="V15" s="651" t="s">
        <v>21</v>
      </c>
      <c r="W15" s="649"/>
      <c r="X15" s="652" t="s">
        <v>21</v>
      </c>
      <c r="Y15" s="649"/>
      <c r="Z15" s="649" t="s">
        <v>21</v>
      </c>
      <c r="AA15" s="651"/>
      <c r="AB15" s="651" t="s">
        <v>21</v>
      </c>
      <c r="AC15" s="651"/>
      <c r="AD15" s="650" t="s">
        <v>21</v>
      </c>
      <c r="AE15" s="649"/>
      <c r="AF15" s="649"/>
      <c r="AG15" s="649"/>
      <c r="AH15" s="650" t="s">
        <v>21</v>
      </c>
      <c r="AI15" s="653">
        <f t="shared" si="0"/>
        <v>48</v>
      </c>
      <c r="AJ15" s="654">
        <f t="shared" si="1"/>
        <v>84</v>
      </c>
      <c r="AK15" s="654">
        <f t="shared" si="2"/>
        <v>36</v>
      </c>
      <c r="AL15" s="655" t="s">
        <v>229</v>
      </c>
      <c r="AM15" s="656">
        <f t="shared" si="3"/>
        <v>48</v>
      </c>
      <c r="AN15" s="656">
        <f t="shared" si="4"/>
        <v>36</v>
      </c>
      <c r="AO15" s="657"/>
      <c r="AP15" s="658">
        <f t="shared" si="5"/>
        <v>0</v>
      </c>
      <c r="AQ15" s="658">
        <f t="shared" si="6"/>
        <v>0</v>
      </c>
      <c r="AR15" s="658">
        <f t="shared" si="7"/>
        <v>7</v>
      </c>
      <c r="AS15" s="658">
        <f t="shared" si="8"/>
        <v>0</v>
      </c>
      <c r="AT15" s="658">
        <f t="shared" si="9"/>
        <v>0</v>
      </c>
      <c r="AU15" s="658">
        <f t="shared" si="10"/>
        <v>0</v>
      </c>
      <c r="AV15" s="658">
        <f t="shared" si="11"/>
        <v>0</v>
      </c>
      <c r="AW15" s="658">
        <f t="shared" si="12"/>
        <v>0</v>
      </c>
      <c r="AX15" s="658">
        <f t="shared" si="13"/>
        <v>0</v>
      </c>
      <c r="AY15" s="658">
        <f t="shared" si="14"/>
        <v>0</v>
      </c>
      <c r="AZ15" s="658">
        <f t="shared" si="29"/>
        <v>0</v>
      </c>
      <c r="BA15" s="658">
        <f t="shared" si="15"/>
        <v>0</v>
      </c>
      <c r="BB15" s="658">
        <f t="shared" si="16"/>
        <v>0</v>
      </c>
      <c r="BC15" s="658">
        <f t="shared" si="17"/>
        <v>0</v>
      </c>
      <c r="BD15" s="658">
        <f t="shared" si="18"/>
        <v>0</v>
      </c>
      <c r="BE15" s="658">
        <f t="shared" si="28"/>
        <v>0</v>
      </c>
      <c r="BF15" s="658">
        <f t="shared" si="19"/>
        <v>0</v>
      </c>
      <c r="BG15" s="658">
        <f t="shared" si="20"/>
        <v>0</v>
      </c>
      <c r="BH15" s="658">
        <f t="shared" si="21"/>
        <v>0</v>
      </c>
      <c r="BI15" s="658">
        <f t="shared" si="22"/>
        <v>0</v>
      </c>
      <c r="BJ15" s="658">
        <f t="shared" si="23"/>
        <v>0</v>
      </c>
      <c r="BK15" s="658">
        <f t="shared" si="24"/>
        <v>0</v>
      </c>
      <c r="BL15" s="658">
        <f t="shared" si="25"/>
        <v>0</v>
      </c>
      <c r="BM15" s="662"/>
      <c r="BN15" s="662">
        <v>10</v>
      </c>
      <c r="BO15" s="662"/>
      <c r="BP15" s="662"/>
      <c r="BQ15" s="662"/>
      <c r="BR15" s="658">
        <f t="shared" si="26"/>
        <v>60</v>
      </c>
      <c r="BS15" s="660">
        <f t="shared" si="27"/>
        <v>84</v>
      </c>
      <c r="BT15" s="661"/>
      <c r="BU15" s="661"/>
      <c r="BV15" s="661"/>
      <c r="BW15" s="661"/>
      <c r="BX15" s="661"/>
      <c r="BY15" s="661"/>
      <c r="BZ15" s="661"/>
      <c r="CA15" s="661"/>
      <c r="CB15" s="661"/>
      <c r="CC15" s="661"/>
      <c r="CD15" s="661"/>
      <c r="CE15" s="661"/>
      <c r="CF15" s="661"/>
      <c r="CG15" s="661"/>
      <c r="CH15" s="661"/>
      <c r="CI15" s="661"/>
      <c r="CJ15" s="661"/>
      <c r="CK15" s="661"/>
      <c r="CL15" s="661"/>
      <c r="CM15" s="661"/>
      <c r="CN15" s="661"/>
      <c r="CO15" s="638"/>
      <c r="CP15" s="638"/>
      <c r="CQ15" s="638"/>
    </row>
    <row r="16" spans="1:242" s="639" customFormat="1" ht="27" customHeight="1">
      <c r="A16" s="673" t="s">
        <v>326</v>
      </c>
      <c r="B16" s="674" t="s">
        <v>327</v>
      </c>
      <c r="C16" s="675"/>
      <c r="D16" s="648" t="s">
        <v>303</v>
      </c>
      <c r="E16" s="670" t="s">
        <v>328</v>
      </c>
      <c r="F16" s="671"/>
      <c r="G16" s="671"/>
      <c r="H16" s="671"/>
      <c r="I16" s="671"/>
      <c r="J16" s="671"/>
      <c r="K16" s="671"/>
      <c r="L16" s="671"/>
      <c r="M16" s="671"/>
      <c r="N16" s="671"/>
      <c r="O16" s="671"/>
      <c r="P16" s="671"/>
      <c r="Q16" s="671"/>
      <c r="R16" s="671"/>
      <c r="S16" s="672"/>
      <c r="T16" s="651" t="s">
        <v>21</v>
      </c>
      <c r="U16" s="651"/>
      <c r="V16" s="651"/>
      <c r="W16" s="649" t="s">
        <v>21</v>
      </c>
      <c r="X16" s="649"/>
      <c r="Y16" s="652" t="s">
        <v>21</v>
      </c>
      <c r="Z16" s="649" t="s">
        <v>21</v>
      </c>
      <c r="AA16" s="651"/>
      <c r="AB16" s="651"/>
      <c r="AC16" s="650" t="s">
        <v>21</v>
      </c>
      <c r="AD16" s="651"/>
      <c r="AE16" s="649"/>
      <c r="AF16" s="649" t="s">
        <v>21</v>
      </c>
      <c r="AG16" s="649"/>
      <c r="AH16" s="651"/>
      <c r="AI16" s="653">
        <f t="shared" si="0"/>
        <v>48</v>
      </c>
      <c r="AJ16" s="654">
        <f t="shared" si="1"/>
        <v>72</v>
      </c>
      <c r="AK16" s="654">
        <f t="shared" si="2"/>
        <v>24</v>
      </c>
      <c r="AL16" s="655" t="s">
        <v>229</v>
      </c>
      <c r="AM16" s="656">
        <f t="shared" si="3"/>
        <v>48</v>
      </c>
      <c r="AN16" s="656">
        <f t="shared" si="4"/>
        <v>24</v>
      </c>
      <c r="AO16" s="657"/>
      <c r="AP16" s="658">
        <f t="shared" si="5"/>
        <v>0</v>
      </c>
      <c r="AQ16" s="658">
        <f t="shared" si="6"/>
        <v>0</v>
      </c>
      <c r="AR16" s="658">
        <f t="shared" si="7"/>
        <v>6</v>
      </c>
      <c r="AS16" s="658">
        <f t="shared" si="8"/>
        <v>0</v>
      </c>
      <c r="AT16" s="658">
        <f t="shared" si="9"/>
        <v>0</v>
      </c>
      <c r="AU16" s="658">
        <f t="shared" si="10"/>
        <v>0</v>
      </c>
      <c r="AV16" s="658">
        <f t="shared" si="11"/>
        <v>0</v>
      </c>
      <c r="AW16" s="658">
        <f t="shared" si="12"/>
        <v>0</v>
      </c>
      <c r="AX16" s="658">
        <f t="shared" si="13"/>
        <v>0</v>
      </c>
      <c r="AY16" s="658">
        <f t="shared" si="14"/>
        <v>0</v>
      </c>
      <c r="AZ16" s="658">
        <f t="shared" si="29"/>
        <v>0</v>
      </c>
      <c r="BA16" s="658">
        <f t="shared" si="15"/>
        <v>0</v>
      </c>
      <c r="BB16" s="658">
        <f t="shared" si="16"/>
        <v>0</v>
      </c>
      <c r="BC16" s="658">
        <f t="shared" si="17"/>
        <v>0</v>
      </c>
      <c r="BD16" s="658">
        <f t="shared" si="18"/>
        <v>0</v>
      </c>
      <c r="BE16" s="658">
        <f t="shared" si="28"/>
        <v>0</v>
      </c>
      <c r="BF16" s="658">
        <f t="shared" si="19"/>
        <v>0</v>
      </c>
      <c r="BG16" s="658">
        <f t="shared" si="20"/>
        <v>0</v>
      </c>
      <c r="BH16" s="658">
        <f t="shared" si="21"/>
        <v>0</v>
      </c>
      <c r="BI16" s="658">
        <f t="shared" si="22"/>
        <v>0</v>
      </c>
      <c r="BJ16" s="658">
        <f t="shared" si="23"/>
        <v>0</v>
      </c>
      <c r="BK16" s="658">
        <f t="shared" si="24"/>
        <v>0</v>
      </c>
      <c r="BL16" s="658">
        <f t="shared" si="25"/>
        <v>0</v>
      </c>
      <c r="BM16" s="662"/>
      <c r="BN16" s="662">
        <v>10</v>
      </c>
      <c r="BO16" s="662"/>
      <c r="BP16" s="662"/>
      <c r="BQ16" s="662"/>
      <c r="BR16" s="658">
        <f t="shared" si="26"/>
        <v>60</v>
      </c>
      <c r="BS16" s="660">
        <f t="shared" si="27"/>
        <v>72</v>
      </c>
      <c r="BT16" s="661"/>
      <c r="BU16" s="661"/>
      <c r="BV16" s="661"/>
      <c r="BW16" s="661"/>
      <c r="BX16" s="661"/>
      <c r="BY16" s="661"/>
      <c r="BZ16" s="661"/>
      <c r="CA16" s="661"/>
      <c r="CB16" s="661"/>
      <c r="CC16" s="661"/>
      <c r="CD16" s="661"/>
      <c r="CE16" s="661"/>
      <c r="CF16" s="661"/>
      <c r="CG16" s="661"/>
      <c r="CH16" s="661"/>
      <c r="CI16" s="661"/>
      <c r="CJ16" s="661"/>
      <c r="CK16" s="661"/>
      <c r="CL16" s="661"/>
      <c r="CM16" s="661"/>
      <c r="CN16" s="661"/>
      <c r="CO16" s="638"/>
      <c r="CP16" s="638"/>
      <c r="CQ16" s="638"/>
    </row>
    <row r="17" spans="1:95" s="639" customFormat="1" ht="27" customHeight="1">
      <c r="A17" s="646" t="s">
        <v>329</v>
      </c>
      <c r="B17" s="674" t="s">
        <v>330</v>
      </c>
      <c r="C17" s="675">
        <v>702443</v>
      </c>
      <c r="D17" s="648" t="s">
        <v>303</v>
      </c>
      <c r="E17" s="649"/>
      <c r="F17" s="651" t="s">
        <v>21</v>
      </c>
      <c r="G17" s="651"/>
      <c r="H17" s="651" t="s">
        <v>21</v>
      </c>
      <c r="I17" s="651"/>
      <c r="J17" s="651"/>
      <c r="K17" s="649"/>
      <c r="L17" s="649" t="s">
        <v>21</v>
      </c>
      <c r="M17" s="651"/>
      <c r="N17" s="651" t="s">
        <v>21</v>
      </c>
      <c r="O17" s="651"/>
      <c r="P17" s="666" t="s">
        <v>17</v>
      </c>
      <c r="Q17" s="651"/>
      <c r="R17" s="649"/>
      <c r="S17" s="649"/>
      <c r="T17" s="651"/>
      <c r="U17" s="651"/>
      <c r="V17" s="651" t="s">
        <v>21</v>
      </c>
      <c r="W17" s="649"/>
      <c r="X17" s="652" t="s">
        <v>21</v>
      </c>
      <c r="Y17" s="649"/>
      <c r="Z17" s="649" t="s">
        <v>21</v>
      </c>
      <c r="AA17" s="651"/>
      <c r="AB17" s="651" t="s">
        <v>21</v>
      </c>
      <c r="AC17" s="651"/>
      <c r="AD17" s="651"/>
      <c r="AE17" s="649"/>
      <c r="AF17" s="649" t="s">
        <v>21</v>
      </c>
      <c r="AG17" s="649"/>
      <c r="AH17" s="650" t="s">
        <v>21</v>
      </c>
      <c r="AI17" s="653">
        <f t="shared" si="0"/>
        <v>96</v>
      </c>
      <c r="AJ17" s="654">
        <f t="shared" si="1"/>
        <v>120</v>
      </c>
      <c r="AK17" s="654">
        <f t="shared" si="2"/>
        <v>24</v>
      </c>
      <c r="AL17" s="655" t="s">
        <v>229</v>
      </c>
      <c r="AM17" s="656">
        <f t="shared" si="3"/>
        <v>96</v>
      </c>
      <c r="AN17" s="656">
        <f t="shared" si="4"/>
        <v>24</v>
      </c>
      <c r="AO17" s="657"/>
      <c r="AP17" s="658">
        <f t="shared" si="5"/>
        <v>0</v>
      </c>
      <c r="AQ17" s="658">
        <f t="shared" si="6"/>
        <v>0</v>
      </c>
      <c r="AR17" s="658">
        <f t="shared" si="7"/>
        <v>10</v>
      </c>
      <c r="AS17" s="658">
        <f t="shared" si="8"/>
        <v>0</v>
      </c>
      <c r="AT17" s="658">
        <f t="shared" si="9"/>
        <v>0</v>
      </c>
      <c r="AU17" s="658">
        <f t="shared" si="10"/>
        <v>0</v>
      </c>
      <c r="AV17" s="658">
        <f t="shared" si="11"/>
        <v>0</v>
      </c>
      <c r="AW17" s="658">
        <f t="shared" si="12"/>
        <v>0</v>
      </c>
      <c r="AX17" s="658">
        <f t="shared" si="13"/>
        <v>0</v>
      </c>
      <c r="AY17" s="658">
        <f t="shared" si="14"/>
        <v>0</v>
      </c>
      <c r="AZ17" s="658">
        <f t="shared" si="29"/>
        <v>0</v>
      </c>
      <c r="BA17" s="658">
        <f t="shared" si="15"/>
        <v>0</v>
      </c>
      <c r="BB17" s="658">
        <f t="shared" si="16"/>
        <v>0</v>
      </c>
      <c r="BC17" s="658">
        <f t="shared" si="17"/>
        <v>0</v>
      </c>
      <c r="BD17" s="658">
        <f t="shared" si="18"/>
        <v>0</v>
      </c>
      <c r="BE17" s="658">
        <f t="shared" si="28"/>
        <v>0</v>
      </c>
      <c r="BF17" s="658">
        <f t="shared" si="19"/>
        <v>0</v>
      </c>
      <c r="BG17" s="658">
        <f t="shared" si="20"/>
        <v>0</v>
      </c>
      <c r="BH17" s="658">
        <f t="shared" si="21"/>
        <v>0</v>
      </c>
      <c r="BI17" s="658">
        <f t="shared" si="22"/>
        <v>0</v>
      </c>
      <c r="BJ17" s="658">
        <f t="shared" si="23"/>
        <v>0</v>
      </c>
      <c r="BK17" s="658">
        <f t="shared" si="24"/>
        <v>0</v>
      </c>
      <c r="BL17" s="658">
        <f t="shared" si="25"/>
        <v>0</v>
      </c>
      <c r="BM17" s="662"/>
      <c r="BN17" s="662"/>
      <c r="BO17" s="662"/>
      <c r="BP17" s="662">
        <v>2</v>
      </c>
      <c r="BQ17" s="662"/>
      <c r="BR17" s="658">
        <f t="shared" si="26"/>
        <v>12</v>
      </c>
      <c r="BS17" s="660">
        <f t="shared" si="27"/>
        <v>120</v>
      </c>
      <c r="BT17" s="661"/>
      <c r="BU17" s="661"/>
      <c r="BV17" s="661"/>
      <c r="BW17" s="661"/>
      <c r="BX17" s="661"/>
      <c r="BY17" s="661"/>
      <c r="BZ17" s="661"/>
      <c r="CA17" s="661"/>
      <c r="CB17" s="661"/>
      <c r="CC17" s="661"/>
      <c r="CD17" s="661"/>
      <c r="CE17" s="661"/>
      <c r="CF17" s="661"/>
      <c r="CG17" s="661"/>
      <c r="CH17" s="661"/>
      <c r="CI17" s="661"/>
      <c r="CJ17" s="661"/>
      <c r="CK17" s="661"/>
      <c r="CL17" s="661"/>
      <c r="CM17" s="661"/>
      <c r="CN17" s="661"/>
      <c r="CO17" s="638"/>
      <c r="CP17" s="638"/>
      <c r="CQ17" s="638"/>
    </row>
    <row r="18" spans="1:95" s="639" customFormat="1" ht="27" customHeight="1">
      <c r="A18" s="632" t="s">
        <v>0</v>
      </c>
      <c r="B18" s="632" t="s">
        <v>1</v>
      </c>
      <c r="C18" s="632" t="s">
        <v>50</v>
      </c>
      <c r="D18" s="633" t="s">
        <v>3</v>
      </c>
      <c r="E18" s="634">
        <v>1</v>
      </c>
      <c r="F18" s="634">
        <v>2</v>
      </c>
      <c r="G18" s="634">
        <v>3</v>
      </c>
      <c r="H18" s="634">
        <v>4</v>
      </c>
      <c r="I18" s="634">
        <v>5</v>
      </c>
      <c r="J18" s="634">
        <v>6</v>
      </c>
      <c r="K18" s="634">
        <v>7</v>
      </c>
      <c r="L18" s="634">
        <v>8</v>
      </c>
      <c r="M18" s="634">
        <v>9</v>
      </c>
      <c r="N18" s="634">
        <v>10</v>
      </c>
      <c r="O18" s="634">
        <v>11</v>
      </c>
      <c r="P18" s="634">
        <v>12</v>
      </c>
      <c r="Q18" s="634">
        <v>13</v>
      </c>
      <c r="R18" s="634">
        <v>14</v>
      </c>
      <c r="S18" s="634">
        <v>15</v>
      </c>
      <c r="T18" s="634">
        <v>16</v>
      </c>
      <c r="U18" s="634">
        <v>17</v>
      </c>
      <c r="V18" s="634">
        <v>18</v>
      </c>
      <c r="W18" s="634">
        <v>19</v>
      </c>
      <c r="X18" s="634">
        <v>20</v>
      </c>
      <c r="Y18" s="634">
        <v>21</v>
      </c>
      <c r="Z18" s="634">
        <v>22</v>
      </c>
      <c r="AA18" s="634">
        <v>23</v>
      </c>
      <c r="AB18" s="634">
        <v>24</v>
      </c>
      <c r="AC18" s="634">
        <v>25</v>
      </c>
      <c r="AD18" s="634">
        <v>26</v>
      </c>
      <c r="AE18" s="634">
        <v>27</v>
      </c>
      <c r="AF18" s="634">
        <v>28</v>
      </c>
      <c r="AG18" s="634">
        <v>29</v>
      </c>
      <c r="AH18" s="634">
        <v>30</v>
      </c>
      <c r="AI18" s="676" t="s">
        <v>4</v>
      </c>
      <c r="AJ18" s="677" t="s">
        <v>5</v>
      </c>
      <c r="AK18" s="677" t="s">
        <v>6</v>
      </c>
      <c r="AL18" s="655"/>
      <c r="AM18" s="678"/>
      <c r="AN18" s="661"/>
      <c r="AO18" s="661"/>
      <c r="AP18" s="661"/>
      <c r="AQ18" s="661"/>
      <c r="AR18" s="679"/>
      <c r="AS18" s="680"/>
      <c r="AT18" s="680"/>
      <c r="AU18" s="680"/>
      <c r="AV18" s="680"/>
      <c r="AW18" s="680"/>
      <c r="AX18" s="680"/>
      <c r="AY18" s="680"/>
      <c r="AZ18" s="680"/>
      <c r="BA18" s="680"/>
      <c r="BB18" s="680"/>
      <c r="BC18" s="680"/>
      <c r="BD18" s="680"/>
      <c r="BE18" s="680"/>
      <c r="BF18" s="680"/>
      <c r="BG18" s="680"/>
      <c r="BH18" s="680"/>
      <c r="BI18" s="680"/>
      <c r="BJ18" s="680"/>
      <c r="BK18" s="680"/>
      <c r="BL18" s="680"/>
      <c r="BM18" s="679"/>
      <c r="BN18" s="679"/>
      <c r="BO18" s="679"/>
      <c r="BP18" s="661"/>
      <c r="BQ18" s="679"/>
      <c r="BR18" s="680"/>
      <c r="BS18" s="681"/>
      <c r="BT18" s="679"/>
      <c r="BU18" s="679"/>
      <c r="BV18" s="661"/>
      <c r="BW18" s="661"/>
      <c r="BX18" s="661"/>
      <c r="BY18" s="661"/>
      <c r="BZ18" s="661"/>
      <c r="CA18" s="661"/>
      <c r="CB18" s="661"/>
      <c r="CC18" s="661"/>
      <c r="CD18" s="661"/>
      <c r="CE18" s="661"/>
      <c r="CF18" s="661"/>
      <c r="CG18" s="661"/>
      <c r="CH18" s="661"/>
      <c r="CI18" s="661"/>
      <c r="CJ18" s="661"/>
      <c r="CK18" s="661"/>
      <c r="CL18" s="661"/>
      <c r="CM18" s="661"/>
      <c r="CN18" s="661"/>
      <c r="CO18" s="638"/>
      <c r="CP18" s="638"/>
      <c r="CQ18" s="638"/>
    </row>
    <row r="19" spans="1:95" s="639" customFormat="1" ht="27" customHeight="1">
      <c r="A19" s="632"/>
      <c r="B19" s="632" t="s">
        <v>294</v>
      </c>
      <c r="C19" s="632" t="s">
        <v>211</v>
      </c>
      <c r="D19" s="633"/>
      <c r="E19" s="634" t="s">
        <v>11</v>
      </c>
      <c r="F19" s="634" t="s">
        <v>12</v>
      </c>
      <c r="G19" s="634" t="s">
        <v>13</v>
      </c>
      <c r="H19" s="634" t="s">
        <v>8</v>
      </c>
      <c r="I19" s="634" t="s">
        <v>9</v>
      </c>
      <c r="J19" s="634" t="s">
        <v>10</v>
      </c>
      <c r="K19" s="634" t="s">
        <v>154</v>
      </c>
      <c r="L19" s="634" t="s">
        <v>11</v>
      </c>
      <c r="M19" s="634" t="s">
        <v>12</v>
      </c>
      <c r="N19" s="634" t="s">
        <v>13</v>
      </c>
      <c r="O19" s="634" t="s">
        <v>8</v>
      </c>
      <c r="P19" s="634" t="s">
        <v>9</v>
      </c>
      <c r="Q19" s="634" t="s">
        <v>10</v>
      </c>
      <c r="R19" s="634" t="s">
        <v>154</v>
      </c>
      <c r="S19" s="634" t="s">
        <v>11</v>
      </c>
      <c r="T19" s="634" t="s">
        <v>12</v>
      </c>
      <c r="U19" s="634" t="s">
        <v>13</v>
      </c>
      <c r="V19" s="634" t="s">
        <v>8</v>
      </c>
      <c r="W19" s="634" t="s">
        <v>9</v>
      </c>
      <c r="X19" s="634" t="s">
        <v>10</v>
      </c>
      <c r="Y19" s="634" t="s">
        <v>154</v>
      </c>
      <c r="Z19" s="634" t="s">
        <v>11</v>
      </c>
      <c r="AA19" s="634" t="s">
        <v>12</v>
      </c>
      <c r="AB19" s="634" t="s">
        <v>13</v>
      </c>
      <c r="AC19" s="634" t="s">
        <v>8</v>
      </c>
      <c r="AD19" s="634" t="s">
        <v>9</v>
      </c>
      <c r="AE19" s="634" t="s">
        <v>10</v>
      </c>
      <c r="AF19" s="634" t="s">
        <v>154</v>
      </c>
      <c r="AG19" s="634" t="s">
        <v>11</v>
      </c>
      <c r="AH19" s="634" t="s">
        <v>12</v>
      </c>
      <c r="AI19" s="676"/>
      <c r="AJ19" s="677"/>
      <c r="AK19" s="677"/>
      <c r="AL19" s="655"/>
      <c r="AM19" s="678"/>
      <c r="AN19" s="661"/>
      <c r="AO19" s="661"/>
      <c r="AP19" s="661"/>
      <c r="AQ19" s="661"/>
      <c r="AR19" s="679"/>
      <c r="AS19" s="680"/>
      <c r="AT19" s="680"/>
      <c r="AU19" s="680"/>
      <c r="AV19" s="680"/>
      <c r="AW19" s="680"/>
      <c r="AX19" s="680"/>
      <c r="AY19" s="680"/>
      <c r="AZ19" s="680"/>
      <c r="BA19" s="680"/>
      <c r="BB19" s="680"/>
      <c r="BC19" s="680"/>
      <c r="BD19" s="680"/>
      <c r="BE19" s="680"/>
      <c r="BF19" s="680"/>
      <c r="BG19" s="680"/>
      <c r="BH19" s="680"/>
      <c r="BI19" s="680"/>
      <c r="BJ19" s="680"/>
      <c r="BK19" s="680"/>
      <c r="BL19" s="680"/>
      <c r="BM19" s="679"/>
      <c r="BN19" s="679"/>
      <c r="BO19" s="679"/>
      <c r="BP19" s="661"/>
      <c r="BQ19" s="679"/>
      <c r="BR19" s="680"/>
      <c r="BS19" s="681"/>
      <c r="BT19" s="679"/>
      <c r="BU19" s="679"/>
      <c r="BV19" s="661"/>
      <c r="BW19" s="661"/>
      <c r="BX19" s="661"/>
      <c r="BY19" s="661"/>
      <c r="BZ19" s="661"/>
      <c r="CA19" s="661"/>
      <c r="CB19" s="661"/>
      <c r="CC19" s="661"/>
      <c r="CD19" s="661"/>
      <c r="CE19" s="661"/>
      <c r="CF19" s="661"/>
      <c r="CG19" s="661"/>
      <c r="CH19" s="661"/>
      <c r="CI19" s="661"/>
      <c r="CJ19" s="661"/>
      <c r="CK19" s="661"/>
      <c r="CL19" s="661"/>
      <c r="CM19" s="661"/>
      <c r="CN19" s="661"/>
      <c r="CO19" s="638"/>
      <c r="CP19" s="638"/>
      <c r="CQ19" s="638"/>
    </row>
    <row r="20" spans="1:95" s="639" customFormat="1" ht="27" customHeight="1">
      <c r="A20" s="646" t="s">
        <v>331</v>
      </c>
      <c r="B20" s="673" t="s">
        <v>332</v>
      </c>
      <c r="C20" s="675" t="s">
        <v>333</v>
      </c>
      <c r="D20" s="648" t="s">
        <v>303</v>
      </c>
      <c r="E20" s="649"/>
      <c r="F20" s="651" t="s">
        <v>21</v>
      </c>
      <c r="G20" s="650" t="s">
        <v>21</v>
      </c>
      <c r="H20" s="650" t="s">
        <v>21</v>
      </c>
      <c r="I20" s="651" t="s">
        <v>21</v>
      </c>
      <c r="J20" s="651"/>
      <c r="K20" s="649"/>
      <c r="L20" s="649" t="s">
        <v>21</v>
      </c>
      <c r="M20" s="651"/>
      <c r="N20" s="650" t="s">
        <v>21</v>
      </c>
      <c r="O20" s="651" t="s">
        <v>21</v>
      </c>
      <c r="P20" s="651"/>
      <c r="Q20" s="651"/>
      <c r="R20" s="649" t="s">
        <v>21</v>
      </c>
      <c r="S20" s="649"/>
      <c r="T20" s="651"/>
      <c r="U20" s="651" t="s">
        <v>21</v>
      </c>
      <c r="V20" s="650" t="s">
        <v>21</v>
      </c>
      <c r="W20" s="649"/>
      <c r="X20" s="649" t="s">
        <v>21</v>
      </c>
      <c r="Y20" s="652" t="s">
        <v>21</v>
      </c>
      <c r="Z20" s="649"/>
      <c r="AA20" s="651" t="s">
        <v>21</v>
      </c>
      <c r="AB20" s="650" t="s">
        <v>21</v>
      </c>
      <c r="AC20" s="651"/>
      <c r="AD20" s="651" t="s">
        <v>21</v>
      </c>
      <c r="AE20" s="652" t="s">
        <v>21</v>
      </c>
      <c r="AF20" s="649"/>
      <c r="AG20" s="652" t="s">
        <v>21</v>
      </c>
      <c r="AH20" s="650" t="s">
        <v>21</v>
      </c>
      <c r="AI20" s="653">
        <f t="shared" ref="AI20:AI33" si="30">AM20</f>
        <v>108</v>
      </c>
      <c r="AJ20" s="654">
        <f t="shared" ref="AJ20:AJ33" si="31">AI20+AK20</f>
        <v>216</v>
      </c>
      <c r="AK20" s="654">
        <f t="shared" ref="AK20:AK33" si="32">AN20</f>
        <v>108</v>
      </c>
      <c r="AL20" s="655" t="s">
        <v>229</v>
      </c>
      <c r="AM20" s="656">
        <f t="shared" ref="AM20:AM33" si="33">$AM$2-BR20</f>
        <v>108</v>
      </c>
      <c r="AN20" s="656">
        <f t="shared" ref="AN20:AN33" si="34">(BS20-AM20)</f>
        <v>108</v>
      </c>
      <c r="AO20" s="657"/>
      <c r="AP20" s="658">
        <f t="shared" ref="AP20:AP33" si="35">COUNTIF(E20:AH20,"M")</f>
        <v>0</v>
      </c>
      <c r="AQ20" s="658">
        <f t="shared" ref="AQ20:AQ33" si="36">COUNTIF(E20:AH20,"T")</f>
        <v>0</v>
      </c>
      <c r="AR20" s="658">
        <f t="shared" ref="AR20:AR33" si="37">COUNTIF(E20:AH20,"P")</f>
        <v>18</v>
      </c>
      <c r="AS20" s="658">
        <f t="shared" ref="AS20:AS33" si="38">COUNTIF(E20:AH20,"SN")</f>
        <v>0</v>
      </c>
      <c r="AT20" s="658">
        <f t="shared" ref="AT20:AT33" si="39">COUNTIF(E20:AH20,"M/T")</f>
        <v>0</v>
      </c>
      <c r="AU20" s="658">
        <f t="shared" ref="AU20:AU33" si="40">COUNTIF(E20:AH20,"I/I")</f>
        <v>0</v>
      </c>
      <c r="AV20" s="658">
        <f t="shared" ref="AV20:AV33" si="41">COUNTIF(E20:AH20,"I")</f>
        <v>0</v>
      </c>
      <c r="AW20" s="658">
        <f t="shared" ref="AW20:AW33" si="42">COUNTIF(E20:AH20,"I²")</f>
        <v>0</v>
      </c>
      <c r="AX20" s="658">
        <f t="shared" ref="AX20:AX33" si="43">COUNTIF(E20:AH20,"M4")</f>
        <v>0</v>
      </c>
      <c r="AY20" s="658">
        <f t="shared" ref="AY20:AY33" si="44">COUNTIF(E20:AH20,"T5")</f>
        <v>0</v>
      </c>
      <c r="AZ20" s="658">
        <f t="shared" ref="AZ20:AZ33" si="45">COUNTIF(E20:AH20,"N/M")</f>
        <v>0</v>
      </c>
      <c r="BA20" s="658">
        <f t="shared" ref="BA20:BA33" si="46">COUNTIF(E20:AH20,"T/N")</f>
        <v>0</v>
      </c>
      <c r="BB20" s="658">
        <f t="shared" ref="BB20:BB33" si="47">COUNTIF(E20:AH20,"T/I")</f>
        <v>0</v>
      </c>
      <c r="BC20" s="658">
        <f t="shared" ref="BC20:BC33" si="48">COUNTIF(E20:AH20,"P/I")</f>
        <v>0</v>
      </c>
      <c r="BD20" s="658">
        <f t="shared" ref="BD20:BD33" si="49">COUNTIF(E20:AH20,"M/N")</f>
        <v>0</v>
      </c>
      <c r="BE20" s="658">
        <f t="shared" ref="BE20:BE33" si="50">COUNTIF(E20:AH20,"M4/T")</f>
        <v>0</v>
      </c>
      <c r="BF20" s="658">
        <f t="shared" ref="BF20:BF33" si="51">COUNTIF(E20:AH20,"I2/M")</f>
        <v>0</v>
      </c>
      <c r="BG20" s="658">
        <f t="shared" ref="BG20:BG33" si="52">COUNTIF(E20:AH20,"M5")</f>
        <v>0</v>
      </c>
      <c r="BH20" s="658">
        <f t="shared" ref="BH20:BH33" si="53">COUNTIF(E20:AH20,"M6")</f>
        <v>0</v>
      </c>
      <c r="BI20" s="658">
        <f t="shared" ref="BI20:BI33" si="54">COUNTIF(E20:AH20,"T6")</f>
        <v>0</v>
      </c>
      <c r="BJ20" s="658">
        <f t="shared" ref="BJ20:BJ33" si="55">COUNTIF(E20:AH20,"P2")</f>
        <v>0</v>
      </c>
      <c r="BK20" s="658">
        <f t="shared" ref="BK20:BK33" si="56">COUNTIF(E20:AH20,"T5/N")</f>
        <v>0</v>
      </c>
      <c r="BL20" s="658">
        <f t="shared" ref="BL20:BL33" si="57">COUNTIF(E20:AH20,"M5/I")</f>
        <v>0</v>
      </c>
      <c r="BM20" s="662"/>
      <c r="BN20" s="662"/>
      <c r="BO20" s="662"/>
      <c r="BP20" s="662"/>
      <c r="BQ20" s="662"/>
      <c r="BR20" s="658">
        <f t="shared" ref="BR20" si="58">((BN20*6)+(BO20*6)+(BP20*6)+(BQ20)+(BM20*6))</f>
        <v>0</v>
      </c>
      <c r="BS20" s="660">
        <f t="shared" si="27"/>
        <v>216</v>
      </c>
      <c r="BT20" s="679"/>
      <c r="BU20" s="661"/>
      <c r="BV20" s="661"/>
      <c r="BW20" s="661"/>
      <c r="BX20" s="661"/>
      <c r="BY20" s="661"/>
      <c r="BZ20" s="661"/>
      <c r="CA20" s="661"/>
      <c r="CB20" s="661"/>
      <c r="CC20" s="661"/>
      <c r="CD20" s="661"/>
      <c r="CE20" s="661"/>
      <c r="CF20" s="661"/>
      <c r="CG20" s="661"/>
      <c r="CH20" s="661"/>
      <c r="CI20" s="661"/>
      <c r="CJ20" s="661"/>
      <c r="CK20" s="661"/>
      <c r="CL20" s="661"/>
      <c r="CM20" s="661"/>
      <c r="CN20" s="661"/>
      <c r="CO20" s="638"/>
      <c r="CP20" s="638"/>
      <c r="CQ20" s="638"/>
    </row>
    <row r="21" spans="1:95" s="639" customFormat="1" ht="27" customHeight="1">
      <c r="A21" s="645" t="s">
        <v>334</v>
      </c>
      <c r="B21" s="673" t="s">
        <v>335</v>
      </c>
      <c r="C21" s="675">
        <v>497725</v>
      </c>
      <c r="D21" s="648" t="s">
        <v>303</v>
      </c>
      <c r="E21" s="649" t="s">
        <v>21</v>
      </c>
      <c r="F21" s="651" t="s">
        <v>21</v>
      </c>
      <c r="G21" s="650" t="s">
        <v>21</v>
      </c>
      <c r="H21" s="651"/>
      <c r="I21" s="651" t="s">
        <v>21</v>
      </c>
      <c r="J21" s="666"/>
      <c r="K21" s="652" t="s">
        <v>21</v>
      </c>
      <c r="L21" s="649" t="s">
        <v>21</v>
      </c>
      <c r="M21" s="650" t="s">
        <v>21</v>
      </c>
      <c r="N21" s="650" t="s">
        <v>21</v>
      </c>
      <c r="O21" s="651" t="s">
        <v>21</v>
      </c>
      <c r="P21" s="651"/>
      <c r="Q21" s="650" t="s">
        <v>21</v>
      </c>
      <c r="R21" s="649" t="s">
        <v>21</v>
      </c>
      <c r="S21" s="652" t="s">
        <v>21</v>
      </c>
      <c r="T21" s="650" t="s">
        <v>21</v>
      </c>
      <c r="U21" s="651" t="s">
        <v>21</v>
      </c>
      <c r="V21" s="651"/>
      <c r="W21" s="649"/>
      <c r="X21" s="670" t="s">
        <v>336</v>
      </c>
      <c r="Y21" s="671"/>
      <c r="Z21" s="671"/>
      <c r="AA21" s="671"/>
      <c r="AB21" s="671"/>
      <c r="AC21" s="671"/>
      <c r="AD21" s="671"/>
      <c r="AE21" s="682"/>
      <c r="AF21" s="682"/>
      <c r="AG21" s="682"/>
      <c r="AH21" s="683"/>
      <c r="AI21" s="653">
        <f t="shared" si="30"/>
        <v>84</v>
      </c>
      <c r="AJ21" s="654">
        <f t="shared" si="31"/>
        <v>168</v>
      </c>
      <c r="AK21" s="654">
        <f t="shared" si="32"/>
        <v>84</v>
      </c>
      <c r="AL21" s="655" t="s">
        <v>229</v>
      </c>
      <c r="AM21" s="656">
        <f t="shared" si="33"/>
        <v>84</v>
      </c>
      <c r="AN21" s="656">
        <f t="shared" si="34"/>
        <v>84</v>
      </c>
      <c r="AO21" s="657"/>
      <c r="AP21" s="658">
        <f t="shared" si="35"/>
        <v>0</v>
      </c>
      <c r="AQ21" s="658">
        <f t="shared" si="36"/>
        <v>0</v>
      </c>
      <c r="AR21" s="658">
        <f t="shared" si="37"/>
        <v>14</v>
      </c>
      <c r="AS21" s="658">
        <f t="shared" si="38"/>
        <v>0</v>
      </c>
      <c r="AT21" s="658">
        <f t="shared" si="39"/>
        <v>0</v>
      </c>
      <c r="AU21" s="658">
        <f t="shared" si="40"/>
        <v>0</v>
      </c>
      <c r="AV21" s="658">
        <f t="shared" si="41"/>
        <v>0</v>
      </c>
      <c r="AW21" s="658">
        <f t="shared" si="42"/>
        <v>0</v>
      </c>
      <c r="AX21" s="658">
        <f t="shared" si="43"/>
        <v>0</v>
      </c>
      <c r="AY21" s="658">
        <f t="shared" si="44"/>
        <v>0</v>
      </c>
      <c r="AZ21" s="658">
        <f t="shared" si="45"/>
        <v>0</v>
      </c>
      <c r="BA21" s="658">
        <f t="shared" si="46"/>
        <v>0</v>
      </c>
      <c r="BB21" s="658">
        <f t="shared" si="47"/>
        <v>0</v>
      </c>
      <c r="BC21" s="658">
        <f t="shared" si="48"/>
        <v>0</v>
      </c>
      <c r="BD21" s="658">
        <f t="shared" si="49"/>
        <v>0</v>
      </c>
      <c r="BE21" s="658">
        <f t="shared" si="50"/>
        <v>0</v>
      </c>
      <c r="BF21" s="658">
        <f t="shared" si="51"/>
        <v>0</v>
      </c>
      <c r="BG21" s="658">
        <f t="shared" si="52"/>
        <v>0</v>
      </c>
      <c r="BH21" s="658">
        <f t="shared" si="53"/>
        <v>0</v>
      </c>
      <c r="BI21" s="658">
        <f t="shared" si="54"/>
        <v>0</v>
      </c>
      <c r="BJ21" s="658">
        <f t="shared" si="55"/>
        <v>0</v>
      </c>
      <c r="BK21" s="658">
        <f t="shared" si="56"/>
        <v>0</v>
      </c>
      <c r="BL21" s="658">
        <f t="shared" si="57"/>
        <v>0</v>
      </c>
      <c r="BM21" s="662"/>
      <c r="BN21" s="662">
        <v>4</v>
      </c>
      <c r="BO21" s="662"/>
      <c r="BP21" s="662"/>
      <c r="BQ21" s="662"/>
      <c r="BR21" s="658">
        <f t="shared" si="26"/>
        <v>24</v>
      </c>
      <c r="BS21" s="660">
        <f t="shared" si="27"/>
        <v>168</v>
      </c>
      <c r="BT21" s="661"/>
      <c r="BU21" s="661"/>
      <c r="BV21" s="661"/>
      <c r="BW21" s="661"/>
      <c r="BX21" s="661"/>
      <c r="BY21" s="661"/>
      <c r="BZ21" s="661"/>
      <c r="CA21" s="661"/>
      <c r="CB21" s="661"/>
      <c r="CC21" s="661"/>
      <c r="CD21" s="661"/>
      <c r="CE21" s="661"/>
      <c r="CF21" s="661"/>
      <c r="CG21" s="661"/>
      <c r="CH21" s="661"/>
      <c r="CI21" s="661"/>
      <c r="CJ21" s="661"/>
      <c r="CK21" s="661"/>
      <c r="CL21" s="661"/>
      <c r="CM21" s="661"/>
      <c r="CN21" s="661"/>
      <c r="CO21" s="638"/>
      <c r="CP21" s="638"/>
      <c r="CQ21" s="638"/>
    </row>
    <row r="22" spans="1:95" s="639" customFormat="1" ht="27" customHeight="1">
      <c r="A22" s="646" t="s">
        <v>337</v>
      </c>
      <c r="B22" s="684" t="s">
        <v>338</v>
      </c>
      <c r="C22" s="675" t="s">
        <v>339</v>
      </c>
      <c r="D22" s="648" t="s">
        <v>303</v>
      </c>
      <c r="E22" s="649"/>
      <c r="F22" s="651" t="s">
        <v>21</v>
      </c>
      <c r="G22" s="651"/>
      <c r="H22" s="651"/>
      <c r="I22" s="651" t="s">
        <v>21</v>
      </c>
      <c r="J22" s="651"/>
      <c r="K22" s="649"/>
      <c r="L22" s="649" t="s">
        <v>340</v>
      </c>
      <c r="M22" s="651"/>
      <c r="N22" s="651"/>
      <c r="O22" s="651" t="s">
        <v>21</v>
      </c>
      <c r="P22" s="651"/>
      <c r="Q22" s="651"/>
      <c r="R22" s="649"/>
      <c r="S22" s="649"/>
      <c r="T22" s="651"/>
      <c r="U22" s="651"/>
      <c r="V22" s="651" t="s">
        <v>21</v>
      </c>
      <c r="W22" s="649"/>
      <c r="X22" s="649" t="s">
        <v>21</v>
      </c>
      <c r="Y22" s="649" t="s">
        <v>21</v>
      </c>
      <c r="Z22" s="649"/>
      <c r="AA22" s="651" t="s">
        <v>21</v>
      </c>
      <c r="AB22" s="651"/>
      <c r="AC22" s="651"/>
      <c r="AD22" s="685" t="s">
        <v>21</v>
      </c>
      <c r="AE22" s="649"/>
      <c r="AF22" s="649"/>
      <c r="AG22" s="649" t="s">
        <v>341</v>
      </c>
      <c r="AH22" s="686"/>
      <c r="AI22" s="653">
        <f t="shared" si="30"/>
        <v>108</v>
      </c>
      <c r="AJ22" s="654">
        <f>AI22+AK22</f>
        <v>126</v>
      </c>
      <c r="AK22" s="654">
        <f>AN22</f>
        <v>18</v>
      </c>
      <c r="AL22" s="655" t="s">
        <v>229</v>
      </c>
      <c r="AM22" s="656">
        <f t="shared" si="33"/>
        <v>108</v>
      </c>
      <c r="AN22" s="656">
        <f t="shared" si="34"/>
        <v>18</v>
      </c>
      <c r="AO22" s="657"/>
      <c r="AP22" s="658">
        <f t="shared" si="35"/>
        <v>0</v>
      </c>
      <c r="AQ22" s="658">
        <f t="shared" si="36"/>
        <v>0</v>
      </c>
      <c r="AR22" s="658">
        <f t="shared" si="37"/>
        <v>8</v>
      </c>
      <c r="AS22" s="658">
        <f t="shared" si="38"/>
        <v>0</v>
      </c>
      <c r="AT22" s="658">
        <f t="shared" si="39"/>
        <v>1</v>
      </c>
      <c r="AU22" s="658">
        <f t="shared" si="40"/>
        <v>0</v>
      </c>
      <c r="AV22" s="658">
        <f t="shared" si="41"/>
        <v>0</v>
      </c>
      <c r="AW22" s="658">
        <f t="shared" si="42"/>
        <v>0</v>
      </c>
      <c r="AX22" s="658">
        <f t="shared" si="43"/>
        <v>0</v>
      </c>
      <c r="AY22" s="658">
        <f t="shared" si="44"/>
        <v>0</v>
      </c>
      <c r="AZ22" s="658">
        <f t="shared" si="45"/>
        <v>0</v>
      </c>
      <c r="BA22" s="658">
        <f t="shared" si="46"/>
        <v>0</v>
      </c>
      <c r="BB22" s="658">
        <f t="shared" si="47"/>
        <v>0</v>
      </c>
      <c r="BC22" s="658">
        <f t="shared" si="48"/>
        <v>1</v>
      </c>
      <c r="BD22" s="658">
        <f t="shared" si="49"/>
        <v>0</v>
      </c>
      <c r="BE22" s="658">
        <f t="shared" si="50"/>
        <v>0</v>
      </c>
      <c r="BF22" s="658">
        <f t="shared" si="51"/>
        <v>0</v>
      </c>
      <c r="BG22" s="658">
        <f t="shared" si="52"/>
        <v>0</v>
      </c>
      <c r="BH22" s="658">
        <f t="shared" si="53"/>
        <v>0</v>
      </c>
      <c r="BI22" s="658">
        <f t="shared" si="54"/>
        <v>0</v>
      </c>
      <c r="BJ22" s="658">
        <f t="shared" si="55"/>
        <v>0</v>
      </c>
      <c r="BK22" s="658">
        <f t="shared" si="56"/>
        <v>0</v>
      </c>
      <c r="BL22" s="658">
        <f t="shared" si="57"/>
        <v>0</v>
      </c>
      <c r="BM22" s="662"/>
      <c r="BN22" s="662"/>
      <c r="BO22" s="662"/>
      <c r="BP22" s="662"/>
      <c r="BQ22" s="662"/>
      <c r="BR22" s="658">
        <f>((BN22*6)+(BO22*6)+(BP22*6)+(BQ22)+(BM22*6))</f>
        <v>0</v>
      </c>
      <c r="BS22" s="660">
        <f t="shared" si="27"/>
        <v>126</v>
      </c>
      <c r="BT22" s="661"/>
      <c r="BU22" s="661"/>
      <c r="BV22" s="661"/>
      <c r="BW22" s="661"/>
      <c r="BX22" s="661"/>
      <c r="BY22" s="661"/>
      <c r="BZ22" s="661"/>
      <c r="CA22" s="661"/>
      <c r="CB22" s="661"/>
      <c r="CC22" s="661"/>
      <c r="CD22" s="661"/>
      <c r="CE22" s="661"/>
      <c r="CF22" s="661"/>
      <c r="CG22" s="661"/>
      <c r="CH22" s="661"/>
      <c r="CI22" s="661"/>
      <c r="CJ22" s="661"/>
      <c r="CK22" s="661"/>
      <c r="CL22" s="661"/>
      <c r="CM22" s="661"/>
      <c r="CN22" s="661"/>
      <c r="CO22" s="638"/>
      <c r="CP22" s="638"/>
      <c r="CQ22" s="638"/>
    </row>
    <row r="23" spans="1:95" s="639" customFormat="1" ht="27" customHeight="1">
      <c r="A23" s="646" t="s">
        <v>342</v>
      </c>
      <c r="B23" s="673" t="s">
        <v>343</v>
      </c>
      <c r="C23" s="675" t="s">
        <v>344</v>
      </c>
      <c r="D23" s="648" t="s">
        <v>303</v>
      </c>
      <c r="E23" s="652" t="s">
        <v>21</v>
      </c>
      <c r="F23" s="670" t="s">
        <v>345</v>
      </c>
      <c r="G23" s="671"/>
      <c r="H23" s="671"/>
      <c r="I23" s="671"/>
      <c r="J23" s="671"/>
      <c r="K23" s="671"/>
      <c r="L23" s="671"/>
      <c r="M23" s="671"/>
      <c r="N23" s="671"/>
      <c r="O23" s="671"/>
      <c r="P23" s="671"/>
      <c r="Q23" s="671"/>
      <c r="R23" s="671"/>
      <c r="S23" s="671"/>
      <c r="T23" s="671"/>
      <c r="U23" s="671"/>
      <c r="V23" s="671"/>
      <c r="W23" s="671"/>
      <c r="X23" s="671"/>
      <c r="Y23" s="671"/>
      <c r="Z23" s="671"/>
      <c r="AA23" s="671"/>
      <c r="AB23" s="671"/>
      <c r="AC23" s="671"/>
      <c r="AD23" s="671"/>
      <c r="AE23" s="671"/>
      <c r="AF23" s="671"/>
      <c r="AG23" s="671"/>
      <c r="AH23" s="672"/>
      <c r="AI23" s="653">
        <f t="shared" si="30"/>
        <v>-6</v>
      </c>
      <c r="AJ23" s="654">
        <f t="shared" si="31"/>
        <v>12</v>
      </c>
      <c r="AK23" s="654">
        <f t="shared" si="32"/>
        <v>18</v>
      </c>
      <c r="AL23" s="655" t="s">
        <v>229</v>
      </c>
      <c r="AM23" s="656">
        <f t="shared" si="33"/>
        <v>-6</v>
      </c>
      <c r="AN23" s="656">
        <f t="shared" si="34"/>
        <v>18</v>
      </c>
      <c r="AO23" s="657"/>
      <c r="AP23" s="658">
        <f t="shared" si="35"/>
        <v>0</v>
      </c>
      <c r="AQ23" s="658">
        <f t="shared" si="36"/>
        <v>0</v>
      </c>
      <c r="AR23" s="658">
        <f t="shared" si="37"/>
        <v>1</v>
      </c>
      <c r="AS23" s="658">
        <f t="shared" si="38"/>
        <v>0</v>
      </c>
      <c r="AT23" s="658">
        <f t="shared" si="39"/>
        <v>0</v>
      </c>
      <c r="AU23" s="658">
        <f t="shared" si="40"/>
        <v>0</v>
      </c>
      <c r="AV23" s="658">
        <f t="shared" si="41"/>
        <v>0</v>
      </c>
      <c r="AW23" s="658">
        <f t="shared" si="42"/>
        <v>0</v>
      </c>
      <c r="AX23" s="658">
        <f t="shared" si="43"/>
        <v>0</v>
      </c>
      <c r="AY23" s="658">
        <f t="shared" si="44"/>
        <v>0</v>
      </c>
      <c r="AZ23" s="658">
        <f t="shared" si="45"/>
        <v>0</v>
      </c>
      <c r="BA23" s="658">
        <f t="shared" si="46"/>
        <v>0</v>
      </c>
      <c r="BB23" s="658">
        <f t="shared" si="47"/>
        <v>0</v>
      </c>
      <c r="BC23" s="658">
        <f t="shared" si="48"/>
        <v>0</v>
      </c>
      <c r="BD23" s="658">
        <f t="shared" si="49"/>
        <v>0</v>
      </c>
      <c r="BE23" s="658">
        <f t="shared" si="50"/>
        <v>0</v>
      </c>
      <c r="BF23" s="658">
        <f t="shared" si="51"/>
        <v>0</v>
      </c>
      <c r="BG23" s="658">
        <f t="shared" si="52"/>
        <v>0</v>
      </c>
      <c r="BH23" s="658">
        <f t="shared" si="53"/>
        <v>0</v>
      </c>
      <c r="BI23" s="658">
        <f t="shared" si="54"/>
        <v>0</v>
      </c>
      <c r="BJ23" s="658">
        <f t="shared" si="55"/>
        <v>0</v>
      </c>
      <c r="BK23" s="658">
        <f t="shared" si="56"/>
        <v>0</v>
      </c>
      <c r="BL23" s="658">
        <f t="shared" si="57"/>
        <v>0</v>
      </c>
      <c r="BM23" s="662"/>
      <c r="BN23" s="662">
        <v>19</v>
      </c>
      <c r="BO23" s="662"/>
      <c r="BP23" s="662"/>
      <c r="BQ23" s="662"/>
      <c r="BR23" s="658">
        <f t="shared" si="26"/>
        <v>114</v>
      </c>
      <c r="BS23" s="660">
        <f t="shared" si="27"/>
        <v>12</v>
      </c>
      <c r="BT23" s="661"/>
      <c r="BU23" s="661"/>
      <c r="BV23" s="661"/>
      <c r="BW23" s="661"/>
      <c r="BX23" s="661"/>
      <c r="BY23" s="661"/>
      <c r="BZ23" s="661"/>
      <c r="CA23" s="661"/>
      <c r="CB23" s="661"/>
      <c r="CC23" s="661"/>
      <c r="CD23" s="661"/>
      <c r="CE23" s="661"/>
      <c r="CF23" s="661"/>
      <c r="CG23" s="661"/>
      <c r="CH23" s="661"/>
      <c r="CI23" s="661"/>
      <c r="CJ23" s="661"/>
      <c r="CK23" s="661"/>
      <c r="CL23" s="661"/>
      <c r="CM23" s="661"/>
      <c r="CN23" s="661"/>
      <c r="CO23" s="638"/>
      <c r="CP23" s="638"/>
      <c r="CQ23" s="638"/>
    </row>
    <row r="24" spans="1:95" s="639" customFormat="1" ht="27" customHeight="1">
      <c r="A24" s="646" t="s">
        <v>346</v>
      </c>
      <c r="B24" s="673" t="s">
        <v>347</v>
      </c>
      <c r="C24" s="675">
        <v>1100211</v>
      </c>
      <c r="D24" s="648" t="s">
        <v>303</v>
      </c>
      <c r="E24" s="649"/>
      <c r="F24" s="651" t="s">
        <v>21</v>
      </c>
      <c r="G24" s="651"/>
      <c r="H24" s="651"/>
      <c r="I24" s="651" t="s">
        <v>21</v>
      </c>
      <c r="J24" s="651"/>
      <c r="K24" s="649"/>
      <c r="L24" s="649" t="s">
        <v>21</v>
      </c>
      <c r="M24" s="651"/>
      <c r="N24" s="651"/>
      <c r="O24" s="651" t="s">
        <v>21</v>
      </c>
      <c r="P24" s="651"/>
      <c r="Q24" s="651" t="s">
        <v>19</v>
      </c>
      <c r="R24" s="649" t="s">
        <v>21</v>
      </c>
      <c r="S24" s="649"/>
      <c r="T24" s="651"/>
      <c r="U24" s="651" t="s">
        <v>21</v>
      </c>
      <c r="V24" s="651"/>
      <c r="W24" s="649"/>
      <c r="X24" s="649"/>
      <c r="Y24" s="649"/>
      <c r="Z24" s="649"/>
      <c r="AA24" s="651" t="s">
        <v>21</v>
      </c>
      <c r="AB24" s="651"/>
      <c r="AC24" s="651"/>
      <c r="AD24" s="651" t="s">
        <v>21</v>
      </c>
      <c r="AE24" s="649"/>
      <c r="AF24" s="649"/>
      <c r="AG24" s="649" t="s">
        <v>19</v>
      </c>
      <c r="AH24" s="651"/>
      <c r="AI24" s="653">
        <f t="shared" si="30"/>
        <v>108</v>
      </c>
      <c r="AJ24" s="654">
        <f t="shared" si="31"/>
        <v>108</v>
      </c>
      <c r="AK24" s="654">
        <f t="shared" si="32"/>
        <v>0</v>
      </c>
      <c r="AL24" s="655" t="s">
        <v>229</v>
      </c>
      <c r="AM24" s="656">
        <f t="shared" si="33"/>
        <v>108</v>
      </c>
      <c r="AN24" s="656">
        <f t="shared" si="34"/>
        <v>0</v>
      </c>
      <c r="AO24" s="657"/>
      <c r="AP24" s="658">
        <f t="shared" si="35"/>
        <v>2</v>
      </c>
      <c r="AQ24" s="658">
        <f t="shared" si="36"/>
        <v>0</v>
      </c>
      <c r="AR24" s="658">
        <f t="shared" si="37"/>
        <v>8</v>
      </c>
      <c r="AS24" s="658">
        <f t="shared" si="38"/>
        <v>0</v>
      </c>
      <c r="AT24" s="658">
        <f t="shared" si="39"/>
        <v>0</v>
      </c>
      <c r="AU24" s="658">
        <f t="shared" si="40"/>
        <v>0</v>
      </c>
      <c r="AV24" s="658">
        <f t="shared" si="41"/>
        <v>0</v>
      </c>
      <c r="AW24" s="658">
        <f t="shared" si="42"/>
        <v>0</v>
      </c>
      <c r="AX24" s="658">
        <f t="shared" si="43"/>
        <v>0</v>
      </c>
      <c r="AY24" s="658">
        <f t="shared" si="44"/>
        <v>0</v>
      </c>
      <c r="AZ24" s="658">
        <f t="shared" si="45"/>
        <v>0</v>
      </c>
      <c r="BA24" s="658">
        <f t="shared" si="46"/>
        <v>0</v>
      </c>
      <c r="BB24" s="658">
        <f t="shared" si="47"/>
        <v>0</v>
      </c>
      <c r="BC24" s="658">
        <f t="shared" si="48"/>
        <v>0</v>
      </c>
      <c r="BD24" s="658">
        <f t="shared" si="49"/>
        <v>0</v>
      </c>
      <c r="BE24" s="658">
        <f t="shared" si="50"/>
        <v>0</v>
      </c>
      <c r="BF24" s="658">
        <f t="shared" si="51"/>
        <v>0</v>
      </c>
      <c r="BG24" s="658">
        <f t="shared" si="52"/>
        <v>0</v>
      </c>
      <c r="BH24" s="658">
        <f t="shared" si="53"/>
        <v>0</v>
      </c>
      <c r="BI24" s="658">
        <f t="shared" si="54"/>
        <v>0</v>
      </c>
      <c r="BJ24" s="658">
        <f t="shared" si="55"/>
        <v>0</v>
      </c>
      <c r="BK24" s="658">
        <f t="shared" si="56"/>
        <v>0</v>
      </c>
      <c r="BL24" s="658">
        <f t="shared" si="57"/>
        <v>0</v>
      </c>
      <c r="BM24" s="662"/>
      <c r="BN24" s="662"/>
      <c r="BO24" s="662"/>
      <c r="BP24" s="662"/>
      <c r="BQ24" s="662"/>
      <c r="BR24" s="658">
        <f t="shared" si="26"/>
        <v>0</v>
      </c>
      <c r="BS24" s="660">
        <f t="shared" si="27"/>
        <v>108</v>
      </c>
      <c r="BT24" s="661"/>
      <c r="BU24" s="661"/>
      <c r="BV24" s="661"/>
      <c r="BW24" s="661"/>
      <c r="BX24" s="661"/>
      <c r="BY24" s="661"/>
      <c r="BZ24" s="661"/>
      <c r="CA24" s="661"/>
      <c r="CB24" s="661"/>
      <c r="CC24" s="661"/>
      <c r="CD24" s="661"/>
      <c r="CE24" s="661"/>
      <c r="CF24" s="661"/>
      <c r="CG24" s="661"/>
      <c r="CH24" s="661"/>
      <c r="CI24" s="661"/>
      <c r="CJ24" s="661"/>
      <c r="CK24" s="661"/>
      <c r="CL24" s="661"/>
      <c r="CM24" s="661"/>
      <c r="CN24" s="661"/>
      <c r="CO24" s="638"/>
      <c r="CP24" s="638"/>
      <c r="CQ24" s="638"/>
    </row>
    <row r="25" spans="1:95" s="639" customFormat="1" ht="27" customHeight="1">
      <c r="A25" s="673" t="s">
        <v>348</v>
      </c>
      <c r="B25" s="673" t="s">
        <v>349</v>
      </c>
      <c r="C25" s="675">
        <v>236789</v>
      </c>
      <c r="D25" s="648" t="s">
        <v>303</v>
      </c>
      <c r="E25" s="649"/>
      <c r="F25" s="651" t="s">
        <v>21</v>
      </c>
      <c r="G25" s="650" t="s">
        <v>21</v>
      </c>
      <c r="H25" s="651"/>
      <c r="I25" s="650" t="s">
        <v>21</v>
      </c>
      <c r="J25" s="651" t="s">
        <v>21</v>
      </c>
      <c r="K25" s="649"/>
      <c r="L25" s="652" t="s">
        <v>21</v>
      </c>
      <c r="M25" s="650" t="s">
        <v>21</v>
      </c>
      <c r="N25" s="651"/>
      <c r="O25" s="651"/>
      <c r="P25" s="651" t="s">
        <v>21</v>
      </c>
      <c r="Q25" s="650" t="s">
        <v>21</v>
      </c>
      <c r="R25" s="649" t="s">
        <v>350</v>
      </c>
      <c r="S25" s="652" t="s">
        <v>21</v>
      </c>
      <c r="T25" s="650" t="s">
        <v>21</v>
      </c>
      <c r="U25" s="651" t="s">
        <v>21</v>
      </c>
      <c r="V25" s="650" t="s">
        <v>19</v>
      </c>
      <c r="W25" s="649"/>
      <c r="X25" s="649"/>
      <c r="Y25" s="649"/>
      <c r="Z25" s="649"/>
      <c r="AA25" s="651" t="s">
        <v>21</v>
      </c>
      <c r="AB25" s="651" t="s">
        <v>61</v>
      </c>
      <c r="AC25" s="651"/>
      <c r="AD25" s="651" t="s">
        <v>21</v>
      </c>
      <c r="AE25" s="649" t="s">
        <v>341</v>
      </c>
      <c r="AF25" s="649" t="s">
        <v>21</v>
      </c>
      <c r="AG25" s="652" t="s">
        <v>21</v>
      </c>
      <c r="AH25" s="650" t="s">
        <v>19</v>
      </c>
      <c r="AI25" s="653">
        <f t="shared" si="30"/>
        <v>108</v>
      </c>
      <c r="AJ25" s="654">
        <f t="shared" si="31"/>
        <v>234</v>
      </c>
      <c r="AK25" s="654">
        <f t="shared" si="32"/>
        <v>126</v>
      </c>
      <c r="AL25" s="655" t="s">
        <v>229</v>
      </c>
      <c r="AM25" s="656">
        <f t="shared" si="33"/>
        <v>108</v>
      </c>
      <c r="AN25" s="656">
        <f t="shared" si="34"/>
        <v>126</v>
      </c>
      <c r="AO25" s="657"/>
      <c r="AP25" s="658">
        <f t="shared" si="35"/>
        <v>2</v>
      </c>
      <c r="AQ25" s="658">
        <f t="shared" si="36"/>
        <v>0</v>
      </c>
      <c r="AR25" s="658">
        <f t="shared" si="37"/>
        <v>15</v>
      </c>
      <c r="AS25" s="658">
        <f t="shared" si="38"/>
        <v>0</v>
      </c>
      <c r="AT25" s="658">
        <f t="shared" si="39"/>
        <v>0</v>
      </c>
      <c r="AU25" s="658">
        <f t="shared" si="40"/>
        <v>0</v>
      </c>
      <c r="AV25" s="658">
        <f t="shared" si="41"/>
        <v>1</v>
      </c>
      <c r="AW25" s="658">
        <f t="shared" si="42"/>
        <v>0</v>
      </c>
      <c r="AX25" s="658">
        <f t="shared" si="43"/>
        <v>0</v>
      </c>
      <c r="AY25" s="658">
        <f t="shared" si="44"/>
        <v>0</v>
      </c>
      <c r="AZ25" s="658">
        <f t="shared" si="45"/>
        <v>0</v>
      </c>
      <c r="BA25" s="658">
        <f t="shared" si="46"/>
        <v>0</v>
      </c>
      <c r="BB25" s="658">
        <f t="shared" si="47"/>
        <v>0</v>
      </c>
      <c r="BC25" s="658">
        <f t="shared" si="48"/>
        <v>2</v>
      </c>
      <c r="BD25" s="658">
        <f t="shared" si="49"/>
        <v>0</v>
      </c>
      <c r="BE25" s="658">
        <f t="shared" si="50"/>
        <v>0</v>
      </c>
      <c r="BF25" s="658">
        <f t="shared" si="51"/>
        <v>0</v>
      </c>
      <c r="BG25" s="658">
        <f t="shared" si="52"/>
        <v>0</v>
      </c>
      <c r="BH25" s="658">
        <f t="shared" si="53"/>
        <v>0</v>
      </c>
      <c r="BI25" s="658">
        <f t="shared" si="54"/>
        <v>0</v>
      </c>
      <c r="BJ25" s="658">
        <f t="shared" si="55"/>
        <v>0</v>
      </c>
      <c r="BK25" s="658">
        <f t="shared" si="56"/>
        <v>0</v>
      </c>
      <c r="BL25" s="658">
        <f t="shared" si="57"/>
        <v>0</v>
      </c>
      <c r="BM25" s="662"/>
      <c r="BN25" s="662"/>
      <c r="BO25" s="662"/>
      <c r="BP25" s="662"/>
      <c r="BQ25" s="662"/>
      <c r="BR25" s="658">
        <f t="shared" si="26"/>
        <v>0</v>
      </c>
      <c r="BS25" s="660">
        <f t="shared" si="27"/>
        <v>234</v>
      </c>
      <c r="BT25" s="661"/>
      <c r="BU25" s="661"/>
      <c r="BV25" s="661"/>
      <c r="BW25" s="661"/>
      <c r="BX25" s="661"/>
      <c r="BY25" s="661"/>
      <c r="BZ25" s="661"/>
      <c r="CA25" s="661"/>
      <c r="CB25" s="661"/>
      <c r="CC25" s="661"/>
      <c r="CD25" s="661"/>
      <c r="CE25" s="661"/>
      <c r="CF25" s="661"/>
      <c r="CG25" s="661"/>
      <c r="CH25" s="661"/>
      <c r="CI25" s="661"/>
      <c r="CJ25" s="661"/>
      <c r="CK25" s="661"/>
      <c r="CL25" s="661"/>
      <c r="CM25" s="661"/>
      <c r="CN25" s="661"/>
      <c r="CO25" s="638"/>
      <c r="CP25" s="638"/>
      <c r="CQ25" s="638"/>
    </row>
    <row r="26" spans="1:95" s="639" customFormat="1" ht="27" customHeight="1">
      <c r="A26" s="673" t="s">
        <v>351</v>
      </c>
      <c r="B26" s="673" t="s">
        <v>352</v>
      </c>
      <c r="C26" s="675" t="s">
        <v>353</v>
      </c>
      <c r="D26" s="648" t="s">
        <v>303</v>
      </c>
      <c r="E26" s="649"/>
      <c r="F26" s="651"/>
      <c r="G26" s="651"/>
      <c r="H26" s="650" t="s">
        <v>19</v>
      </c>
      <c r="I26" s="651" t="s">
        <v>21</v>
      </c>
      <c r="J26" s="651"/>
      <c r="K26" s="649" t="s">
        <v>21</v>
      </c>
      <c r="L26" s="649" t="s">
        <v>21</v>
      </c>
      <c r="M26" s="651"/>
      <c r="N26" s="651"/>
      <c r="O26" s="651" t="s">
        <v>21</v>
      </c>
      <c r="P26" s="650" t="s">
        <v>19</v>
      </c>
      <c r="Q26" s="651"/>
      <c r="R26" s="649" t="s">
        <v>21</v>
      </c>
      <c r="S26" s="649"/>
      <c r="T26" s="650" t="s">
        <v>21</v>
      </c>
      <c r="U26" s="651" t="s">
        <v>21</v>
      </c>
      <c r="V26" s="650" t="s">
        <v>19</v>
      </c>
      <c r="W26" s="652" t="s">
        <v>21</v>
      </c>
      <c r="X26" s="649" t="s">
        <v>21</v>
      </c>
      <c r="Y26" s="649"/>
      <c r="Z26" s="652" t="s">
        <v>21</v>
      </c>
      <c r="AA26" s="651" t="s">
        <v>21</v>
      </c>
      <c r="AB26" s="650" t="s">
        <v>19</v>
      </c>
      <c r="AC26" s="651"/>
      <c r="AD26" s="651" t="s">
        <v>21</v>
      </c>
      <c r="AE26" s="649"/>
      <c r="AF26" s="652" t="s">
        <v>21</v>
      </c>
      <c r="AG26" s="652" t="s">
        <v>21</v>
      </c>
      <c r="AH26" s="650" t="s">
        <v>21</v>
      </c>
      <c r="AI26" s="653">
        <f t="shared" si="30"/>
        <v>108</v>
      </c>
      <c r="AJ26" s="654">
        <f t="shared" si="31"/>
        <v>204</v>
      </c>
      <c r="AK26" s="654">
        <f t="shared" si="32"/>
        <v>96</v>
      </c>
      <c r="AL26" s="655" t="s">
        <v>229</v>
      </c>
      <c r="AM26" s="656">
        <f t="shared" si="33"/>
        <v>108</v>
      </c>
      <c r="AN26" s="656">
        <f t="shared" si="34"/>
        <v>96</v>
      </c>
      <c r="AO26" s="657"/>
      <c r="AP26" s="658">
        <f t="shared" si="35"/>
        <v>4</v>
      </c>
      <c r="AQ26" s="658">
        <f t="shared" si="36"/>
        <v>0</v>
      </c>
      <c r="AR26" s="658">
        <f t="shared" si="37"/>
        <v>15</v>
      </c>
      <c r="AS26" s="658">
        <f t="shared" si="38"/>
        <v>0</v>
      </c>
      <c r="AT26" s="658">
        <f t="shared" si="39"/>
        <v>0</v>
      </c>
      <c r="AU26" s="658">
        <f t="shared" si="40"/>
        <v>0</v>
      </c>
      <c r="AV26" s="658">
        <f t="shared" si="41"/>
        <v>0</v>
      </c>
      <c r="AW26" s="658">
        <f t="shared" si="42"/>
        <v>0</v>
      </c>
      <c r="AX26" s="658">
        <f t="shared" si="43"/>
        <v>0</v>
      </c>
      <c r="AY26" s="658">
        <f t="shared" si="44"/>
        <v>0</v>
      </c>
      <c r="AZ26" s="658">
        <f t="shared" si="45"/>
        <v>0</v>
      </c>
      <c r="BA26" s="658">
        <f t="shared" si="46"/>
        <v>0</v>
      </c>
      <c r="BB26" s="658">
        <f t="shared" si="47"/>
        <v>0</v>
      </c>
      <c r="BC26" s="658">
        <f t="shared" si="48"/>
        <v>0</v>
      </c>
      <c r="BD26" s="658">
        <f t="shared" si="49"/>
        <v>0</v>
      </c>
      <c r="BE26" s="658">
        <f t="shared" si="50"/>
        <v>0</v>
      </c>
      <c r="BF26" s="658">
        <f t="shared" si="51"/>
        <v>0</v>
      </c>
      <c r="BG26" s="658">
        <f t="shared" si="52"/>
        <v>0</v>
      </c>
      <c r="BH26" s="658">
        <f t="shared" si="53"/>
        <v>0</v>
      </c>
      <c r="BI26" s="658">
        <f t="shared" si="54"/>
        <v>0</v>
      </c>
      <c r="BJ26" s="658">
        <f t="shared" si="55"/>
        <v>0</v>
      </c>
      <c r="BK26" s="658">
        <f t="shared" si="56"/>
        <v>0</v>
      </c>
      <c r="BL26" s="658">
        <f t="shared" si="57"/>
        <v>0</v>
      </c>
      <c r="BM26" s="662"/>
      <c r="BN26" s="662"/>
      <c r="BO26" s="662"/>
      <c r="BP26" s="662"/>
      <c r="BQ26" s="662"/>
      <c r="BR26" s="658">
        <f t="shared" si="26"/>
        <v>0</v>
      </c>
      <c r="BS26" s="660">
        <f t="shared" si="27"/>
        <v>204</v>
      </c>
      <c r="BT26" s="661"/>
      <c r="BU26" s="661"/>
      <c r="BV26" s="661"/>
      <c r="BW26" s="661"/>
      <c r="BX26" s="661"/>
      <c r="BY26" s="661"/>
      <c r="BZ26" s="661"/>
      <c r="CA26" s="661"/>
      <c r="CB26" s="661"/>
      <c r="CC26" s="661"/>
      <c r="CD26" s="661"/>
      <c r="CE26" s="661"/>
      <c r="CF26" s="661"/>
      <c r="CG26" s="661"/>
      <c r="CH26" s="661"/>
      <c r="CI26" s="661"/>
      <c r="CJ26" s="661"/>
      <c r="CK26" s="661"/>
      <c r="CL26" s="661"/>
      <c r="CM26" s="661"/>
      <c r="CN26" s="661"/>
      <c r="CO26" s="638"/>
      <c r="CP26" s="638"/>
      <c r="CQ26" s="638"/>
    </row>
    <row r="27" spans="1:95" s="639" customFormat="1" ht="27" customHeight="1">
      <c r="A27" s="673">
        <v>125652</v>
      </c>
      <c r="B27" s="673" t="s">
        <v>354</v>
      </c>
      <c r="C27" s="687">
        <v>267043</v>
      </c>
      <c r="D27" s="648" t="s">
        <v>303</v>
      </c>
      <c r="E27" s="649"/>
      <c r="F27" s="651" t="s">
        <v>21</v>
      </c>
      <c r="G27" s="651"/>
      <c r="H27" s="650" t="s">
        <v>21</v>
      </c>
      <c r="I27" s="651" t="s">
        <v>21</v>
      </c>
      <c r="J27" s="650" t="s">
        <v>21</v>
      </c>
      <c r="K27" s="649"/>
      <c r="L27" s="649" t="s">
        <v>21</v>
      </c>
      <c r="M27" s="651"/>
      <c r="N27" s="651"/>
      <c r="O27" s="651" t="s">
        <v>21</v>
      </c>
      <c r="P27" s="650" t="s">
        <v>21</v>
      </c>
      <c r="Q27" s="651"/>
      <c r="R27" s="649"/>
      <c r="S27" s="649"/>
      <c r="T27" s="651"/>
      <c r="U27" s="651" t="s">
        <v>21</v>
      </c>
      <c r="V27" s="650" t="s">
        <v>20</v>
      </c>
      <c r="W27" s="649"/>
      <c r="X27" s="649" t="s">
        <v>21</v>
      </c>
      <c r="Y27" s="652" t="s">
        <v>21</v>
      </c>
      <c r="Z27" s="649"/>
      <c r="AA27" s="651" t="s">
        <v>21</v>
      </c>
      <c r="AB27" s="651"/>
      <c r="AC27" s="650" t="s">
        <v>21</v>
      </c>
      <c r="AD27" s="651" t="s">
        <v>21</v>
      </c>
      <c r="AE27" s="652" t="s">
        <v>21</v>
      </c>
      <c r="AF27" s="649"/>
      <c r="AG27" s="649" t="s">
        <v>21</v>
      </c>
      <c r="AH27" s="650" t="s">
        <v>20</v>
      </c>
      <c r="AI27" s="653">
        <f t="shared" si="30"/>
        <v>108</v>
      </c>
      <c r="AJ27" s="654">
        <f t="shared" si="31"/>
        <v>192</v>
      </c>
      <c r="AK27" s="654">
        <f t="shared" si="32"/>
        <v>84</v>
      </c>
      <c r="AL27" s="655" t="s">
        <v>229</v>
      </c>
      <c r="AM27" s="656">
        <f t="shared" si="33"/>
        <v>108</v>
      </c>
      <c r="AN27" s="656">
        <f t="shared" si="34"/>
        <v>84</v>
      </c>
      <c r="AO27" s="657"/>
      <c r="AP27" s="658">
        <f t="shared" si="35"/>
        <v>0</v>
      </c>
      <c r="AQ27" s="658">
        <f t="shared" si="36"/>
        <v>2</v>
      </c>
      <c r="AR27" s="658">
        <f t="shared" si="37"/>
        <v>15</v>
      </c>
      <c r="AS27" s="658">
        <f t="shared" si="38"/>
        <v>0</v>
      </c>
      <c r="AT27" s="658">
        <f t="shared" si="39"/>
        <v>0</v>
      </c>
      <c r="AU27" s="658">
        <f t="shared" si="40"/>
        <v>0</v>
      </c>
      <c r="AV27" s="658">
        <f t="shared" si="41"/>
        <v>0</v>
      </c>
      <c r="AW27" s="658">
        <f t="shared" si="42"/>
        <v>0</v>
      </c>
      <c r="AX27" s="658">
        <f t="shared" si="43"/>
        <v>0</v>
      </c>
      <c r="AY27" s="658">
        <f t="shared" si="44"/>
        <v>0</v>
      </c>
      <c r="AZ27" s="658">
        <f t="shared" si="45"/>
        <v>0</v>
      </c>
      <c r="BA27" s="658">
        <f t="shared" si="46"/>
        <v>0</v>
      </c>
      <c r="BB27" s="658">
        <f t="shared" si="47"/>
        <v>0</v>
      </c>
      <c r="BC27" s="658">
        <f t="shared" si="48"/>
        <v>0</v>
      </c>
      <c r="BD27" s="658">
        <f t="shared" si="49"/>
        <v>0</v>
      </c>
      <c r="BE27" s="658">
        <f t="shared" si="50"/>
        <v>0</v>
      </c>
      <c r="BF27" s="658">
        <f t="shared" si="51"/>
        <v>0</v>
      </c>
      <c r="BG27" s="658">
        <f t="shared" si="52"/>
        <v>0</v>
      </c>
      <c r="BH27" s="658">
        <f t="shared" si="53"/>
        <v>0</v>
      </c>
      <c r="BI27" s="658">
        <f t="shared" si="54"/>
        <v>0</v>
      </c>
      <c r="BJ27" s="658">
        <f t="shared" si="55"/>
        <v>0</v>
      </c>
      <c r="BK27" s="658">
        <f t="shared" si="56"/>
        <v>0</v>
      </c>
      <c r="BL27" s="658">
        <f t="shared" si="57"/>
        <v>0</v>
      </c>
      <c r="BM27" s="662"/>
      <c r="BN27" s="662"/>
      <c r="BO27" s="662"/>
      <c r="BP27" s="662"/>
      <c r="BQ27" s="662"/>
      <c r="BR27" s="658">
        <f t="shared" si="26"/>
        <v>0</v>
      </c>
      <c r="BS27" s="660">
        <f t="shared" si="27"/>
        <v>192</v>
      </c>
      <c r="BT27" s="661"/>
      <c r="BU27" s="661"/>
      <c r="BV27" s="661"/>
      <c r="BW27" s="661"/>
      <c r="BX27" s="661"/>
      <c r="BY27" s="661"/>
      <c r="BZ27" s="661"/>
      <c r="CA27" s="661"/>
      <c r="CB27" s="661"/>
      <c r="CC27" s="661"/>
      <c r="CD27" s="661"/>
      <c r="CE27" s="661"/>
      <c r="CF27" s="661"/>
      <c r="CG27" s="661"/>
      <c r="CH27" s="661"/>
      <c r="CI27" s="661"/>
      <c r="CJ27" s="661"/>
      <c r="CK27" s="661"/>
      <c r="CL27" s="661"/>
      <c r="CM27" s="661"/>
      <c r="CN27" s="661"/>
      <c r="CO27" s="638"/>
      <c r="CP27" s="638"/>
      <c r="CQ27" s="638"/>
    </row>
    <row r="28" spans="1:95" s="639" customFormat="1" ht="27" customHeight="1">
      <c r="A28" s="646" t="s">
        <v>355</v>
      </c>
      <c r="B28" s="673" t="s">
        <v>356</v>
      </c>
      <c r="C28" s="687">
        <v>703324</v>
      </c>
      <c r="D28" s="648" t="s">
        <v>303</v>
      </c>
      <c r="E28" s="649"/>
      <c r="F28" s="651"/>
      <c r="G28" s="651"/>
      <c r="H28" s="651"/>
      <c r="I28" s="651"/>
      <c r="J28" s="651"/>
      <c r="K28" s="649"/>
      <c r="L28" s="649"/>
      <c r="M28" s="651"/>
      <c r="N28" s="651"/>
      <c r="O28" s="651"/>
      <c r="P28" s="651" t="s">
        <v>21</v>
      </c>
      <c r="Q28" s="651"/>
      <c r="R28" s="649" t="s">
        <v>21</v>
      </c>
      <c r="S28" s="649"/>
      <c r="T28" s="651" t="s">
        <v>21</v>
      </c>
      <c r="U28" s="651"/>
      <c r="V28" s="651" t="s">
        <v>21</v>
      </c>
      <c r="W28" s="649"/>
      <c r="X28" s="652" t="s">
        <v>21</v>
      </c>
      <c r="Y28" s="649"/>
      <c r="Z28" s="649"/>
      <c r="AA28" s="651"/>
      <c r="AB28" s="651" t="s">
        <v>21</v>
      </c>
      <c r="AC28" s="651"/>
      <c r="AD28" s="650" t="s">
        <v>19</v>
      </c>
      <c r="AE28" s="649"/>
      <c r="AF28" s="652" t="s">
        <v>21</v>
      </c>
      <c r="AG28" s="649"/>
      <c r="AH28" s="650" t="s">
        <v>21</v>
      </c>
      <c r="AI28" s="653">
        <f t="shared" si="30"/>
        <v>60</v>
      </c>
      <c r="AJ28" s="654">
        <f t="shared" si="31"/>
        <v>102</v>
      </c>
      <c r="AK28" s="654">
        <f t="shared" si="32"/>
        <v>42</v>
      </c>
      <c r="AL28" s="655" t="s">
        <v>229</v>
      </c>
      <c r="AM28" s="656">
        <f t="shared" si="33"/>
        <v>60</v>
      </c>
      <c r="AN28" s="656">
        <f t="shared" si="34"/>
        <v>42</v>
      </c>
      <c r="AO28" s="657"/>
      <c r="AP28" s="658">
        <f t="shared" si="35"/>
        <v>1</v>
      </c>
      <c r="AQ28" s="658">
        <f t="shared" si="36"/>
        <v>0</v>
      </c>
      <c r="AR28" s="658">
        <f t="shared" si="37"/>
        <v>8</v>
      </c>
      <c r="AS28" s="658">
        <f t="shared" si="38"/>
        <v>0</v>
      </c>
      <c r="AT28" s="658">
        <f t="shared" si="39"/>
        <v>0</v>
      </c>
      <c r="AU28" s="658">
        <f t="shared" si="40"/>
        <v>0</v>
      </c>
      <c r="AV28" s="658">
        <f t="shared" si="41"/>
        <v>0</v>
      </c>
      <c r="AW28" s="658">
        <f t="shared" si="42"/>
        <v>0</v>
      </c>
      <c r="AX28" s="658">
        <f t="shared" si="43"/>
        <v>0</v>
      </c>
      <c r="AY28" s="658">
        <f t="shared" si="44"/>
        <v>0</v>
      </c>
      <c r="AZ28" s="658">
        <f t="shared" si="45"/>
        <v>0</v>
      </c>
      <c r="BA28" s="658">
        <f t="shared" si="46"/>
        <v>0</v>
      </c>
      <c r="BB28" s="658">
        <f t="shared" si="47"/>
        <v>0</v>
      </c>
      <c r="BC28" s="658">
        <f t="shared" si="48"/>
        <v>0</v>
      </c>
      <c r="BD28" s="658">
        <f t="shared" si="49"/>
        <v>0</v>
      </c>
      <c r="BE28" s="658">
        <f t="shared" si="50"/>
        <v>0</v>
      </c>
      <c r="BF28" s="658">
        <f t="shared" si="51"/>
        <v>0</v>
      </c>
      <c r="BG28" s="658">
        <f t="shared" si="52"/>
        <v>0</v>
      </c>
      <c r="BH28" s="658">
        <f t="shared" si="53"/>
        <v>0</v>
      </c>
      <c r="BI28" s="658">
        <f t="shared" si="54"/>
        <v>0</v>
      </c>
      <c r="BJ28" s="658">
        <f t="shared" si="55"/>
        <v>0</v>
      </c>
      <c r="BK28" s="658">
        <f t="shared" si="56"/>
        <v>0</v>
      </c>
      <c r="BL28" s="658">
        <f t="shared" si="57"/>
        <v>0</v>
      </c>
      <c r="BM28" s="662"/>
      <c r="BN28" s="662">
        <v>8</v>
      </c>
      <c r="BO28" s="662"/>
      <c r="BP28" s="662"/>
      <c r="BQ28" s="662"/>
      <c r="BR28" s="658">
        <f t="shared" si="26"/>
        <v>48</v>
      </c>
      <c r="BS28" s="660">
        <f t="shared" si="27"/>
        <v>102</v>
      </c>
      <c r="BT28" s="661"/>
      <c r="BU28" s="661"/>
      <c r="BV28" s="661"/>
      <c r="BW28" s="661"/>
      <c r="BX28" s="661"/>
      <c r="BY28" s="661"/>
      <c r="BZ28" s="661"/>
      <c r="CA28" s="661"/>
      <c r="CB28" s="661"/>
      <c r="CC28" s="661"/>
      <c r="CD28" s="661"/>
      <c r="CE28" s="661"/>
      <c r="CF28" s="661"/>
      <c r="CG28" s="661"/>
      <c r="CH28" s="661"/>
      <c r="CI28" s="661"/>
      <c r="CJ28" s="661"/>
      <c r="CK28" s="661"/>
      <c r="CL28" s="661"/>
      <c r="CM28" s="661"/>
      <c r="CN28" s="661"/>
      <c r="CO28" s="638"/>
      <c r="CP28" s="638"/>
      <c r="CQ28" s="638"/>
    </row>
    <row r="29" spans="1:95" s="639" customFormat="1" ht="27" customHeight="1">
      <c r="A29" s="673" t="s">
        <v>357</v>
      </c>
      <c r="B29" s="673" t="s">
        <v>358</v>
      </c>
      <c r="C29" s="687"/>
      <c r="D29" s="648" t="s">
        <v>303</v>
      </c>
      <c r="E29" s="649"/>
      <c r="F29" s="651"/>
      <c r="G29" s="651"/>
      <c r="H29" s="651"/>
      <c r="I29" s="651"/>
      <c r="J29" s="651"/>
      <c r="K29" s="649"/>
      <c r="L29" s="649"/>
      <c r="M29" s="651"/>
      <c r="N29" s="651"/>
      <c r="O29" s="651"/>
      <c r="P29" s="651"/>
      <c r="Q29" s="651"/>
      <c r="R29" s="649"/>
      <c r="S29" s="649"/>
      <c r="T29" s="651" t="s">
        <v>21</v>
      </c>
      <c r="U29" s="651"/>
      <c r="V29" s="651" t="s">
        <v>21</v>
      </c>
      <c r="W29" s="649"/>
      <c r="X29" s="652" t="s">
        <v>21</v>
      </c>
      <c r="Y29" s="649"/>
      <c r="Z29" s="652" t="s">
        <v>21</v>
      </c>
      <c r="AA29" s="651"/>
      <c r="AB29" s="651"/>
      <c r="AC29" s="651"/>
      <c r="AD29" s="651" t="s">
        <v>21</v>
      </c>
      <c r="AE29" s="649"/>
      <c r="AF29" s="649"/>
      <c r="AG29" s="649"/>
      <c r="AH29" s="651" t="s">
        <v>21</v>
      </c>
      <c r="AI29" s="653">
        <f t="shared" si="30"/>
        <v>48</v>
      </c>
      <c r="AJ29" s="654">
        <f t="shared" si="31"/>
        <v>72</v>
      </c>
      <c r="AK29" s="654">
        <f>AN29</f>
        <v>24</v>
      </c>
      <c r="AL29" s="655" t="s">
        <v>229</v>
      </c>
      <c r="AM29" s="656">
        <f t="shared" si="33"/>
        <v>48</v>
      </c>
      <c r="AN29" s="656">
        <f t="shared" si="34"/>
        <v>24</v>
      </c>
      <c r="AO29" s="657"/>
      <c r="AP29" s="658">
        <f t="shared" si="35"/>
        <v>0</v>
      </c>
      <c r="AQ29" s="658">
        <f t="shared" si="36"/>
        <v>0</v>
      </c>
      <c r="AR29" s="658">
        <f t="shared" si="37"/>
        <v>6</v>
      </c>
      <c r="AS29" s="658">
        <f t="shared" si="38"/>
        <v>0</v>
      </c>
      <c r="AT29" s="658">
        <f t="shared" si="39"/>
        <v>0</v>
      </c>
      <c r="AU29" s="658">
        <f t="shared" si="40"/>
        <v>0</v>
      </c>
      <c r="AV29" s="658">
        <f t="shared" si="41"/>
        <v>0</v>
      </c>
      <c r="AW29" s="658">
        <f t="shared" si="42"/>
        <v>0</v>
      </c>
      <c r="AX29" s="658">
        <f t="shared" si="43"/>
        <v>0</v>
      </c>
      <c r="AY29" s="658">
        <f t="shared" si="44"/>
        <v>0</v>
      </c>
      <c r="AZ29" s="658">
        <f t="shared" si="45"/>
        <v>0</v>
      </c>
      <c r="BA29" s="658">
        <f t="shared" si="46"/>
        <v>0</v>
      </c>
      <c r="BB29" s="658">
        <f t="shared" si="47"/>
        <v>0</v>
      </c>
      <c r="BC29" s="658">
        <f t="shared" si="48"/>
        <v>0</v>
      </c>
      <c r="BD29" s="658">
        <f t="shared" si="49"/>
        <v>0</v>
      </c>
      <c r="BE29" s="658">
        <f t="shared" si="50"/>
        <v>0</v>
      </c>
      <c r="BF29" s="658">
        <f t="shared" si="51"/>
        <v>0</v>
      </c>
      <c r="BG29" s="658">
        <f t="shared" si="52"/>
        <v>0</v>
      </c>
      <c r="BH29" s="658">
        <f t="shared" si="53"/>
        <v>0</v>
      </c>
      <c r="BI29" s="658">
        <f t="shared" si="54"/>
        <v>0</v>
      </c>
      <c r="BJ29" s="658">
        <f t="shared" si="55"/>
        <v>0</v>
      </c>
      <c r="BK29" s="658">
        <f t="shared" si="56"/>
        <v>0</v>
      </c>
      <c r="BL29" s="658">
        <f t="shared" si="57"/>
        <v>0</v>
      </c>
      <c r="BM29" s="662"/>
      <c r="BN29" s="662">
        <v>10</v>
      </c>
      <c r="BO29" s="662"/>
      <c r="BP29" s="662"/>
      <c r="BQ29" s="662"/>
      <c r="BR29" s="658">
        <f t="shared" si="26"/>
        <v>60</v>
      </c>
      <c r="BS29" s="660">
        <f t="shared" si="27"/>
        <v>72</v>
      </c>
      <c r="BT29" s="661"/>
      <c r="BU29" s="661"/>
      <c r="BV29" s="661"/>
      <c r="BW29" s="661"/>
      <c r="BX29" s="661"/>
      <c r="BY29" s="661"/>
      <c r="BZ29" s="661"/>
      <c r="CA29" s="661"/>
      <c r="CB29" s="661"/>
      <c r="CC29" s="661"/>
      <c r="CD29" s="661"/>
      <c r="CE29" s="661"/>
      <c r="CF29" s="661"/>
      <c r="CG29" s="661"/>
      <c r="CH29" s="661"/>
      <c r="CI29" s="661"/>
      <c r="CJ29" s="661"/>
      <c r="CK29" s="661"/>
      <c r="CL29" s="661"/>
      <c r="CM29" s="661"/>
      <c r="CN29" s="661"/>
      <c r="CO29" s="638"/>
      <c r="CP29" s="638"/>
      <c r="CQ29" s="638"/>
    </row>
    <row r="30" spans="1:95" s="639" customFormat="1" ht="27" customHeight="1">
      <c r="A30" s="646" t="s">
        <v>359</v>
      </c>
      <c r="B30" s="673" t="s">
        <v>360</v>
      </c>
      <c r="C30" s="687">
        <v>342250</v>
      </c>
      <c r="D30" s="648" t="s">
        <v>303</v>
      </c>
      <c r="E30" s="652" t="s">
        <v>21</v>
      </c>
      <c r="F30" s="651"/>
      <c r="G30" s="651" t="s">
        <v>21</v>
      </c>
      <c r="H30" s="651"/>
      <c r="I30" s="651" t="s">
        <v>21</v>
      </c>
      <c r="J30" s="650" t="s">
        <v>20</v>
      </c>
      <c r="K30" s="649" t="s">
        <v>21</v>
      </c>
      <c r="L30" s="649"/>
      <c r="M30" s="650" t="s">
        <v>21</v>
      </c>
      <c r="N30" s="651"/>
      <c r="O30" s="651" t="s">
        <v>21</v>
      </c>
      <c r="P30" s="651"/>
      <c r="Q30" s="651"/>
      <c r="R30" s="649"/>
      <c r="S30" s="649" t="s">
        <v>21</v>
      </c>
      <c r="T30" s="651"/>
      <c r="U30" s="651" t="s">
        <v>21</v>
      </c>
      <c r="V30" s="651"/>
      <c r="W30" s="649" t="s">
        <v>21</v>
      </c>
      <c r="X30" s="649"/>
      <c r="Y30" s="652" t="s">
        <v>21</v>
      </c>
      <c r="Z30" s="649"/>
      <c r="AA30" s="650" t="s">
        <v>21</v>
      </c>
      <c r="AB30" s="651"/>
      <c r="AC30" s="651" t="s">
        <v>21</v>
      </c>
      <c r="AD30" s="651"/>
      <c r="AE30" s="652" t="s">
        <v>21</v>
      </c>
      <c r="AF30" s="649"/>
      <c r="AG30" s="649" t="s">
        <v>21</v>
      </c>
      <c r="AH30" s="651"/>
      <c r="AI30" s="653">
        <f t="shared" si="30"/>
        <v>108</v>
      </c>
      <c r="AJ30" s="654">
        <f t="shared" si="31"/>
        <v>174</v>
      </c>
      <c r="AK30" s="654">
        <f t="shared" si="32"/>
        <v>66</v>
      </c>
      <c r="AL30" s="655" t="s">
        <v>229</v>
      </c>
      <c r="AM30" s="656">
        <f t="shared" si="33"/>
        <v>108</v>
      </c>
      <c r="AN30" s="656">
        <f t="shared" si="34"/>
        <v>66</v>
      </c>
      <c r="AO30" s="657"/>
      <c r="AP30" s="658">
        <f t="shared" si="35"/>
        <v>0</v>
      </c>
      <c r="AQ30" s="658">
        <f t="shared" si="36"/>
        <v>1</v>
      </c>
      <c r="AR30" s="658">
        <f t="shared" si="37"/>
        <v>14</v>
      </c>
      <c r="AS30" s="658">
        <f t="shared" si="38"/>
        <v>0</v>
      </c>
      <c r="AT30" s="658">
        <f t="shared" si="39"/>
        <v>0</v>
      </c>
      <c r="AU30" s="658">
        <f t="shared" si="40"/>
        <v>0</v>
      </c>
      <c r="AV30" s="658">
        <f t="shared" si="41"/>
        <v>0</v>
      </c>
      <c r="AW30" s="658">
        <f t="shared" si="42"/>
        <v>0</v>
      </c>
      <c r="AX30" s="658">
        <f t="shared" si="43"/>
        <v>0</v>
      </c>
      <c r="AY30" s="658">
        <f t="shared" si="44"/>
        <v>0</v>
      </c>
      <c r="AZ30" s="658">
        <f t="shared" si="45"/>
        <v>0</v>
      </c>
      <c r="BA30" s="658">
        <f t="shared" si="46"/>
        <v>0</v>
      </c>
      <c r="BB30" s="658">
        <f t="shared" si="47"/>
        <v>0</v>
      </c>
      <c r="BC30" s="658">
        <f t="shared" si="48"/>
        <v>0</v>
      </c>
      <c r="BD30" s="658">
        <f t="shared" si="49"/>
        <v>0</v>
      </c>
      <c r="BE30" s="658">
        <f t="shared" si="50"/>
        <v>0</v>
      </c>
      <c r="BF30" s="658">
        <f t="shared" si="51"/>
        <v>0</v>
      </c>
      <c r="BG30" s="658">
        <f t="shared" si="52"/>
        <v>0</v>
      </c>
      <c r="BH30" s="658">
        <f t="shared" si="53"/>
        <v>0</v>
      </c>
      <c r="BI30" s="658">
        <f t="shared" si="54"/>
        <v>0</v>
      </c>
      <c r="BJ30" s="658">
        <f t="shared" si="55"/>
        <v>0</v>
      </c>
      <c r="BK30" s="658">
        <f t="shared" si="56"/>
        <v>0</v>
      </c>
      <c r="BL30" s="658">
        <f t="shared" si="57"/>
        <v>0</v>
      </c>
      <c r="BM30" s="662"/>
      <c r="BN30" s="662"/>
      <c r="BO30" s="662"/>
      <c r="BP30" s="662"/>
      <c r="BQ30" s="662"/>
      <c r="BR30" s="658">
        <f t="shared" si="26"/>
        <v>0</v>
      </c>
      <c r="BS30" s="660">
        <f t="shared" si="27"/>
        <v>174</v>
      </c>
      <c r="BT30" s="661"/>
      <c r="BU30" s="661"/>
      <c r="BV30" s="661"/>
      <c r="BW30" s="661"/>
      <c r="BX30" s="661"/>
      <c r="BY30" s="661"/>
      <c r="BZ30" s="661"/>
      <c r="CA30" s="661"/>
      <c r="CB30" s="661"/>
      <c r="CC30" s="661"/>
      <c r="CD30" s="661"/>
      <c r="CE30" s="661"/>
      <c r="CF30" s="661"/>
      <c r="CG30" s="661"/>
      <c r="CH30" s="661"/>
      <c r="CI30" s="661"/>
      <c r="CJ30" s="661"/>
      <c r="CK30" s="661"/>
      <c r="CL30" s="661"/>
      <c r="CM30" s="661"/>
      <c r="CN30" s="661"/>
      <c r="CO30" s="638"/>
      <c r="CP30" s="638"/>
      <c r="CQ30" s="638"/>
    </row>
    <row r="31" spans="1:95" s="639" customFormat="1" ht="27" customHeight="1">
      <c r="A31" s="646" t="s">
        <v>361</v>
      </c>
      <c r="B31" s="673" t="s">
        <v>362</v>
      </c>
      <c r="C31" s="687">
        <v>1333270</v>
      </c>
      <c r="D31" s="648" t="s">
        <v>303</v>
      </c>
      <c r="E31" s="652" t="s">
        <v>20</v>
      </c>
      <c r="F31" s="651"/>
      <c r="G31" s="651" t="s">
        <v>21</v>
      </c>
      <c r="H31" s="651"/>
      <c r="I31" s="651" t="s">
        <v>21</v>
      </c>
      <c r="J31" s="651"/>
      <c r="K31" s="649" t="s">
        <v>21</v>
      </c>
      <c r="L31" s="649"/>
      <c r="M31" s="651"/>
      <c r="N31" s="651"/>
      <c r="O31" s="651" t="s">
        <v>21</v>
      </c>
      <c r="P31" s="651"/>
      <c r="Q31" s="651"/>
      <c r="R31" s="649"/>
      <c r="S31" s="649" t="s">
        <v>21</v>
      </c>
      <c r="T31" s="651"/>
      <c r="U31" s="651" t="s">
        <v>21</v>
      </c>
      <c r="V31" s="651"/>
      <c r="W31" s="649" t="s">
        <v>21</v>
      </c>
      <c r="X31" s="649"/>
      <c r="Y31" s="649"/>
      <c r="Z31" s="649"/>
      <c r="AA31" s="651" t="s">
        <v>21</v>
      </c>
      <c r="AB31" s="651"/>
      <c r="AC31" s="651" t="s">
        <v>21</v>
      </c>
      <c r="AD31" s="651"/>
      <c r="AE31" s="649"/>
      <c r="AF31" s="649"/>
      <c r="AG31" s="652" t="s">
        <v>21</v>
      </c>
      <c r="AH31" s="651"/>
      <c r="AI31" s="653">
        <f t="shared" si="30"/>
        <v>108</v>
      </c>
      <c r="AJ31" s="654">
        <f t="shared" si="31"/>
        <v>126</v>
      </c>
      <c r="AK31" s="654">
        <f t="shared" si="32"/>
        <v>18</v>
      </c>
      <c r="AL31" s="655" t="s">
        <v>229</v>
      </c>
      <c r="AM31" s="656">
        <f t="shared" si="33"/>
        <v>108</v>
      </c>
      <c r="AN31" s="656">
        <f t="shared" si="34"/>
        <v>18</v>
      </c>
      <c r="AO31" s="657"/>
      <c r="AP31" s="658">
        <f t="shared" si="35"/>
        <v>0</v>
      </c>
      <c r="AQ31" s="658">
        <f t="shared" si="36"/>
        <v>1</v>
      </c>
      <c r="AR31" s="658">
        <f t="shared" si="37"/>
        <v>10</v>
      </c>
      <c r="AS31" s="658">
        <f t="shared" si="38"/>
        <v>0</v>
      </c>
      <c r="AT31" s="658">
        <f t="shared" si="39"/>
        <v>0</v>
      </c>
      <c r="AU31" s="658">
        <f t="shared" si="40"/>
        <v>0</v>
      </c>
      <c r="AV31" s="658">
        <f t="shared" si="41"/>
        <v>0</v>
      </c>
      <c r="AW31" s="658">
        <f t="shared" si="42"/>
        <v>0</v>
      </c>
      <c r="AX31" s="658">
        <f t="shared" si="43"/>
        <v>0</v>
      </c>
      <c r="AY31" s="658">
        <f t="shared" si="44"/>
        <v>0</v>
      </c>
      <c r="AZ31" s="658">
        <f t="shared" si="45"/>
        <v>0</v>
      </c>
      <c r="BA31" s="658">
        <f t="shared" si="46"/>
        <v>0</v>
      </c>
      <c r="BB31" s="658">
        <f t="shared" si="47"/>
        <v>0</v>
      </c>
      <c r="BC31" s="658">
        <f t="shared" si="48"/>
        <v>0</v>
      </c>
      <c r="BD31" s="658">
        <f t="shared" si="49"/>
        <v>0</v>
      </c>
      <c r="BE31" s="658">
        <f t="shared" si="50"/>
        <v>0</v>
      </c>
      <c r="BF31" s="658">
        <f t="shared" si="51"/>
        <v>0</v>
      </c>
      <c r="BG31" s="658">
        <f t="shared" si="52"/>
        <v>0</v>
      </c>
      <c r="BH31" s="658">
        <f t="shared" si="53"/>
        <v>0</v>
      </c>
      <c r="BI31" s="658">
        <f t="shared" si="54"/>
        <v>0</v>
      </c>
      <c r="BJ31" s="658">
        <f t="shared" si="55"/>
        <v>0</v>
      </c>
      <c r="BK31" s="658">
        <f t="shared" si="56"/>
        <v>0</v>
      </c>
      <c r="BL31" s="658">
        <f t="shared" si="57"/>
        <v>0</v>
      </c>
      <c r="BM31" s="662"/>
      <c r="BN31" s="662"/>
      <c r="BO31" s="662"/>
      <c r="BP31" s="662"/>
      <c r="BQ31" s="662"/>
      <c r="BR31" s="658">
        <f t="shared" si="26"/>
        <v>0</v>
      </c>
      <c r="BS31" s="660">
        <f t="shared" si="27"/>
        <v>126</v>
      </c>
      <c r="BT31" s="661"/>
      <c r="BU31" s="661"/>
      <c r="BV31" s="661"/>
      <c r="BW31" s="661"/>
      <c r="BX31" s="661"/>
      <c r="BY31" s="661"/>
      <c r="BZ31" s="661"/>
      <c r="CA31" s="661"/>
      <c r="CB31" s="661"/>
      <c r="CC31" s="661"/>
      <c r="CD31" s="661"/>
      <c r="CE31" s="661"/>
      <c r="CF31" s="661"/>
      <c r="CG31" s="661"/>
      <c r="CH31" s="661"/>
      <c r="CI31" s="661"/>
      <c r="CJ31" s="661"/>
      <c r="CK31" s="661"/>
      <c r="CL31" s="661"/>
      <c r="CM31" s="661"/>
      <c r="CN31" s="661"/>
      <c r="CO31" s="638"/>
      <c r="CP31" s="638"/>
      <c r="CQ31" s="638"/>
    </row>
    <row r="32" spans="1:95" s="639" customFormat="1" ht="27" customHeight="1">
      <c r="A32" s="646" t="s">
        <v>363</v>
      </c>
      <c r="B32" s="673" t="s">
        <v>364</v>
      </c>
      <c r="C32" s="687">
        <v>935030</v>
      </c>
      <c r="D32" s="648" t="s">
        <v>303</v>
      </c>
      <c r="E32" s="649"/>
      <c r="F32" s="651"/>
      <c r="G32" s="651" t="s">
        <v>21</v>
      </c>
      <c r="H32" s="651"/>
      <c r="I32" s="651" t="s">
        <v>21</v>
      </c>
      <c r="J32" s="651"/>
      <c r="K32" s="649"/>
      <c r="L32" s="649"/>
      <c r="M32" s="651" t="s">
        <v>21</v>
      </c>
      <c r="N32" s="651"/>
      <c r="O32" s="651"/>
      <c r="P32" s="651"/>
      <c r="Q32" s="651" t="s">
        <v>21</v>
      </c>
      <c r="R32" s="649"/>
      <c r="S32" s="688" t="s">
        <v>17</v>
      </c>
      <c r="T32" s="651"/>
      <c r="U32" s="650" t="s">
        <v>21</v>
      </c>
      <c r="V32" s="651"/>
      <c r="W32" s="649"/>
      <c r="X32" s="649"/>
      <c r="Y32" s="688" t="s">
        <v>17</v>
      </c>
      <c r="Z32" s="649"/>
      <c r="AA32" s="651" t="s">
        <v>21</v>
      </c>
      <c r="AB32" s="651"/>
      <c r="AC32" s="651"/>
      <c r="AD32" s="651"/>
      <c r="AE32" s="649" t="s">
        <v>21</v>
      </c>
      <c r="AF32" s="649"/>
      <c r="AG32" s="649" t="s">
        <v>21</v>
      </c>
      <c r="AH32" s="651"/>
      <c r="AI32" s="653">
        <f t="shared" si="30"/>
        <v>84</v>
      </c>
      <c r="AJ32" s="654">
        <f t="shared" si="31"/>
        <v>96</v>
      </c>
      <c r="AK32" s="654">
        <f t="shared" si="32"/>
        <v>12</v>
      </c>
      <c r="AL32" s="655" t="s">
        <v>229</v>
      </c>
      <c r="AM32" s="656">
        <f t="shared" si="33"/>
        <v>84</v>
      </c>
      <c r="AN32" s="656">
        <f t="shared" si="34"/>
        <v>12</v>
      </c>
      <c r="AO32" s="657"/>
      <c r="AP32" s="658">
        <f t="shared" si="35"/>
        <v>0</v>
      </c>
      <c r="AQ32" s="658">
        <f t="shared" si="36"/>
        <v>0</v>
      </c>
      <c r="AR32" s="658">
        <f t="shared" si="37"/>
        <v>8</v>
      </c>
      <c r="AS32" s="658">
        <f t="shared" si="38"/>
        <v>0</v>
      </c>
      <c r="AT32" s="658">
        <f t="shared" si="39"/>
        <v>0</v>
      </c>
      <c r="AU32" s="658">
        <f t="shared" si="40"/>
        <v>0</v>
      </c>
      <c r="AV32" s="658">
        <f t="shared" si="41"/>
        <v>0</v>
      </c>
      <c r="AW32" s="658">
        <f t="shared" si="42"/>
        <v>0</v>
      </c>
      <c r="AX32" s="658">
        <f t="shared" si="43"/>
        <v>0</v>
      </c>
      <c r="AY32" s="658">
        <f t="shared" si="44"/>
        <v>0</v>
      </c>
      <c r="AZ32" s="658">
        <f t="shared" si="45"/>
        <v>0</v>
      </c>
      <c r="BA32" s="658">
        <f t="shared" si="46"/>
        <v>0</v>
      </c>
      <c r="BB32" s="658">
        <f t="shared" si="47"/>
        <v>0</v>
      </c>
      <c r="BC32" s="658">
        <f t="shared" si="48"/>
        <v>0</v>
      </c>
      <c r="BD32" s="658">
        <f t="shared" si="49"/>
        <v>0</v>
      </c>
      <c r="BE32" s="658">
        <f t="shared" si="50"/>
        <v>0</v>
      </c>
      <c r="BF32" s="658">
        <f t="shared" si="51"/>
        <v>0</v>
      </c>
      <c r="BG32" s="658">
        <f t="shared" si="52"/>
        <v>0</v>
      </c>
      <c r="BH32" s="658">
        <f t="shared" si="53"/>
        <v>0</v>
      </c>
      <c r="BI32" s="658">
        <f t="shared" si="54"/>
        <v>0</v>
      </c>
      <c r="BJ32" s="658">
        <f t="shared" si="55"/>
        <v>0</v>
      </c>
      <c r="BK32" s="658">
        <f t="shared" si="56"/>
        <v>0</v>
      </c>
      <c r="BL32" s="658">
        <f t="shared" si="57"/>
        <v>0</v>
      </c>
      <c r="BM32" s="662"/>
      <c r="BN32" s="662"/>
      <c r="BO32" s="662"/>
      <c r="BP32" s="662">
        <v>4</v>
      </c>
      <c r="BQ32" s="662"/>
      <c r="BR32" s="658">
        <f t="shared" si="26"/>
        <v>24</v>
      </c>
      <c r="BS32" s="660">
        <f t="shared" si="27"/>
        <v>96</v>
      </c>
      <c r="BT32" s="661"/>
      <c r="BU32" s="661"/>
      <c r="BV32" s="661"/>
      <c r="BW32" s="661"/>
      <c r="BX32" s="661"/>
      <c r="BY32" s="661"/>
      <c r="BZ32" s="661"/>
      <c r="CA32" s="661"/>
      <c r="CB32" s="661"/>
      <c r="CC32" s="661"/>
      <c r="CD32" s="661"/>
      <c r="CE32" s="661"/>
      <c r="CF32" s="661"/>
      <c r="CG32" s="661"/>
      <c r="CH32" s="661"/>
      <c r="CI32" s="661"/>
      <c r="CJ32" s="661"/>
      <c r="CK32" s="661"/>
      <c r="CL32" s="661"/>
      <c r="CM32" s="661"/>
      <c r="CN32" s="661"/>
      <c r="CO32" s="638"/>
      <c r="CP32" s="638"/>
      <c r="CQ32" s="638"/>
    </row>
    <row r="33" spans="1:95" s="639" customFormat="1" ht="27" customHeight="1">
      <c r="A33" s="646" t="s">
        <v>365</v>
      </c>
      <c r="B33" s="673" t="s">
        <v>366</v>
      </c>
      <c r="C33" s="675">
        <v>727359</v>
      </c>
      <c r="D33" s="648" t="s">
        <v>303</v>
      </c>
      <c r="E33" s="649"/>
      <c r="F33" s="651" t="s">
        <v>21</v>
      </c>
      <c r="G33" s="651"/>
      <c r="H33" s="651"/>
      <c r="I33" s="651" t="s">
        <v>21</v>
      </c>
      <c r="J33" s="651"/>
      <c r="K33" s="649"/>
      <c r="L33" s="649" t="s">
        <v>21</v>
      </c>
      <c r="M33" s="651"/>
      <c r="N33" s="651"/>
      <c r="O33" s="651" t="s">
        <v>21</v>
      </c>
      <c r="P33" s="651"/>
      <c r="Q33" s="651"/>
      <c r="R33" s="649" t="s">
        <v>21</v>
      </c>
      <c r="S33" s="649"/>
      <c r="T33" s="651"/>
      <c r="U33" s="651" t="s">
        <v>21</v>
      </c>
      <c r="V33" s="651"/>
      <c r="W33" s="649"/>
      <c r="X33" s="649"/>
      <c r="Y33" s="649"/>
      <c r="Z33" s="649"/>
      <c r="AA33" s="651" t="s">
        <v>21</v>
      </c>
      <c r="AB33" s="651"/>
      <c r="AC33" s="651"/>
      <c r="AD33" s="651" t="s">
        <v>21</v>
      </c>
      <c r="AE33" s="649"/>
      <c r="AF33" s="649"/>
      <c r="AG33" s="649" t="s">
        <v>21</v>
      </c>
      <c r="AH33" s="651"/>
      <c r="AI33" s="653">
        <f t="shared" si="30"/>
        <v>108</v>
      </c>
      <c r="AJ33" s="654">
        <f t="shared" si="31"/>
        <v>108</v>
      </c>
      <c r="AK33" s="654">
        <f t="shared" si="32"/>
        <v>0</v>
      </c>
      <c r="AL33" s="655" t="s">
        <v>229</v>
      </c>
      <c r="AM33" s="656">
        <f t="shared" si="33"/>
        <v>108</v>
      </c>
      <c r="AN33" s="656">
        <f t="shared" si="34"/>
        <v>0</v>
      </c>
      <c r="AO33" s="657"/>
      <c r="AP33" s="658">
        <f t="shared" si="35"/>
        <v>0</v>
      </c>
      <c r="AQ33" s="658">
        <f t="shared" si="36"/>
        <v>0</v>
      </c>
      <c r="AR33" s="658">
        <f t="shared" si="37"/>
        <v>9</v>
      </c>
      <c r="AS33" s="658">
        <f t="shared" si="38"/>
        <v>0</v>
      </c>
      <c r="AT33" s="658">
        <f t="shared" si="39"/>
        <v>0</v>
      </c>
      <c r="AU33" s="658">
        <f t="shared" si="40"/>
        <v>0</v>
      </c>
      <c r="AV33" s="658">
        <f t="shared" si="41"/>
        <v>0</v>
      </c>
      <c r="AW33" s="658">
        <f t="shared" si="42"/>
        <v>0</v>
      </c>
      <c r="AX33" s="658">
        <f t="shared" si="43"/>
        <v>0</v>
      </c>
      <c r="AY33" s="658">
        <f t="shared" si="44"/>
        <v>0</v>
      </c>
      <c r="AZ33" s="658">
        <f t="shared" si="45"/>
        <v>0</v>
      </c>
      <c r="BA33" s="658">
        <f t="shared" si="46"/>
        <v>0</v>
      </c>
      <c r="BB33" s="658">
        <f t="shared" si="47"/>
        <v>0</v>
      </c>
      <c r="BC33" s="658">
        <f t="shared" si="48"/>
        <v>0</v>
      </c>
      <c r="BD33" s="658">
        <f t="shared" si="49"/>
        <v>0</v>
      </c>
      <c r="BE33" s="658">
        <f t="shared" si="50"/>
        <v>0</v>
      </c>
      <c r="BF33" s="658">
        <f t="shared" si="51"/>
        <v>0</v>
      </c>
      <c r="BG33" s="658">
        <f t="shared" si="52"/>
        <v>0</v>
      </c>
      <c r="BH33" s="658">
        <f t="shared" si="53"/>
        <v>0</v>
      </c>
      <c r="BI33" s="658">
        <f t="shared" si="54"/>
        <v>0</v>
      </c>
      <c r="BJ33" s="658">
        <f t="shared" si="55"/>
        <v>0</v>
      </c>
      <c r="BK33" s="658">
        <f t="shared" si="56"/>
        <v>0</v>
      </c>
      <c r="BL33" s="658">
        <f t="shared" si="57"/>
        <v>0</v>
      </c>
      <c r="BM33" s="662"/>
      <c r="BN33" s="662"/>
      <c r="BO33" s="662"/>
      <c r="BP33" s="662"/>
      <c r="BQ33" s="662"/>
      <c r="BR33" s="658">
        <f t="shared" si="26"/>
        <v>0</v>
      </c>
      <c r="BS33" s="660">
        <f t="shared" si="27"/>
        <v>108</v>
      </c>
      <c r="BT33" s="661"/>
      <c r="BU33" s="661"/>
      <c r="BV33" s="661"/>
      <c r="BW33" s="661"/>
      <c r="BX33" s="661"/>
      <c r="BY33" s="661"/>
      <c r="BZ33" s="661"/>
      <c r="CA33" s="661"/>
      <c r="CB33" s="661"/>
      <c r="CC33" s="661"/>
      <c r="CD33" s="661"/>
      <c r="CE33" s="661"/>
      <c r="CF33" s="661"/>
      <c r="CG33" s="661"/>
      <c r="CH33" s="661"/>
      <c r="CI33" s="661"/>
      <c r="CJ33" s="661"/>
      <c r="CK33" s="661"/>
      <c r="CL33" s="661"/>
      <c r="CM33" s="661"/>
      <c r="CN33" s="661"/>
      <c r="CO33" s="638"/>
      <c r="CP33" s="638"/>
      <c r="CQ33" s="638"/>
    </row>
    <row r="34" spans="1:95" s="639" customFormat="1" ht="27" customHeight="1">
      <c r="A34" s="632" t="s">
        <v>0</v>
      </c>
      <c r="B34" s="632" t="s">
        <v>1</v>
      </c>
      <c r="C34" s="632" t="s">
        <v>50</v>
      </c>
      <c r="D34" s="689" t="s">
        <v>3</v>
      </c>
      <c r="E34" s="634">
        <v>1</v>
      </c>
      <c r="F34" s="634">
        <v>2</v>
      </c>
      <c r="G34" s="634">
        <v>3</v>
      </c>
      <c r="H34" s="634">
        <v>4</v>
      </c>
      <c r="I34" s="634">
        <v>5</v>
      </c>
      <c r="J34" s="634">
        <v>6</v>
      </c>
      <c r="K34" s="634">
        <v>7</v>
      </c>
      <c r="L34" s="634">
        <v>8</v>
      </c>
      <c r="M34" s="634">
        <v>9</v>
      </c>
      <c r="N34" s="634">
        <v>10</v>
      </c>
      <c r="O34" s="634">
        <v>11</v>
      </c>
      <c r="P34" s="634">
        <v>12</v>
      </c>
      <c r="Q34" s="634">
        <v>13</v>
      </c>
      <c r="R34" s="634">
        <v>14</v>
      </c>
      <c r="S34" s="634">
        <v>15</v>
      </c>
      <c r="T34" s="634">
        <v>16</v>
      </c>
      <c r="U34" s="634">
        <v>17</v>
      </c>
      <c r="V34" s="634">
        <v>18</v>
      </c>
      <c r="W34" s="634">
        <v>19</v>
      </c>
      <c r="X34" s="634">
        <v>20</v>
      </c>
      <c r="Y34" s="634">
        <v>21</v>
      </c>
      <c r="Z34" s="634">
        <v>22</v>
      </c>
      <c r="AA34" s="634">
        <v>23</v>
      </c>
      <c r="AB34" s="634">
        <v>24</v>
      </c>
      <c r="AC34" s="634">
        <v>25</v>
      </c>
      <c r="AD34" s="634">
        <v>26</v>
      </c>
      <c r="AE34" s="634">
        <v>27</v>
      </c>
      <c r="AF34" s="634">
        <v>28</v>
      </c>
      <c r="AG34" s="634">
        <v>29</v>
      </c>
      <c r="AH34" s="634">
        <v>30</v>
      </c>
      <c r="AI34" s="676" t="s">
        <v>4</v>
      </c>
      <c r="AJ34" s="677" t="s">
        <v>5</v>
      </c>
      <c r="AK34" s="677" t="s">
        <v>6</v>
      </c>
      <c r="AL34" s="655"/>
      <c r="AM34" s="678"/>
      <c r="AN34" s="661"/>
      <c r="AO34" s="661"/>
      <c r="AP34" s="661"/>
      <c r="AQ34" s="679"/>
      <c r="AR34" s="680"/>
      <c r="AS34" s="680"/>
      <c r="AT34" s="680"/>
      <c r="AU34" s="680"/>
      <c r="AV34" s="680"/>
      <c r="AW34" s="680"/>
      <c r="AX34" s="680"/>
      <c r="AY34" s="680"/>
      <c r="AZ34" s="680"/>
      <c r="BA34" s="680"/>
      <c r="BB34" s="680"/>
      <c r="BC34" s="680"/>
      <c r="BD34" s="680"/>
      <c r="BE34" s="680"/>
      <c r="BF34" s="680"/>
      <c r="BG34" s="680"/>
      <c r="BH34" s="680"/>
      <c r="BI34" s="680"/>
      <c r="BJ34" s="680"/>
      <c r="BK34" s="680"/>
      <c r="BL34" s="680"/>
      <c r="BM34" s="679"/>
      <c r="BN34" s="679"/>
      <c r="BO34" s="690"/>
      <c r="BP34" s="661"/>
      <c r="BQ34" s="679"/>
      <c r="BR34" s="680"/>
      <c r="BS34" s="681"/>
      <c r="BT34" s="679"/>
      <c r="BU34" s="690"/>
      <c r="BV34" s="690"/>
      <c r="BW34" s="661"/>
      <c r="BX34" s="661"/>
      <c r="BY34" s="661"/>
      <c r="BZ34" s="661"/>
      <c r="CA34" s="661"/>
      <c r="CB34" s="661"/>
      <c r="CC34" s="661"/>
      <c r="CD34" s="661"/>
      <c r="CE34" s="661"/>
      <c r="CF34" s="661"/>
      <c r="CG34" s="661"/>
      <c r="CH34" s="661"/>
      <c r="CI34" s="661"/>
      <c r="CJ34" s="661"/>
      <c r="CK34" s="661"/>
      <c r="CL34" s="661"/>
      <c r="CM34" s="661"/>
      <c r="CN34" s="661"/>
      <c r="CO34" s="638"/>
      <c r="CP34" s="638"/>
      <c r="CQ34" s="638"/>
    </row>
    <row r="35" spans="1:95" s="639" customFormat="1" ht="27" customHeight="1">
      <c r="A35" s="632"/>
      <c r="B35" s="632" t="s">
        <v>294</v>
      </c>
      <c r="C35" s="632" t="s">
        <v>211</v>
      </c>
      <c r="D35" s="691"/>
      <c r="E35" s="634" t="s">
        <v>11</v>
      </c>
      <c r="F35" s="634" t="s">
        <v>12</v>
      </c>
      <c r="G35" s="634" t="s">
        <v>13</v>
      </c>
      <c r="H35" s="634" t="s">
        <v>8</v>
      </c>
      <c r="I35" s="634" t="s">
        <v>9</v>
      </c>
      <c r="J35" s="634" t="s">
        <v>10</v>
      </c>
      <c r="K35" s="634" t="s">
        <v>154</v>
      </c>
      <c r="L35" s="634" t="s">
        <v>11</v>
      </c>
      <c r="M35" s="634" t="s">
        <v>12</v>
      </c>
      <c r="N35" s="634" t="s">
        <v>13</v>
      </c>
      <c r="O35" s="634" t="s">
        <v>8</v>
      </c>
      <c r="P35" s="634" t="s">
        <v>9</v>
      </c>
      <c r="Q35" s="634" t="s">
        <v>10</v>
      </c>
      <c r="R35" s="634" t="s">
        <v>154</v>
      </c>
      <c r="S35" s="634" t="s">
        <v>11</v>
      </c>
      <c r="T35" s="634" t="s">
        <v>12</v>
      </c>
      <c r="U35" s="634" t="s">
        <v>13</v>
      </c>
      <c r="V35" s="634" t="s">
        <v>8</v>
      </c>
      <c r="W35" s="634" t="s">
        <v>9</v>
      </c>
      <c r="X35" s="634" t="s">
        <v>10</v>
      </c>
      <c r="Y35" s="634" t="s">
        <v>154</v>
      </c>
      <c r="Z35" s="634" t="s">
        <v>11</v>
      </c>
      <c r="AA35" s="634" t="s">
        <v>12</v>
      </c>
      <c r="AB35" s="634" t="s">
        <v>13</v>
      </c>
      <c r="AC35" s="634" t="s">
        <v>8</v>
      </c>
      <c r="AD35" s="634" t="s">
        <v>9</v>
      </c>
      <c r="AE35" s="634" t="s">
        <v>10</v>
      </c>
      <c r="AF35" s="634" t="s">
        <v>154</v>
      </c>
      <c r="AG35" s="634" t="s">
        <v>11</v>
      </c>
      <c r="AH35" s="634" t="s">
        <v>12</v>
      </c>
      <c r="AI35" s="676"/>
      <c r="AJ35" s="677"/>
      <c r="AK35" s="677"/>
      <c r="AL35" s="655"/>
      <c r="AM35" s="678"/>
      <c r="AN35" s="661"/>
      <c r="AO35" s="661"/>
      <c r="AP35" s="661"/>
      <c r="AQ35" s="679"/>
      <c r="AR35" s="680"/>
      <c r="AS35" s="680"/>
      <c r="AT35" s="680"/>
      <c r="AU35" s="680"/>
      <c r="AV35" s="680"/>
      <c r="AW35" s="680"/>
      <c r="AX35" s="680"/>
      <c r="AY35" s="680"/>
      <c r="AZ35" s="680"/>
      <c r="BA35" s="680"/>
      <c r="BB35" s="680"/>
      <c r="BC35" s="680"/>
      <c r="BD35" s="680"/>
      <c r="BE35" s="680"/>
      <c r="BF35" s="680"/>
      <c r="BG35" s="680"/>
      <c r="BH35" s="680"/>
      <c r="BI35" s="680"/>
      <c r="BJ35" s="680"/>
      <c r="BK35" s="680"/>
      <c r="BL35" s="680"/>
      <c r="BM35" s="679"/>
      <c r="BN35" s="679"/>
      <c r="BO35" s="690"/>
      <c r="BP35" s="661"/>
      <c r="BQ35" s="679"/>
      <c r="BR35" s="680"/>
      <c r="BS35" s="681"/>
      <c r="BT35" s="679"/>
      <c r="BU35" s="690"/>
      <c r="BV35" s="690"/>
      <c r="BW35" s="661"/>
      <c r="BX35" s="661"/>
      <c r="BY35" s="661"/>
      <c r="BZ35" s="661"/>
      <c r="CA35" s="661"/>
      <c r="CB35" s="661"/>
      <c r="CC35" s="661"/>
      <c r="CD35" s="661"/>
      <c r="CE35" s="661"/>
      <c r="CF35" s="661"/>
      <c r="CG35" s="661"/>
      <c r="CH35" s="661"/>
      <c r="CI35" s="661"/>
      <c r="CJ35" s="661"/>
      <c r="CK35" s="661"/>
      <c r="CL35" s="661"/>
      <c r="CM35" s="661"/>
      <c r="CN35" s="661"/>
      <c r="CO35" s="638"/>
      <c r="CP35" s="638"/>
      <c r="CQ35" s="638"/>
    </row>
    <row r="36" spans="1:95" s="639" customFormat="1" ht="27" customHeight="1">
      <c r="A36" s="646" t="s">
        <v>367</v>
      </c>
      <c r="B36" s="673" t="s">
        <v>368</v>
      </c>
      <c r="C36" s="675">
        <v>645360</v>
      </c>
      <c r="D36" s="648" t="s">
        <v>303</v>
      </c>
      <c r="E36" s="649"/>
      <c r="F36" s="651"/>
      <c r="G36" s="650" t="s">
        <v>21</v>
      </c>
      <c r="H36" s="650" t="s">
        <v>21</v>
      </c>
      <c r="I36" s="651"/>
      <c r="J36" s="650" t="s">
        <v>21</v>
      </c>
      <c r="K36" s="649" t="s">
        <v>21</v>
      </c>
      <c r="L36" s="649"/>
      <c r="M36" s="651" t="s">
        <v>21</v>
      </c>
      <c r="N36" s="651"/>
      <c r="O36" s="650" t="s">
        <v>21</v>
      </c>
      <c r="P36" s="651" t="s">
        <v>21</v>
      </c>
      <c r="Q36" s="651"/>
      <c r="R36" s="652" t="s">
        <v>21</v>
      </c>
      <c r="S36" s="649" t="s">
        <v>21</v>
      </c>
      <c r="T36" s="651"/>
      <c r="U36" s="650" t="s">
        <v>21</v>
      </c>
      <c r="V36" s="651" t="s">
        <v>21</v>
      </c>
      <c r="W36" s="652" t="s">
        <v>21</v>
      </c>
      <c r="X36" s="652" t="s">
        <v>21</v>
      </c>
      <c r="Y36" s="649" t="s">
        <v>21</v>
      </c>
      <c r="Z36" s="649"/>
      <c r="AA36" s="651"/>
      <c r="AB36" s="651" t="s">
        <v>21</v>
      </c>
      <c r="AC36" s="651"/>
      <c r="AD36" s="666"/>
      <c r="AE36" s="688" t="s">
        <v>17</v>
      </c>
      <c r="AF36" s="652" t="s">
        <v>21</v>
      </c>
      <c r="AG36" s="652" t="s">
        <v>21</v>
      </c>
      <c r="AH36" s="651" t="s">
        <v>21</v>
      </c>
      <c r="AI36" s="653">
        <f t="shared" ref="AI36:AI49" si="59">AM36</f>
        <v>96</v>
      </c>
      <c r="AJ36" s="654">
        <f t="shared" ref="AJ36:AJ49" si="60">AI36+AK36</f>
        <v>216</v>
      </c>
      <c r="AK36" s="654">
        <f t="shared" ref="AK36:AK49" si="61">AN36</f>
        <v>120</v>
      </c>
      <c r="AL36" s="655" t="s">
        <v>229</v>
      </c>
      <c r="AM36" s="656">
        <f t="shared" ref="AM36:AM49" si="62">$AM$2-BR36</f>
        <v>96</v>
      </c>
      <c r="AN36" s="656">
        <f t="shared" ref="AN36:AN49" si="63">(BS36-AM36)</f>
        <v>120</v>
      </c>
      <c r="AO36" s="657"/>
      <c r="AP36" s="658">
        <f t="shared" ref="AP36:AP49" si="64">COUNTIF(E36:AH36,"M")</f>
        <v>0</v>
      </c>
      <c r="AQ36" s="658">
        <f t="shared" ref="AQ36:AQ49" si="65">COUNTIF(E36:AH36,"T")</f>
        <v>0</v>
      </c>
      <c r="AR36" s="658">
        <f t="shared" ref="AR36:AR49" si="66">COUNTIF(E36:AH36,"P")</f>
        <v>18</v>
      </c>
      <c r="AS36" s="658">
        <f t="shared" ref="AS36:AS49" si="67">COUNTIF(E36:AH36,"SN")</f>
        <v>0</v>
      </c>
      <c r="AT36" s="658">
        <f t="shared" ref="AT36:AT49" si="68">COUNTIF(E36:AH36,"M/T")</f>
        <v>0</v>
      </c>
      <c r="AU36" s="658">
        <f t="shared" ref="AU36:AU49" si="69">COUNTIF(E36:AH36,"I/I")</f>
        <v>0</v>
      </c>
      <c r="AV36" s="658">
        <f t="shared" ref="AV36:AV49" si="70">COUNTIF(E36:AH36,"I")</f>
        <v>0</v>
      </c>
      <c r="AW36" s="658">
        <f t="shared" ref="AW36:AW49" si="71">COUNTIF(E36:AH36,"I²")</f>
        <v>0</v>
      </c>
      <c r="AX36" s="658">
        <f t="shared" ref="AX36:AX49" si="72">COUNTIF(E36:AH36,"M4")</f>
        <v>0</v>
      </c>
      <c r="AY36" s="658">
        <f t="shared" ref="AY36:AY49" si="73">COUNTIF(E36:AH36,"T5")</f>
        <v>0</v>
      </c>
      <c r="AZ36" s="658">
        <f t="shared" ref="AZ36:AZ49" si="74">COUNTIF(E36:AH36,"N/M")</f>
        <v>0</v>
      </c>
      <c r="BA36" s="658">
        <f t="shared" ref="BA36:BA49" si="75">COUNTIF(E36:AH36,"T/N")</f>
        <v>0</v>
      </c>
      <c r="BB36" s="658">
        <f>COUNTIF(E36:AH36,"T/I")</f>
        <v>0</v>
      </c>
      <c r="BC36" s="658">
        <f t="shared" ref="BC36:BC49" si="76">COUNTIF(E36:AH36,"P/I")</f>
        <v>0</v>
      </c>
      <c r="BD36" s="658">
        <f t="shared" ref="BD36:BD49" si="77">COUNTIF(E36:AH36,"M/N")</f>
        <v>0</v>
      </c>
      <c r="BE36" s="658">
        <f t="shared" ref="BE36:BE49" si="78">COUNTIF(E36:AH36,"M4/T")</f>
        <v>0</v>
      </c>
      <c r="BF36" s="658">
        <f t="shared" ref="BF36:BF49" si="79">COUNTIF(E36:AH36,"I2/M")</f>
        <v>0</v>
      </c>
      <c r="BG36" s="658">
        <f t="shared" ref="BG36:BG49" si="80">COUNTIF(E36:AH36,"M5")</f>
        <v>0</v>
      </c>
      <c r="BH36" s="658">
        <f t="shared" ref="BH36:BH49" si="81">COUNTIF(E36:AH36,"M6")</f>
        <v>0</v>
      </c>
      <c r="BI36" s="658">
        <f t="shared" ref="BI36:BI49" si="82">COUNTIF(E36:AH36,"T6")</f>
        <v>0</v>
      </c>
      <c r="BJ36" s="658">
        <f t="shared" ref="BJ36:BJ49" si="83">COUNTIF(E36:AH36,"P2")</f>
        <v>0</v>
      </c>
      <c r="BK36" s="658">
        <f t="shared" ref="BK36:BK49" si="84">COUNTIF(E36:AH36,"T5/N")</f>
        <v>0</v>
      </c>
      <c r="BL36" s="658">
        <f t="shared" ref="BL36:BL49" si="85">COUNTIF(E36:AH36,"M5/I")</f>
        <v>0</v>
      </c>
      <c r="BM36" s="662"/>
      <c r="BN36" s="662"/>
      <c r="BO36" s="662"/>
      <c r="BP36" s="662">
        <v>2</v>
      </c>
      <c r="BQ36" s="662"/>
      <c r="BR36" s="658">
        <f t="shared" si="26"/>
        <v>12</v>
      </c>
      <c r="BS36" s="660">
        <f t="shared" si="27"/>
        <v>216</v>
      </c>
      <c r="BT36" s="690"/>
      <c r="BU36" s="661"/>
      <c r="BV36" s="661"/>
      <c r="BW36" s="661"/>
      <c r="BX36" s="661"/>
      <c r="BY36" s="661"/>
      <c r="BZ36" s="661"/>
      <c r="CA36" s="661"/>
      <c r="CB36" s="661"/>
      <c r="CC36" s="661"/>
      <c r="CD36" s="661"/>
      <c r="CE36" s="661"/>
      <c r="CF36" s="661"/>
      <c r="CG36" s="661"/>
      <c r="CH36" s="661"/>
      <c r="CI36" s="661"/>
      <c r="CJ36" s="661"/>
      <c r="CK36" s="661"/>
      <c r="CL36" s="661"/>
      <c r="CM36" s="661"/>
      <c r="CN36" s="661"/>
      <c r="CO36" s="638"/>
      <c r="CP36" s="638"/>
      <c r="CQ36" s="638"/>
    </row>
    <row r="37" spans="1:95" s="639" customFormat="1" ht="27" customHeight="1">
      <c r="A37" s="646" t="s">
        <v>369</v>
      </c>
      <c r="B37" s="673" t="s">
        <v>370</v>
      </c>
      <c r="C37" s="675" t="s">
        <v>371</v>
      </c>
      <c r="D37" s="648" t="s">
        <v>372</v>
      </c>
      <c r="E37" s="649"/>
      <c r="F37" s="650" t="s">
        <v>21</v>
      </c>
      <c r="G37" s="651"/>
      <c r="H37" s="651"/>
      <c r="I37" s="651"/>
      <c r="J37" s="651" t="s">
        <v>21</v>
      </c>
      <c r="K37" s="649"/>
      <c r="L37" s="649"/>
      <c r="M37" s="651"/>
      <c r="N37" s="651" t="s">
        <v>21</v>
      </c>
      <c r="O37" s="651"/>
      <c r="P37" s="651" t="s">
        <v>21</v>
      </c>
      <c r="Q37" s="651"/>
      <c r="R37" s="649"/>
      <c r="S37" s="649"/>
      <c r="T37" s="651" t="s">
        <v>21</v>
      </c>
      <c r="U37" s="651"/>
      <c r="V37" s="651" t="s">
        <v>21</v>
      </c>
      <c r="W37" s="649"/>
      <c r="X37" s="649"/>
      <c r="Y37" s="649"/>
      <c r="Z37" s="649" t="s">
        <v>21</v>
      </c>
      <c r="AA37" s="651"/>
      <c r="AB37" s="651" t="s">
        <v>21</v>
      </c>
      <c r="AC37" s="651"/>
      <c r="AD37" s="651"/>
      <c r="AE37" s="649"/>
      <c r="AF37" s="649" t="s">
        <v>21</v>
      </c>
      <c r="AG37" s="649"/>
      <c r="AH37" s="651" t="s">
        <v>21</v>
      </c>
      <c r="AI37" s="653">
        <f>AM37</f>
        <v>108</v>
      </c>
      <c r="AJ37" s="654">
        <f t="shared" si="60"/>
        <v>120</v>
      </c>
      <c r="AK37" s="654">
        <f t="shared" si="61"/>
        <v>12</v>
      </c>
      <c r="AL37" s="655" t="s">
        <v>229</v>
      </c>
      <c r="AM37" s="656">
        <f t="shared" si="62"/>
        <v>108</v>
      </c>
      <c r="AN37" s="656">
        <f t="shared" si="63"/>
        <v>12</v>
      </c>
      <c r="AO37" s="657"/>
      <c r="AP37" s="658">
        <f t="shared" si="64"/>
        <v>0</v>
      </c>
      <c r="AQ37" s="658">
        <f t="shared" si="65"/>
        <v>0</v>
      </c>
      <c r="AR37" s="658">
        <f t="shared" si="66"/>
        <v>10</v>
      </c>
      <c r="AS37" s="658">
        <f t="shared" si="67"/>
        <v>0</v>
      </c>
      <c r="AT37" s="658">
        <f t="shared" si="68"/>
        <v>0</v>
      </c>
      <c r="AU37" s="658">
        <f t="shared" si="69"/>
        <v>0</v>
      </c>
      <c r="AV37" s="658">
        <f t="shared" si="70"/>
        <v>0</v>
      </c>
      <c r="AW37" s="658">
        <f t="shared" si="71"/>
        <v>0</v>
      </c>
      <c r="AX37" s="658">
        <f t="shared" si="72"/>
        <v>0</v>
      </c>
      <c r="AY37" s="658">
        <f t="shared" si="73"/>
        <v>0</v>
      </c>
      <c r="AZ37" s="658">
        <f t="shared" si="74"/>
        <v>0</v>
      </c>
      <c r="BA37" s="658">
        <f t="shared" si="75"/>
        <v>0</v>
      </c>
      <c r="BB37" s="658">
        <f>COUNTIF(E37:AH37,"T/I")</f>
        <v>0</v>
      </c>
      <c r="BC37" s="658">
        <f t="shared" si="76"/>
        <v>0</v>
      </c>
      <c r="BD37" s="658">
        <f t="shared" si="77"/>
        <v>0</v>
      </c>
      <c r="BE37" s="658">
        <f t="shared" si="78"/>
        <v>0</v>
      </c>
      <c r="BF37" s="658">
        <f t="shared" si="79"/>
        <v>0</v>
      </c>
      <c r="BG37" s="658">
        <f t="shared" si="80"/>
        <v>0</v>
      </c>
      <c r="BH37" s="658">
        <f t="shared" si="81"/>
        <v>0</v>
      </c>
      <c r="BI37" s="658">
        <f t="shared" si="82"/>
        <v>0</v>
      </c>
      <c r="BJ37" s="658">
        <f t="shared" si="83"/>
        <v>0</v>
      </c>
      <c r="BK37" s="658">
        <f t="shared" si="84"/>
        <v>0</v>
      </c>
      <c r="BL37" s="658">
        <f t="shared" si="85"/>
        <v>0</v>
      </c>
      <c r="BM37" s="662"/>
      <c r="BN37" s="662"/>
      <c r="BO37" s="662"/>
      <c r="BP37" s="662"/>
      <c r="BQ37" s="662"/>
      <c r="BR37" s="658">
        <f t="shared" si="26"/>
        <v>0</v>
      </c>
      <c r="BS37" s="660">
        <f t="shared" si="27"/>
        <v>120</v>
      </c>
      <c r="BT37" s="661"/>
      <c r="BU37" s="661"/>
      <c r="BV37" s="661"/>
      <c r="BW37" s="661"/>
      <c r="BX37" s="661"/>
      <c r="BY37" s="661"/>
      <c r="BZ37" s="661"/>
      <c r="CA37" s="661"/>
      <c r="CB37" s="661"/>
      <c r="CC37" s="661"/>
      <c r="CD37" s="661"/>
      <c r="CE37" s="661"/>
      <c r="CF37" s="661"/>
      <c r="CG37" s="661"/>
      <c r="CH37" s="661"/>
      <c r="CI37" s="661"/>
      <c r="CJ37" s="661"/>
      <c r="CK37" s="661"/>
      <c r="CL37" s="661"/>
      <c r="CM37" s="661"/>
      <c r="CN37" s="661"/>
      <c r="CO37" s="638"/>
      <c r="CP37" s="638"/>
      <c r="CQ37" s="638"/>
    </row>
    <row r="38" spans="1:95" s="639" customFormat="1" ht="27" customHeight="1">
      <c r="A38" s="646" t="s">
        <v>373</v>
      </c>
      <c r="B38" s="673" t="s">
        <v>374</v>
      </c>
      <c r="C38" s="675">
        <v>84566</v>
      </c>
      <c r="D38" s="648" t="s">
        <v>375</v>
      </c>
      <c r="E38" s="649"/>
      <c r="F38" s="651"/>
      <c r="G38" s="651" t="s">
        <v>21</v>
      </c>
      <c r="H38" s="651"/>
      <c r="I38" s="651"/>
      <c r="J38" s="651" t="s">
        <v>21</v>
      </c>
      <c r="K38" s="649"/>
      <c r="L38" s="649"/>
      <c r="M38" s="651" t="s">
        <v>21</v>
      </c>
      <c r="N38" s="651"/>
      <c r="O38" s="651"/>
      <c r="P38" s="651" t="s">
        <v>21</v>
      </c>
      <c r="Q38" s="651"/>
      <c r="R38" s="649"/>
      <c r="S38" s="649" t="s">
        <v>21</v>
      </c>
      <c r="T38" s="651"/>
      <c r="U38" s="651"/>
      <c r="V38" s="651" t="s">
        <v>21</v>
      </c>
      <c r="W38" s="649"/>
      <c r="X38" s="649"/>
      <c r="Y38" s="649" t="s">
        <v>21</v>
      </c>
      <c r="Z38" s="649"/>
      <c r="AA38" s="651"/>
      <c r="AB38" s="651" t="s">
        <v>21</v>
      </c>
      <c r="AC38" s="651"/>
      <c r="AD38" s="651"/>
      <c r="AE38" s="649" t="s">
        <v>19</v>
      </c>
      <c r="AF38" s="649"/>
      <c r="AG38" s="649"/>
      <c r="AH38" s="651" t="s">
        <v>21</v>
      </c>
      <c r="AI38" s="653">
        <f t="shared" si="59"/>
        <v>108</v>
      </c>
      <c r="AJ38" s="654">
        <f t="shared" si="60"/>
        <v>114</v>
      </c>
      <c r="AK38" s="654">
        <f t="shared" si="61"/>
        <v>6</v>
      </c>
      <c r="AL38" s="655" t="s">
        <v>376</v>
      </c>
      <c r="AM38" s="656">
        <f t="shared" si="62"/>
        <v>108</v>
      </c>
      <c r="AN38" s="656">
        <f t="shared" si="63"/>
        <v>6</v>
      </c>
      <c r="AO38" s="657"/>
      <c r="AP38" s="658">
        <f t="shared" si="64"/>
        <v>1</v>
      </c>
      <c r="AQ38" s="658">
        <f t="shared" si="65"/>
        <v>0</v>
      </c>
      <c r="AR38" s="658">
        <f t="shared" si="66"/>
        <v>9</v>
      </c>
      <c r="AS38" s="658">
        <f t="shared" si="67"/>
        <v>0</v>
      </c>
      <c r="AT38" s="658">
        <f t="shared" si="68"/>
        <v>0</v>
      </c>
      <c r="AU38" s="658">
        <f t="shared" si="69"/>
        <v>0</v>
      </c>
      <c r="AV38" s="658">
        <f t="shared" si="70"/>
        <v>0</v>
      </c>
      <c r="AW38" s="658">
        <f t="shared" si="71"/>
        <v>0</v>
      </c>
      <c r="AX38" s="658">
        <f t="shared" si="72"/>
        <v>0</v>
      </c>
      <c r="AY38" s="658">
        <f t="shared" si="73"/>
        <v>0</v>
      </c>
      <c r="AZ38" s="658">
        <f t="shared" si="74"/>
        <v>0</v>
      </c>
      <c r="BA38" s="658">
        <f t="shared" si="75"/>
        <v>0</v>
      </c>
      <c r="BB38" s="658">
        <f>COUNTIF(E38:AH38,"T/I")</f>
        <v>0</v>
      </c>
      <c r="BC38" s="658">
        <f t="shared" si="76"/>
        <v>0</v>
      </c>
      <c r="BD38" s="658">
        <f t="shared" si="77"/>
        <v>0</v>
      </c>
      <c r="BE38" s="658">
        <f t="shared" si="78"/>
        <v>0</v>
      </c>
      <c r="BF38" s="658">
        <f t="shared" si="79"/>
        <v>0</v>
      </c>
      <c r="BG38" s="658">
        <f t="shared" si="80"/>
        <v>0</v>
      </c>
      <c r="BH38" s="658">
        <f t="shared" si="81"/>
        <v>0</v>
      </c>
      <c r="BI38" s="658">
        <f t="shared" si="82"/>
        <v>0</v>
      </c>
      <c r="BJ38" s="658">
        <f t="shared" si="83"/>
        <v>0</v>
      </c>
      <c r="BK38" s="658">
        <f t="shared" si="84"/>
        <v>0</v>
      </c>
      <c r="BL38" s="658">
        <f t="shared" si="85"/>
        <v>0</v>
      </c>
      <c r="BM38" s="662"/>
      <c r="BN38" s="662"/>
      <c r="BO38" s="662"/>
      <c r="BP38" s="662"/>
      <c r="BQ38" s="662"/>
      <c r="BR38" s="658">
        <f t="shared" si="26"/>
        <v>0</v>
      </c>
      <c r="BS38" s="660">
        <f t="shared" si="27"/>
        <v>114</v>
      </c>
      <c r="BT38" s="661"/>
      <c r="BU38" s="661"/>
      <c r="BV38" s="661"/>
      <c r="BW38" s="661"/>
      <c r="BX38" s="661"/>
      <c r="BY38" s="661"/>
      <c r="BZ38" s="661"/>
      <c r="CA38" s="661"/>
      <c r="CB38" s="661"/>
      <c r="CC38" s="661"/>
      <c r="CD38" s="661"/>
      <c r="CE38" s="661"/>
      <c r="CF38" s="661"/>
      <c r="CG38" s="661"/>
      <c r="CH38" s="661"/>
      <c r="CI38" s="661"/>
      <c r="CJ38" s="661"/>
      <c r="CK38" s="661"/>
      <c r="CL38" s="661"/>
      <c r="CM38" s="661"/>
      <c r="CN38" s="661"/>
      <c r="CO38" s="638"/>
      <c r="CP38" s="638"/>
      <c r="CQ38" s="638"/>
    </row>
    <row r="39" spans="1:95" s="639" customFormat="1" ht="27" customHeight="1">
      <c r="A39" s="646" t="s">
        <v>377</v>
      </c>
      <c r="B39" s="673" t="s">
        <v>378</v>
      </c>
      <c r="C39" s="675">
        <v>937569</v>
      </c>
      <c r="D39" s="648" t="s">
        <v>303</v>
      </c>
      <c r="E39" s="649"/>
      <c r="F39" s="650" t="s">
        <v>21</v>
      </c>
      <c r="G39" s="651" t="s">
        <v>21</v>
      </c>
      <c r="H39" s="650" t="s">
        <v>21</v>
      </c>
      <c r="I39" s="651"/>
      <c r="J39" s="666" t="s">
        <v>17</v>
      </c>
      <c r="K39" s="649"/>
      <c r="L39" s="649"/>
      <c r="M39" s="651"/>
      <c r="N39" s="651" t="s">
        <v>21</v>
      </c>
      <c r="O39" s="650" t="s">
        <v>21</v>
      </c>
      <c r="P39" s="651" t="s">
        <v>21</v>
      </c>
      <c r="Q39" s="651"/>
      <c r="R39" s="649"/>
      <c r="S39" s="670" t="s">
        <v>379</v>
      </c>
      <c r="T39" s="671"/>
      <c r="U39" s="671"/>
      <c r="V39" s="671"/>
      <c r="W39" s="671"/>
      <c r="X39" s="671"/>
      <c r="Y39" s="671"/>
      <c r="Z39" s="671"/>
      <c r="AA39" s="671"/>
      <c r="AB39" s="671"/>
      <c r="AC39" s="671"/>
      <c r="AD39" s="671"/>
      <c r="AE39" s="671"/>
      <c r="AF39" s="671"/>
      <c r="AG39" s="671"/>
      <c r="AH39" s="672"/>
      <c r="AI39" s="653">
        <f t="shared" si="59"/>
        <v>36</v>
      </c>
      <c r="AJ39" s="654">
        <f t="shared" si="60"/>
        <v>72</v>
      </c>
      <c r="AK39" s="654">
        <f t="shared" si="61"/>
        <v>36</v>
      </c>
      <c r="AL39" s="655" t="s">
        <v>229</v>
      </c>
      <c r="AM39" s="656">
        <f t="shared" si="62"/>
        <v>36</v>
      </c>
      <c r="AN39" s="656">
        <f t="shared" si="63"/>
        <v>36</v>
      </c>
      <c r="AO39" s="657"/>
      <c r="AP39" s="658">
        <f t="shared" si="64"/>
        <v>0</v>
      </c>
      <c r="AQ39" s="658">
        <f t="shared" si="65"/>
        <v>0</v>
      </c>
      <c r="AR39" s="658">
        <f t="shared" si="66"/>
        <v>6</v>
      </c>
      <c r="AS39" s="658">
        <f t="shared" si="67"/>
        <v>0</v>
      </c>
      <c r="AT39" s="658">
        <f t="shared" si="68"/>
        <v>0</v>
      </c>
      <c r="AU39" s="658">
        <f t="shared" si="69"/>
        <v>0</v>
      </c>
      <c r="AV39" s="658">
        <f t="shared" si="70"/>
        <v>0</v>
      </c>
      <c r="AW39" s="658">
        <f t="shared" si="71"/>
        <v>0</v>
      </c>
      <c r="AX39" s="658">
        <f t="shared" si="72"/>
        <v>0</v>
      </c>
      <c r="AY39" s="658">
        <f t="shared" si="73"/>
        <v>0</v>
      </c>
      <c r="AZ39" s="658">
        <f t="shared" si="74"/>
        <v>0</v>
      </c>
      <c r="BA39" s="658">
        <f t="shared" si="75"/>
        <v>0</v>
      </c>
      <c r="BB39" s="658">
        <f>COUNTIF(E39:AH39,"T/I")</f>
        <v>0</v>
      </c>
      <c r="BC39" s="658">
        <f t="shared" si="76"/>
        <v>0</v>
      </c>
      <c r="BD39" s="658">
        <f t="shared" si="77"/>
        <v>0</v>
      </c>
      <c r="BE39" s="658">
        <f t="shared" si="78"/>
        <v>0</v>
      </c>
      <c r="BF39" s="658">
        <f t="shared" si="79"/>
        <v>0</v>
      </c>
      <c r="BG39" s="658">
        <f t="shared" si="80"/>
        <v>0</v>
      </c>
      <c r="BH39" s="658">
        <f t="shared" si="81"/>
        <v>0</v>
      </c>
      <c r="BI39" s="658">
        <f t="shared" si="82"/>
        <v>0</v>
      </c>
      <c r="BJ39" s="658">
        <f t="shared" si="83"/>
        <v>0</v>
      </c>
      <c r="BK39" s="658">
        <f t="shared" si="84"/>
        <v>0</v>
      </c>
      <c r="BL39" s="658">
        <f t="shared" si="85"/>
        <v>0</v>
      </c>
      <c r="BM39" s="662"/>
      <c r="BN39" s="662"/>
      <c r="BO39" s="662"/>
      <c r="BP39" s="662">
        <v>12</v>
      </c>
      <c r="BQ39" s="662"/>
      <c r="BR39" s="658">
        <f t="shared" si="26"/>
        <v>72</v>
      </c>
      <c r="BS39" s="660">
        <f t="shared" si="27"/>
        <v>72</v>
      </c>
      <c r="BT39" s="661"/>
      <c r="BU39" s="661"/>
      <c r="BV39" s="661"/>
      <c r="BW39" s="661"/>
      <c r="BX39" s="661"/>
      <c r="BY39" s="661"/>
      <c r="BZ39" s="661"/>
      <c r="CA39" s="661"/>
      <c r="CB39" s="661"/>
      <c r="CC39" s="661"/>
      <c r="CD39" s="661"/>
      <c r="CE39" s="661"/>
      <c r="CF39" s="661"/>
      <c r="CG39" s="661"/>
      <c r="CH39" s="661"/>
      <c r="CI39" s="661"/>
      <c r="CJ39" s="661"/>
      <c r="CK39" s="661"/>
      <c r="CL39" s="661"/>
      <c r="CM39" s="661"/>
      <c r="CN39" s="661"/>
      <c r="CO39" s="638"/>
      <c r="CP39" s="638"/>
      <c r="CQ39" s="638"/>
    </row>
    <row r="40" spans="1:95" s="639" customFormat="1" ht="27" customHeight="1">
      <c r="A40" s="646" t="s">
        <v>380</v>
      </c>
      <c r="B40" s="673" t="s">
        <v>381</v>
      </c>
      <c r="C40" s="675">
        <v>531827</v>
      </c>
      <c r="D40" s="648" t="s">
        <v>303</v>
      </c>
      <c r="E40" s="652" t="s">
        <v>21</v>
      </c>
      <c r="F40" s="666" t="s">
        <v>224</v>
      </c>
      <c r="G40" s="666" t="s">
        <v>224</v>
      </c>
      <c r="H40" s="651" t="s">
        <v>20</v>
      </c>
      <c r="I40" s="651" t="s">
        <v>20</v>
      </c>
      <c r="J40" s="651" t="s">
        <v>20</v>
      </c>
      <c r="K40" s="649"/>
      <c r="L40" s="652" t="s">
        <v>21</v>
      </c>
      <c r="M40" s="651"/>
      <c r="N40" s="651" t="s">
        <v>20</v>
      </c>
      <c r="O40" s="651" t="s">
        <v>20</v>
      </c>
      <c r="P40" s="651" t="s">
        <v>20</v>
      </c>
      <c r="Q40" s="651"/>
      <c r="R40" s="649"/>
      <c r="S40" s="652" t="s">
        <v>21</v>
      </c>
      <c r="T40" s="651" t="s">
        <v>20</v>
      </c>
      <c r="U40" s="651" t="s">
        <v>20</v>
      </c>
      <c r="V40" s="651" t="s">
        <v>20</v>
      </c>
      <c r="W40" s="649"/>
      <c r="X40" s="688"/>
      <c r="Y40" s="688" t="s">
        <v>17</v>
      </c>
      <c r="Z40" s="649"/>
      <c r="AA40" s="651" t="s">
        <v>20</v>
      </c>
      <c r="AB40" s="650" t="s">
        <v>20</v>
      </c>
      <c r="AC40" s="651" t="s">
        <v>20</v>
      </c>
      <c r="AD40" s="651" t="s">
        <v>20</v>
      </c>
      <c r="AE40" s="649" t="s">
        <v>20</v>
      </c>
      <c r="AF40" s="649"/>
      <c r="AG40" s="649"/>
      <c r="AH40" s="666" t="s">
        <v>17</v>
      </c>
      <c r="AI40" s="653">
        <f t="shared" si="59"/>
        <v>78</v>
      </c>
      <c r="AJ40" s="654">
        <f t="shared" si="60"/>
        <v>120</v>
      </c>
      <c r="AK40" s="654">
        <f t="shared" si="61"/>
        <v>42</v>
      </c>
      <c r="AL40" s="655" t="s">
        <v>229</v>
      </c>
      <c r="AM40" s="656">
        <f t="shared" si="62"/>
        <v>78</v>
      </c>
      <c r="AN40" s="656">
        <f t="shared" si="63"/>
        <v>42</v>
      </c>
      <c r="AO40" s="657"/>
      <c r="AP40" s="658">
        <f t="shared" si="64"/>
        <v>0</v>
      </c>
      <c r="AQ40" s="658">
        <f t="shared" si="65"/>
        <v>14</v>
      </c>
      <c r="AR40" s="658">
        <f t="shared" si="66"/>
        <v>3</v>
      </c>
      <c r="AS40" s="658">
        <f t="shared" si="67"/>
        <v>0</v>
      </c>
      <c r="AT40" s="658">
        <f t="shared" si="68"/>
        <v>0</v>
      </c>
      <c r="AU40" s="658">
        <f t="shared" si="69"/>
        <v>0</v>
      </c>
      <c r="AV40" s="658">
        <f t="shared" si="70"/>
        <v>0</v>
      </c>
      <c r="AW40" s="658">
        <f t="shared" si="71"/>
        <v>0</v>
      </c>
      <c r="AX40" s="658">
        <f t="shared" si="72"/>
        <v>0</v>
      </c>
      <c r="AY40" s="658">
        <f t="shared" si="73"/>
        <v>0</v>
      </c>
      <c r="AZ40" s="658">
        <f t="shared" si="74"/>
        <v>0</v>
      </c>
      <c r="BA40" s="658">
        <f t="shared" si="75"/>
        <v>0</v>
      </c>
      <c r="BB40" s="658">
        <f>COUNTIF(E40:AH40,"M/I")</f>
        <v>0</v>
      </c>
      <c r="BC40" s="658">
        <f t="shared" si="76"/>
        <v>0</v>
      </c>
      <c r="BD40" s="658">
        <f t="shared" si="77"/>
        <v>0</v>
      </c>
      <c r="BE40" s="658">
        <f t="shared" si="78"/>
        <v>0</v>
      </c>
      <c r="BF40" s="658">
        <f t="shared" si="79"/>
        <v>0</v>
      </c>
      <c r="BG40" s="658">
        <f t="shared" si="80"/>
        <v>0</v>
      </c>
      <c r="BH40" s="658">
        <f t="shared" si="81"/>
        <v>0</v>
      </c>
      <c r="BI40" s="658">
        <f t="shared" si="82"/>
        <v>0</v>
      </c>
      <c r="BJ40" s="658">
        <f t="shared" si="83"/>
        <v>0</v>
      </c>
      <c r="BK40" s="658">
        <f t="shared" si="84"/>
        <v>0</v>
      </c>
      <c r="BL40" s="658">
        <f t="shared" si="85"/>
        <v>0</v>
      </c>
      <c r="BM40" s="662"/>
      <c r="BN40" s="662">
        <v>2</v>
      </c>
      <c r="BO40" s="662"/>
      <c r="BP40" s="662">
        <v>3</v>
      </c>
      <c r="BQ40" s="662"/>
      <c r="BR40" s="658">
        <f t="shared" si="26"/>
        <v>30</v>
      </c>
      <c r="BS40" s="660">
        <f t="shared" si="27"/>
        <v>120</v>
      </c>
      <c r="BT40" s="661"/>
      <c r="BU40" s="661"/>
      <c r="BV40" s="661"/>
      <c r="BW40" s="661"/>
      <c r="BX40" s="661"/>
      <c r="BY40" s="661"/>
      <c r="BZ40" s="661"/>
      <c r="CA40" s="661"/>
      <c r="CB40" s="661"/>
      <c r="CC40" s="661"/>
      <c r="CD40" s="661"/>
      <c r="CE40" s="661"/>
      <c r="CF40" s="661"/>
      <c r="CG40" s="661"/>
      <c r="CH40" s="661"/>
      <c r="CI40" s="661"/>
      <c r="CJ40" s="661"/>
      <c r="CK40" s="661"/>
      <c r="CL40" s="661"/>
      <c r="CM40" s="661"/>
      <c r="CN40" s="661"/>
      <c r="CO40" s="638"/>
      <c r="CP40" s="638"/>
      <c r="CQ40" s="638"/>
    </row>
    <row r="41" spans="1:95" s="639" customFormat="1" ht="27" customHeight="1">
      <c r="A41" s="646" t="s">
        <v>382</v>
      </c>
      <c r="B41" s="673" t="s">
        <v>383</v>
      </c>
      <c r="C41" s="675">
        <v>407835</v>
      </c>
      <c r="D41" s="648" t="s">
        <v>303</v>
      </c>
      <c r="E41" s="652" t="s">
        <v>21</v>
      </c>
      <c r="F41" s="651"/>
      <c r="G41" s="651" t="s">
        <v>21</v>
      </c>
      <c r="H41" s="650" t="s">
        <v>21</v>
      </c>
      <c r="I41" s="651"/>
      <c r="J41" s="651" t="s">
        <v>21</v>
      </c>
      <c r="K41" s="649"/>
      <c r="L41" s="649"/>
      <c r="M41" s="651" t="s">
        <v>21</v>
      </c>
      <c r="N41" s="650" t="s">
        <v>21</v>
      </c>
      <c r="O41" s="651"/>
      <c r="P41" s="651" t="s">
        <v>21</v>
      </c>
      <c r="Q41" s="650" t="s">
        <v>21</v>
      </c>
      <c r="R41" s="649"/>
      <c r="S41" s="649" t="s">
        <v>21</v>
      </c>
      <c r="T41" s="650" t="s">
        <v>21</v>
      </c>
      <c r="U41" s="650" t="s">
        <v>21</v>
      </c>
      <c r="V41" s="651" t="s">
        <v>21</v>
      </c>
      <c r="W41" s="649"/>
      <c r="X41" s="652" t="s">
        <v>21</v>
      </c>
      <c r="Y41" s="649" t="s">
        <v>21</v>
      </c>
      <c r="Z41" s="649"/>
      <c r="AA41" s="651"/>
      <c r="AB41" s="651" t="s">
        <v>21</v>
      </c>
      <c r="AC41" s="650" t="s">
        <v>21</v>
      </c>
      <c r="AD41" s="651"/>
      <c r="AE41" s="652" t="s">
        <v>21</v>
      </c>
      <c r="AF41" s="652" t="s">
        <v>21</v>
      </c>
      <c r="AG41" s="649"/>
      <c r="AH41" s="651" t="s">
        <v>21</v>
      </c>
      <c r="AI41" s="653">
        <f t="shared" si="59"/>
        <v>108</v>
      </c>
      <c r="AJ41" s="654">
        <f t="shared" si="60"/>
        <v>228</v>
      </c>
      <c r="AK41" s="654">
        <f t="shared" si="61"/>
        <v>120</v>
      </c>
      <c r="AL41" s="655" t="s">
        <v>229</v>
      </c>
      <c r="AM41" s="656">
        <f t="shared" si="62"/>
        <v>108</v>
      </c>
      <c r="AN41" s="656">
        <f t="shared" si="63"/>
        <v>120</v>
      </c>
      <c r="AO41" s="657"/>
      <c r="AP41" s="658">
        <f t="shared" si="64"/>
        <v>0</v>
      </c>
      <c r="AQ41" s="658">
        <f t="shared" si="65"/>
        <v>0</v>
      </c>
      <c r="AR41" s="658">
        <f t="shared" si="66"/>
        <v>19</v>
      </c>
      <c r="AS41" s="658">
        <f t="shared" si="67"/>
        <v>0</v>
      </c>
      <c r="AT41" s="658">
        <f t="shared" si="68"/>
        <v>0</v>
      </c>
      <c r="AU41" s="658">
        <f t="shared" si="69"/>
        <v>0</v>
      </c>
      <c r="AV41" s="658">
        <f t="shared" si="70"/>
        <v>0</v>
      </c>
      <c r="AW41" s="658">
        <f t="shared" si="71"/>
        <v>0</v>
      </c>
      <c r="AX41" s="658">
        <f t="shared" si="72"/>
        <v>0</v>
      </c>
      <c r="AY41" s="658">
        <f t="shared" si="73"/>
        <v>0</v>
      </c>
      <c r="AZ41" s="658">
        <f t="shared" si="74"/>
        <v>0</v>
      </c>
      <c r="BA41" s="658">
        <f t="shared" si="75"/>
        <v>0</v>
      </c>
      <c r="BB41" s="658">
        <f t="shared" ref="BB41:BB49" si="86">COUNTIF(E41:AH41,"T/I")</f>
        <v>0</v>
      </c>
      <c r="BC41" s="658">
        <f t="shared" si="76"/>
        <v>0</v>
      </c>
      <c r="BD41" s="658">
        <f t="shared" si="77"/>
        <v>0</v>
      </c>
      <c r="BE41" s="658">
        <f t="shared" si="78"/>
        <v>0</v>
      </c>
      <c r="BF41" s="658">
        <f t="shared" si="79"/>
        <v>0</v>
      </c>
      <c r="BG41" s="658">
        <f t="shared" si="80"/>
        <v>0</v>
      </c>
      <c r="BH41" s="658">
        <f t="shared" si="81"/>
        <v>0</v>
      </c>
      <c r="BI41" s="658">
        <f t="shared" si="82"/>
        <v>0</v>
      </c>
      <c r="BJ41" s="658">
        <f t="shared" si="83"/>
        <v>0</v>
      </c>
      <c r="BK41" s="658">
        <f t="shared" si="84"/>
        <v>0</v>
      </c>
      <c r="BL41" s="658">
        <f t="shared" si="85"/>
        <v>0</v>
      </c>
      <c r="BM41" s="662"/>
      <c r="BN41" s="662"/>
      <c r="BO41" s="662"/>
      <c r="BP41" s="662"/>
      <c r="BQ41" s="662"/>
      <c r="BR41" s="658">
        <f t="shared" si="26"/>
        <v>0</v>
      </c>
      <c r="BS41" s="660">
        <f t="shared" si="27"/>
        <v>228</v>
      </c>
      <c r="BT41" s="661"/>
      <c r="BU41" s="661"/>
      <c r="BV41" s="661"/>
      <c r="BW41" s="661"/>
      <c r="BX41" s="661"/>
      <c r="BY41" s="661"/>
      <c r="BZ41" s="661"/>
      <c r="CA41" s="661"/>
      <c r="CB41" s="661"/>
      <c r="CC41" s="661"/>
      <c r="CD41" s="661"/>
      <c r="CE41" s="661"/>
      <c r="CF41" s="661"/>
      <c r="CG41" s="661"/>
      <c r="CH41" s="661"/>
      <c r="CI41" s="661"/>
      <c r="CJ41" s="661"/>
      <c r="CK41" s="661"/>
      <c r="CL41" s="661"/>
      <c r="CM41" s="661"/>
      <c r="CN41" s="661"/>
      <c r="CO41" s="638"/>
      <c r="CP41" s="638"/>
      <c r="CQ41" s="638"/>
    </row>
    <row r="42" spans="1:95" s="639" customFormat="1" ht="27" customHeight="1">
      <c r="A42" s="646" t="s">
        <v>384</v>
      </c>
      <c r="B42" s="673" t="s">
        <v>385</v>
      </c>
      <c r="C42" s="675">
        <v>534682</v>
      </c>
      <c r="D42" s="648" t="s">
        <v>303</v>
      </c>
      <c r="E42" s="688"/>
      <c r="F42" s="666" t="s">
        <v>17</v>
      </c>
      <c r="G42" s="651"/>
      <c r="H42" s="651"/>
      <c r="I42" s="651"/>
      <c r="J42" s="666" t="s">
        <v>17</v>
      </c>
      <c r="K42" s="649"/>
      <c r="L42" s="649"/>
      <c r="M42" s="666"/>
      <c r="N42" s="666" t="s">
        <v>17</v>
      </c>
      <c r="O42" s="651"/>
      <c r="P42" s="666" t="s">
        <v>17</v>
      </c>
      <c r="Q42" s="651"/>
      <c r="R42" s="688" t="s">
        <v>17</v>
      </c>
      <c r="S42" s="649"/>
      <c r="T42" s="651"/>
      <c r="U42" s="651"/>
      <c r="V42" s="651"/>
      <c r="W42" s="688" t="s">
        <v>17</v>
      </c>
      <c r="X42" s="649"/>
      <c r="Y42" s="649"/>
      <c r="Z42" s="649" t="s">
        <v>21</v>
      </c>
      <c r="AA42" s="651"/>
      <c r="AB42" s="651" t="s">
        <v>21</v>
      </c>
      <c r="AC42" s="651"/>
      <c r="AD42" s="651"/>
      <c r="AE42" s="649"/>
      <c r="AF42" s="649" t="s">
        <v>21</v>
      </c>
      <c r="AG42" s="649"/>
      <c r="AH42" s="650" t="s">
        <v>21</v>
      </c>
      <c r="AI42" s="653">
        <f t="shared" si="59"/>
        <v>36</v>
      </c>
      <c r="AJ42" s="654">
        <f t="shared" si="60"/>
        <v>48</v>
      </c>
      <c r="AK42" s="654">
        <f t="shared" si="61"/>
        <v>12</v>
      </c>
      <c r="AL42" s="655" t="s">
        <v>229</v>
      </c>
      <c r="AM42" s="656">
        <f t="shared" si="62"/>
        <v>36</v>
      </c>
      <c r="AN42" s="656">
        <f t="shared" si="63"/>
        <v>12</v>
      </c>
      <c r="AO42" s="657"/>
      <c r="AP42" s="658">
        <f t="shared" si="64"/>
        <v>0</v>
      </c>
      <c r="AQ42" s="658">
        <f t="shared" si="65"/>
        <v>0</v>
      </c>
      <c r="AR42" s="658">
        <f t="shared" si="66"/>
        <v>4</v>
      </c>
      <c r="AS42" s="658">
        <f t="shared" si="67"/>
        <v>0</v>
      </c>
      <c r="AT42" s="658">
        <f t="shared" si="68"/>
        <v>0</v>
      </c>
      <c r="AU42" s="658">
        <f t="shared" si="69"/>
        <v>0</v>
      </c>
      <c r="AV42" s="658">
        <f t="shared" si="70"/>
        <v>0</v>
      </c>
      <c r="AW42" s="658">
        <f t="shared" si="71"/>
        <v>0</v>
      </c>
      <c r="AX42" s="658">
        <f t="shared" si="72"/>
        <v>0</v>
      </c>
      <c r="AY42" s="658">
        <f t="shared" si="73"/>
        <v>0</v>
      </c>
      <c r="AZ42" s="658">
        <f t="shared" si="74"/>
        <v>0</v>
      </c>
      <c r="BA42" s="658">
        <f t="shared" si="75"/>
        <v>0</v>
      </c>
      <c r="BB42" s="658">
        <f t="shared" si="86"/>
        <v>0</v>
      </c>
      <c r="BC42" s="658">
        <f t="shared" si="76"/>
        <v>0</v>
      </c>
      <c r="BD42" s="658">
        <f t="shared" si="77"/>
        <v>0</v>
      </c>
      <c r="BE42" s="658">
        <f t="shared" si="78"/>
        <v>0</v>
      </c>
      <c r="BF42" s="658">
        <f t="shared" si="79"/>
        <v>0</v>
      </c>
      <c r="BG42" s="658">
        <f t="shared" si="80"/>
        <v>0</v>
      </c>
      <c r="BH42" s="658">
        <f t="shared" si="81"/>
        <v>0</v>
      </c>
      <c r="BI42" s="658">
        <f t="shared" si="82"/>
        <v>0</v>
      </c>
      <c r="BJ42" s="658">
        <f t="shared" si="83"/>
        <v>0</v>
      </c>
      <c r="BK42" s="658">
        <f t="shared" si="84"/>
        <v>0</v>
      </c>
      <c r="BL42" s="658">
        <f t="shared" si="85"/>
        <v>0</v>
      </c>
      <c r="BM42" s="662"/>
      <c r="BN42" s="662"/>
      <c r="BO42" s="662"/>
      <c r="BP42" s="662">
        <v>12</v>
      </c>
      <c r="BQ42" s="662"/>
      <c r="BR42" s="658">
        <f t="shared" si="26"/>
        <v>72</v>
      </c>
      <c r="BS42" s="660">
        <f t="shared" si="27"/>
        <v>48</v>
      </c>
      <c r="BT42" s="661"/>
      <c r="BU42" s="661"/>
      <c r="BV42" s="661"/>
      <c r="BW42" s="661"/>
      <c r="BX42" s="661"/>
      <c r="BY42" s="661"/>
      <c r="BZ42" s="661"/>
      <c r="CA42" s="661"/>
      <c r="CB42" s="661"/>
      <c r="CC42" s="661"/>
      <c r="CD42" s="661"/>
      <c r="CE42" s="661"/>
      <c r="CF42" s="661"/>
      <c r="CG42" s="661"/>
      <c r="CH42" s="661"/>
      <c r="CI42" s="661"/>
      <c r="CJ42" s="661"/>
      <c r="CK42" s="661"/>
      <c r="CL42" s="661"/>
      <c r="CM42" s="661"/>
      <c r="CN42" s="661"/>
      <c r="CO42" s="638"/>
      <c r="CP42" s="638"/>
      <c r="CQ42" s="638"/>
    </row>
    <row r="43" spans="1:95" s="639" customFormat="1" ht="27" customHeight="1">
      <c r="A43" s="646" t="s">
        <v>386</v>
      </c>
      <c r="B43" s="692" t="s">
        <v>387</v>
      </c>
      <c r="C43" s="687">
        <v>657818</v>
      </c>
      <c r="D43" s="648" t="s">
        <v>303</v>
      </c>
      <c r="E43" s="649"/>
      <c r="F43" s="651" t="s">
        <v>21</v>
      </c>
      <c r="G43" s="651" t="s">
        <v>21</v>
      </c>
      <c r="H43" s="650" t="s">
        <v>20</v>
      </c>
      <c r="I43" s="650" t="s">
        <v>19</v>
      </c>
      <c r="J43" s="651" t="s">
        <v>21</v>
      </c>
      <c r="K43" s="652" t="s">
        <v>21</v>
      </c>
      <c r="L43" s="652" t="s">
        <v>21</v>
      </c>
      <c r="M43" s="651" t="s">
        <v>21</v>
      </c>
      <c r="N43" s="651" t="s">
        <v>20</v>
      </c>
      <c r="O43" s="651" t="s">
        <v>21</v>
      </c>
      <c r="P43" s="651" t="s">
        <v>19</v>
      </c>
      <c r="Q43" s="650" t="s">
        <v>21</v>
      </c>
      <c r="R43" s="649"/>
      <c r="S43" s="649"/>
      <c r="T43" s="651"/>
      <c r="U43" s="651"/>
      <c r="V43" s="670" t="s">
        <v>43</v>
      </c>
      <c r="W43" s="671"/>
      <c r="X43" s="671"/>
      <c r="Y43" s="671"/>
      <c r="Z43" s="671"/>
      <c r="AA43" s="671"/>
      <c r="AB43" s="671"/>
      <c r="AC43" s="671"/>
      <c r="AD43" s="671"/>
      <c r="AE43" s="671"/>
      <c r="AF43" s="671"/>
      <c r="AG43" s="671"/>
      <c r="AH43" s="672"/>
      <c r="AI43" s="653">
        <f t="shared" si="59"/>
        <v>72</v>
      </c>
      <c r="AJ43" s="654">
        <f t="shared" si="60"/>
        <v>120</v>
      </c>
      <c r="AK43" s="654">
        <f t="shared" si="61"/>
        <v>48</v>
      </c>
      <c r="AL43" s="655" t="s">
        <v>229</v>
      </c>
      <c r="AM43" s="656">
        <f t="shared" si="62"/>
        <v>72</v>
      </c>
      <c r="AN43" s="656">
        <f t="shared" si="63"/>
        <v>48</v>
      </c>
      <c r="AO43" s="657"/>
      <c r="AP43" s="658">
        <f t="shared" si="64"/>
        <v>2</v>
      </c>
      <c r="AQ43" s="658">
        <f t="shared" si="65"/>
        <v>2</v>
      </c>
      <c r="AR43" s="658">
        <f t="shared" si="66"/>
        <v>8</v>
      </c>
      <c r="AS43" s="658">
        <f t="shared" si="67"/>
        <v>0</v>
      </c>
      <c r="AT43" s="658">
        <f t="shared" si="68"/>
        <v>0</v>
      </c>
      <c r="AU43" s="658">
        <f t="shared" si="69"/>
        <v>0</v>
      </c>
      <c r="AV43" s="658">
        <f t="shared" si="70"/>
        <v>0</v>
      </c>
      <c r="AW43" s="658">
        <f t="shared" si="71"/>
        <v>0</v>
      </c>
      <c r="AX43" s="658">
        <f t="shared" si="72"/>
        <v>0</v>
      </c>
      <c r="AY43" s="658">
        <f t="shared" si="73"/>
        <v>0</v>
      </c>
      <c r="AZ43" s="658">
        <f t="shared" si="74"/>
        <v>0</v>
      </c>
      <c r="BA43" s="658">
        <f t="shared" si="75"/>
        <v>0</v>
      </c>
      <c r="BB43" s="658">
        <f t="shared" si="86"/>
        <v>0</v>
      </c>
      <c r="BC43" s="658">
        <f t="shared" si="76"/>
        <v>0</v>
      </c>
      <c r="BD43" s="658">
        <f t="shared" si="77"/>
        <v>0</v>
      </c>
      <c r="BE43" s="658">
        <f t="shared" si="78"/>
        <v>0</v>
      </c>
      <c r="BF43" s="658">
        <f t="shared" si="79"/>
        <v>0</v>
      </c>
      <c r="BG43" s="658">
        <f t="shared" si="80"/>
        <v>0</v>
      </c>
      <c r="BH43" s="658">
        <f t="shared" si="81"/>
        <v>0</v>
      </c>
      <c r="BI43" s="658">
        <f t="shared" si="82"/>
        <v>0</v>
      </c>
      <c r="BJ43" s="658">
        <f t="shared" si="83"/>
        <v>0</v>
      </c>
      <c r="BK43" s="658">
        <f t="shared" si="84"/>
        <v>0</v>
      </c>
      <c r="BL43" s="658">
        <f t="shared" si="85"/>
        <v>0</v>
      </c>
      <c r="BM43" s="662"/>
      <c r="BN43" s="662">
        <v>6</v>
      </c>
      <c r="BO43" s="662"/>
      <c r="BP43" s="662"/>
      <c r="BQ43" s="662"/>
      <c r="BR43" s="658">
        <f t="shared" si="26"/>
        <v>36</v>
      </c>
      <c r="BS43" s="660">
        <f t="shared" si="27"/>
        <v>120</v>
      </c>
      <c r="BT43" s="661"/>
      <c r="BU43" s="661"/>
      <c r="BV43" s="661"/>
      <c r="BW43" s="661"/>
      <c r="BX43" s="661"/>
      <c r="BY43" s="661"/>
      <c r="BZ43" s="661"/>
      <c r="CA43" s="661"/>
      <c r="CB43" s="661"/>
      <c r="CC43" s="661"/>
      <c r="CD43" s="661"/>
      <c r="CE43" s="661"/>
      <c r="CF43" s="661"/>
      <c r="CG43" s="661"/>
      <c r="CH43" s="661"/>
      <c r="CI43" s="661"/>
      <c r="CJ43" s="661"/>
      <c r="CK43" s="661"/>
      <c r="CL43" s="661"/>
      <c r="CM43" s="661"/>
      <c r="CN43" s="661"/>
      <c r="CO43" s="638"/>
      <c r="CP43" s="638"/>
      <c r="CQ43" s="638"/>
    </row>
    <row r="44" spans="1:95" s="694" customFormat="1" ht="27" customHeight="1">
      <c r="A44" s="646" t="s">
        <v>388</v>
      </c>
      <c r="B44" s="673" t="s">
        <v>389</v>
      </c>
      <c r="C44" s="675" t="s">
        <v>390</v>
      </c>
      <c r="D44" s="648" t="s">
        <v>303</v>
      </c>
      <c r="E44" s="649"/>
      <c r="F44" s="650" t="s">
        <v>21</v>
      </c>
      <c r="G44" s="651" t="s">
        <v>21</v>
      </c>
      <c r="H44" s="650" t="s">
        <v>21</v>
      </c>
      <c r="I44" s="651"/>
      <c r="J44" s="651" t="s">
        <v>21</v>
      </c>
      <c r="K44" s="649"/>
      <c r="L44" s="649"/>
      <c r="M44" s="651" t="s">
        <v>21</v>
      </c>
      <c r="N44" s="650" t="s">
        <v>21</v>
      </c>
      <c r="O44" s="650" t="s">
        <v>21</v>
      </c>
      <c r="P44" s="651" t="s">
        <v>21</v>
      </c>
      <c r="Q44" s="651"/>
      <c r="R44" s="652" t="s">
        <v>21</v>
      </c>
      <c r="S44" s="649" t="s">
        <v>21</v>
      </c>
      <c r="T44" s="651"/>
      <c r="U44" s="650" t="s">
        <v>19</v>
      </c>
      <c r="V44" s="651" t="s">
        <v>21</v>
      </c>
      <c r="W44" s="649"/>
      <c r="X44" s="649"/>
      <c r="Y44" s="649"/>
      <c r="Z44" s="649"/>
      <c r="AA44" s="650" t="s">
        <v>20</v>
      </c>
      <c r="AB44" s="651" t="s">
        <v>21</v>
      </c>
      <c r="AC44" s="651" t="s">
        <v>21</v>
      </c>
      <c r="AD44" s="650" t="s">
        <v>21</v>
      </c>
      <c r="AE44" s="652" t="s">
        <v>21</v>
      </c>
      <c r="AF44" s="652" t="s">
        <v>21</v>
      </c>
      <c r="AG44" s="649"/>
      <c r="AH44" s="651" t="s">
        <v>21</v>
      </c>
      <c r="AI44" s="653">
        <f t="shared" si="59"/>
        <v>108</v>
      </c>
      <c r="AJ44" s="654">
        <f t="shared" si="60"/>
        <v>216</v>
      </c>
      <c r="AK44" s="654">
        <f t="shared" si="61"/>
        <v>108</v>
      </c>
      <c r="AL44" s="655" t="s">
        <v>229</v>
      </c>
      <c r="AM44" s="656">
        <f t="shared" si="62"/>
        <v>108</v>
      </c>
      <c r="AN44" s="656">
        <f t="shared" si="63"/>
        <v>108</v>
      </c>
      <c r="AO44" s="657"/>
      <c r="AP44" s="658">
        <f t="shared" si="64"/>
        <v>1</v>
      </c>
      <c r="AQ44" s="658">
        <f t="shared" si="65"/>
        <v>1</v>
      </c>
      <c r="AR44" s="658">
        <f t="shared" si="66"/>
        <v>17</v>
      </c>
      <c r="AS44" s="658">
        <f t="shared" si="67"/>
        <v>0</v>
      </c>
      <c r="AT44" s="658">
        <f t="shared" si="68"/>
        <v>0</v>
      </c>
      <c r="AU44" s="658">
        <f t="shared" si="69"/>
        <v>0</v>
      </c>
      <c r="AV44" s="658">
        <f t="shared" si="70"/>
        <v>0</v>
      </c>
      <c r="AW44" s="658">
        <f t="shared" si="71"/>
        <v>0</v>
      </c>
      <c r="AX44" s="658">
        <f t="shared" si="72"/>
        <v>0</v>
      </c>
      <c r="AY44" s="658">
        <f t="shared" si="73"/>
        <v>0</v>
      </c>
      <c r="AZ44" s="658">
        <f t="shared" si="74"/>
        <v>0</v>
      </c>
      <c r="BA44" s="658">
        <f t="shared" si="75"/>
        <v>0</v>
      </c>
      <c r="BB44" s="658">
        <f t="shared" si="86"/>
        <v>0</v>
      </c>
      <c r="BC44" s="658">
        <f t="shared" si="76"/>
        <v>0</v>
      </c>
      <c r="BD44" s="658">
        <f t="shared" si="77"/>
        <v>0</v>
      </c>
      <c r="BE44" s="658">
        <f t="shared" si="78"/>
        <v>0</v>
      </c>
      <c r="BF44" s="658">
        <f t="shared" si="79"/>
        <v>0</v>
      </c>
      <c r="BG44" s="658">
        <f t="shared" si="80"/>
        <v>0</v>
      </c>
      <c r="BH44" s="658">
        <f t="shared" si="81"/>
        <v>0</v>
      </c>
      <c r="BI44" s="658">
        <f t="shared" si="82"/>
        <v>0</v>
      </c>
      <c r="BJ44" s="658">
        <f t="shared" si="83"/>
        <v>0</v>
      </c>
      <c r="BK44" s="658">
        <f t="shared" si="84"/>
        <v>0</v>
      </c>
      <c r="BL44" s="658">
        <f t="shared" si="85"/>
        <v>0</v>
      </c>
      <c r="BM44" s="662"/>
      <c r="BN44" s="662"/>
      <c r="BO44" s="662"/>
      <c r="BP44" s="662"/>
      <c r="BQ44" s="662"/>
      <c r="BR44" s="658">
        <f t="shared" si="26"/>
        <v>0</v>
      </c>
      <c r="BS44" s="660">
        <f t="shared" si="27"/>
        <v>216</v>
      </c>
      <c r="BT44" s="678"/>
      <c r="BU44" s="678"/>
      <c r="BV44" s="678"/>
      <c r="BW44" s="678"/>
      <c r="BX44" s="678"/>
      <c r="BY44" s="678"/>
      <c r="BZ44" s="678"/>
      <c r="CA44" s="678"/>
      <c r="CB44" s="678"/>
      <c r="CC44" s="678"/>
      <c r="CD44" s="678"/>
      <c r="CE44" s="678"/>
      <c r="CF44" s="678"/>
      <c r="CG44" s="678"/>
      <c r="CH44" s="678"/>
      <c r="CI44" s="678"/>
      <c r="CJ44" s="678"/>
      <c r="CK44" s="678"/>
      <c r="CL44" s="678"/>
      <c r="CM44" s="678"/>
      <c r="CN44" s="678"/>
      <c r="CO44" s="693"/>
      <c r="CP44" s="693"/>
      <c r="CQ44" s="693"/>
    </row>
    <row r="45" spans="1:95" s="694" customFormat="1" ht="27" customHeight="1">
      <c r="A45" s="646" t="s">
        <v>391</v>
      </c>
      <c r="B45" s="673" t="s">
        <v>392</v>
      </c>
      <c r="C45" s="675"/>
      <c r="D45" s="648" t="s">
        <v>303</v>
      </c>
      <c r="E45" s="649"/>
      <c r="F45" s="651"/>
      <c r="G45" s="651" t="s">
        <v>21</v>
      </c>
      <c r="H45" s="651"/>
      <c r="I45" s="651"/>
      <c r="J45" s="651"/>
      <c r="K45" s="649" t="s">
        <v>21</v>
      </c>
      <c r="L45" s="649"/>
      <c r="M45" s="651" t="s">
        <v>21</v>
      </c>
      <c r="N45" s="651"/>
      <c r="O45" s="651" t="s">
        <v>21</v>
      </c>
      <c r="P45" s="651"/>
      <c r="Q45" s="651" t="s">
        <v>21</v>
      </c>
      <c r="R45" s="649"/>
      <c r="S45" s="649" t="s">
        <v>21</v>
      </c>
      <c r="T45" s="651"/>
      <c r="U45" s="651"/>
      <c r="V45" s="651"/>
      <c r="W45" s="649" t="s">
        <v>21</v>
      </c>
      <c r="X45" s="649"/>
      <c r="Y45" s="652" t="s">
        <v>21</v>
      </c>
      <c r="Z45" s="649"/>
      <c r="AA45" s="651" t="s">
        <v>21</v>
      </c>
      <c r="AB45" s="651"/>
      <c r="AC45" s="650" t="s">
        <v>21</v>
      </c>
      <c r="AD45" s="651"/>
      <c r="AE45" s="649"/>
      <c r="AF45" s="649"/>
      <c r="AG45" s="649" t="s">
        <v>21</v>
      </c>
      <c r="AH45" s="651"/>
      <c r="AI45" s="653">
        <f t="shared" si="59"/>
        <v>108</v>
      </c>
      <c r="AJ45" s="654">
        <f t="shared" si="60"/>
        <v>132</v>
      </c>
      <c r="AK45" s="654">
        <f t="shared" si="61"/>
        <v>24</v>
      </c>
      <c r="AL45" s="655" t="s">
        <v>229</v>
      </c>
      <c r="AM45" s="656">
        <f t="shared" si="62"/>
        <v>108</v>
      </c>
      <c r="AN45" s="656">
        <f t="shared" si="63"/>
        <v>24</v>
      </c>
      <c r="AO45" s="657"/>
      <c r="AP45" s="658">
        <f t="shared" si="64"/>
        <v>0</v>
      </c>
      <c r="AQ45" s="658">
        <f t="shared" si="65"/>
        <v>0</v>
      </c>
      <c r="AR45" s="658">
        <f t="shared" si="66"/>
        <v>11</v>
      </c>
      <c r="AS45" s="658">
        <f t="shared" si="67"/>
        <v>0</v>
      </c>
      <c r="AT45" s="658">
        <f t="shared" si="68"/>
        <v>0</v>
      </c>
      <c r="AU45" s="658">
        <f t="shared" si="69"/>
        <v>0</v>
      </c>
      <c r="AV45" s="658">
        <f t="shared" si="70"/>
        <v>0</v>
      </c>
      <c r="AW45" s="658">
        <f t="shared" si="71"/>
        <v>0</v>
      </c>
      <c r="AX45" s="658">
        <f t="shared" si="72"/>
        <v>0</v>
      </c>
      <c r="AY45" s="658">
        <f t="shared" si="73"/>
        <v>0</v>
      </c>
      <c r="AZ45" s="658">
        <f t="shared" si="74"/>
        <v>0</v>
      </c>
      <c r="BA45" s="658">
        <f t="shared" si="75"/>
        <v>0</v>
      </c>
      <c r="BB45" s="658">
        <f t="shared" si="86"/>
        <v>0</v>
      </c>
      <c r="BC45" s="658">
        <f t="shared" si="76"/>
        <v>0</v>
      </c>
      <c r="BD45" s="658">
        <f t="shared" si="77"/>
        <v>0</v>
      </c>
      <c r="BE45" s="658">
        <f t="shared" si="78"/>
        <v>0</v>
      </c>
      <c r="BF45" s="658">
        <f t="shared" si="79"/>
        <v>0</v>
      </c>
      <c r="BG45" s="658">
        <f t="shared" si="80"/>
        <v>0</v>
      </c>
      <c r="BH45" s="658">
        <f t="shared" si="81"/>
        <v>0</v>
      </c>
      <c r="BI45" s="658">
        <f t="shared" si="82"/>
        <v>0</v>
      </c>
      <c r="BJ45" s="658">
        <f t="shared" si="83"/>
        <v>0</v>
      </c>
      <c r="BK45" s="658">
        <f t="shared" si="84"/>
        <v>0</v>
      </c>
      <c r="BL45" s="658">
        <f t="shared" si="85"/>
        <v>0</v>
      </c>
      <c r="BM45" s="662"/>
      <c r="BN45" s="662"/>
      <c r="BO45" s="662"/>
      <c r="BP45" s="662"/>
      <c r="BQ45" s="662"/>
      <c r="BR45" s="658">
        <f t="shared" si="26"/>
        <v>0</v>
      </c>
      <c r="BS45" s="660">
        <f t="shared" si="27"/>
        <v>132</v>
      </c>
      <c r="BT45" s="678"/>
      <c r="BU45" s="678"/>
      <c r="BV45" s="678"/>
      <c r="BW45" s="678"/>
      <c r="BX45" s="678"/>
      <c r="BY45" s="678"/>
      <c r="BZ45" s="678"/>
      <c r="CA45" s="678"/>
      <c r="CB45" s="678"/>
      <c r="CC45" s="678"/>
      <c r="CD45" s="678"/>
      <c r="CE45" s="678"/>
      <c r="CF45" s="678"/>
      <c r="CG45" s="678"/>
      <c r="CH45" s="678"/>
      <c r="CI45" s="678"/>
      <c r="CJ45" s="678"/>
      <c r="CK45" s="678"/>
      <c r="CL45" s="678"/>
      <c r="CM45" s="678"/>
      <c r="CN45" s="678"/>
      <c r="CO45" s="693"/>
      <c r="CP45" s="693"/>
      <c r="CQ45" s="693"/>
    </row>
    <row r="46" spans="1:95" s="694" customFormat="1" ht="27" customHeight="1">
      <c r="A46" s="646" t="s">
        <v>393</v>
      </c>
      <c r="B46" s="673" t="s">
        <v>394</v>
      </c>
      <c r="C46" s="687"/>
      <c r="D46" s="648" t="s">
        <v>303</v>
      </c>
      <c r="E46" s="649"/>
      <c r="F46" s="651"/>
      <c r="G46" s="651"/>
      <c r="H46" s="651"/>
      <c r="I46" s="651"/>
      <c r="J46" s="651"/>
      <c r="K46" s="649"/>
      <c r="L46" s="649"/>
      <c r="M46" s="651"/>
      <c r="N46" s="651"/>
      <c r="O46" s="651"/>
      <c r="P46" s="651"/>
      <c r="Q46" s="651"/>
      <c r="R46" s="649"/>
      <c r="S46" s="649"/>
      <c r="T46" s="651"/>
      <c r="U46" s="651" t="s">
        <v>21</v>
      </c>
      <c r="V46" s="651"/>
      <c r="W46" s="649" t="s">
        <v>21</v>
      </c>
      <c r="X46" s="649"/>
      <c r="Y46" s="649" t="s">
        <v>21</v>
      </c>
      <c r="Z46" s="649"/>
      <c r="AA46" s="650" t="s">
        <v>21</v>
      </c>
      <c r="AB46" s="651"/>
      <c r="AC46" s="650" t="s">
        <v>21</v>
      </c>
      <c r="AD46" s="651"/>
      <c r="AE46" s="649" t="s">
        <v>21</v>
      </c>
      <c r="AF46" s="649"/>
      <c r="AG46" s="649"/>
      <c r="AH46" s="651"/>
      <c r="AI46" s="653">
        <f t="shared" si="59"/>
        <v>48</v>
      </c>
      <c r="AJ46" s="654">
        <f t="shared" si="60"/>
        <v>72</v>
      </c>
      <c r="AK46" s="654">
        <f t="shared" si="61"/>
        <v>24</v>
      </c>
      <c r="AL46" s="655" t="s">
        <v>229</v>
      </c>
      <c r="AM46" s="656">
        <f t="shared" si="62"/>
        <v>48</v>
      </c>
      <c r="AN46" s="656">
        <f t="shared" si="63"/>
        <v>24</v>
      </c>
      <c r="AO46" s="657"/>
      <c r="AP46" s="658">
        <f t="shared" si="64"/>
        <v>0</v>
      </c>
      <c r="AQ46" s="658">
        <f t="shared" si="65"/>
        <v>0</v>
      </c>
      <c r="AR46" s="658">
        <f t="shared" si="66"/>
        <v>6</v>
      </c>
      <c r="AS46" s="658">
        <f t="shared" si="67"/>
        <v>0</v>
      </c>
      <c r="AT46" s="658">
        <f t="shared" si="68"/>
        <v>0</v>
      </c>
      <c r="AU46" s="658">
        <f t="shared" si="69"/>
        <v>0</v>
      </c>
      <c r="AV46" s="658">
        <f t="shared" si="70"/>
        <v>0</v>
      </c>
      <c r="AW46" s="658">
        <f t="shared" si="71"/>
        <v>0</v>
      </c>
      <c r="AX46" s="658">
        <f t="shared" si="72"/>
        <v>0</v>
      </c>
      <c r="AY46" s="658">
        <f t="shared" si="73"/>
        <v>0</v>
      </c>
      <c r="AZ46" s="658">
        <f t="shared" si="74"/>
        <v>0</v>
      </c>
      <c r="BA46" s="658">
        <f t="shared" si="75"/>
        <v>0</v>
      </c>
      <c r="BB46" s="658">
        <f t="shared" si="86"/>
        <v>0</v>
      </c>
      <c r="BC46" s="658">
        <f t="shared" si="76"/>
        <v>0</v>
      </c>
      <c r="BD46" s="658">
        <f t="shared" si="77"/>
        <v>0</v>
      </c>
      <c r="BE46" s="658">
        <f t="shared" si="78"/>
        <v>0</v>
      </c>
      <c r="BF46" s="658">
        <f t="shared" si="79"/>
        <v>0</v>
      </c>
      <c r="BG46" s="658">
        <f t="shared" si="80"/>
        <v>0</v>
      </c>
      <c r="BH46" s="658">
        <f t="shared" si="81"/>
        <v>0</v>
      </c>
      <c r="BI46" s="658">
        <f t="shared" si="82"/>
        <v>0</v>
      </c>
      <c r="BJ46" s="658">
        <f t="shared" si="83"/>
        <v>0</v>
      </c>
      <c r="BK46" s="658">
        <f t="shared" si="84"/>
        <v>0</v>
      </c>
      <c r="BL46" s="658">
        <f t="shared" si="85"/>
        <v>0</v>
      </c>
      <c r="BM46" s="662"/>
      <c r="BN46" s="662">
        <v>10</v>
      </c>
      <c r="BO46" s="662"/>
      <c r="BP46" s="662"/>
      <c r="BQ46" s="662"/>
      <c r="BR46" s="658">
        <f t="shared" si="26"/>
        <v>60</v>
      </c>
      <c r="BS46" s="660">
        <f t="shared" si="27"/>
        <v>72</v>
      </c>
      <c r="BT46" s="678"/>
      <c r="BU46" s="678"/>
      <c r="BV46" s="678"/>
      <c r="BW46" s="678"/>
      <c r="BX46" s="678"/>
      <c r="BY46" s="678"/>
      <c r="BZ46" s="678"/>
      <c r="CA46" s="678"/>
      <c r="CB46" s="678"/>
      <c r="CC46" s="678"/>
      <c r="CD46" s="678"/>
      <c r="CE46" s="678"/>
      <c r="CF46" s="678"/>
      <c r="CG46" s="678"/>
      <c r="CH46" s="678"/>
      <c r="CI46" s="678"/>
      <c r="CJ46" s="678"/>
      <c r="CK46" s="678"/>
      <c r="CL46" s="678"/>
      <c r="CM46" s="678"/>
      <c r="CN46" s="678"/>
      <c r="CO46" s="693"/>
      <c r="CP46" s="693"/>
      <c r="CQ46" s="693"/>
    </row>
    <row r="47" spans="1:95" s="694" customFormat="1" ht="27" customHeight="1">
      <c r="A47" s="646">
        <v>434426</v>
      </c>
      <c r="B47" s="673" t="s">
        <v>395</v>
      </c>
      <c r="C47" s="687">
        <v>602939</v>
      </c>
      <c r="D47" s="648" t="s">
        <v>303</v>
      </c>
      <c r="E47" s="649"/>
      <c r="F47" s="651"/>
      <c r="G47" s="651" t="s">
        <v>21</v>
      </c>
      <c r="H47" s="651"/>
      <c r="I47" s="651" t="s">
        <v>21</v>
      </c>
      <c r="J47" s="651"/>
      <c r="K47" s="649"/>
      <c r="L47" s="649"/>
      <c r="M47" s="651" t="s">
        <v>21</v>
      </c>
      <c r="N47" s="651"/>
      <c r="O47" s="651"/>
      <c r="P47" s="651"/>
      <c r="Q47" s="651" t="s">
        <v>21</v>
      </c>
      <c r="R47" s="649"/>
      <c r="S47" s="649" t="s">
        <v>21</v>
      </c>
      <c r="T47" s="651"/>
      <c r="U47" s="651" t="s">
        <v>21</v>
      </c>
      <c r="V47" s="651"/>
      <c r="W47" s="649"/>
      <c r="X47" s="649"/>
      <c r="Y47" s="652" t="s">
        <v>21</v>
      </c>
      <c r="Z47" s="649"/>
      <c r="AA47" s="651"/>
      <c r="AB47" s="651"/>
      <c r="AC47" s="651" t="s">
        <v>21</v>
      </c>
      <c r="AD47" s="651"/>
      <c r="AE47" s="649" t="s">
        <v>21</v>
      </c>
      <c r="AF47" s="649"/>
      <c r="AG47" s="649" t="s">
        <v>21</v>
      </c>
      <c r="AH47" s="651"/>
      <c r="AI47" s="653">
        <f t="shared" si="59"/>
        <v>108</v>
      </c>
      <c r="AJ47" s="654">
        <f t="shared" si="60"/>
        <v>120</v>
      </c>
      <c r="AK47" s="654">
        <f t="shared" si="61"/>
        <v>12</v>
      </c>
      <c r="AL47" s="655" t="s">
        <v>229</v>
      </c>
      <c r="AM47" s="656">
        <f t="shared" si="62"/>
        <v>108</v>
      </c>
      <c r="AN47" s="656">
        <f t="shared" si="63"/>
        <v>12</v>
      </c>
      <c r="AO47" s="657"/>
      <c r="AP47" s="658">
        <f t="shared" si="64"/>
        <v>0</v>
      </c>
      <c r="AQ47" s="658">
        <f t="shared" si="65"/>
        <v>0</v>
      </c>
      <c r="AR47" s="658">
        <f t="shared" si="66"/>
        <v>10</v>
      </c>
      <c r="AS47" s="658">
        <f t="shared" si="67"/>
        <v>0</v>
      </c>
      <c r="AT47" s="658">
        <f t="shared" si="68"/>
        <v>0</v>
      </c>
      <c r="AU47" s="658">
        <f t="shared" si="69"/>
        <v>0</v>
      </c>
      <c r="AV47" s="658">
        <f t="shared" si="70"/>
        <v>0</v>
      </c>
      <c r="AW47" s="658">
        <f t="shared" si="71"/>
        <v>0</v>
      </c>
      <c r="AX47" s="658">
        <f t="shared" si="72"/>
        <v>0</v>
      </c>
      <c r="AY47" s="658">
        <f t="shared" si="73"/>
        <v>0</v>
      </c>
      <c r="AZ47" s="658">
        <f t="shared" si="74"/>
        <v>0</v>
      </c>
      <c r="BA47" s="658">
        <f t="shared" si="75"/>
        <v>0</v>
      </c>
      <c r="BB47" s="658">
        <f t="shared" si="86"/>
        <v>0</v>
      </c>
      <c r="BC47" s="658">
        <f t="shared" si="76"/>
        <v>0</v>
      </c>
      <c r="BD47" s="658">
        <f t="shared" si="77"/>
        <v>0</v>
      </c>
      <c r="BE47" s="658">
        <f t="shared" si="78"/>
        <v>0</v>
      </c>
      <c r="BF47" s="658">
        <f t="shared" si="79"/>
        <v>0</v>
      </c>
      <c r="BG47" s="658">
        <f t="shared" si="80"/>
        <v>0</v>
      </c>
      <c r="BH47" s="658">
        <f t="shared" si="81"/>
        <v>0</v>
      </c>
      <c r="BI47" s="658">
        <f t="shared" si="82"/>
        <v>0</v>
      </c>
      <c r="BJ47" s="658">
        <f t="shared" si="83"/>
        <v>0</v>
      </c>
      <c r="BK47" s="658">
        <f t="shared" si="84"/>
        <v>0</v>
      </c>
      <c r="BL47" s="658">
        <f t="shared" si="85"/>
        <v>0</v>
      </c>
      <c r="BM47" s="662"/>
      <c r="BN47" s="662"/>
      <c r="BO47" s="662"/>
      <c r="BP47" s="662"/>
      <c r="BQ47" s="662"/>
      <c r="BR47" s="658">
        <f t="shared" si="26"/>
        <v>0</v>
      </c>
      <c r="BS47" s="660">
        <f t="shared" si="27"/>
        <v>120</v>
      </c>
      <c r="BT47" s="678"/>
      <c r="BU47" s="678"/>
      <c r="BV47" s="678"/>
      <c r="BW47" s="678"/>
      <c r="BX47" s="678"/>
      <c r="BY47" s="678"/>
      <c r="BZ47" s="678"/>
      <c r="CA47" s="678"/>
      <c r="CB47" s="678"/>
      <c r="CC47" s="678"/>
      <c r="CD47" s="678"/>
      <c r="CE47" s="678"/>
      <c r="CF47" s="678"/>
      <c r="CG47" s="678"/>
      <c r="CH47" s="678"/>
      <c r="CI47" s="678"/>
      <c r="CJ47" s="678"/>
      <c r="CK47" s="678"/>
      <c r="CL47" s="678"/>
      <c r="CM47" s="678"/>
      <c r="CN47" s="678"/>
      <c r="CO47" s="693"/>
      <c r="CP47" s="693"/>
      <c r="CQ47" s="693"/>
    </row>
    <row r="48" spans="1:95" s="694" customFormat="1" ht="27" customHeight="1">
      <c r="A48" s="646">
        <v>432970</v>
      </c>
      <c r="B48" s="673" t="s">
        <v>396</v>
      </c>
      <c r="C48" s="687">
        <v>485128</v>
      </c>
      <c r="D48" s="648" t="s">
        <v>303</v>
      </c>
      <c r="E48" s="649"/>
      <c r="F48" s="651"/>
      <c r="G48" s="650" t="s">
        <v>21</v>
      </c>
      <c r="H48" s="650" t="s">
        <v>21</v>
      </c>
      <c r="I48" s="651" t="s">
        <v>21</v>
      </c>
      <c r="J48" s="651" t="s">
        <v>21</v>
      </c>
      <c r="K48" s="652" t="s">
        <v>21</v>
      </c>
      <c r="L48" s="649"/>
      <c r="M48" s="651"/>
      <c r="N48" s="666" t="s">
        <v>17</v>
      </c>
      <c r="O48" s="650" t="s">
        <v>21</v>
      </c>
      <c r="P48" s="651" t="s">
        <v>21</v>
      </c>
      <c r="Q48" s="650" t="s">
        <v>21</v>
      </c>
      <c r="R48" s="649"/>
      <c r="S48" s="649"/>
      <c r="T48" s="651"/>
      <c r="U48" s="651"/>
      <c r="V48" s="651" t="s">
        <v>21</v>
      </c>
      <c r="W48" s="652" t="s">
        <v>21</v>
      </c>
      <c r="X48" s="652" t="s">
        <v>21</v>
      </c>
      <c r="Y48" s="649"/>
      <c r="Z48" s="652" t="s">
        <v>21</v>
      </c>
      <c r="AA48" s="651"/>
      <c r="AB48" s="651" t="s">
        <v>21</v>
      </c>
      <c r="AC48" s="650" t="s">
        <v>21</v>
      </c>
      <c r="AD48" s="651" t="s">
        <v>21</v>
      </c>
      <c r="AE48" s="649" t="s">
        <v>21</v>
      </c>
      <c r="AF48" s="649" t="s">
        <v>21</v>
      </c>
      <c r="AG48" s="649"/>
      <c r="AH48" s="651"/>
      <c r="AI48" s="653">
        <f t="shared" si="59"/>
        <v>96</v>
      </c>
      <c r="AJ48" s="654">
        <f t="shared" si="60"/>
        <v>204</v>
      </c>
      <c r="AK48" s="654">
        <f t="shared" si="61"/>
        <v>108</v>
      </c>
      <c r="AL48" s="655" t="s">
        <v>229</v>
      </c>
      <c r="AM48" s="656">
        <f t="shared" si="62"/>
        <v>96</v>
      </c>
      <c r="AN48" s="656">
        <f t="shared" si="63"/>
        <v>108</v>
      </c>
      <c r="AO48" s="657"/>
      <c r="AP48" s="658">
        <f t="shared" si="64"/>
        <v>0</v>
      </c>
      <c r="AQ48" s="658">
        <f t="shared" si="65"/>
        <v>0</v>
      </c>
      <c r="AR48" s="658">
        <f t="shared" si="66"/>
        <v>17</v>
      </c>
      <c r="AS48" s="658">
        <f t="shared" si="67"/>
        <v>0</v>
      </c>
      <c r="AT48" s="658">
        <f t="shared" si="68"/>
        <v>0</v>
      </c>
      <c r="AU48" s="658">
        <f t="shared" si="69"/>
        <v>0</v>
      </c>
      <c r="AV48" s="658">
        <f t="shared" si="70"/>
        <v>0</v>
      </c>
      <c r="AW48" s="658">
        <f t="shared" si="71"/>
        <v>0</v>
      </c>
      <c r="AX48" s="658">
        <f t="shared" si="72"/>
        <v>0</v>
      </c>
      <c r="AY48" s="658">
        <f t="shared" si="73"/>
        <v>0</v>
      </c>
      <c r="AZ48" s="658">
        <f t="shared" si="74"/>
        <v>0</v>
      </c>
      <c r="BA48" s="658">
        <f t="shared" si="75"/>
        <v>0</v>
      </c>
      <c r="BB48" s="658">
        <f t="shared" si="86"/>
        <v>0</v>
      </c>
      <c r="BC48" s="658">
        <f t="shared" si="76"/>
        <v>0</v>
      </c>
      <c r="BD48" s="658">
        <f t="shared" si="77"/>
        <v>0</v>
      </c>
      <c r="BE48" s="658">
        <f t="shared" si="78"/>
        <v>0</v>
      </c>
      <c r="BF48" s="658">
        <f t="shared" si="79"/>
        <v>0</v>
      </c>
      <c r="BG48" s="658">
        <f t="shared" si="80"/>
        <v>0</v>
      </c>
      <c r="BH48" s="658">
        <f t="shared" si="81"/>
        <v>0</v>
      </c>
      <c r="BI48" s="658">
        <f t="shared" si="82"/>
        <v>0</v>
      </c>
      <c r="BJ48" s="658">
        <f t="shared" si="83"/>
        <v>0</v>
      </c>
      <c r="BK48" s="658">
        <f t="shared" si="84"/>
        <v>0</v>
      </c>
      <c r="BL48" s="658">
        <f t="shared" si="85"/>
        <v>0</v>
      </c>
      <c r="BM48" s="662"/>
      <c r="BN48" s="662"/>
      <c r="BO48" s="662"/>
      <c r="BP48" s="662">
        <v>2</v>
      </c>
      <c r="BQ48" s="662"/>
      <c r="BR48" s="658">
        <f t="shared" si="26"/>
        <v>12</v>
      </c>
      <c r="BS48" s="660">
        <f t="shared" si="27"/>
        <v>204</v>
      </c>
      <c r="BT48" s="678"/>
      <c r="BU48" s="678"/>
      <c r="BV48" s="678"/>
      <c r="BW48" s="678"/>
      <c r="BX48" s="678"/>
      <c r="BY48" s="678"/>
      <c r="BZ48" s="678"/>
      <c r="CA48" s="678"/>
      <c r="CB48" s="678"/>
      <c r="CC48" s="678"/>
      <c r="CD48" s="678"/>
      <c r="CE48" s="678"/>
      <c r="CF48" s="678"/>
      <c r="CG48" s="678"/>
      <c r="CH48" s="678"/>
      <c r="CI48" s="678"/>
      <c r="CJ48" s="678"/>
      <c r="CK48" s="678"/>
      <c r="CL48" s="678"/>
      <c r="CM48" s="678"/>
      <c r="CN48" s="678"/>
      <c r="CO48" s="693"/>
      <c r="CP48" s="693"/>
      <c r="CQ48" s="693"/>
    </row>
    <row r="49" spans="1:1026" s="694" customFormat="1" ht="27" customHeight="1">
      <c r="A49" s="646" t="s">
        <v>397</v>
      </c>
      <c r="B49" s="673" t="s">
        <v>366</v>
      </c>
      <c r="C49" s="675">
        <v>422294</v>
      </c>
      <c r="D49" s="648" t="s">
        <v>303</v>
      </c>
      <c r="E49" s="649"/>
      <c r="F49" s="651"/>
      <c r="G49" s="651" t="s">
        <v>21</v>
      </c>
      <c r="H49" s="651"/>
      <c r="I49" s="651"/>
      <c r="J49" s="651" t="s">
        <v>21</v>
      </c>
      <c r="K49" s="649"/>
      <c r="L49" s="649"/>
      <c r="M49" s="651" t="s">
        <v>21</v>
      </c>
      <c r="N49" s="650" t="s">
        <v>20</v>
      </c>
      <c r="O49" s="651"/>
      <c r="P49" s="651" t="s">
        <v>21</v>
      </c>
      <c r="Q49" s="651"/>
      <c r="R49" s="649"/>
      <c r="S49" s="649" t="s">
        <v>21</v>
      </c>
      <c r="T49" s="651"/>
      <c r="U49" s="651"/>
      <c r="V49" s="651" t="s">
        <v>21</v>
      </c>
      <c r="W49" s="649"/>
      <c r="X49" s="652" t="s">
        <v>21</v>
      </c>
      <c r="Y49" s="649" t="s">
        <v>21</v>
      </c>
      <c r="Z49" s="649"/>
      <c r="AA49" s="651"/>
      <c r="AB49" s="651" t="s">
        <v>21</v>
      </c>
      <c r="AC49" s="651"/>
      <c r="AD49" s="651"/>
      <c r="AE49" s="652" t="s">
        <v>21</v>
      </c>
      <c r="AF49" s="649"/>
      <c r="AG49" s="649"/>
      <c r="AH49" s="651" t="s">
        <v>21</v>
      </c>
      <c r="AI49" s="653">
        <f t="shared" si="59"/>
        <v>108</v>
      </c>
      <c r="AJ49" s="654">
        <f t="shared" si="60"/>
        <v>138</v>
      </c>
      <c r="AK49" s="654">
        <f t="shared" si="61"/>
        <v>30</v>
      </c>
      <c r="AL49" s="655" t="s">
        <v>229</v>
      </c>
      <c r="AM49" s="656">
        <f t="shared" si="62"/>
        <v>108</v>
      </c>
      <c r="AN49" s="656">
        <f t="shared" si="63"/>
        <v>30</v>
      </c>
      <c r="AO49" s="657"/>
      <c r="AP49" s="658">
        <f t="shared" si="64"/>
        <v>0</v>
      </c>
      <c r="AQ49" s="658">
        <f t="shared" si="65"/>
        <v>1</v>
      </c>
      <c r="AR49" s="658">
        <f t="shared" si="66"/>
        <v>11</v>
      </c>
      <c r="AS49" s="658">
        <f t="shared" si="67"/>
        <v>0</v>
      </c>
      <c r="AT49" s="658">
        <f t="shared" si="68"/>
        <v>0</v>
      </c>
      <c r="AU49" s="658">
        <f t="shared" si="69"/>
        <v>0</v>
      </c>
      <c r="AV49" s="658">
        <f t="shared" si="70"/>
        <v>0</v>
      </c>
      <c r="AW49" s="658">
        <f t="shared" si="71"/>
        <v>0</v>
      </c>
      <c r="AX49" s="658">
        <f t="shared" si="72"/>
        <v>0</v>
      </c>
      <c r="AY49" s="658">
        <f t="shared" si="73"/>
        <v>0</v>
      </c>
      <c r="AZ49" s="658">
        <f t="shared" si="74"/>
        <v>0</v>
      </c>
      <c r="BA49" s="658">
        <f t="shared" si="75"/>
        <v>0</v>
      </c>
      <c r="BB49" s="658">
        <f t="shared" si="86"/>
        <v>0</v>
      </c>
      <c r="BC49" s="658">
        <f t="shared" si="76"/>
        <v>0</v>
      </c>
      <c r="BD49" s="658">
        <f t="shared" si="77"/>
        <v>0</v>
      </c>
      <c r="BE49" s="658">
        <f t="shared" si="78"/>
        <v>0</v>
      </c>
      <c r="BF49" s="658">
        <f t="shared" si="79"/>
        <v>0</v>
      </c>
      <c r="BG49" s="658">
        <f t="shared" si="80"/>
        <v>0</v>
      </c>
      <c r="BH49" s="658">
        <f t="shared" si="81"/>
        <v>0</v>
      </c>
      <c r="BI49" s="658">
        <f t="shared" si="82"/>
        <v>0</v>
      </c>
      <c r="BJ49" s="658">
        <f t="shared" si="83"/>
        <v>0</v>
      </c>
      <c r="BK49" s="658">
        <f t="shared" si="84"/>
        <v>0</v>
      </c>
      <c r="BL49" s="658">
        <f t="shared" si="85"/>
        <v>0</v>
      </c>
      <c r="BM49" s="662"/>
      <c r="BN49" s="662"/>
      <c r="BO49" s="662"/>
      <c r="BP49" s="662"/>
      <c r="BQ49" s="662"/>
      <c r="BR49" s="658">
        <f t="shared" si="26"/>
        <v>0</v>
      </c>
      <c r="BS49" s="660">
        <f t="shared" si="27"/>
        <v>138</v>
      </c>
      <c r="BT49" s="678"/>
      <c r="BU49" s="678"/>
      <c r="BV49" s="678"/>
      <c r="BW49" s="678"/>
      <c r="BX49" s="678"/>
      <c r="BY49" s="678"/>
      <c r="BZ49" s="678"/>
      <c r="CA49" s="678"/>
      <c r="CB49" s="678"/>
      <c r="CC49" s="678"/>
      <c r="CD49" s="678"/>
      <c r="CE49" s="678"/>
      <c r="CF49" s="678"/>
      <c r="CG49" s="678"/>
      <c r="CH49" s="678"/>
      <c r="CI49" s="678"/>
      <c r="CJ49" s="678"/>
      <c r="CK49" s="678"/>
      <c r="CL49" s="678"/>
      <c r="CM49" s="678"/>
      <c r="CN49" s="678"/>
      <c r="CO49" s="693"/>
      <c r="CP49" s="693"/>
      <c r="CQ49" s="693"/>
    </row>
    <row r="50" spans="1:1026" s="703" customFormat="1" ht="27" customHeight="1">
      <c r="A50" s="695"/>
      <c r="B50" s="695"/>
      <c r="C50" s="695"/>
      <c r="D50" s="696"/>
      <c r="E50" s="697"/>
      <c r="F50" s="697"/>
      <c r="G50" s="697"/>
      <c r="H50" s="697"/>
      <c r="I50" s="697"/>
      <c r="J50" s="697"/>
      <c r="K50" s="697"/>
      <c r="L50" s="697"/>
      <c r="M50" s="697"/>
      <c r="N50" s="697"/>
      <c r="O50" s="697"/>
      <c r="P50" s="697"/>
      <c r="Q50" s="697"/>
      <c r="R50" s="697"/>
      <c r="S50" s="697"/>
      <c r="T50" s="697"/>
      <c r="U50" s="697"/>
      <c r="V50" s="697"/>
      <c r="W50" s="697"/>
      <c r="X50" s="697"/>
      <c r="Y50" s="697"/>
      <c r="Z50" s="697"/>
      <c r="AA50" s="697"/>
      <c r="AB50" s="697"/>
      <c r="AC50" s="697"/>
      <c r="AD50" s="697"/>
      <c r="AE50" s="697"/>
      <c r="AF50" s="697"/>
      <c r="AG50" s="697"/>
      <c r="AH50" s="697"/>
      <c r="AI50" s="698"/>
      <c r="AJ50" s="699"/>
      <c r="AK50" s="699"/>
      <c r="AL50" s="700"/>
      <c r="AM50" s="701"/>
      <c r="AN50" s="679"/>
      <c r="AO50" s="679"/>
      <c r="AP50" s="679"/>
      <c r="AQ50" s="679"/>
      <c r="AR50" s="680"/>
      <c r="AS50" s="680"/>
      <c r="AT50" s="680"/>
      <c r="AU50" s="680"/>
      <c r="AV50" s="680"/>
      <c r="AW50" s="680"/>
      <c r="AX50" s="680"/>
      <c r="AY50" s="680"/>
      <c r="AZ50" s="680"/>
      <c r="BA50" s="680"/>
      <c r="BB50" s="680"/>
      <c r="BC50" s="680"/>
      <c r="BD50" s="680"/>
      <c r="BE50" s="680"/>
      <c r="BF50" s="680"/>
      <c r="BG50" s="680"/>
      <c r="BH50" s="680"/>
      <c r="BI50" s="680"/>
      <c r="BJ50" s="680"/>
      <c r="BK50" s="680"/>
      <c r="BL50" s="680"/>
      <c r="BM50" s="679"/>
      <c r="BN50" s="679"/>
      <c r="BO50" s="679"/>
      <c r="BP50" s="679"/>
      <c r="BQ50" s="679"/>
      <c r="BR50" s="680"/>
      <c r="BS50" s="681"/>
      <c r="BT50" s="679"/>
      <c r="BU50" s="679"/>
      <c r="BV50" s="679"/>
      <c r="BW50" s="679"/>
      <c r="BX50" s="679"/>
      <c r="BY50" s="679"/>
      <c r="BZ50" s="679"/>
      <c r="CA50" s="679"/>
      <c r="CB50" s="679"/>
      <c r="CC50" s="679"/>
      <c r="CD50" s="679"/>
      <c r="CE50" s="679"/>
      <c r="CF50" s="679"/>
      <c r="CG50" s="679"/>
      <c r="CH50" s="679"/>
      <c r="CI50" s="679"/>
      <c r="CJ50" s="679"/>
      <c r="CK50" s="679"/>
      <c r="CL50" s="679"/>
      <c r="CM50" s="679"/>
      <c r="CN50" s="679"/>
      <c r="CO50" s="702"/>
      <c r="CP50" s="702"/>
      <c r="CQ50" s="702"/>
    </row>
    <row r="51" spans="1:1026" s="703" customFormat="1" ht="27" customHeight="1">
      <c r="A51" s="695"/>
      <c r="B51" s="695"/>
      <c r="C51" s="695"/>
      <c r="D51" s="696"/>
      <c r="E51" s="697"/>
      <c r="F51" s="697"/>
      <c r="G51" s="697"/>
      <c r="H51" s="697"/>
      <c r="I51" s="697"/>
      <c r="J51" s="697"/>
      <c r="K51" s="697"/>
      <c r="L51" s="697"/>
      <c r="M51" s="697"/>
      <c r="N51" s="697"/>
      <c r="O51" s="697"/>
      <c r="P51" s="697"/>
      <c r="Q51" s="697"/>
      <c r="R51" s="697"/>
      <c r="S51" s="697"/>
      <c r="T51" s="697"/>
      <c r="U51" s="697"/>
      <c r="V51" s="697"/>
      <c r="W51" s="697"/>
      <c r="X51" s="697"/>
      <c r="Y51" s="697"/>
      <c r="Z51" s="697"/>
      <c r="AA51" s="697"/>
      <c r="AB51" s="697"/>
      <c r="AC51" s="697"/>
      <c r="AD51" s="697"/>
      <c r="AE51" s="697"/>
      <c r="AF51" s="697"/>
      <c r="AG51" s="697"/>
      <c r="AH51" s="697"/>
      <c r="AI51" s="698"/>
      <c r="AJ51" s="699"/>
      <c r="AK51" s="699"/>
      <c r="AL51" s="700"/>
      <c r="AM51" s="701"/>
      <c r="AN51" s="679"/>
      <c r="AO51" s="679"/>
      <c r="AP51" s="679"/>
      <c r="AQ51" s="679"/>
      <c r="AR51" s="680"/>
      <c r="AS51" s="680"/>
      <c r="AT51" s="680"/>
      <c r="AU51" s="680"/>
      <c r="AV51" s="680"/>
      <c r="AW51" s="680"/>
      <c r="AX51" s="680"/>
      <c r="AY51" s="680"/>
      <c r="AZ51" s="680"/>
      <c r="BA51" s="680"/>
      <c r="BB51" s="680"/>
      <c r="BC51" s="680"/>
      <c r="BD51" s="680"/>
      <c r="BE51" s="680"/>
      <c r="BF51" s="680"/>
      <c r="BG51" s="680"/>
      <c r="BH51" s="680"/>
      <c r="BI51" s="680"/>
      <c r="BJ51" s="680"/>
      <c r="BK51" s="680"/>
      <c r="BL51" s="680"/>
      <c r="BM51" s="679"/>
      <c r="BN51" s="679"/>
      <c r="BO51" s="679"/>
      <c r="BP51" s="679"/>
      <c r="BQ51" s="679"/>
      <c r="BR51" s="680"/>
      <c r="BS51" s="681"/>
      <c r="BT51" s="679"/>
      <c r="BU51" s="679"/>
      <c r="BV51" s="679"/>
      <c r="BW51" s="679"/>
      <c r="BX51" s="679"/>
      <c r="BY51" s="679"/>
      <c r="BZ51" s="679"/>
      <c r="CA51" s="679"/>
      <c r="CB51" s="679"/>
      <c r="CC51" s="679"/>
      <c r="CD51" s="679"/>
      <c r="CE51" s="679"/>
      <c r="CF51" s="679"/>
      <c r="CG51" s="679"/>
      <c r="CH51" s="679"/>
      <c r="CI51" s="679"/>
      <c r="CJ51" s="679"/>
      <c r="CK51" s="679"/>
      <c r="CL51" s="679"/>
      <c r="CM51" s="679"/>
      <c r="CN51" s="679"/>
      <c r="CO51" s="702"/>
      <c r="CP51" s="702"/>
      <c r="CQ51" s="702"/>
    </row>
    <row r="52" spans="1:1026" s="703" customFormat="1" ht="27" customHeight="1">
      <c r="A52" s="704"/>
      <c r="B52" s="705"/>
      <c r="C52" s="704"/>
      <c r="D52" s="704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706"/>
      <c r="V52" s="706"/>
      <c r="W52" s="706"/>
      <c r="X52" s="706"/>
      <c r="Y52" s="706"/>
      <c r="Z52" s="706"/>
      <c r="AA52" s="706"/>
      <c r="AB52" s="707"/>
      <c r="AC52" s="706"/>
      <c r="AD52" s="706"/>
      <c r="AE52" s="706"/>
      <c r="AF52" s="706"/>
      <c r="AG52" s="706"/>
      <c r="AH52" s="707"/>
      <c r="AI52" s="708"/>
      <c r="AJ52" s="709"/>
      <c r="AK52" s="709"/>
      <c r="AL52" s="700"/>
      <c r="AM52" s="710"/>
      <c r="AN52" s="710"/>
      <c r="AO52" s="711"/>
      <c r="AP52" s="680"/>
      <c r="AQ52" s="680"/>
      <c r="AR52" s="680"/>
      <c r="AS52" s="680"/>
      <c r="AT52" s="680"/>
      <c r="AU52" s="680"/>
      <c r="AV52" s="680"/>
      <c r="AW52" s="680"/>
      <c r="AX52" s="680"/>
      <c r="AY52" s="680"/>
      <c r="AZ52" s="680"/>
      <c r="BA52" s="680"/>
      <c r="BB52" s="680"/>
      <c r="BC52" s="680"/>
      <c r="BD52" s="680"/>
      <c r="BE52" s="680"/>
      <c r="BF52" s="680"/>
      <c r="BG52" s="680"/>
      <c r="BH52" s="680"/>
      <c r="BI52" s="680"/>
      <c r="BJ52" s="680"/>
      <c r="BK52" s="680"/>
      <c r="BL52" s="680"/>
      <c r="BM52" s="712"/>
      <c r="BN52" s="712"/>
      <c r="BO52" s="712"/>
      <c r="BP52" s="712"/>
      <c r="BQ52" s="712"/>
      <c r="BR52" s="680"/>
      <c r="BS52" s="681"/>
      <c r="BT52" s="679"/>
      <c r="BU52" s="679"/>
      <c r="BV52" s="679"/>
      <c r="BW52" s="679"/>
      <c r="BX52" s="679"/>
      <c r="BY52" s="679"/>
      <c r="BZ52" s="679"/>
      <c r="CA52" s="679"/>
      <c r="CB52" s="679"/>
      <c r="CC52" s="679"/>
      <c r="CD52" s="679"/>
      <c r="CE52" s="679"/>
      <c r="CF52" s="679"/>
      <c r="CG52" s="679"/>
      <c r="CH52" s="679"/>
      <c r="CI52" s="679"/>
      <c r="CJ52" s="679"/>
      <c r="CK52" s="679"/>
      <c r="CL52" s="679"/>
      <c r="CM52" s="679"/>
      <c r="CN52" s="679"/>
      <c r="CO52" s="702"/>
      <c r="CP52" s="702"/>
      <c r="CQ52" s="702"/>
    </row>
    <row r="53" spans="1:1026" s="703" customFormat="1" ht="27" customHeight="1">
      <c r="A53" s="704"/>
      <c r="B53" s="705"/>
      <c r="C53" s="704"/>
      <c r="D53" s="704"/>
      <c r="E53" s="706"/>
      <c r="F53" s="706"/>
      <c r="G53" s="706"/>
      <c r="H53" s="706"/>
      <c r="I53" s="706"/>
      <c r="J53" s="706"/>
      <c r="K53" s="706"/>
      <c r="L53" s="706"/>
      <c r="M53" s="706"/>
      <c r="N53" s="706"/>
      <c r="O53" s="706"/>
      <c r="P53" s="706"/>
      <c r="Q53" s="706"/>
      <c r="R53" s="706"/>
      <c r="S53" s="706"/>
      <c r="T53" s="706"/>
      <c r="U53" s="706"/>
      <c r="V53" s="706"/>
      <c r="W53" s="706"/>
      <c r="X53" s="706"/>
      <c r="Y53" s="706"/>
      <c r="Z53" s="706"/>
      <c r="AA53" s="706"/>
      <c r="AB53" s="706"/>
      <c r="AC53" s="706"/>
      <c r="AD53" s="706"/>
      <c r="AE53" s="706"/>
      <c r="AF53" s="706"/>
      <c r="AG53" s="706"/>
      <c r="AH53" s="706"/>
      <c r="AI53" s="708"/>
      <c r="AJ53" s="709"/>
      <c r="AK53" s="709"/>
      <c r="AL53" s="700"/>
      <c r="AM53" s="710"/>
      <c r="AN53" s="710"/>
      <c r="AO53" s="711"/>
      <c r="AP53" s="680"/>
      <c r="AQ53" s="680"/>
      <c r="AR53" s="680"/>
      <c r="AS53" s="680"/>
      <c r="AT53" s="680"/>
      <c r="AU53" s="680"/>
      <c r="AV53" s="680"/>
      <c r="AW53" s="680"/>
      <c r="AX53" s="680"/>
      <c r="AY53" s="680"/>
      <c r="AZ53" s="680"/>
      <c r="BA53" s="680"/>
      <c r="BB53" s="680"/>
      <c r="BC53" s="680"/>
      <c r="BD53" s="680"/>
      <c r="BE53" s="680"/>
      <c r="BF53" s="680"/>
      <c r="BG53" s="680"/>
      <c r="BH53" s="680"/>
      <c r="BI53" s="680"/>
      <c r="BJ53" s="680"/>
      <c r="BK53" s="680"/>
      <c r="BL53" s="680"/>
      <c r="BM53" s="712"/>
      <c r="BN53" s="712"/>
      <c r="BO53" s="712"/>
      <c r="BP53" s="712"/>
      <c r="BQ53" s="712"/>
      <c r="BR53" s="680"/>
      <c r="BS53" s="681"/>
      <c r="BT53" s="679"/>
      <c r="BU53" s="679"/>
      <c r="BV53" s="679"/>
      <c r="BW53" s="679"/>
      <c r="BX53" s="679"/>
      <c r="BY53" s="679"/>
      <c r="BZ53" s="679"/>
      <c r="CA53" s="679"/>
      <c r="CB53" s="679"/>
      <c r="CC53" s="679"/>
      <c r="CD53" s="679"/>
      <c r="CE53" s="679"/>
      <c r="CF53" s="679"/>
      <c r="CG53" s="679"/>
      <c r="CH53" s="679"/>
      <c r="CI53" s="679"/>
      <c r="CJ53" s="679"/>
      <c r="CK53" s="679"/>
      <c r="CL53" s="679"/>
      <c r="CM53" s="679"/>
      <c r="CN53" s="679"/>
      <c r="CO53" s="702"/>
      <c r="CP53" s="702"/>
      <c r="CQ53" s="702"/>
    </row>
    <row r="54" spans="1:1026" s="703" customFormat="1" ht="27" customHeight="1">
      <c r="A54" s="704"/>
      <c r="B54" s="704"/>
      <c r="C54" s="704"/>
      <c r="D54" s="704"/>
      <c r="E54" s="706"/>
      <c r="F54" s="706"/>
      <c r="G54" s="706"/>
      <c r="H54" s="706"/>
      <c r="I54" s="706"/>
      <c r="J54" s="706"/>
      <c r="K54" s="706"/>
      <c r="L54" s="706"/>
      <c r="M54" s="706"/>
      <c r="N54" s="706"/>
      <c r="O54" s="706"/>
      <c r="P54" s="706"/>
      <c r="Q54" s="706"/>
      <c r="R54" s="706"/>
      <c r="S54" s="706"/>
      <c r="T54" s="706"/>
      <c r="U54" s="706"/>
      <c r="V54" s="706"/>
      <c r="W54" s="706"/>
      <c r="X54" s="706"/>
      <c r="Y54" s="706"/>
      <c r="Z54" s="706"/>
      <c r="AA54" s="706"/>
      <c r="AB54" s="706"/>
      <c r="AC54" s="706"/>
      <c r="AD54" s="706"/>
      <c r="AE54" s="706"/>
      <c r="AF54" s="706"/>
      <c r="AG54" s="706"/>
      <c r="AH54" s="706"/>
      <c r="AI54" s="708"/>
      <c r="AJ54" s="709"/>
      <c r="AK54" s="709"/>
      <c r="AL54" s="700"/>
      <c r="AM54" s="710"/>
      <c r="AN54" s="710"/>
      <c r="AO54" s="711"/>
      <c r="AP54" s="680"/>
      <c r="AQ54" s="680"/>
      <c r="AR54" s="680"/>
      <c r="AS54" s="680"/>
      <c r="AT54" s="680"/>
      <c r="AU54" s="680"/>
      <c r="AV54" s="680"/>
      <c r="AW54" s="680"/>
      <c r="AX54" s="680"/>
      <c r="AY54" s="680"/>
      <c r="AZ54" s="680"/>
      <c r="BA54" s="680"/>
      <c r="BB54" s="680"/>
      <c r="BC54" s="680"/>
      <c r="BD54" s="680"/>
      <c r="BE54" s="680"/>
      <c r="BF54" s="680"/>
      <c r="BG54" s="680"/>
      <c r="BH54" s="680"/>
      <c r="BI54" s="680"/>
      <c r="BJ54" s="680"/>
      <c r="BK54" s="680"/>
      <c r="BL54" s="680"/>
      <c r="BM54" s="712"/>
      <c r="BN54" s="712"/>
      <c r="BO54" s="712"/>
      <c r="BP54" s="712"/>
      <c r="BQ54" s="712"/>
      <c r="BR54" s="680"/>
      <c r="BS54" s="681"/>
      <c r="BT54" s="679"/>
      <c r="BU54" s="679"/>
      <c r="BV54" s="679"/>
      <c r="BW54" s="679"/>
      <c r="BX54" s="679"/>
      <c r="BY54" s="679"/>
      <c r="BZ54" s="679"/>
      <c r="CA54" s="679"/>
      <c r="CB54" s="679"/>
      <c r="CC54" s="679"/>
      <c r="CD54" s="679"/>
      <c r="CE54" s="679"/>
      <c r="CF54" s="679"/>
      <c r="CG54" s="679"/>
      <c r="CH54" s="679"/>
      <c r="CI54" s="679"/>
      <c r="CJ54" s="679"/>
      <c r="CK54" s="679"/>
      <c r="CL54" s="679"/>
      <c r="CM54" s="679"/>
      <c r="CN54" s="679"/>
      <c r="CO54" s="702"/>
      <c r="CP54" s="702"/>
      <c r="CQ54" s="702"/>
    </row>
    <row r="55" spans="1:1026" s="259" customFormat="1" ht="27" customHeight="1">
      <c r="A55" s="695"/>
      <c r="B55" s="695"/>
      <c r="C55" s="695"/>
      <c r="D55" s="696"/>
      <c r="E55" s="697"/>
      <c r="F55" s="697"/>
      <c r="G55" s="697"/>
      <c r="H55" s="697"/>
      <c r="I55" s="697"/>
      <c r="J55" s="697"/>
      <c r="K55" s="697"/>
      <c r="L55" s="697"/>
      <c r="M55" s="697"/>
      <c r="N55" s="697"/>
      <c r="O55" s="697"/>
      <c r="P55" s="697"/>
      <c r="Q55" s="697"/>
      <c r="R55" s="697"/>
      <c r="S55" s="697"/>
      <c r="T55" s="697"/>
      <c r="U55" s="697"/>
      <c r="V55" s="697"/>
      <c r="W55" s="697"/>
      <c r="X55" s="697"/>
      <c r="Y55" s="697"/>
      <c r="Z55" s="697"/>
      <c r="AA55" s="697"/>
      <c r="AB55" s="697"/>
      <c r="AC55" s="697"/>
      <c r="AD55" s="697"/>
      <c r="AE55" s="697"/>
      <c r="AF55" s="697"/>
      <c r="AG55" s="697"/>
      <c r="AH55" s="697"/>
      <c r="AI55" s="698"/>
      <c r="AJ55" s="699"/>
      <c r="AK55" s="699"/>
      <c r="AL55" s="713"/>
      <c r="AM55" s="701"/>
      <c r="AN55" s="701"/>
      <c r="AO55" s="701"/>
      <c r="AP55" s="701"/>
      <c r="AQ55" s="701"/>
      <c r="AR55" s="680"/>
      <c r="AS55" s="680"/>
      <c r="AT55" s="680"/>
      <c r="AU55" s="680"/>
      <c r="AV55" s="680"/>
      <c r="AW55" s="680"/>
      <c r="AX55" s="680"/>
      <c r="AY55" s="680"/>
      <c r="AZ55" s="680"/>
      <c r="BA55" s="680"/>
      <c r="BB55" s="680"/>
      <c r="BC55" s="680"/>
      <c r="BD55" s="680"/>
      <c r="BE55" s="680"/>
      <c r="BF55" s="680"/>
      <c r="BG55" s="680"/>
      <c r="BH55" s="680"/>
      <c r="BI55" s="680"/>
      <c r="BJ55" s="680"/>
      <c r="BK55" s="680"/>
      <c r="BL55" s="680"/>
      <c r="BM55" s="701"/>
      <c r="BN55" s="701"/>
      <c r="BO55" s="701"/>
      <c r="BP55" s="701"/>
      <c r="BQ55" s="701"/>
      <c r="BR55" s="680"/>
      <c r="BS55" s="681"/>
      <c r="BT55" s="701"/>
      <c r="BU55" s="701"/>
      <c r="BV55" s="701"/>
      <c r="BW55" s="701"/>
      <c r="BX55" s="701"/>
      <c r="BY55" s="701"/>
      <c r="BZ55" s="701"/>
      <c r="CA55" s="701"/>
      <c r="CB55" s="701"/>
      <c r="CC55" s="701"/>
      <c r="CD55" s="701"/>
      <c r="CE55" s="701"/>
      <c r="CF55" s="701"/>
      <c r="CG55" s="701"/>
      <c r="CH55" s="701"/>
      <c r="CI55" s="701"/>
      <c r="CJ55" s="701"/>
      <c r="CK55" s="701"/>
      <c r="CL55" s="701"/>
      <c r="CM55" s="701"/>
      <c r="CN55" s="701"/>
      <c r="CO55" s="714"/>
      <c r="CP55" s="714"/>
      <c r="CQ55" s="714"/>
      <c r="CR55" s="715"/>
      <c r="CS55" s="715"/>
      <c r="CT55" s="715"/>
      <c r="CU55" s="715"/>
      <c r="CV55" s="715"/>
      <c r="CW55" s="715"/>
      <c r="CX55" s="715"/>
      <c r="CY55" s="715"/>
      <c r="CZ55" s="715"/>
      <c r="DA55" s="715"/>
      <c r="DB55" s="715"/>
      <c r="DC55" s="715"/>
      <c r="DD55" s="715"/>
      <c r="DE55" s="715"/>
      <c r="DF55" s="715"/>
      <c r="DG55" s="715"/>
      <c r="DH55" s="715"/>
      <c r="DI55" s="715"/>
      <c r="DJ55" s="715"/>
      <c r="DK55" s="715"/>
      <c r="DL55" s="715"/>
      <c r="DM55" s="715"/>
      <c r="DN55" s="715"/>
      <c r="DO55" s="715"/>
      <c r="DP55" s="715"/>
      <c r="DQ55" s="715"/>
      <c r="DR55" s="715"/>
      <c r="DS55" s="715"/>
      <c r="DT55" s="715"/>
      <c r="DU55" s="715"/>
      <c r="DV55" s="715"/>
      <c r="DW55" s="715"/>
      <c r="DX55" s="715"/>
      <c r="DY55" s="715"/>
      <c r="DZ55" s="715"/>
      <c r="EA55" s="715"/>
      <c r="EB55" s="715"/>
      <c r="EC55" s="715"/>
      <c r="ED55" s="715"/>
      <c r="EE55" s="715"/>
      <c r="EF55" s="715"/>
      <c r="EG55" s="715"/>
      <c r="EH55" s="715"/>
      <c r="EI55" s="715"/>
      <c r="EJ55" s="715"/>
      <c r="EK55" s="715"/>
      <c r="EL55" s="715"/>
      <c r="EM55" s="715"/>
      <c r="EN55" s="715"/>
      <c r="EO55" s="715"/>
      <c r="EP55" s="715"/>
      <c r="EQ55" s="715"/>
      <c r="ER55" s="715"/>
      <c r="ES55" s="715"/>
      <c r="ET55" s="715"/>
      <c r="EU55" s="715"/>
      <c r="EV55" s="715"/>
      <c r="EW55" s="715"/>
      <c r="EX55" s="715"/>
      <c r="EY55" s="715"/>
      <c r="EZ55" s="715"/>
      <c r="FA55" s="715"/>
      <c r="FB55" s="715"/>
      <c r="FC55" s="715"/>
      <c r="FD55" s="715"/>
      <c r="FE55" s="715"/>
      <c r="FF55" s="715"/>
      <c r="FG55" s="715"/>
      <c r="FH55" s="715"/>
      <c r="FI55" s="715"/>
      <c r="FJ55" s="715"/>
      <c r="FK55" s="715"/>
      <c r="FL55" s="715"/>
      <c r="FM55" s="715"/>
      <c r="FN55" s="715"/>
      <c r="FO55" s="715"/>
      <c r="FP55" s="715"/>
      <c r="FQ55" s="715"/>
      <c r="FR55" s="715"/>
      <c r="FS55" s="715"/>
      <c r="FT55" s="715"/>
      <c r="FU55" s="715"/>
      <c r="FV55" s="715"/>
      <c r="FW55" s="715"/>
      <c r="FX55" s="715"/>
      <c r="FY55" s="715"/>
      <c r="FZ55" s="715"/>
      <c r="GA55" s="715"/>
      <c r="GB55" s="715"/>
      <c r="GC55" s="715"/>
      <c r="GD55" s="715"/>
      <c r="GE55" s="715"/>
      <c r="GF55" s="715"/>
      <c r="GG55" s="715"/>
      <c r="GH55" s="715"/>
      <c r="GI55" s="715"/>
      <c r="GJ55" s="715"/>
      <c r="GK55" s="715"/>
      <c r="GL55" s="715"/>
      <c r="GM55" s="715"/>
      <c r="GN55" s="715"/>
      <c r="GO55" s="715"/>
      <c r="GP55" s="715"/>
      <c r="GQ55" s="715"/>
      <c r="GR55" s="715"/>
      <c r="GS55" s="715"/>
      <c r="GT55" s="715"/>
      <c r="GU55" s="715"/>
      <c r="GV55" s="715"/>
      <c r="GW55" s="715"/>
      <c r="GX55" s="715"/>
      <c r="GY55" s="715"/>
      <c r="GZ55" s="715"/>
      <c r="HA55" s="715"/>
      <c r="HB55" s="715"/>
      <c r="HC55" s="715"/>
      <c r="HD55" s="715"/>
      <c r="HE55" s="715"/>
      <c r="HF55" s="715"/>
      <c r="HG55" s="715"/>
      <c r="HH55" s="715"/>
      <c r="HI55" s="715"/>
      <c r="HJ55" s="715"/>
      <c r="HK55" s="715"/>
      <c r="HL55" s="715"/>
      <c r="HM55" s="715"/>
      <c r="HN55" s="715"/>
      <c r="HO55" s="715"/>
      <c r="HP55" s="715"/>
      <c r="HQ55" s="715"/>
      <c r="HR55" s="715"/>
      <c r="HS55" s="715"/>
      <c r="HT55" s="715"/>
      <c r="HU55" s="715"/>
      <c r="HV55" s="715"/>
      <c r="HW55" s="715"/>
      <c r="HX55" s="715"/>
      <c r="HY55" s="715"/>
      <c r="HZ55" s="715"/>
      <c r="IA55" s="715"/>
      <c r="IB55" s="715"/>
      <c r="IC55" s="715"/>
      <c r="ID55" s="715"/>
      <c r="IE55" s="715"/>
      <c r="IF55" s="715"/>
      <c r="IG55" s="715"/>
      <c r="IH55" s="715"/>
      <c r="II55" s="715"/>
    </row>
    <row r="56" spans="1:1026" s="259" customFormat="1" ht="27" customHeight="1">
      <c r="A56" s="695"/>
      <c r="B56" s="695"/>
      <c r="C56" s="695"/>
      <c r="D56" s="696"/>
      <c r="E56" s="697"/>
      <c r="F56" s="697"/>
      <c r="G56" s="697"/>
      <c r="H56" s="697"/>
      <c r="I56" s="697"/>
      <c r="J56" s="697"/>
      <c r="K56" s="697"/>
      <c r="L56" s="697"/>
      <c r="M56" s="697"/>
      <c r="N56" s="697"/>
      <c r="O56" s="697"/>
      <c r="P56" s="697"/>
      <c r="Q56" s="697"/>
      <c r="R56" s="697"/>
      <c r="S56" s="697"/>
      <c r="T56" s="697"/>
      <c r="U56" s="697"/>
      <c r="V56" s="697"/>
      <c r="W56" s="697"/>
      <c r="X56" s="697"/>
      <c r="Y56" s="697"/>
      <c r="Z56" s="697"/>
      <c r="AA56" s="697"/>
      <c r="AB56" s="697"/>
      <c r="AC56" s="697"/>
      <c r="AD56" s="697"/>
      <c r="AE56" s="697"/>
      <c r="AF56" s="697"/>
      <c r="AG56" s="697"/>
      <c r="AH56" s="697"/>
      <c r="AI56" s="698"/>
      <c r="AJ56" s="699"/>
      <c r="AK56" s="699"/>
      <c r="AL56" s="713"/>
      <c r="AM56" s="701"/>
      <c r="AN56" s="701"/>
      <c r="AO56" s="701"/>
      <c r="AP56" s="701"/>
      <c r="AQ56" s="701"/>
      <c r="AR56" s="680"/>
      <c r="AS56" s="680"/>
      <c r="AT56" s="680"/>
      <c r="AU56" s="680"/>
      <c r="AV56" s="680"/>
      <c r="AW56" s="680"/>
      <c r="AX56" s="680"/>
      <c r="AY56" s="680"/>
      <c r="AZ56" s="680"/>
      <c r="BA56" s="680"/>
      <c r="BB56" s="680"/>
      <c r="BC56" s="680"/>
      <c r="BD56" s="680"/>
      <c r="BE56" s="680"/>
      <c r="BF56" s="680"/>
      <c r="BG56" s="680"/>
      <c r="BH56" s="680"/>
      <c r="BI56" s="680"/>
      <c r="BJ56" s="680"/>
      <c r="BK56" s="680"/>
      <c r="BL56" s="680"/>
      <c r="BM56" s="701"/>
      <c r="BN56" s="701"/>
      <c r="BO56" s="701"/>
      <c r="BP56" s="701"/>
      <c r="BQ56" s="701"/>
      <c r="BR56" s="680"/>
      <c r="BS56" s="681"/>
      <c r="BT56" s="701"/>
      <c r="BU56" s="701"/>
      <c r="BV56" s="701"/>
      <c r="BW56" s="701"/>
      <c r="BX56" s="701"/>
      <c r="BY56" s="701"/>
      <c r="BZ56" s="701"/>
      <c r="CA56" s="701"/>
      <c r="CB56" s="701"/>
      <c r="CC56" s="701"/>
      <c r="CD56" s="701"/>
      <c r="CE56" s="701"/>
      <c r="CF56" s="701"/>
      <c r="CG56" s="701"/>
      <c r="CH56" s="701"/>
      <c r="CI56" s="701"/>
      <c r="CJ56" s="701"/>
      <c r="CK56" s="701"/>
      <c r="CL56" s="701"/>
      <c r="CM56" s="701"/>
      <c r="CN56" s="701"/>
      <c r="CO56" s="714"/>
      <c r="CP56" s="714"/>
      <c r="CQ56" s="714"/>
      <c r="CR56" s="715"/>
      <c r="CS56" s="715"/>
      <c r="CT56" s="715"/>
      <c r="CU56" s="715"/>
      <c r="CV56" s="715"/>
      <c r="CW56" s="715"/>
      <c r="CX56" s="715"/>
      <c r="CY56" s="715"/>
      <c r="CZ56" s="715"/>
      <c r="DA56" s="715"/>
      <c r="DB56" s="715"/>
      <c r="DC56" s="715"/>
      <c r="DD56" s="715"/>
      <c r="DE56" s="715"/>
      <c r="DF56" s="715"/>
      <c r="DG56" s="715"/>
      <c r="DH56" s="715"/>
      <c r="DI56" s="715"/>
      <c r="DJ56" s="715"/>
      <c r="DK56" s="715"/>
      <c r="DL56" s="715"/>
      <c r="DM56" s="715"/>
      <c r="DN56" s="715"/>
      <c r="DO56" s="715"/>
      <c r="DP56" s="715"/>
      <c r="DQ56" s="715"/>
      <c r="DR56" s="715"/>
      <c r="DS56" s="715"/>
      <c r="DT56" s="715"/>
      <c r="DU56" s="715"/>
      <c r="DV56" s="715"/>
      <c r="DW56" s="715"/>
      <c r="DX56" s="715"/>
      <c r="DY56" s="715"/>
      <c r="DZ56" s="715"/>
      <c r="EA56" s="715"/>
      <c r="EB56" s="715"/>
      <c r="EC56" s="715"/>
      <c r="ED56" s="715"/>
      <c r="EE56" s="715"/>
      <c r="EF56" s="715"/>
      <c r="EG56" s="715"/>
      <c r="EH56" s="715"/>
      <c r="EI56" s="715"/>
      <c r="EJ56" s="715"/>
      <c r="EK56" s="715"/>
      <c r="EL56" s="715"/>
      <c r="EM56" s="715"/>
      <c r="EN56" s="715"/>
      <c r="EO56" s="715"/>
      <c r="EP56" s="715"/>
      <c r="EQ56" s="715"/>
      <c r="ER56" s="715"/>
      <c r="ES56" s="715"/>
      <c r="ET56" s="715"/>
      <c r="EU56" s="715"/>
      <c r="EV56" s="715"/>
      <c r="EW56" s="715"/>
      <c r="EX56" s="715"/>
      <c r="EY56" s="715"/>
      <c r="EZ56" s="715"/>
      <c r="FA56" s="715"/>
      <c r="FB56" s="715"/>
      <c r="FC56" s="715"/>
      <c r="FD56" s="715"/>
      <c r="FE56" s="715"/>
      <c r="FF56" s="715"/>
      <c r="FG56" s="715"/>
      <c r="FH56" s="715"/>
      <c r="FI56" s="715"/>
      <c r="FJ56" s="715"/>
      <c r="FK56" s="715"/>
      <c r="FL56" s="715"/>
      <c r="FM56" s="715"/>
      <c r="FN56" s="715"/>
      <c r="FO56" s="715"/>
      <c r="FP56" s="715"/>
      <c r="FQ56" s="715"/>
      <c r="FR56" s="715"/>
      <c r="FS56" s="715"/>
      <c r="FT56" s="715"/>
      <c r="FU56" s="715"/>
      <c r="FV56" s="715"/>
      <c r="FW56" s="715"/>
      <c r="FX56" s="715"/>
      <c r="FY56" s="715"/>
      <c r="FZ56" s="715"/>
      <c r="GA56" s="715"/>
      <c r="GB56" s="715"/>
      <c r="GC56" s="715"/>
      <c r="GD56" s="715"/>
      <c r="GE56" s="715"/>
      <c r="GF56" s="715"/>
      <c r="GG56" s="715"/>
      <c r="GH56" s="715"/>
      <c r="GI56" s="715"/>
      <c r="GJ56" s="715"/>
      <c r="GK56" s="715"/>
      <c r="GL56" s="715"/>
      <c r="GM56" s="715"/>
      <c r="GN56" s="715"/>
      <c r="GO56" s="715"/>
      <c r="GP56" s="715"/>
      <c r="GQ56" s="715"/>
      <c r="GR56" s="715"/>
      <c r="GS56" s="715"/>
      <c r="GT56" s="715"/>
      <c r="GU56" s="715"/>
      <c r="GV56" s="715"/>
      <c r="GW56" s="715"/>
      <c r="GX56" s="715"/>
      <c r="GY56" s="715"/>
      <c r="GZ56" s="715"/>
      <c r="HA56" s="715"/>
      <c r="HB56" s="715"/>
      <c r="HC56" s="715"/>
      <c r="HD56" s="715"/>
      <c r="HE56" s="715"/>
      <c r="HF56" s="715"/>
      <c r="HG56" s="715"/>
      <c r="HH56" s="715"/>
      <c r="HI56" s="715"/>
      <c r="HJ56" s="715"/>
      <c r="HK56" s="715"/>
      <c r="HL56" s="715"/>
      <c r="HM56" s="715"/>
      <c r="HN56" s="715"/>
      <c r="HO56" s="715"/>
      <c r="HP56" s="715"/>
      <c r="HQ56" s="715"/>
      <c r="HR56" s="715"/>
      <c r="HS56" s="715"/>
      <c r="HT56" s="715"/>
      <c r="HU56" s="715"/>
      <c r="HV56" s="715"/>
      <c r="HW56" s="715"/>
      <c r="HX56" s="715"/>
      <c r="HY56" s="715"/>
      <c r="HZ56" s="715"/>
      <c r="IA56" s="715"/>
      <c r="IB56" s="715"/>
      <c r="IC56" s="715"/>
      <c r="ID56" s="715"/>
      <c r="IE56" s="715"/>
      <c r="IF56" s="715"/>
      <c r="IG56" s="715"/>
      <c r="IH56" s="715"/>
      <c r="II56" s="715"/>
    </row>
    <row r="57" spans="1:1026" s="259" customFormat="1" ht="27" customHeight="1">
      <c r="A57" s="716"/>
      <c r="B57" s="717"/>
      <c r="C57" s="716"/>
      <c r="D57" s="704"/>
      <c r="E57" s="706"/>
      <c r="F57" s="706"/>
      <c r="G57" s="718"/>
      <c r="H57" s="718"/>
      <c r="I57" s="718"/>
      <c r="J57" s="706"/>
      <c r="K57" s="706"/>
      <c r="L57" s="706"/>
      <c r="M57" s="706"/>
      <c r="N57" s="718"/>
      <c r="O57" s="718"/>
      <c r="P57" s="718"/>
      <c r="Q57" s="706"/>
      <c r="R57" s="706"/>
      <c r="S57" s="706"/>
      <c r="T57" s="706"/>
      <c r="U57" s="718"/>
      <c r="V57" s="718"/>
      <c r="W57" s="718"/>
      <c r="X57" s="706"/>
      <c r="Y57" s="706"/>
      <c r="Z57" s="706"/>
      <c r="AA57" s="706"/>
      <c r="AB57" s="718"/>
      <c r="AC57" s="718"/>
      <c r="AD57" s="718"/>
      <c r="AE57" s="706"/>
      <c r="AF57" s="706"/>
      <c r="AG57" s="706"/>
      <c r="AH57" s="706"/>
      <c r="AI57" s="708"/>
      <c r="AJ57" s="709"/>
      <c r="AK57" s="709"/>
      <c r="AL57" s="700"/>
      <c r="AM57" s="710"/>
      <c r="AN57" s="710"/>
      <c r="AO57" s="711"/>
      <c r="AP57" s="680"/>
      <c r="AQ57" s="680"/>
      <c r="AR57" s="680"/>
      <c r="AS57" s="680"/>
      <c r="AT57" s="680"/>
      <c r="AU57" s="680"/>
      <c r="AV57" s="680"/>
      <c r="AW57" s="680"/>
      <c r="AX57" s="680"/>
      <c r="AY57" s="680"/>
      <c r="AZ57" s="680"/>
      <c r="BA57" s="680"/>
      <c r="BB57" s="680"/>
      <c r="BC57" s="680"/>
      <c r="BD57" s="680"/>
      <c r="BE57" s="680"/>
      <c r="BF57" s="680"/>
      <c r="BG57" s="680"/>
      <c r="BH57" s="680"/>
      <c r="BI57" s="680"/>
      <c r="BJ57" s="680"/>
      <c r="BK57" s="680"/>
      <c r="BL57" s="680"/>
      <c r="BM57" s="712"/>
      <c r="BN57" s="712"/>
      <c r="BO57" s="712"/>
      <c r="BP57" s="712"/>
      <c r="BQ57" s="712"/>
      <c r="BR57" s="680"/>
      <c r="BS57" s="681"/>
      <c r="BT57" s="701"/>
      <c r="BU57" s="701"/>
      <c r="BV57" s="701"/>
      <c r="BW57" s="701"/>
      <c r="BX57" s="701"/>
      <c r="BY57" s="701"/>
      <c r="BZ57" s="701"/>
      <c r="CA57" s="701"/>
      <c r="CB57" s="701"/>
      <c r="CC57" s="701"/>
      <c r="CD57" s="701"/>
      <c r="CE57" s="701"/>
      <c r="CF57" s="701"/>
      <c r="CG57" s="701"/>
      <c r="CH57" s="701"/>
      <c r="CI57" s="701"/>
      <c r="CJ57" s="701"/>
      <c r="CK57" s="701"/>
      <c r="CL57" s="701"/>
      <c r="CM57" s="701"/>
      <c r="CN57" s="701"/>
      <c r="CO57" s="714"/>
      <c r="CP57" s="714"/>
      <c r="CQ57" s="714"/>
      <c r="CR57" s="715"/>
      <c r="CS57" s="715"/>
      <c r="CT57" s="715"/>
      <c r="CU57" s="715"/>
      <c r="CV57" s="715"/>
      <c r="CW57" s="715"/>
      <c r="CX57" s="715"/>
      <c r="CY57" s="715"/>
      <c r="CZ57" s="715"/>
      <c r="DA57" s="715"/>
      <c r="DB57" s="715"/>
      <c r="DC57" s="715"/>
      <c r="DD57" s="715"/>
      <c r="DE57" s="715"/>
      <c r="DF57" s="715"/>
      <c r="DG57" s="715"/>
      <c r="DH57" s="715"/>
      <c r="DI57" s="715"/>
      <c r="DJ57" s="715"/>
      <c r="DK57" s="715"/>
      <c r="DL57" s="715"/>
      <c r="DM57" s="715"/>
      <c r="DN57" s="715"/>
      <c r="DO57" s="715"/>
      <c r="DP57" s="715"/>
      <c r="DQ57" s="715"/>
      <c r="DR57" s="715"/>
      <c r="DS57" s="715"/>
      <c r="DT57" s="715"/>
      <c r="DU57" s="715"/>
      <c r="DV57" s="715"/>
      <c r="DW57" s="715"/>
      <c r="DX57" s="715"/>
      <c r="DY57" s="715"/>
      <c r="DZ57" s="715"/>
      <c r="EA57" s="715"/>
      <c r="EB57" s="715"/>
      <c r="EC57" s="715"/>
      <c r="ED57" s="715"/>
      <c r="EE57" s="715"/>
      <c r="EF57" s="715"/>
      <c r="EG57" s="715"/>
      <c r="EH57" s="715"/>
      <c r="EI57" s="715"/>
      <c r="EJ57" s="715"/>
      <c r="EK57" s="715"/>
      <c r="EL57" s="715"/>
      <c r="EM57" s="715"/>
      <c r="EN57" s="715"/>
      <c r="EO57" s="715"/>
      <c r="EP57" s="715"/>
      <c r="EQ57" s="715"/>
      <c r="ER57" s="715"/>
      <c r="ES57" s="715"/>
      <c r="ET57" s="715"/>
      <c r="EU57" s="715"/>
      <c r="EV57" s="715"/>
      <c r="EW57" s="715"/>
      <c r="EX57" s="715"/>
      <c r="EY57" s="715"/>
      <c r="EZ57" s="715"/>
      <c r="FA57" s="715"/>
      <c r="FB57" s="715"/>
      <c r="FC57" s="715"/>
      <c r="FD57" s="715"/>
      <c r="FE57" s="715"/>
      <c r="FF57" s="715"/>
      <c r="FG57" s="715"/>
      <c r="FH57" s="715"/>
      <c r="FI57" s="715"/>
      <c r="FJ57" s="715"/>
      <c r="FK57" s="715"/>
      <c r="FL57" s="715"/>
      <c r="FM57" s="715"/>
      <c r="FN57" s="715"/>
      <c r="FO57" s="715"/>
      <c r="FP57" s="715"/>
      <c r="FQ57" s="715"/>
      <c r="FR57" s="715"/>
      <c r="FS57" s="715"/>
      <c r="FT57" s="715"/>
      <c r="FU57" s="715"/>
      <c r="FV57" s="715"/>
      <c r="FW57" s="715"/>
      <c r="FX57" s="715"/>
      <c r="FY57" s="715"/>
      <c r="FZ57" s="715"/>
      <c r="GA57" s="715"/>
      <c r="GB57" s="715"/>
      <c r="GC57" s="715"/>
      <c r="GD57" s="715"/>
      <c r="GE57" s="715"/>
      <c r="GF57" s="715"/>
      <c r="GG57" s="715"/>
      <c r="GH57" s="715"/>
      <c r="GI57" s="715"/>
      <c r="GJ57" s="715"/>
      <c r="GK57" s="715"/>
      <c r="GL57" s="715"/>
      <c r="GM57" s="715"/>
      <c r="GN57" s="715"/>
      <c r="GO57" s="715"/>
      <c r="GP57" s="715"/>
      <c r="GQ57" s="715"/>
      <c r="GR57" s="715"/>
      <c r="GS57" s="715"/>
      <c r="GT57" s="715"/>
      <c r="GU57" s="715"/>
      <c r="GV57" s="715"/>
      <c r="GW57" s="715"/>
      <c r="GX57" s="715"/>
      <c r="GY57" s="715"/>
      <c r="GZ57" s="715"/>
      <c r="HA57" s="715"/>
      <c r="HB57" s="715"/>
      <c r="HC57" s="715"/>
      <c r="HD57" s="715"/>
      <c r="HE57" s="715"/>
      <c r="HF57" s="715"/>
      <c r="HG57" s="715"/>
      <c r="HH57" s="715"/>
      <c r="HI57" s="715"/>
      <c r="HJ57" s="715"/>
      <c r="HK57" s="715"/>
      <c r="HL57" s="715"/>
      <c r="HM57" s="715"/>
      <c r="HN57" s="715"/>
      <c r="HO57" s="715"/>
      <c r="HP57" s="715"/>
      <c r="HQ57" s="715"/>
      <c r="HR57" s="715"/>
      <c r="HS57" s="715"/>
      <c r="HT57" s="715"/>
      <c r="HU57" s="715"/>
      <c r="HV57" s="715"/>
      <c r="HW57" s="715"/>
      <c r="HX57" s="715"/>
      <c r="HY57" s="715"/>
      <c r="HZ57" s="715"/>
      <c r="IA57" s="715"/>
      <c r="IB57" s="715"/>
      <c r="IC57" s="715"/>
      <c r="ID57" s="715"/>
      <c r="IE57" s="715"/>
      <c r="IF57" s="715"/>
      <c r="IG57" s="715"/>
      <c r="IH57" s="715"/>
      <c r="II57" s="715"/>
    </row>
    <row r="58" spans="1:1026" s="259" customFormat="1" ht="27" customHeight="1">
      <c r="A58" s="716"/>
      <c r="B58" s="717"/>
      <c r="C58" s="716"/>
      <c r="D58" s="704"/>
      <c r="E58" s="706"/>
      <c r="F58" s="706"/>
      <c r="G58" s="706"/>
      <c r="H58" s="706"/>
      <c r="I58" s="706"/>
      <c r="J58" s="706"/>
      <c r="K58" s="706"/>
      <c r="L58" s="706"/>
      <c r="M58" s="706"/>
      <c r="N58" s="706"/>
      <c r="O58" s="706"/>
      <c r="P58" s="706"/>
      <c r="Q58" s="706"/>
      <c r="R58" s="706"/>
      <c r="S58" s="706"/>
      <c r="T58" s="706"/>
      <c r="U58" s="706"/>
      <c r="V58" s="706"/>
      <c r="W58" s="706"/>
      <c r="X58" s="706"/>
      <c r="Y58" s="706"/>
      <c r="Z58" s="706"/>
      <c r="AA58" s="706"/>
      <c r="AB58" s="706"/>
      <c r="AC58" s="706"/>
      <c r="AD58" s="706"/>
      <c r="AE58" s="706"/>
      <c r="AF58" s="706"/>
      <c r="AG58" s="706"/>
      <c r="AH58" s="706"/>
      <c r="AI58" s="708"/>
      <c r="AJ58" s="709"/>
      <c r="AK58" s="709"/>
      <c r="AL58" s="700"/>
      <c r="AM58" s="710"/>
      <c r="AN58" s="710"/>
      <c r="AO58" s="711"/>
      <c r="AP58" s="680"/>
      <c r="AQ58" s="680"/>
      <c r="AR58" s="680"/>
      <c r="AS58" s="680"/>
      <c r="AT58" s="680"/>
      <c r="AU58" s="680"/>
      <c r="AV58" s="680"/>
      <c r="AW58" s="680"/>
      <c r="AX58" s="680"/>
      <c r="AY58" s="680"/>
      <c r="AZ58" s="680"/>
      <c r="BA58" s="680"/>
      <c r="BB58" s="680"/>
      <c r="BC58" s="680"/>
      <c r="BD58" s="680"/>
      <c r="BE58" s="680"/>
      <c r="BF58" s="680"/>
      <c r="BG58" s="680"/>
      <c r="BH58" s="680"/>
      <c r="BI58" s="680"/>
      <c r="BJ58" s="680"/>
      <c r="BK58" s="680"/>
      <c r="BL58" s="680"/>
      <c r="BM58" s="712"/>
      <c r="BN58" s="712"/>
      <c r="BO58" s="712"/>
      <c r="BP58" s="712"/>
      <c r="BQ58" s="712"/>
      <c r="BR58" s="680"/>
      <c r="BS58" s="681"/>
      <c r="BT58" s="701"/>
      <c r="BU58" s="701"/>
      <c r="BV58" s="701"/>
      <c r="BW58" s="701"/>
      <c r="BX58" s="701"/>
      <c r="BY58" s="701"/>
      <c r="BZ58" s="701"/>
      <c r="CA58" s="701"/>
      <c r="CB58" s="701"/>
      <c r="CC58" s="701"/>
      <c r="CD58" s="701"/>
      <c r="CE58" s="701"/>
      <c r="CF58" s="701"/>
      <c r="CG58" s="701"/>
      <c r="CH58" s="701"/>
      <c r="CI58" s="701"/>
      <c r="CJ58" s="701"/>
      <c r="CK58" s="701"/>
      <c r="CL58" s="701"/>
      <c r="CM58" s="701"/>
      <c r="CN58" s="701"/>
      <c r="CO58" s="714"/>
      <c r="CP58" s="714"/>
      <c r="CQ58" s="714"/>
      <c r="CR58" s="715"/>
      <c r="CS58" s="715"/>
      <c r="CT58" s="715"/>
      <c r="CU58" s="715"/>
      <c r="CV58" s="715"/>
      <c r="CW58" s="715"/>
      <c r="CX58" s="715"/>
      <c r="CY58" s="715"/>
      <c r="CZ58" s="715"/>
      <c r="DA58" s="715"/>
      <c r="DB58" s="715"/>
      <c r="DC58" s="715"/>
      <c r="DD58" s="715"/>
      <c r="DE58" s="715"/>
      <c r="DF58" s="715"/>
      <c r="DG58" s="715"/>
      <c r="DH58" s="715"/>
      <c r="DI58" s="715"/>
      <c r="DJ58" s="715"/>
      <c r="DK58" s="715"/>
      <c r="DL58" s="715"/>
      <c r="DM58" s="715"/>
      <c r="DN58" s="715"/>
      <c r="DO58" s="715"/>
      <c r="DP58" s="715"/>
      <c r="DQ58" s="715"/>
      <c r="DR58" s="715"/>
      <c r="DS58" s="715"/>
      <c r="DT58" s="715"/>
      <c r="DU58" s="715"/>
      <c r="DV58" s="715"/>
      <c r="DW58" s="715"/>
      <c r="DX58" s="715"/>
      <c r="DY58" s="715"/>
      <c r="DZ58" s="715"/>
      <c r="EA58" s="715"/>
      <c r="EB58" s="715"/>
      <c r="EC58" s="715"/>
      <c r="ED58" s="715"/>
      <c r="EE58" s="715"/>
      <c r="EF58" s="715"/>
      <c r="EG58" s="715"/>
      <c r="EH58" s="715"/>
      <c r="EI58" s="715"/>
      <c r="EJ58" s="715"/>
      <c r="EK58" s="715"/>
      <c r="EL58" s="715"/>
      <c r="EM58" s="715"/>
      <c r="EN58" s="715"/>
      <c r="EO58" s="715"/>
      <c r="EP58" s="715"/>
      <c r="EQ58" s="715"/>
      <c r="ER58" s="715"/>
      <c r="ES58" s="715"/>
      <c r="ET58" s="715"/>
      <c r="EU58" s="715"/>
      <c r="EV58" s="715"/>
      <c r="EW58" s="715"/>
      <c r="EX58" s="715"/>
      <c r="EY58" s="715"/>
      <c r="EZ58" s="715"/>
      <c r="FA58" s="715"/>
      <c r="FB58" s="715"/>
      <c r="FC58" s="715"/>
      <c r="FD58" s="715"/>
      <c r="FE58" s="715"/>
      <c r="FF58" s="715"/>
      <c r="FG58" s="715"/>
      <c r="FH58" s="715"/>
      <c r="FI58" s="715"/>
      <c r="FJ58" s="715"/>
      <c r="FK58" s="715"/>
      <c r="FL58" s="715"/>
      <c r="FM58" s="715"/>
      <c r="FN58" s="715"/>
      <c r="FO58" s="715"/>
      <c r="FP58" s="715"/>
      <c r="FQ58" s="715"/>
      <c r="FR58" s="715"/>
      <c r="FS58" s="715"/>
      <c r="FT58" s="715"/>
      <c r="FU58" s="715"/>
      <c r="FV58" s="715"/>
      <c r="FW58" s="715"/>
      <c r="FX58" s="715"/>
      <c r="FY58" s="715"/>
      <c r="FZ58" s="715"/>
      <c r="GA58" s="715"/>
      <c r="GB58" s="715"/>
      <c r="GC58" s="715"/>
      <c r="GD58" s="715"/>
      <c r="GE58" s="715"/>
      <c r="GF58" s="715"/>
      <c r="GG58" s="715"/>
      <c r="GH58" s="715"/>
      <c r="GI58" s="715"/>
      <c r="GJ58" s="715"/>
      <c r="GK58" s="715"/>
      <c r="GL58" s="715"/>
      <c r="GM58" s="715"/>
      <c r="GN58" s="715"/>
      <c r="GO58" s="715"/>
      <c r="GP58" s="715"/>
      <c r="GQ58" s="715"/>
      <c r="GR58" s="715"/>
      <c r="GS58" s="715"/>
      <c r="GT58" s="715"/>
      <c r="GU58" s="715"/>
      <c r="GV58" s="715"/>
      <c r="GW58" s="715"/>
      <c r="GX58" s="715"/>
      <c r="GY58" s="715"/>
      <c r="GZ58" s="715"/>
      <c r="HA58" s="719"/>
      <c r="HB58" s="719"/>
      <c r="HC58" s="719"/>
      <c r="HD58" s="719"/>
      <c r="HE58" s="719"/>
      <c r="HF58" s="719"/>
      <c r="HG58" s="719"/>
      <c r="HH58" s="719"/>
      <c r="HI58" s="719"/>
      <c r="HJ58" s="719"/>
      <c r="HK58" s="719"/>
      <c r="HL58" s="719"/>
      <c r="HM58" s="719"/>
      <c r="HN58" s="719"/>
      <c r="HO58" s="719"/>
      <c r="HP58" s="719"/>
      <c r="HQ58" s="719"/>
      <c r="HR58" s="719"/>
      <c r="HS58" s="719"/>
      <c r="HT58" s="719"/>
      <c r="HU58" s="719"/>
      <c r="HV58" s="719"/>
      <c r="HW58" s="719"/>
      <c r="HX58" s="719"/>
      <c r="HY58" s="719"/>
      <c r="HZ58" s="719"/>
      <c r="IA58" s="719"/>
      <c r="IB58" s="719"/>
      <c r="IC58" s="719"/>
      <c r="ID58" s="719"/>
      <c r="IE58" s="719"/>
      <c r="IF58" s="719"/>
      <c r="IG58" s="719"/>
      <c r="IH58" s="719"/>
      <c r="II58" s="719"/>
    </row>
    <row r="59" spans="1:1026" s="259" customFormat="1" ht="27" customHeight="1">
      <c r="A59" s="720"/>
      <c r="B59" s="721"/>
      <c r="C59" s="722"/>
      <c r="D59" s="704"/>
      <c r="E59" s="723"/>
      <c r="F59" s="723"/>
      <c r="G59" s="723"/>
      <c r="H59" s="723"/>
      <c r="I59" s="723"/>
      <c r="J59" s="723"/>
      <c r="K59" s="706"/>
      <c r="L59" s="706"/>
      <c r="M59" s="706"/>
      <c r="N59" s="718"/>
      <c r="O59" s="718"/>
      <c r="P59" s="718"/>
      <c r="Q59" s="706"/>
      <c r="R59" s="706"/>
      <c r="S59" s="706"/>
      <c r="T59" s="706"/>
      <c r="U59" s="724"/>
      <c r="V59" s="718"/>
      <c r="W59" s="718"/>
      <c r="X59" s="706"/>
      <c r="Y59" s="706"/>
      <c r="Z59" s="706"/>
      <c r="AA59" s="706"/>
      <c r="AB59" s="724"/>
      <c r="AC59" s="718"/>
      <c r="AD59" s="718"/>
      <c r="AE59" s="706"/>
      <c r="AF59" s="706"/>
      <c r="AG59" s="706"/>
      <c r="AH59" s="706"/>
      <c r="AI59" s="708"/>
      <c r="AJ59" s="709"/>
      <c r="AK59" s="709"/>
      <c r="AL59" s="700"/>
      <c r="AM59" s="710"/>
      <c r="AN59" s="710"/>
      <c r="AO59" s="711"/>
      <c r="AP59" s="680"/>
      <c r="AQ59" s="680"/>
      <c r="AR59" s="680"/>
      <c r="AS59" s="680"/>
      <c r="AT59" s="680"/>
      <c r="AU59" s="680"/>
      <c r="AV59" s="680"/>
      <c r="AW59" s="680"/>
      <c r="AX59" s="680"/>
      <c r="AY59" s="680"/>
      <c r="AZ59" s="680"/>
      <c r="BA59" s="680"/>
      <c r="BB59" s="680"/>
      <c r="BC59" s="680"/>
      <c r="BD59" s="680"/>
      <c r="BE59" s="680"/>
      <c r="BF59" s="680"/>
      <c r="BG59" s="680"/>
      <c r="BH59" s="680"/>
      <c r="BI59" s="680"/>
      <c r="BJ59" s="680"/>
      <c r="BK59" s="680"/>
      <c r="BL59" s="680"/>
      <c r="BM59" s="712"/>
      <c r="BN59" s="712"/>
      <c r="BO59" s="712"/>
      <c r="BP59" s="712"/>
      <c r="BQ59" s="712"/>
      <c r="BR59" s="680"/>
      <c r="BS59" s="681"/>
      <c r="BT59" s="701"/>
      <c r="BU59" s="701"/>
      <c r="BV59" s="701"/>
      <c r="BW59" s="701"/>
      <c r="BX59" s="701"/>
      <c r="BY59" s="701"/>
      <c r="BZ59" s="701"/>
      <c r="CA59" s="701"/>
      <c r="CB59" s="701"/>
      <c r="CC59" s="701"/>
      <c r="CD59" s="701"/>
      <c r="CE59" s="701"/>
      <c r="CF59" s="701"/>
      <c r="CG59" s="701"/>
      <c r="CH59" s="701"/>
      <c r="CI59" s="701"/>
      <c r="CJ59" s="701"/>
      <c r="CK59" s="701"/>
      <c r="CL59" s="701"/>
      <c r="CM59" s="701"/>
      <c r="CN59" s="701"/>
      <c r="CO59" s="714"/>
      <c r="CP59" s="714"/>
      <c r="CQ59" s="714"/>
      <c r="CR59" s="715"/>
      <c r="CS59" s="715"/>
      <c r="CT59" s="715"/>
      <c r="CU59" s="715"/>
      <c r="CV59" s="715"/>
      <c r="CW59" s="715"/>
      <c r="CX59" s="715"/>
      <c r="CY59" s="715"/>
      <c r="CZ59" s="715"/>
      <c r="DA59" s="715"/>
      <c r="DB59" s="715"/>
      <c r="DC59" s="715"/>
      <c r="DD59" s="715"/>
      <c r="DE59" s="715"/>
      <c r="DF59" s="715"/>
      <c r="DG59" s="715"/>
      <c r="DH59" s="715"/>
      <c r="DI59" s="715"/>
      <c r="DJ59" s="715"/>
      <c r="DK59" s="715"/>
      <c r="DL59" s="715"/>
      <c r="DM59" s="715"/>
      <c r="DN59" s="715"/>
      <c r="DO59" s="715"/>
      <c r="DP59" s="715"/>
      <c r="DQ59" s="715"/>
      <c r="DR59" s="715"/>
      <c r="DS59" s="715"/>
      <c r="DT59" s="715"/>
      <c r="DU59" s="715"/>
      <c r="DV59" s="715"/>
      <c r="DW59" s="715"/>
      <c r="DX59" s="715"/>
      <c r="DY59" s="715"/>
      <c r="DZ59" s="715"/>
      <c r="EA59" s="715"/>
      <c r="EB59" s="715"/>
      <c r="EC59" s="715"/>
      <c r="ED59" s="715"/>
      <c r="EE59" s="715"/>
      <c r="EF59" s="715"/>
      <c r="EG59" s="715"/>
      <c r="EH59" s="715"/>
      <c r="EI59" s="715"/>
      <c r="EJ59" s="715"/>
      <c r="EK59" s="715"/>
      <c r="EL59" s="715"/>
      <c r="EM59" s="715"/>
      <c r="EN59" s="715"/>
      <c r="EO59" s="715"/>
      <c r="EP59" s="715"/>
      <c r="EQ59" s="715"/>
      <c r="ER59" s="715"/>
      <c r="ES59" s="715"/>
      <c r="ET59" s="715"/>
      <c r="EU59" s="715"/>
      <c r="EV59" s="715"/>
      <c r="EW59" s="715"/>
      <c r="EX59" s="715"/>
      <c r="EY59" s="715"/>
      <c r="EZ59" s="715"/>
      <c r="FA59" s="715"/>
      <c r="FB59" s="715"/>
      <c r="FC59" s="715"/>
      <c r="FD59" s="715"/>
      <c r="FE59" s="715"/>
      <c r="FF59" s="715"/>
      <c r="FG59" s="715"/>
      <c r="FH59" s="715"/>
      <c r="FI59" s="715"/>
      <c r="FJ59" s="715"/>
      <c r="FK59" s="715"/>
      <c r="FL59" s="715"/>
      <c r="FM59" s="715"/>
      <c r="FN59" s="715"/>
      <c r="FO59" s="715"/>
      <c r="FP59" s="715"/>
      <c r="FQ59" s="715"/>
      <c r="FR59" s="715"/>
      <c r="FS59" s="715"/>
      <c r="FT59" s="715"/>
      <c r="FU59" s="715"/>
      <c r="FV59" s="715"/>
      <c r="FW59" s="715"/>
      <c r="FX59" s="715"/>
      <c r="FY59" s="715"/>
      <c r="FZ59" s="715"/>
      <c r="GA59" s="715"/>
      <c r="GB59" s="715"/>
      <c r="GC59" s="715"/>
      <c r="GD59" s="715"/>
      <c r="GE59" s="715"/>
      <c r="GF59" s="715"/>
      <c r="GG59" s="715"/>
      <c r="GH59" s="715"/>
      <c r="GI59" s="715"/>
      <c r="GJ59" s="715"/>
      <c r="GK59" s="715"/>
      <c r="GL59" s="715"/>
      <c r="GM59" s="715"/>
      <c r="GN59" s="715"/>
      <c r="GO59" s="715"/>
      <c r="GP59" s="715"/>
      <c r="GQ59" s="715"/>
      <c r="GR59" s="715"/>
      <c r="GS59" s="715"/>
      <c r="GT59" s="715"/>
      <c r="GU59" s="715"/>
      <c r="GV59" s="715"/>
      <c r="GW59" s="715"/>
      <c r="GX59" s="715"/>
      <c r="GY59" s="715"/>
      <c r="GZ59" s="715"/>
      <c r="HA59" s="719"/>
      <c r="HB59" s="719"/>
      <c r="HC59" s="719"/>
      <c r="HD59" s="719"/>
      <c r="HE59" s="719"/>
      <c r="HF59" s="719"/>
      <c r="HG59" s="719"/>
      <c r="HH59" s="719"/>
      <c r="HI59" s="719"/>
      <c r="HJ59" s="719"/>
      <c r="HK59" s="719"/>
      <c r="HL59" s="719"/>
      <c r="HM59" s="719"/>
      <c r="HN59" s="719"/>
      <c r="HO59" s="719"/>
      <c r="HP59" s="719"/>
      <c r="HQ59" s="719"/>
      <c r="HR59" s="719"/>
      <c r="HS59" s="719"/>
      <c r="HT59" s="719"/>
      <c r="HU59" s="719"/>
      <c r="HV59" s="719"/>
      <c r="HW59" s="719"/>
      <c r="HX59" s="719"/>
      <c r="HY59" s="719"/>
      <c r="HZ59" s="719"/>
      <c r="IA59" s="719"/>
      <c r="IB59" s="719"/>
      <c r="IC59" s="719"/>
      <c r="ID59" s="719"/>
      <c r="IE59" s="719"/>
      <c r="IF59" s="719"/>
      <c r="IG59" s="719"/>
      <c r="IH59" s="719"/>
      <c r="II59" s="719"/>
    </row>
    <row r="60" spans="1:1026" s="259" customFormat="1" ht="24.75" customHeight="1">
      <c r="A60" s="720"/>
      <c r="B60" s="721"/>
      <c r="C60" s="722"/>
      <c r="D60" s="704"/>
      <c r="E60" s="706"/>
      <c r="F60" s="706"/>
      <c r="G60" s="718"/>
      <c r="H60" s="718"/>
      <c r="I60" s="718"/>
      <c r="J60" s="706"/>
      <c r="K60" s="706"/>
      <c r="L60" s="725"/>
      <c r="M60" s="706"/>
      <c r="N60" s="718"/>
      <c r="O60" s="718"/>
      <c r="P60" s="718"/>
      <c r="Q60" s="706"/>
      <c r="R60" s="706"/>
      <c r="S60" s="706"/>
      <c r="T60" s="706"/>
      <c r="U60" s="718"/>
      <c r="V60" s="718"/>
      <c r="W60" s="718"/>
      <c r="X60" s="706"/>
      <c r="Y60" s="706"/>
      <c r="Z60" s="706"/>
      <c r="AA60" s="706"/>
      <c r="AB60" s="718"/>
      <c r="AC60" s="718"/>
      <c r="AD60" s="718"/>
      <c r="AE60" s="706"/>
      <c r="AF60" s="706"/>
      <c r="AG60" s="706"/>
      <c r="AH60" s="706"/>
      <c r="AI60" s="708"/>
      <c r="AJ60" s="709"/>
      <c r="AK60" s="709"/>
      <c r="AL60" s="700"/>
      <c r="AM60" s="710"/>
      <c r="AN60" s="710"/>
      <c r="AO60" s="711"/>
      <c r="AP60" s="680"/>
      <c r="AQ60" s="680"/>
      <c r="AR60" s="680"/>
      <c r="AS60" s="680"/>
      <c r="AT60" s="680"/>
      <c r="AU60" s="680"/>
      <c r="AV60" s="680"/>
      <c r="AW60" s="680"/>
      <c r="AX60" s="680"/>
      <c r="AY60" s="680"/>
      <c r="AZ60" s="680"/>
      <c r="BA60" s="680"/>
      <c r="BB60" s="680"/>
      <c r="BC60" s="680"/>
      <c r="BD60" s="680"/>
      <c r="BE60" s="680"/>
      <c r="BF60" s="680"/>
      <c r="BG60" s="680"/>
      <c r="BH60" s="680"/>
      <c r="BI60" s="680"/>
      <c r="BJ60" s="680"/>
      <c r="BK60" s="680"/>
      <c r="BL60" s="680"/>
      <c r="BM60" s="712"/>
      <c r="BN60" s="712"/>
      <c r="BO60" s="712"/>
      <c r="BP60" s="712"/>
      <c r="BQ60" s="712"/>
      <c r="BR60" s="680"/>
      <c r="BS60" s="681"/>
      <c r="BT60" s="714"/>
      <c r="BU60" s="714"/>
      <c r="BV60" s="714"/>
      <c r="BW60" s="714"/>
      <c r="BX60" s="714"/>
      <c r="BY60" s="714"/>
      <c r="BZ60" s="714"/>
      <c r="CA60" s="714"/>
      <c r="CB60" s="714"/>
      <c r="CC60" s="714"/>
      <c r="CD60" s="714"/>
      <c r="CE60" s="714"/>
      <c r="CF60" s="714"/>
      <c r="CG60" s="714"/>
      <c r="CH60" s="714"/>
      <c r="CI60" s="714"/>
      <c r="CJ60" s="714"/>
      <c r="CK60" s="714"/>
      <c r="CL60" s="714"/>
      <c r="CM60" s="714"/>
      <c r="CN60" s="714"/>
      <c r="CO60" s="714"/>
      <c r="CP60" s="714"/>
      <c r="CQ60" s="714"/>
      <c r="CR60" s="715"/>
      <c r="CS60" s="715"/>
      <c r="CT60" s="715"/>
      <c r="CU60" s="715"/>
      <c r="CV60" s="715"/>
      <c r="CW60" s="715"/>
      <c r="CX60" s="715"/>
      <c r="CY60" s="715"/>
      <c r="CZ60" s="715"/>
      <c r="DA60" s="715"/>
      <c r="DB60" s="715"/>
      <c r="DC60" s="715"/>
      <c r="DD60" s="715"/>
      <c r="DE60" s="715"/>
      <c r="DF60" s="715"/>
      <c r="DG60" s="715"/>
      <c r="DH60" s="715"/>
      <c r="DI60" s="715"/>
      <c r="DJ60" s="715"/>
      <c r="DK60" s="715"/>
      <c r="DL60" s="715"/>
      <c r="DM60" s="715"/>
      <c r="DN60" s="715"/>
      <c r="DO60" s="715"/>
      <c r="DP60" s="715"/>
      <c r="DQ60" s="715"/>
      <c r="DR60" s="715"/>
      <c r="DS60" s="715"/>
      <c r="DT60" s="715"/>
      <c r="DU60" s="715"/>
      <c r="DV60" s="715"/>
      <c r="DW60" s="715"/>
      <c r="DX60" s="715"/>
      <c r="DY60" s="715"/>
      <c r="DZ60" s="715"/>
      <c r="EA60" s="715"/>
      <c r="EB60" s="715"/>
      <c r="EC60" s="715"/>
      <c r="ED60" s="715"/>
      <c r="EE60" s="715"/>
      <c r="EF60" s="715"/>
      <c r="EG60" s="715"/>
      <c r="EH60" s="715"/>
      <c r="EI60" s="715"/>
      <c r="EJ60" s="715"/>
      <c r="EK60" s="715"/>
      <c r="EL60" s="715"/>
      <c r="EM60" s="715"/>
      <c r="EN60" s="715"/>
      <c r="EO60" s="715"/>
      <c r="EP60" s="715"/>
      <c r="EQ60" s="715"/>
      <c r="ER60" s="715"/>
      <c r="ES60" s="715"/>
      <c r="ET60" s="715"/>
      <c r="EU60" s="715"/>
      <c r="EV60" s="715"/>
      <c r="EW60" s="715"/>
      <c r="EX60" s="715"/>
      <c r="EY60" s="715"/>
      <c r="EZ60" s="715"/>
      <c r="FA60" s="715"/>
      <c r="FB60" s="715"/>
      <c r="FC60" s="715"/>
      <c r="FD60" s="715"/>
      <c r="FE60" s="715"/>
      <c r="FF60" s="715"/>
      <c r="FG60" s="715"/>
      <c r="FH60" s="715"/>
      <c r="FI60" s="715"/>
      <c r="FJ60" s="715"/>
      <c r="FK60" s="715"/>
      <c r="FL60" s="715"/>
      <c r="FM60" s="715"/>
      <c r="FN60" s="715"/>
      <c r="FO60" s="715"/>
      <c r="FP60" s="715"/>
      <c r="FQ60" s="715"/>
      <c r="FR60" s="715"/>
      <c r="FS60" s="715"/>
      <c r="FT60" s="715"/>
      <c r="FU60" s="715"/>
      <c r="FV60" s="715"/>
      <c r="FW60" s="715"/>
      <c r="FX60" s="715"/>
      <c r="FY60" s="715"/>
      <c r="FZ60" s="715"/>
      <c r="GA60" s="715"/>
      <c r="GB60" s="715"/>
      <c r="GC60" s="715"/>
      <c r="GD60" s="715"/>
      <c r="GE60" s="715"/>
      <c r="GF60" s="715"/>
      <c r="GG60" s="715"/>
      <c r="GH60" s="715"/>
      <c r="GI60" s="715"/>
      <c r="GJ60" s="715"/>
      <c r="GK60" s="715"/>
      <c r="GL60" s="715"/>
      <c r="GM60" s="715"/>
      <c r="GN60" s="715"/>
      <c r="GO60" s="715"/>
      <c r="GP60" s="715"/>
      <c r="GQ60" s="715"/>
      <c r="GR60" s="715"/>
      <c r="GS60" s="715"/>
      <c r="GT60" s="715"/>
      <c r="GU60" s="715"/>
      <c r="GV60" s="715"/>
      <c r="GW60" s="715"/>
      <c r="GX60" s="715"/>
      <c r="GY60" s="715"/>
      <c r="GZ60" s="715"/>
      <c r="HA60" s="715"/>
      <c r="HB60" s="715"/>
      <c r="HC60" s="715"/>
      <c r="HD60" s="715"/>
      <c r="HE60" s="715"/>
      <c r="HF60" s="715"/>
      <c r="HG60" s="715"/>
      <c r="HH60" s="715"/>
      <c r="HI60" s="715"/>
      <c r="HJ60" s="715"/>
      <c r="HK60" s="715"/>
      <c r="HL60" s="715"/>
      <c r="HM60" s="715"/>
      <c r="HN60" s="715"/>
      <c r="HO60" s="715"/>
      <c r="HP60" s="715"/>
      <c r="HQ60" s="715"/>
      <c r="HR60" s="715"/>
      <c r="HS60" s="715"/>
      <c r="HT60" s="715"/>
      <c r="HU60" s="715"/>
      <c r="HV60" s="715"/>
      <c r="HW60" s="715"/>
      <c r="HX60" s="715"/>
      <c r="HY60" s="715"/>
      <c r="HZ60" s="715"/>
      <c r="IA60" s="715"/>
      <c r="IB60" s="715"/>
      <c r="IC60" s="715"/>
      <c r="ID60" s="715"/>
      <c r="IE60" s="715"/>
      <c r="IF60" s="715"/>
      <c r="IG60" s="715"/>
      <c r="IH60" s="715"/>
      <c r="II60" s="715"/>
    </row>
    <row r="61" spans="1:1026" s="259" customFormat="1" ht="27.75" customHeight="1">
      <c r="A61" s="720"/>
      <c r="B61" s="721"/>
      <c r="C61" s="722"/>
      <c r="D61" s="704"/>
      <c r="E61" s="706"/>
      <c r="F61" s="706"/>
      <c r="G61" s="718"/>
      <c r="H61" s="718"/>
      <c r="I61" s="718"/>
      <c r="J61" s="706"/>
      <c r="K61" s="706"/>
      <c r="L61" s="706"/>
      <c r="M61" s="706"/>
      <c r="N61" s="718"/>
      <c r="O61" s="718"/>
      <c r="P61" s="718"/>
      <c r="Q61" s="706"/>
      <c r="R61" s="706"/>
      <c r="S61" s="706"/>
      <c r="T61" s="706"/>
      <c r="U61" s="718"/>
      <c r="V61" s="718"/>
      <c r="W61" s="718"/>
      <c r="X61" s="706"/>
      <c r="Y61" s="706"/>
      <c r="Z61" s="706"/>
      <c r="AA61" s="706"/>
      <c r="AB61" s="718"/>
      <c r="AC61" s="718"/>
      <c r="AD61" s="718"/>
      <c r="AE61" s="706"/>
      <c r="AF61" s="706"/>
      <c r="AG61" s="706"/>
      <c r="AH61" s="706"/>
      <c r="AI61" s="708"/>
      <c r="AJ61" s="709"/>
      <c r="AK61" s="709"/>
      <c r="AL61" s="700"/>
      <c r="AM61" s="710"/>
      <c r="AN61" s="710"/>
      <c r="AO61" s="711"/>
      <c r="AP61" s="680"/>
      <c r="AQ61" s="680"/>
      <c r="AR61" s="680"/>
      <c r="AS61" s="680"/>
      <c r="AT61" s="680"/>
      <c r="AU61" s="680"/>
      <c r="AV61" s="680"/>
      <c r="AW61" s="680"/>
      <c r="AX61" s="680"/>
      <c r="AY61" s="680"/>
      <c r="AZ61" s="680"/>
      <c r="BA61" s="680"/>
      <c r="BB61" s="680"/>
      <c r="BC61" s="680"/>
      <c r="BD61" s="680"/>
      <c r="BE61" s="680"/>
      <c r="BF61" s="680"/>
      <c r="BG61" s="680"/>
      <c r="BH61" s="680"/>
      <c r="BI61" s="680"/>
      <c r="BJ61" s="680"/>
      <c r="BK61" s="680"/>
      <c r="BL61" s="680"/>
      <c r="BM61" s="712"/>
      <c r="BN61" s="712"/>
      <c r="BO61" s="712"/>
      <c r="BP61" s="712"/>
      <c r="BQ61" s="712"/>
      <c r="BR61" s="680"/>
      <c r="BS61" s="681"/>
      <c r="BT61" s="714"/>
      <c r="BU61" s="714"/>
      <c r="BV61" s="714"/>
      <c r="BW61" s="714"/>
      <c r="BX61" s="714"/>
      <c r="BY61" s="714"/>
      <c r="BZ61" s="714"/>
      <c r="CA61" s="714"/>
      <c r="CB61" s="714"/>
      <c r="CC61" s="714"/>
      <c r="CD61" s="714"/>
      <c r="CE61" s="714"/>
      <c r="CF61" s="714"/>
      <c r="CG61" s="714"/>
      <c r="CH61" s="714"/>
      <c r="CI61" s="714"/>
      <c r="CJ61" s="714"/>
      <c r="CK61" s="714"/>
      <c r="CL61" s="714"/>
      <c r="CM61" s="714"/>
      <c r="CN61" s="714"/>
      <c r="CO61" s="714"/>
      <c r="CP61" s="714"/>
      <c r="CQ61" s="714"/>
      <c r="CR61" s="715"/>
      <c r="CS61" s="715"/>
      <c r="CT61" s="715"/>
      <c r="CU61" s="715"/>
      <c r="CV61" s="715"/>
      <c r="CW61" s="715"/>
      <c r="CX61" s="715"/>
      <c r="CY61" s="715"/>
      <c r="CZ61" s="715"/>
      <c r="DA61" s="715"/>
      <c r="DB61" s="715"/>
      <c r="DC61" s="715"/>
      <c r="DD61" s="715"/>
      <c r="DE61" s="715"/>
      <c r="DF61" s="715"/>
      <c r="DG61" s="715"/>
      <c r="DH61" s="715"/>
      <c r="DI61" s="715"/>
      <c r="DJ61" s="715"/>
      <c r="DK61" s="715"/>
      <c r="DL61" s="715"/>
      <c r="DM61" s="715"/>
      <c r="DN61" s="715"/>
      <c r="DO61" s="715"/>
      <c r="DP61" s="715"/>
      <c r="DQ61" s="715"/>
      <c r="DR61" s="715"/>
      <c r="DS61" s="715"/>
      <c r="DT61" s="715"/>
      <c r="DU61" s="715"/>
      <c r="DV61" s="715"/>
      <c r="DW61" s="715"/>
      <c r="DX61" s="715"/>
      <c r="DY61" s="715"/>
      <c r="DZ61" s="715"/>
      <c r="EA61" s="715"/>
      <c r="EB61" s="715"/>
      <c r="EC61" s="715"/>
      <c r="ED61" s="715"/>
      <c r="EE61" s="715"/>
      <c r="EF61" s="715"/>
      <c r="EG61" s="715"/>
      <c r="EH61" s="715"/>
      <c r="EI61" s="715"/>
      <c r="EJ61" s="715"/>
      <c r="EK61" s="715"/>
      <c r="EL61" s="715"/>
      <c r="EM61" s="715"/>
      <c r="EN61" s="715"/>
      <c r="EO61" s="715"/>
      <c r="EP61" s="715"/>
      <c r="EQ61" s="715"/>
      <c r="ER61" s="715"/>
      <c r="ES61" s="715"/>
      <c r="ET61" s="715"/>
      <c r="EU61" s="715"/>
      <c r="EV61" s="715"/>
      <c r="EW61" s="715"/>
      <c r="EX61" s="715"/>
      <c r="EY61" s="715"/>
      <c r="EZ61" s="715"/>
      <c r="FA61" s="715"/>
      <c r="FB61" s="715"/>
      <c r="FC61" s="715"/>
      <c r="FD61" s="715"/>
      <c r="FE61" s="715"/>
      <c r="FF61" s="715"/>
      <c r="FG61" s="715"/>
      <c r="FH61" s="715"/>
      <c r="FI61" s="715"/>
      <c r="FJ61" s="715"/>
      <c r="FK61" s="715"/>
      <c r="FL61" s="715"/>
      <c r="FM61" s="715"/>
      <c r="FN61" s="715"/>
      <c r="FO61" s="715"/>
      <c r="FP61" s="715"/>
      <c r="FQ61" s="715"/>
      <c r="FR61" s="715"/>
      <c r="FS61" s="715"/>
      <c r="FT61" s="715"/>
      <c r="FU61" s="715"/>
      <c r="FV61" s="715"/>
      <c r="FW61" s="715"/>
      <c r="FX61" s="715"/>
      <c r="FY61" s="715"/>
      <c r="FZ61" s="715"/>
      <c r="GA61" s="715"/>
      <c r="GB61" s="715"/>
      <c r="GC61" s="715"/>
      <c r="GD61" s="715"/>
      <c r="GE61" s="715"/>
      <c r="GF61" s="715"/>
      <c r="GG61" s="715"/>
      <c r="GH61" s="715"/>
      <c r="GI61" s="715"/>
      <c r="GJ61" s="715"/>
      <c r="GK61" s="715"/>
      <c r="GL61" s="715"/>
      <c r="GM61" s="715"/>
      <c r="GN61" s="715"/>
      <c r="GO61" s="715"/>
      <c r="GP61" s="715"/>
      <c r="GQ61" s="715"/>
      <c r="GR61" s="715"/>
      <c r="GS61" s="715"/>
      <c r="GT61" s="715"/>
      <c r="GU61" s="715"/>
      <c r="GV61" s="715"/>
      <c r="GW61" s="715"/>
      <c r="GX61" s="715"/>
      <c r="GY61" s="715"/>
      <c r="GZ61" s="715"/>
      <c r="HA61" s="715"/>
      <c r="HB61" s="715"/>
      <c r="HC61" s="715"/>
      <c r="HD61" s="715"/>
      <c r="HE61" s="715"/>
      <c r="HF61" s="715"/>
      <c r="HG61" s="715"/>
      <c r="HH61" s="715"/>
      <c r="HI61" s="715"/>
      <c r="HJ61" s="715"/>
      <c r="HK61" s="715"/>
      <c r="HL61" s="715"/>
      <c r="HM61" s="715"/>
      <c r="HN61" s="715"/>
      <c r="HO61" s="715"/>
      <c r="HP61" s="715"/>
      <c r="HQ61" s="715"/>
      <c r="HR61" s="715"/>
      <c r="HS61" s="715"/>
      <c r="HT61" s="715"/>
      <c r="HU61" s="715"/>
      <c r="HV61" s="715"/>
      <c r="HW61" s="715"/>
      <c r="HX61" s="715"/>
      <c r="HY61" s="715"/>
      <c r="HZ61" s="715"/>
      <c r="IA61" s="715"/>
      <c r="IB61" s="715"/>
      <c r="IC61" s="715"/>
      <c r="ID61" s="715"/>
      <c r="IE61" s="715"/>
      <c r="IF61" s="715"/>
      <c r="IG61" s="715"/>
      <c r="IH61" s="715"/>
      <c r="II61" s="715"/>
    </row>
    <row r="62" spans="1:1026" s="259" customFormat="1">
      <c r="A62" s="715"/>
      <c r="B62" s="715"/>
      <c r="C62" s="716"/>
      <c r="D62" s="715"/>
      <c r="E62" s="715"/>
      <c r="F62" s="715"/>
      <c r="G62" s="715"/>
      <c r="H62" s="715"/>
      <c r="I62" s="715"/>
      <c r="J62" s="715"/>
      <c r="K62" s="715"/>
      <c r="L62" s="715"/>
      <c r="M62" s="715"/>
      <c r="N62" s="715"/>
      <c r="O62" s="715"/>
      <c r="P62" s="715"/>
      <c r="Q62" s="715"/>
      <c r="R62" s="715"/>
      <c r="S62" s="715"/>
      <c r="T62" s="715"/>
      <c r="U62" s="715"/>
      <c r="V62" s="715"/>
      <c r="W62" s="715"/>
      <c r="X62" s="715"/>
      <c r="Y62" s="715"/>
      <c r="Z62" s="715"/>
      <c r="AA62" s="715"/>
      <c r="AB62" s="715"/>
      <c r="AC62" s="715"/>
      <c r="AD62" s="715"/>
      <c r="AE62" s="715"/>
      <c r="AF62" s="715"/>
      <c r="AG62" s="715"/>
      <c r="AH62" s="715"/>
      <c r="AI62" s="715"/>
      <c r="AJ62" s="715"/>
      <c r="AK62" s="715"/>
      <c r="AL62" s="715"/>
      <c r="AM62" s="715"/>
      <c r="AN62" s="715"/>
      <c r="AO62" s="715"/>
      <c r="AP62" s="715"/>
      <c r="AQ62" s="715"/>
      <c r="AR62" s="715"/>
      <c r="AS62" s="715"/>
      <c r="AT62" s="715"/>
      <c r="AU62" s="715"/>
      <c r="AV62" s="715"/>
      <c r="AW62" s="715"/>
      <c r="AX62" s="715"/>
      <c r="AY62" s="715"/>
      <c r="AZ62" s="715"/>
      <c r="BA62" s="715"/>
      <c r="BB62" s="715"/>
      <c r="BC62" s="715"/>
      <c r="BD62" s="715"/>
      <c r="BE62" s="715"/>
      <c r="BF62" s="715"/>
      <c r="BG62" s="715"/>
      <c r="BH62" s="715"/>
      <c r="BI62" s="715"/>
      <c r="BJ62" s="715"/>
      <c r="BK62" s="715"/>
      <c r="BL62" s="715"/>
      <c r="BM62" s="715"/>
      <c r="BN62" s="715"/>
      <c r="BO62" s="715"/>
      <c r="BP62" s="715"/>
      <c r="BQ62" s="715"/>
      <c r="BR62" s="715"/>
      <c r="BS62" s="715"/>
      <c r="BT62" s="715"/>
      <c r="BU62" s="715"/>
      <c r="BV62" s="715"/>
      <c r="BW62" s="715"/>
      <c r="BX62" s="715"/>
      <c r="BY62" s="715"/>
      <c r="BZ62" s="715"/>
      <c r="CA62" s="715"/>
      <c r="CB62" s="715"/>
      <c r="CC62" s="715"/>
      <c r="CD62" s="715"/>
      <c r="CE62" s="715"/>
      <c r="CF62" s="715"/>
      <c r="CG62" s="715"/>
      <c r="CH62" s="715"/>
      <c r="CI62" s="715"/>
      <c r="CJ62" s="715"/>
      <c r="CK62" s="715"/>
      <c r="CL62" s="715"/>
      <c r="CM62" s="715"/>
      <c r="CN62" s="715"/>
      <c r="CO62" s="715"/>
      <c r="CP62" s="715"/>
      <c r="CQ62" s="715"/>
      <c r="CR62" s="715"/>
      <c r="CS62" s="715"/>
      <c r="CT62" s="715"/>
      <c r="CU62" s="715"/>
      <c r="CV62" s="715"/>
      <c r="CW62" s="715"/>
      <c r="CX62" s="715"/>
      <c r="CY62" s="715"/>
      <c r="CZ62" s="715"/>
      <c r="DA62" s="715"/>
      <c r="DB62" s="715"/>
      <c r="DC62" s="715"/>
      <c r="DD62" s="715"/>
      <c r="DE62" s="715"/>
      <c r="DF62" s="715"/>
      <c r="DG62" s="715"/>
      <c r="DH62" s="715"/>
      <c r="DI62" s="715"/>
      <c r="DJ62" s="715"/>
      <c r="DK62" s="715"/>
      <c r="DL62" s="715"/>
      <c r="DM62" s="715"/>
      <c r="DN62" s="715"/>
      <c r="DO62" s="715"/>
      <c r="DP62" s="715"/>
      <c r="DQ62" s="715"/>
      <c r="DR62" s="715"/>
      <c r="DS62" s="715"/>
      <c r="DT62" s="715"/>
      <c r="DU62" s="715"/>
      <c r="DV62" s="715"/>
      <c r="DW62" s="715"/>
      <c r="DX62" s="715"/>
      <c r="DY62" s="715"/>
      <c r="DZ62" s="715"/>
      <c r="EA62" s="715"/>
      <c r="EB62" s="715"/>
      <c r="EC62" s="715"/>
      <c r="ED62" s="715"/>
      <c r="EE62" s="715"/>
      <c r="EF62" s="715"/>
      <c r="EG62" s="715"/>
      <c r="EH62" s="715"/>
      <c r="EI62" s="715"/>
      <c r="EJ62" s="715"/>
      <c r="EK62" s="715"/>
      <c r="EL62" s="715"/>
      <c r="EM62" s="715"/>
      <c r="EN62" s="715"/>
      <c r="EO62" s="715"/>
      <c r="EP62" s="715"/>
      <c r="EQ62" s="715"/>
      <c r="ER62" s="715"/>
      <c r="ES62" s="715"/>
      <c r="ET62" s="715"/>
      <c r="EU62" s="715"/>
      <c r="EV62" s="715"/>
      <c r="EW62" s="715"/>
      <c r="EX62" s="715"/>
      <c r="EY62" s="715"/>
      <c r="EZ62" s="715"/>
      <c r="FA62" s="715"/>
      <c r="FB62" s="715"/>
      <c r="FC62" s="715"/>
      <c r="FD62" s="715"/>
      <c r="FE62" s="715"/>
      <c r="FF62" s="715"/>
      <c r="FG62" s="715"/>
      <c r="FH62" s="715"/>
      <c r="FI62" s="715"/>
      <c r="FJ62" s="715"/>
      <c r="FK62" s="715"/>
      <c r="FL62" s="715"/>
      <c r="FM62" s="715"/>
      <c r="FN62" s="715"/>
      <c r="FO62" s="715"/>
      <c r="FP62" s="715"/>
      <c r="FQ62" s="715"/>
      <c r="FR62" s="715"/>
      <c r="FS62" s="715"/>
      <c r="FT62" s="715"/>
      <c r="FU62" s="715"/>
      <c r="FV62" s="715"/>
      <c r="FW62" s="715"/>
      <c r="FX62" s="715"/>
      <c r="FY62" s="715"/>
      <c r="FZ62" s="715"/>
      <c r="GA62" s="715"/>
      <c r="GB62" s="715"/>
      <c r="GC62" s="715"/>
      <c r="GD62" s="715"/>
      <c r="GE62" s="715"/>
      <c r="GF62" s="715"/>
      <c r="GG62" s="715"/>
      <c r="GH62" s="715"/>
      <c r="GI62" s="715"/>
      <c r="GJ62" s="715"/>
      <c r="GK62" s="715"/>
      <c r="GL62" s="715"/>
      <c r="GM62" s="715"/>
      <c r="GN62" s="715"/>
      <c r="GO62" s="715"/>
      <c r="GP62" s="715"/>
      <c r="GQ62" s="715"/>
      <c r="GR62" s="715"/>
      <c r="GS62" s="715"/>
      <c r="GT62" s="715"/>
      <c r="GU62" s="715"/>
      <c r="GV62" s="715"/>
      <c r="GW62" s="715"/>
      <c r="GX62" s="715"/>
      <c r="GY62" s="715"/>
      <c r="GZ62" s="715"/>
      <c r="HA62" s="715"/>
      <c r="HB62" s="715"/>
      <c r="HC62" s="715"/>
      <c r="HD62" s="715"/>
      <c r="HE62" s="715"/>
      <c r="HF62" s="715"/>
      <c r="HG62" s="715"/>
      <c r="HH62" s="715"/>
      <c r="HI62" s="715"/>
      <c r="HJ62" s="715"/>
      <c r="HK62" s="715"/>
      <c r="HL62" s="715"/>
      <c r="HM62" s="715"/>
      <c r="HN62" s="715"/>
      <c r="HO62" s="715"/>
      <c r="HP62" s="715"/>
      <c r="HQ62" s="715"/>
      <c r="HR62" s="715"/>
      <c r="HS62" s="715"/>
      <c r="HT62" s="715"/>
      <c r="HU62" s="715"/>
      <c r="HV62" s="715"/>
      <c r="HW62" s="715"/>
      <c r="HX62" s="715"/>
      <c r="HY62" s="715"/>
      <c r="HZ62" s="715"/>
      <c r="IA62" s="715"/>
      <c r="IB62" s="715"/>
      <c r="IC62" s="715"/>
      <c r="ID62" s="715"/>
      <c r="IE62" s="715"/>
      <c r="IF62" s="715"/>
      <c r="IG62" s="715"/>
      <c r="IH62" s="715"/>
      <c r="II62" s="715"/>
      <c r="IJ62" s="719"/>
      <c r="IK62" s="719"/>
      <c r="IL62" s="719"/>
      <c r="IM62" s="719"/>
      <c r="IN62" s="719"/>
      <c r="IO62" s="719"/>
      <c r="IP62" s="719"/>
      <c r="IQ62" s="719"/>
      <c r="IR62" s="719"/>
      <c r="IS62" s="719"/>
      <c r="IT62" s="719"/>
      <c r="IU62" s="719"/>
      <c r="IV62" s="719"/>
      <c r="IW62" s="719"/>
      <c r="IX62" s="719"/>
      <c r="IY62" s="719"/>
      <c r="IZ62" s="719"/>
      <c r="JA62" s="719"/>
      <c r="JB62" s="719"/>
      <c r="JC62" s="719"/>
      <c r="JD62" s="719"/>
      <c r="JE62" s="719"/>
      <c r="JF62" s="719"/>
      <c r="JG62" s="719"/>
      <c r="JH62" s="719"/>
      <c r="JI62" s="719"/>
      <c r="JJ62" s="719"/>
      <c r="JK62" s="719"/>
      <c r="JL62" s="719"/>
      <c r="JM62" s="719"/>
      <c r="JN62" s="719"/>
      <c r="JO62" s="719"/>
      <c r="JP62" s="719"/>
      <c r="JQ62" s="719"/>
      <c r="JR62" s="719"/>
      <c r="JS62" s="719"/>
      <c r="JT62" s="719"/>
      <c r="JU62" s="719"/>
      <c r="JV62" s="719"/>
      <c r="JW62" s="719"/>
      <c r="JX62" s="719"/>
      <c r="JY62" s="719"/>
      <c r="JZ62" s="719"/>
      <c r="KA62" s="719"/>
      <c r="KB62" s="719"/>
      <c r="KC62" s="719"/>
      <c r="KD62" s="719"/>
      <c r="KE62" s="719"/>
      <c r="KF62" s="719"/>
      <c r="KG62" s="719"/>
      <c r="KH62" s="719"/>
      <c r="KI62" s="719"/>
      <c r="KJ62" s="719"/>
      <c r="KK62" s="719"/>
      <c r="KL62" s="719"/>
      <c r="KM62" s="719"/>
      <c r="KN62" s="719"/>
      <c r="KO62" s="719"/>
      <c r="KP62" s="719"/>
      <c r="KQ62" s="719"/>
      <c r="KR62" s="719"/>
      <c r="KS62" s="719"/>
      <c r="KT62" s="719"/>
      <c r="KU62" s="719"/>
      <c r="KV62" s="719"/>
      <c r="KW62" s="719"/>
      <c r="KX62" s="719"/>
      <c r="KY62" s="719"/>
      <c r="KZ62" s="719"/>
      <c r="LA62" s="719"/>
      <c r="LB62" s="719"/>
      <c r="LC62" s="719"/>
      <c r="LD62" s="719"/>
      <c r="LE62" s="719"/>
      <c r="LF62" s="719"/>
      <c r="LG62" s="719"/>
      <c r="LH62" s="719"/>
      <c r="LI62" s="719"/>
      <c r="LJ62" s="719"/>
      <c r="LK62" s="719"/>
      <c r="LL62" s="719"/>
      <c r="LM62" s="719"/>
      <c r="LN62" s="719"/>
      <c r="LO62" s="719"/>
      <c r="LP62" s="719"/>
      <c r="LQ62" s="719"/>
      <c r="LR62" s="719"/>
      <c r="LS62" s="719"/>
      <c r="LT62" s="719"/>
      <c r="LU62" s="719"/>
      <c r="LV62" s="719"/>
      <c r="LW62" s="719"/>
      <c r="LX62" s="719"/>
      <c r="LY62" s="719"/>
      <c r="LZ62" s="719"/>
      <c r="MA62" s="719"/>
      <c r="MB62" s="719"/>
      <c r="MC62" s="719"/>
      <c r="MD62" s="719"/>
      <c r="ME62" s="719"/>
      <c r="MF62" s="719"/>
      <c r="MG62" s="719"/>
      <c r="MH62" s="719"/>
      <c r="MI62" s="719"/>
      <c r="MJ62" s="719"/>
      <c r="MK62" s="719"/>
      <c r="ML62" s="719"/>
      <c r="MM62" s="719"/>
      <c r="MN62" s="719"/>
      <c r="MO62" s="719"/>
      <c r="MP62" s="719"/>
      <c r="MQ62" s="719"/>
      <c r="MR62" s="719"/>
      <c r="MS62" s="719"/>
      <c r="MT62" s="719"/>
      <c r="MU62" s="719"/>
      <c r="MV62" s="719"/>
      <c r="MW62" s="719"/>
      <c r="MX62" s="719"/>
      <c r="MY62" s="719"/>
      <c r="MZ62" s="719"/>
      <c r="NA62" s="719"/>
      <c r="NB62" s="719"/>
      <c r="NC62" s="719"/>
      <c r="ND62" s="719"/>
      <c r="NE62" s="719"/>
      <c r="NF62" s="719"/>
      <c r="NG62" s="719"/>
      <c r="NH62" s="719"/>
      <c r="NI62" s="719"/>
      <c r="NJ62" s="719"/>
      <c r="NK62" s="719"/>
      <c r="NL62" s="719"/>
      <c r="NM62" s="719"/>
      <c r="NN62" s="719"/>
      <c r="NO62" s="719"/>
      <c r="NP62" s="719"/>
      <c r="NQ62" s="719"/>
      <c r="NR62" s="719"/>
      <c r="NS62" s="719"/>
      <c r="NT62" s="719"/>
      <c r="NU62" s="719"/>
      <c r="NV62" s="719"/>
      <c r="NW62" s="719"/>
      <c r="NX62" s="719"/>
      <c r="NY62" s="719"/>
      <c r="NZ62" s="719"/>
      <c r="OA62" s="719"/>
      <c r="OB62" s="719"/>
      <c r="OC62" s="719"/>
      <c r="OD62" s="719"/>
      <c r="OE62" s="719"/>
      <c r="OF62" s="719"/>
      <c r="OG62" s="719"/>
      <c r="OH62" s="719"/>
      <c r="OI62" s="719"/>
      <c r="OJ62" s="719"/>
      <c r="OK62" s="719"/>
      <c r="OL62" s="719"/>
      <c r="OM62" s="719"/>
      <c r="ON62" s="719"/>
      <c r="OO62" s="719"/>
      <c r="OP62" s="719"/>
      <c r="OQ62" s="719"/>
      <c r="OR62" s="719"/>
      <c r="OS62" s="719"/>
      <c r="OT62" s="719"/>
      <c r="OU62" s="719"/>
      <c r="OV62" s="719"/>
      <c r="OW62" s="719"/>
      <c r="OX62" s="719"/>
      <c r="OY62" s="719"/>
      <c r="OZ62" s="719"/>
      <c r="PA62" s="719"/>
      <c r="PB62" s="719"/>
      <c r="PC62" s="719"/>
      <c r="PD62" s="719"/>
      <c r="PE62" s="719"/>
      <c r="PF62" s="719"/>
      <c r="PG62" s="719"/>
      <c r="PH62" s="719"/>
      <c r="PI62" s="719"/>
      <c r="PJ62" s="719"/>
      <c r="PK62" s="719"/>
      <c r="PL62" s="719"/>
      <c r="PM62" s="719"/>
      <c r="PN62" s="719"/>
      <c r="PO62" s="719"/>
      <c r="PP62" s="719"/>
      <c r="PQ62" s="719"/>
      <c r="PR62" s="719"/>
      <c r="PS62" s="719"/>
      <c r="PT62" s="719"/>
      <c r="PU62" s="719"/>
      <c r="PV62" s="719"/>
      <c r="PW62" s="719"/>
      <c r="PX62" s="719"/>
      <c r="PY62" s="719"/>
      <c r="PZ62" s="719"/>
      <c r="QA62" s="719"/>
      <c r="QB62" s="719"/>
      <c r="QC62" s="719"/>
      <c r="QD62" s="719"/>
      <c r="QE62" s="719"/>
      <c r="QF62" s="719"/>
      <c r="QG62" s="719"/>
      <c r="QH62" s="719"/>
      <c r="QI62" s="719"/>
      <c r="QJ62" s="719"/>
      <c r="QK62" s="719"/>
      <c r="QL62" s="719"/>
      <c r="QM62" s="719"/>
      <c r="QN62" s="719"/>
      <c r="QO62" s="719"/>
      <c r="QP62" s="719"/>
      <c r="QQ62" s="719"/>
      <c r="QR62" s="719"/>
      <c r="QS62" s="719"/>
      <c r="QT62" s="719"/>
      <c r="QU62" s="719"/>
      <c r="QV62" s="719"/>
      <c r="QW62" s="719"/>
      <c r="QX62" s="719"/>
      <c r="QY62" s="719"/>
      <c r="QZ62" s="719"/>
      <c r="RA62" s="719"/>
      <c r="RB62" s="719"/>
      <c r="RC62" s="719"/>
      <c r="RD62" s="719"/>
      <c r="RE62" s="719"/>
      <c r="RF62" s="719"/>
      <c r="RG62" s="719"/>
      <c r="RH62" s="719"/>
      <c r="RI62" s="719"/>
      <c r="RJ62" s="719"/>
      <c r="RK62" s="719"/>
      <c r="RL62" s="719"/>
      <c r="RM62" s="719"/>
      <c r="RN62" s="719"/>
      <c r="RO62" s="719"/>
      <c r="RP62" s="719"/>
      <c r="RQ62" s="719"/>
      <c r="RR62" s="719"/>
      <c r="RS62" s="719"/>
      <c r="RT62" s="719"/>
      <c r="RU62" s="719"/>
      <c r="RV62" s="719"/>
      <c r="RW62" s="719"/>
      <c r="RX62" s="719"/>
      <c r="RY62" s="719"/>
      <c r="RZ62" s="719"/>
      <c r="SA62" s="719"/>
      <c r="SB62" s="719"/>
      <c r="SC62" s="719"/>
      <c r="SD62" s="719"/>
      <c r="SE62" s="719"/>
      <c r="SF62" s="719"/>
      <c r="SG62" s="719"/>
      <c r="SH62" s="719"/>
      <c r="SI62" s="719"/>
      <c r="SJ62" s="719"/>
      <c r="SK62" s="719"/>
      <c r="SL62" s="719"/>
      <c r="SM62" s="719"/>
      <c r="SN62" s="719"/>
      <c r="SO62" s="719"/>
      <c r="SP62" s="719"/>
      <c r="SQ62" s="719"/>
      <c r="SR62" s="719"/>
      <c r="SS62" s="719"/>
      <c r="ST62" s="719"/>
      <c r="SU62" s="719"/>
      <c r="SV62" s="719"/>
      <c r="SW62" s="719"/>
      <c r="SX62" s="719"/>
      <c r="SY62" s="719"/>
      <c r="SZ62" s="719"/>
      <c r="TA62" s="719"/>
      <c r="TB62" s="719"/>
      <c r="TC62" s="719"/>
      <c r="TD62" s="719"/>
      <c r="TE62" s="719"/>
      <c r="TF62" s="719"/>
      <c r="TG62" s="719"/>
      <c r="TH62" s="719"/>
      <c r="TI62" s="719"/>
      <c r="TJ62" s="719"/>
      <c r="TK62" s="719"/>
      <c r="TL62" s="719"/>
      <c r="TM62" s="719"/>
      <c r="TN62" s="719"/>
      <c r="TO62" s="719"/>
      <c r="TP62" s="719"/>
      <c r="TQ62" s="719"/>
      <c r="TR62" s="719"/>
      <c r="TS62" s="719"/>
      <c r="TT62" s="719"/>
      <c r="TU62" s="719"/>
      <c r="TV62" s="719"/>
      <c r="TW62" s="719"/>
      <c r="TX62" s="719"/>
      <c r="TY62" s="719"/>
      <c r="TZ62" s="719"/>
      <c r="UA62" s="719"/>
      <c r="UB62" s="719"/>
      <c r="UC62" s="719"/>
      <c r="UD62" s="719"/>
      <c r="UE62" s="719"/>
      <c r="UF62" s="719"/>
      <c r="UG62" s="719"/>
      <c r="UH62" s="719"/>
      <c r="UI62" s="719"/>
      <c r="UJ62" s="719"/>
      <c r="UK62" s="719"/>
      <c r="UL62" s="719"/>
      <c r="UM62" s="719"/>
      <c r="UN62" s="719"/>
      <c r="UO62" s="719"/>
      <c r="UP62" s="719"/>
      <c r="UQ62" s="719"/>
      <c r="UR62" s="719"/>
      <c r="US62" s="719"/>
      <c r="UT62" s="719"/>
      <c r="UU62" s="719"/>
      <c r="UV62" s="719"/>
      <c r="UW62" s="719"/>
      <c r="UX62" s="719"/>
      <c r="UY62" s="719"/>
      <c r="UZ62" s="719"/>
      <c r="VA62" s="719"/>
      <c r="VB62" s="719"/>
      <c r="VC62" s="719"/>
      <c r="VD62" s="719"/>
      <c r="VE62" s="719"/>
      <c r="VF62" s="719"/>
      <c r="VG62" s="719"/>
      <c r="VH62" s="719"/>
      <c r="VI62" s="719"/>
      <c r="VJ62" s="719"/>
      <c r="VK62" s="719"/>
      <c r="VL62" s="719"/>
      <c r="VM62" s="719"/>
      <c r="VN62" s="719"/>
      <c r="VO62" s="719"/>
      <c r="VP62" s="719"/>
      <c r="VQ62" s="719"/>
      <c r="VR62" s="719"/>
      <c r="VS62" s="719"/>
      <c r="VT62" s="719"/>
      <c r="VU62" s="719"/>
      <c r="VV62" s="719"/>
      <c r="VW62" s="719"/>
      <c r="VX62" s="719"/>
      <c r="VY62" s="719"/>
      <c r="VZ62" s="719"/>
      <c r="WA62" s="719"/>
      <c r="WB62" s="719"/>
      <c r="WC62" s="719"/>
      <c r="WD62" s="719"/>
      <c r="WE62" s="719"/>
      <c r="WF62" s="719"/>
      <c r="WG62" s="719"/>
      <c r="WH62" s="719"/>
      <c r="WI62" s="719"/>
      <c r="WJ62" s="719"/>
      <c r="WK62" s="719"/>
      <c r="WL62" s="719"/>
      <c r="WM62" s="719"/>
      <c r="WN62" s="719"/>
      <c r="WO62" s="719"/>
      <c r="WP62" s="719"/>
      <c r="WQ62" s="719"/>
      <c r="WR62" s="719"/>
      <c r="WS62" s="719"/>
      <c r="WT62" s="719"/>
      <c r="WU62" s="719"/>
      <c r="WV62" s="719"/>
      <c r="WW62" s="719"/>
      <c r="WX62" s="719"/>
      <c r="WY62" s="719"/>
      <c r="WZ62" s="719"/>
      <c r="XA62" s="719"/>
      <c r="XB62" s="719"/>
      <c r="XC62" s="719"/>
      <c r="XD62" s="719"/>
      <c r="XE62" s="719"/>
      <c r="XF62" s="719"/>
      <c r="XG62" s="719"/>
      <c r="XH62" s="719"/>
      <c r="XI62" s="719"/>
      <c r="XJ62" s="719"/>
      <c r="XK62" s="719"/>
      <c r="XL62" s="719"/>
      <c r="XM62" s="719"/>
      <c r="XN62" s="719"/>
      <c r="XO62" s="719"/>
      <c r="XP62" s="719"/>
      <c r="XQ62" s="719"/>
      <c r="XR62" s="719"/>
      <c r="XS62" s="719"/>
      <c r="XT62" s="719"/>
      <c r="XU62" s="719"/>
      <c r="XV62" s="719"/>
      <c r="XW62" s="719"/>
      <c r="XX62" s="719"/>
      <c r="XY62" s="719"/>
      <c r="XZ62" s="719"/>
      <c r="YA62" s="719"/>
      <c r="YB62" s="719"/>
      <c r="YC62" s="719"/>
      <c r="YD62" s="719"/>
      <c r="YE62" s="719"/>
      <c r="YF62" s="719"/>
      <c r="YG62" s="719"/>
      <c r="YH62" s="719"/>
      <c r="YI62" s="719"/>
      <c r="YJ62" s="719"/>
      <c r="YK62" s="719"/>
      <c r="YL62" s="719"/>
      <c r="YM62" s="719"/>
      <c r="YN62" s="719"/>
      <c r="YO62" s="719"/>
      <c r="YP62" s="719"/>
      <c r="YQ62" s="719"/>
      <c r="YR62" s="719"/>
      <c r="YS62" s="719"/>
      <c r="YT62" s="719"/>
      <c r="YU62" s="719"/>
      <c r="YV62" s="719"/>
      <c r="YW62" s="719"/>
      <c r="YX62" s="719"/>
      <c r="YY62" s="719"/>
      <c r="YZ62" s="719"/>
      <c r="ZA62" s="719"/>
      <c r="ZB62" s="719"/>
      <c r="ZC62" s="719"/>
      <c r="ZD62" s="719"/>
      <c r="ZE62" s="719"/>
      <c r="ZF62" s="719"/>
      <c r="ZG62" s="719"/>
      <c r="ZH62" s="719"/>
      <c r="ZI62" s="719"/>
      <c r="ZJ62" s="719"/>
      <c r="ZK62" s="719"/>
      <c r="ZL62" s="719"/>
      <c r="ZM62" s="719"/>
      <c r="ZN62" s="719"/>
      <c r="ZO62" s="719"/>
      <c r="ZP62" s="719"/>
      <c r="ZQ62" s="719"/>
      <c r="ZR62" s="719"/>
      <c r="ZS62" s="719"/>
      <c r="ZT62" s="719"/>
      <c r="ZU62" s="719"/>
      <c r="ZV62" s="719"/>
      <c r="ZW62" s="719"/>
      <c r="ZX62" s="719"/>
      <c r="ZY62" s="719"/>
      <c r="ZZ62" s="719"/>
      <c r="AAA62" s="719"/>
      <c r="AAB62" s="719"/>
      <c r="AAC62" s="719"/>
      <c r="AAD62" s="719"/>
      <c r="AAE62" s="719"/>
      <c r="AAF62" s="719"/>
      <c r="AAG62" s="719"/>
      <c r="AAH62" s="719"/>
      <c r="AAI62" s="719"/>
      <c r="AAJ62" s="719"/>
      <c r="AAK62" s="719"/>
      <c r="AAL62" s="719"/>
      <c r="AAM62" s="719"/>
      <c r="AAN62" s="719"/>
      <c r="AAO62" s="719"/>
      <c r="AAP62" s="719"/>
      <c r="AAQ62" s="719"/>
      <c r="AAR62" s="719"/>
      <c r="AAS62" s="719"/>
      <c r="AAT62" s="719"/>
      <c r="AAU62" s="719"/>
      <c r="AAV62" s="719"/>
      <c r="AAW62" s="719"/>
      <c r="AAX62" s="719"/>
      <c r="AAY62" s="719"/>
      <c r="AAZ62" s="719"/>
      <c r="ABA62" s="719"/>
      <c r="ABB62" s="719"/>
      <c r="ABC62" s="719"/>
      <c r="ABD62" s="719"/>
      <c r="ABE62" s="719"/>
      <c r="ABF62" s="719"/>
      <c r="ABG62" s="719"/>
      <c r="ABH62" s="719"/>
      <c r="ABI62" s="719"/>
      <c r="ABJ62" s="719"/>
      <c r="ABK62" s="719"/>
      <c r="ABL62" s="719"/>
      <c r="ABM62" s="719"/>
      <c r="ABN62" s="719"/>
      <c r="ABO62" s="719"/>
      <c r="ABP62" s="719"/>
      <c r="ABQ62" s="719"/>
      <c r="ABR62" s="719"/>
      <c r="ABS62" s="719"/>
      <c r="ABT62" s="719"/>
      <c r="ABU62" s="719"/>
      <c r="ABV62" s="719"/>
      <c r="ABW62" s="719"/>
      <c r="ABX62" s="719"/>
      <c r="ABY62" s="719"/>
      <c r="ABZ62" s="719"/>
      <c r="ACA62" s="719"/>
      <c r="ACB62" s="719"/>
      <c r="ACC62" s="719"/>
      <c r="ACD62" s="719"/>
      <c r="ACE62" s="719"/>
      <c r="ACF62" s="719"/>
      <c r="ACG62" s="719"/>
      <c r="ACH62" s="719"/>
      <c r="ACI62" s="719"/>
      <c r="ACJ62" s="719"/>
      <c r="ACK62" s="719"/>
      <c r="ACL62" s="719"/>
      <c r="ACM62" s="719"/>
      <c r="ACN62" s="719"/>
      <c r="ACO62" s="719"/>
      <c r="ACP62" s="719"/>
      <c r="ACQ62" s="719"/>
      <c r="ACR62" s="719"/>
      <c r="ACS62" s="719"/>
      <c r="ACT62" s="719"/>
      <c r="ACU62" s="719"/>
      <c r="ACV62" s="719"/>
      <c r="ACW62" s="719"/>
      <c r="ACX62" s="719"/>
      <c r="ACY62" s="719"/>
      <c r="ACZ62" s="719"/>
      <c r="ADA62" s="719"/>
      <c r="ADB62" s="719"/>
      <c r="ADC62" s="719"/>
      <c r="ADD62" s="719"/>
      <c r="ADE62" s="719"/>
      <c r="ADF62" s="719"/>
      <c r="ADG62" s="719"/>
      <c r="ADH62" s="719"/>
      <c r="ADI62" s="719"/>
      <c r="ADJ62" s="719"/>
      <c r="ADK62" s="719"/>
      <c r="ADL62" s="719"/>
      <c r="ADM62" s="719"/>
      <c r="ADN62" s="719"/>
      <c r="ADO62" s="719"/>
      <c r="ADP62" s="719"/>
      <c r="ADQ62" s="719"/>
      <c r="ADR62" s="719"/>
      <c r="ADS62" s="719"/>
      <c r="ADT62" s="719"/>
      <c r="ADU62" s="719"/>
      <c r="ADV62" s="719"/>
      <c r="ADW62" s="719"/>
      <c r="ADX62" s="719"/>
      <c r="ADY62" s="719"/>
      <c r="ADZ62" s="719"/>
      <c r="AEA62" s="719"/>
      <c r="AEB62" s="719"/>
      <c r="AEC62" s="719"/>
      <c r="AED62" s="719"/>
      <c r="AEE62" s="719"/>
      <c r="AEF62" s="719"/>
      <c r="AEG62" s="719"/>
      <c r="AEH62" s="719"/>
      <c r="AEI62" s="719"/>
      <c r="AEJ62" s="719"/>
      <c r="AEK62" s="719"/>
      <c r="AEL62" s="719"/>
      <c r="AEM62" s="719"/>
      <c r="AEN62" s="719"/>
      <c r="AEO62" s="719"/>
      <c r="AEP62" s="719"/>
      <c r="AEQ62" s="719"/>
      <c r="AER62" s="719"/>
      <c r="AES62" s="719"/>
      <c r="AET62" s="719"/>
      <c r="AEU62" s="719"/>
      <c r="AEV62" s="719"/>
      <c r="AEW62" s="719"/>
      <c r="AEX62" s="719"/>
      <c r="AEY62" s="719"/>
      <c r="AEZ62" s="719"/>
      <c r="AFA62" s="719"/>
      <c r="AFB62" s="719"/>
      <c r="AFC62" s="719"/>
      <c r="AFD62" s="719"/>
      <c r="AFE62" s="719"/>
      <c r="AFF62" s="719"/>
      <c r="AFG62" s="719"/>
      <c r="AFH62" s="719"/>
      <c r="AFI62" s="719"/>
      <c r="AFJ62" s="719"/>
      <c r="AFK62" s="719"/>
      <c r="AFL62" s="719"/>
      <c r="AFM62" s="719"/>
      <c r="AFN62" s="719"/>
      <c r="AFO62" s="719"/>
      <c r="AFP62" s="719"/>
      <c r="AFQ62" s="719"/>
      <c r="AFR62" s="719"/>
      <c r="AFS62" s="719"/>
      <c r="AFT62" s="719"/>
      <c r="AFU62" s="719"/>
      <c r="AFV62" s="719"/>
      <c r="AFW62" s="719"/>
      <c r="AFX62" s="719"/>
      <c r="AFY62" s="719"/>
      <c r="AFZ62" s="719"/>
      <c r="AGA62" s="719"/>
      <c r="AGB62" s="719"/>
      <c r="AGC62" s="719"/>
      <c r="AGD62" s="719"/>
      <c r="AGE62" s="719"/>
      <c r="AGF62" s="719"/>
      <c r="AGG62" s="719"/>
      <c r="AGH62" s="719"/>
      <c r="AGI62" s="719"/>
      <c r="AGJ62" s="719"/>
      <c r="AGK62" s="719"/>
      <c r="AGL62" s="719"/>
      <c r="AGM62" s="719"/>
      <c r="AGN62" s="719"/>
      <c r="AGO62" s="719"/>
      <c r="AGP62" s="719"/>
      <c r="AGQ62" s="719"/>
      <c r="AGR62" s="719"/>
      <c r="AGS62" s="719"/>
      <c r="AGT62" s="719"/>
      <c r="AGU62" s="719"/>
      <c r="AGV62" s="719"/>
      <c r="AGW62" s="719"/>
      <c r="AGX62" s="719"/>
      <c r="AGY62" s="719"/>
      <c r="AGZ62" s="719"/>
      <c r="AHA62" s="719"/>
      <c r="AHB62" s="719"/>
      <c r="AHC62" s="719"/>
      <c r="AHD62" s="719"/>
      <c r="AHE62" s="719"/>
      <c r="AHF62" s="719"/>
      <c r="AHG62" s="719"/>
      <c r="AHH62" s="719"/>
      <c r="AHI62" s="719"/>
      <c r="AHJ62" s="719"/>
      <c r="AHK62" s="719"/>
      <c r="AHL62" s="719"/>
      <c r="AHM62" s="719"/>
      <c r="AHN62" s="719"/>
      <c r="AHO62" s="719"/>
      <c r="AHP62" s="719"/>
      <c r="AHQ62" s="719"/>
      <c r="AHR62" s="719"/>
      <c r="AHS62" s="719"/>
      <c r="AHT62" s="719"/>
      <c r="AHU62" s="719"/>
      <c r="AHV62" s="719"/>
      <c r="AHW62" s="719"/>
      <c r="AHX62" s="719"/>
      <c r="AHY62" s="719"/>
      <c r="AHZ62" s="719"/>
      <c r="AIA62" s="719"/>
      <c r="AIB62" s="719"/>
      <c r="AIC62" s="719"/>
      <c r="AID62" s="719"/>
      <c r="AIE62" s="719"/>
      <c r="AIF62" s="719"/>
      <c r="AIG62" s="719"/>
      <c r="AIH62" s="719"/>
      <c r="AII62" s="719"/>
      <c r="AIJ62" s="719"/>
      <c r="AIK62" s="719"/>
      <c r="AIL62" s="719"/>
      <c r="AIM62" s="719"/>
      <c r="AIN62" s="719"/>
      <c r="AIO62" s="719"/>
      <c r="AIP62" s="719"/>
      <c r="AIQ62" s="719"/>
      <c r="AIR62" s="719"/>
      <c r="AIS62" s="719"/>
      <c r="AIT62" s="719"/>
      <c r="AIU62" s="719"/>
      <c r="AIV62" s="719"/>
      <c r="AIW62" s="719"/>
      <c r="AIX62" s="719"/>
      <c r="AIY62" s="719"/>
      <c r="AIZ62" s="719"/>
      <c r="AJA62" s="719"/>
      <c r="AJB62" s="719"/>
      <c r="AJC62" s="719"/>
      <c r="AJD62" s="719"/>
      <c r="AJE62" s="719"/>
      <c r="AJF62" s="719"/>
      <c r="AJG62" s="719"/>
      <c r="AJH62" s="719"/>
      <c r="AJI62" s="719"/>
      <c r="AJJ62" s="719"/>
      <c r="AJK62" s="719"/>
      <c r="AJL62" s="719"/>
      <c r="AJM62" s="719"/>
      <c r="AJN62" s="719"/>
      <c r="AJO62" s="719"/>
      <c r="AJP62" s="719"/>
      <c r="AJQ62" s="719"/>
      <c r="AJR62" s="719"/>
      <c r="AJS62" s="719"/>
      <c r="AJT62" s="719"/>
      <c r="AJU62" s="719"/>
      <c r="AJV62" s="719"/>
      <c r="AJW62" s="719"/>
      <c r="AJX62" s="719"/>
      <c r="AJY62" s="719"/>
      <c r="AJZ62" s="719"/>
      <c r="AKA62" s="719"/>
      <c r="AKB62" s="719"/>
      <c r="AKC62" s="719"/>
      <c r="AKD62" s="719"/>
      <c r="AKE62" s="719"/>
      <c r="AKF62" s="719"/>
      <c r="AKG62" s="719"/>
      <c r="AKH62" s="719"/>
      <c r="AKI62" s="719"/>
      <c r="AKJ62" s="719"/>
      <c r="AKK62" s="719"/>
      <c r="AKL62" s="719"/>
      <c r="AKM62" s="719"/>
      <c r="AKN62" s="719"/>
      <c r="AKO62" s="719"/>
      <c r="AKP62" s="719"/>
      <c r="AKQ62" s="719"/>
      <c r="AKR62" s="719"/>
      <c r="AKS62" s="719"/>
      <c r="AKT62" s="719"/>
      <c r="AKU62" s="719"/>
      <c r="AKV62" s="719"/>
      <c r="AKW62" s="719"/>
      <c r="AKX62" s="719"/>
      <c r="AKY62" s="719"/>
      <c r="AKZ62" s="719"/>
      <c r="ALA62" s="719"/>
      <c r="ALB62" s="719"/>
      <c r="ALC62" s="719"/>
      <c r="ALD62" s="719"/>
      <c r="ALE62" s="719"/>
      <c r="ALF62" s="719"/>
      <c r="ALG62" s="719"/>
      <c r="ALH62" s="719"/>
      <c r="ALI62" s="719"/>
      <c r="ALJ62" s="719"/>
      <c r="ALK62" s="719"/>
      <c r="ALL62" s="719"/>
      <c r="ALM62" s="719"/>
      <c r="ALN62" s="719"/>
      <c r="ALO62" s="719"/>
      <c r="ALP62" s="719"/>
      <c r="ALQ62" s="719"/>
      <c r="ALR62" s="719"/>
      <c r="ALS62" s="719"/>
      <c r="ALT62" s="719"/>
      <c r="ALU62" s="719"/>
      <c r="ALV62" s="719"/>
      <c r="ALW62" s="719"/>
      <c r="ALX62" s="719"/>
      <c r="ALY62" s="719"/>
      <c r="ALZ62" s="719"/>
      <c r="AMA62" s="719"/>
      <c r="AMB62" s="719"/>
      <c r="AMC62" s="719"/>
      <c r="AMD62" s="719"/>
      <c r="AME62" s="719"/>
      <c r="AMF62" s="719"/>
      <c r="AMG62" s="719"/>
      <c r="AMH62" s="719"/>
      <c r="AMI62" s="719"/>
      <c r="AMJ62" s="719"/>
      <c r="AMK62" s="719"/>
      <c r="AML62" s="719"/>
    </row>
    <row r="63" spans="1:1026" s="259" customFormat="1">
      <c r="A63" s="715"/>
      <c r="B63" s="715"/>
      <c r="C63" s="716"/>
      <c r="D63" s="715"/>
      <c r="E63" s="715"/>
      <c r="F63" s="715"/>
      <c r="G63" s="715"/>
      <c r="H63" s="715"/>
      <c r="I63" s="715"/>
      <c r="J63" s="715"/>
      <c r="K63" s="715"/>
      <c r="L63" s="715"/>
      <c r="M63" s="715"/>
      <c r="N63" s="715"/>
      <c r="O63" s="715"/>
      <c r="P63" s="715"/>
      <c r="Q63" s="715"/>
      <c r="R63" s="715"/>
      <c r="S63" s="715"/>
      <c r="T63" s="715"/>
      <c r="U63" s="715"/>
      <c r="V63" s="715"/>
      <c r="W63" s="715"/>
      <c r="X63" s="715"/>
      <c r="Y63" s="715"/>
      <c r="Z63" s="715"/>
      <c r="AA63" s="715"/>
      <c r="AB63" s="715"/>
      <c r="AC63" s="715"/>
      <c r="AD63" s="715"/>
      <c r="AE63" s="715"/>
      <c r="AF63" s="715"/>
      <c r="AG63" s="715"/>
      <c r="AH63" s="715"/>
      <c r="AI63" s="715"/>
      <c r="AJ63" s="715"/>
      <c r="AK63" s="715"/>
      <c r="AL63" s="715"/>
      <c r="AM63" s="715"/>
      <c r="AN63" s="715"/>
      <c r="AO63" s="715"/>
      <c r="AP63" s="715"/>
      <c r="AQ63" s="715"/>
      <c r="AR63" s="715"/>
      <c r="AS63" s="715"/>
      <c r="AT63" s="715"/>
      <c r="AU63" s="715"/>
      <c r="AV63" s="715"/>
      <c r="AW63" s="715"/>
      <c r="AX63" s="715"/>
      <c r="AY63" s="715"/>
      <c r="AZ63" s="715"/>
      <c r="BA63" s="715"/>
      <c r="BB63" s="715"/>
      <c r="BC63" s="715"/>
      <c r="BD63" s="715"/>
      <c r="BE63" s="715"/>
      <c r="BF63" s="715"/>
      <c r="BG63" s="715"/>
      <c r="BH63" s="715"/>
      <c r="BI63" s="715"/>
      <c r="BJ63" s="715"/>
      <c r="BK63" s="715"/>
      <c r="BL63" s="715"/>
      <c r="BM63" s="715"/>
      <c r="BN63" s="715"/>
      <c r="BO63" s="715"/>
      <c r="BP63" s="715"/>
      <c r="BQ63" s="715"/>
      <c r="BR63" s="715"/>
      <c r="BS63" s="715"/>
      <c r="BT63" s="715"/>
      <c r="BU63" s="715"/>
      <c r="BV63" s="715"/>
      <c r="BW63" s="715"/>
      <c r="BX63" s="715"/>
      <c r="BY63" s="715"/>
      <c r="BZ63" s="715"/>
      <c r="CA63" s="715"/>
      <c r="CB63" s="715"/>
      <c r="CC63" s="715"/>
      <c r="CD63" s="715"/>
      <c r="CE63" s="715"/>
      <c r="CF63" s="715"/>
      <c r="CG63" s="715"/>
      <c r="CH63" s="715"/>
      <c r="CI63" s="715"/>
      <c r="CJ63" s="715"/>
      <c r="CK63" s="715"/>
      <c r="CL63" s="715"/>
      <c r="CM63" s="715"/>
      <c r="CN63" s="715"/>
      <c r="CO63" s="715"/>
      <c r="CP63" s="715"/>
      <c r="CQ63" s="715"/>
      <c r="CR63" s="715"/>
      <c r="CS63" s="715"/>
      <c r="CT63" s="715"/>
      <c r="CU63" s="715"/>
      <c r="CV63" s="715"/>
      <c r="CW63" s="715"/>
      <c r="CX63" s="715"/>
      <c r="CY63" s="715"/>
      <c r="CZ63" s="715"/>
      <c r="DA63" s="715"/>
      <c r="DB63" s="715"/>
      <c r="DC63" s="715"/>
      <c r="DD63" s="715"/>
      <c r="DE63" s="715"/>
      <c r="DF63" s="715"/>
      <c r="DG63" s="715"/>
      <c r="DH63" s="715"/>
      <c r="DI63" s="715"/>
      <c r="DJ63" s="715"/>
      <c r="DK63" s="715"/>
      <c r="DL63" s="715"/>
      <c r="DM63" s="715"/>
      <c r="DN63" s="715"/>
      <c r="DO63" s="715"/>
      <c r="DP63" s="715"/>
      <c r="DQ63" s="715"/>
      <c r="DR63" s="715"/>
      <c r="DS63" s="715"/>
      <c r="DT63" s="715"/>
      <c r="DU63" s="715"/>
      <c r="DV63" s="715"/>
      <c r="DW63" s="715"/>
      <c r="DX63" s="715"/>
      <c r="DY63" s="715"/>
      <c r="DZ63" s="715"/>
      <c r="EA63" s="715"/>
      <c r="EB63" s="715"/>
      <c r="EC63" s="715"/>
      <c r="ED63" s="715"/>
      <c r="EE63" s="715"/>
      <c r="EF63" s="715"/>
      <c r="EG63" s="715"/>
      <c r="EH63" s="715"/>
      <c r="EI63" s="715"/>
      <c r="EJ63" s="715"/>
      <c r="EK63" s="715"/>
      <c r="EL63" s="715"/>
      <c r="EM63" s="715"/>
      <c r="EN63" s="715"/>
      <c r="EO63" s="715"/>
      <c r="EP63" s="715"/>
      <c r="EQ63" s="715"/>
      <c r="ER63" s="715"/>
      <c r="ES63" s="715"/>
      <c r="ET63" s="715"/>
      <c r="EU63" s="715"/>
      <c r="EV63" s="715"/>
      <c r="EW63" s="715"/>
      <c r="EX63" s="715"/>
      <c r="EY63" s="715"/>
      <c r="EZ63" s="715"/>
      <c r="FA63" s="715"/>
      <c r="FB63" s="715"/>
      <c r="FC63" s="715"/>
      <c r="FD63" s="715"/>
      <c r="FE63" s="715"/>
      <c r="FF63" s="715"/>
      <c r="FG63" s="715"/>
      <c r="FH63" s="715"/>
      <c r="FI63" s="715"/>
      <c r="FJ63" s="715"/>
      <c r="FK63" s="715"/>
      <c r="FL63" s="715"/>
      <c r="FM63" s="715"/>
      <c r="FN63" s="715"/>
      <c r="FO63" s="715"/>
      <c r="FP63" s="715"/>
      <c r="FQ63" s="715"/>
      <c r="FR63" s="715"/>
      <c r="FS63" s="715"/>
      <c r="FT63" s="715"/>
      <c r="FU63" s="715"/>
      <c r="FV63" s="715"/>
      <c r="FW63" s="715"/>
      <c r="FX63" s="715"/>
      <c r="FY63" s="715"/>
      <c r="FZ63" s="715"/>
      <c r="GA63" s="715"/>
      <c r="GB63" s="715"/>
      <c r="GC63" s="715"/>
      <c r="GD63" s="715"/>
      <c r="GE63" s="715"/>
      <c r="GF63" s="715"/>
      <c r="GG63" s="715"/>
      <c r="GH63" s="715"/>
      <c r="GI63" s="715"/>
      <c r="GJ63" s="715"/>
      <c r="GK63" s="715"/>
      <c r="GL63" s="715"/>
      <c r="GM63" s="715"/>
      <c r="GN63" s="715"/>
      <c r="GO63" s="715"/>
      <c r="GP63" s="715"/>
      <c r="GQ63" s="715"/>
      <c r="GR63" s="715"/>
      <c r="GS63" s="715"/>
      <c r="GT63" s="715"/>
      <c r="GU63" s="715"/>
      <c r="GV63" s="715"/>
      <c r="GW63" s="715"/>
      <c r="GX63" s="715"/>
      <c r="GY63" s="715"/>
      <c r="GZ63" s="715"/>
      <c r="HA63" s="715"/>
      <c r="HB63" s="715"/>
      <c r="HC63" s="715"/>
      <c r="HD63" s="715"/>
      <c r="HE63" s="715"/>
      <c r="HF63" s="715"/>
      <c r="HG63" s="715"/>
      <c r="HH63" s="715"/>
      <c r="HI63" s="715"/>
      <c r="HJ63" s="715"/>
      <c r="HK63" s="715"/>
      <c r="HL63" s="715"/>
      <c r="HM63" s="715"/>
      <c r="HN63" s="715"/>
      <c r="HO63" s="715"/>
      <c r="HP63" s="715"/>
      <c r="HQ63" s="715"/>
      <c r="HR63" s="715"/>
      <c r="HS63" s="715"/>
      <c r="HT63" s="715"/>
      <c r="HU63" s="715"/>
      <c r="HV63" s="715"/>
      <c r="HW63" s="715"/>
      <c r="HX63" s="715"/>
      <c r="HY63" s="715"/>
      <c r="HZ63" s="715"/>
      <c r="IA63" s="715"/>
      <c r="IB63" s="715"/>
      <c r="IC63" s="715"/>
      <c r="ID63" s="715"/>
      <c r="IE63" s="715"/>
      <c r="IF63" s="715"/>
      <c r="IG63" s="715"/>
      <c r="IH63" s="715"/>
      <c r="II63" s="715"/>
      <c r="IJ63" s="719"/>
      <c r="IK63" s="719"/>
      <c r="IL63" s="719"/>
      <c r="IM63" s="719"/>
      <c r="IN63" s="719"/>
      <c r="IO63" s="719"/>
      <c r="IP63" s="719"/>
      <c r="IQ63" s="719"/>
      <c r="IR63" s="719"/>
      <c r="IS63" s="719"/>
      <c r="IT63" s="719"/>
      <c r="IU63" s="719"/>
      <c r="IV63" s="719"/>
      <c r="IW63" s="719"/>
      <c r="IX63" s="719"/>
      <c r="IY63" s="719"/>
      <c r="IZ63" s="719"/>
      <c r="JA63" s="719"/>
      <c r="JB63" s="719"/>
      <c r="JC63" s="719"/>
      <c r="JD63" s="719"/>
      <c r="JE63" s="719"/>
      <c r="JF63" s="719"/>
      <c r="JG63" s="719"/>
      <c r="JH63" s="719"/>
      <c r="JI63" s="719"/>
      <c r="JJ63" s="719"/>
      <c r="JK63" s="719"/>
      <c r="JL63" s="719"/>
      <c r="JM63" s="719"/>
      <c r="JN63" s="719"/>
      <c r="JO63" s="719"/>
      <c r="JP63" s="719"/>
      <c r="JQ63" s="719"/>
      <c r="JR63" s="719"/>
      <c r="JS63" s="719"/>
      <c r="JT63" s="719"/>
      <c r="JU63" s="719"/>
      <c r="JV63" s="719"/>
      <c r="JW63" s="719"/>
      <c r="JX63" s="719"/>
      <c r="JY63" s="719"/>
      <c r="JZ63" s="719"/>
      <c r="KA63" s="719"/>
      <c r="KB63" s="719"/>
      <c r="KC63" s="719"/>
      <c r="KD63" s="719"/>
      <c r="KE63" s="719"/>
      <c r="KF63" s="719"/>
      <c r="KG63" s="719"/>
      <c r="KH63" s="719"/>
      <c r="KI63" s="719"/>
      <c r="KJ63" s="719"/>
      <c r="KK63" s="719"/>
      <c r="KL63" s="719"/>
      <c r="KM63" s="719"/>
      <c r="KN63" s="719"/>
      <c r="KO63" s="719"/>
      <c r="KP63" s="719"/>
      <c r="KQ63" s="719"/>
      <c r="KR63" s="719"/>
      <c r="KS63" s="719"/>
      <c r="KT63" s="719"/>
      <c r="KU63" s="719"/>
      <c r="KV63" s="719"/>
      <c r="KW63" s="719"/>
      <c r="KX63" s="719"/>
      <c r="KY63" s="719"/>
      <c r="KZ63" s="719"/>
      <c r="LA63" s="719"/>
      <c r="LB63" s="719"/>
      <c r="LC63" s="719"/>
      <c r="LD63" s="719"/>
      <c r="LE63" s="719"/>
      <c r="LF63" s="719"/>
      <c r="LG63" s="719"/>
      <c r="LH63" s="719"/>
      <c r="LI63" s="719"/>
      <c r="LJ63" s="719"/>
      <c r="LK63" s="719"/>
      <c r="LL63" s="719"/>
      <c r="LM63" s="719"/>
      <c r="LN63" s="719"/>
      <c r="LO63" s="719"/>
      <c r="LP63" s="719"/>
      <c r="LQ63" s="719"/>
      <c r="LR63" s="719"/>
      <c r="LS63" s="719"/>
      <c r="LT63" s="719"/>
      <c r="LU63" s="719"/>
      <c r="LV63" s="719"/>
      <c r="LW63" s="719"/>
      <c r="LX63" s="719"/>
      <c r="LY63" s="719"/>
      <c r="LZ63" s="719"/>
      <c r="MA63" s="719"/>
      <c r="MB63" s="719"/>
      <c r="MC63" s="719"/>
      <c r="MD63" s="719"/>
      <c r="ME63" s="719"/>
      <c r="MF63" s="719"/>
      <c r="MG63" s="719"/>
      <c r="MH63" s="719"/>
      <c r="MI63" s="719"/>
      <c r="MJ63" s="719"/>
      <c r="MK63" s="719"/>
      <c r="ML63" s="719"/>
      <c r="MM63" s="719"/>
      <c r="MN63" s="719"/>
      <c r="MO63" s="719"/>
      <c r="MP63" s="719"/>
      <c r="MQ63" s="719"/>
      <c r="MR63" s="719"/>
      <c r="MS63" s="719"/>
      <c r="MT63" s="719"/>
      <c r="MU63" s="719"/>
      <c r="MV63" s="719"/>
      <c r="MW63" s="719"/>
      <c r="MX63" s="719"/>
      <c r="MY63" s="719"/>
      <c r="MZ63" s="719"/>
      <c r="NA63" s="719"/>
      <c r="NB63" s="719"/>
      <c r="NC63" s="719"/>
      <c r="ND63" s="719"/>
      <c r="NE63" s="719"/>
      <c r="NF63" s="719"/>
      <c r="NG63" s="719"/>
      <c r="NH63" s="719"/>
      <c r="NI63" s="719"/>
      <c r="NJ63" s="719"/>
      <c r="NK63" s="719"/>
      <c r="NL63" s="719"/>
      <c r="NM63" s="719"/>
      <c r="NN63" s="719"/>
      <c r="NO63" s="719"/>
      <c r="NP63" s="719"/>
      <c r="NQ63" s="719"/>
      <c r="NR63" s="719"/>
      <c r="NS63" s="719"/>
      <c r="NT63" s="719"/>
      <c r="NU63" s="719"/>
      <c r="NV63" s="719"/>
      <c r="NW63" s="719"/>
      <c r="NX63" s="719"/>
      <c r="NY63" s="719"/>
      <c r="NZ63" s="719"/>
      <c r="OA63" s="719"/>
      <c r="OB63" s="719"/>
      <c r="OC63" s="719"/>
      <c r="OD63" s="719"/>
      <c r="OE63" s="719"/>
      <c r="OF63" s="719"/>
      <c r="OG63" s="719"/>
      <c r="OH63" s="719"/>
      <c r="OI63" s="719"/>
      <c r="OJ63" s="719"/>
      <c r="OK63" s="719"/>
      <c r="OL63" s="719"/>
      <c r="OM63" s="719"/>
      <c r="ON63" s="719"/>
      <c r="OO63" s="719"/>
      <c r="OP63" s="719"/>
      <c r="OQ63" s="719"/>
      <c r="OR63" s="719"/>
      <c r="OS63" s="719"/>
      <c r="OT63" s="719"/>
      <c r="OU63" s="719"/>
      <c r="OV63" s="719"/>
      <c r="OW63" s="719"/>
      <c r="OX63" s="719"/>
      <c r="OY63" s="719"/>
      <c r="OZ63" s="719"/>
      <c r="PA63" s="719"/>
      <c r="PB63" s="719"/>
      <c r="PC63" s="719"/>
      <c r="PD63" s="719"/>
      <c r="PE63" s="719"/>
      <c r="PF63" s="719"/>
      <c r="PG63" s="719"/>
      <c r="PH63" s="719"/>
      <c r="PI63" s="719"/>
      <c r="PJ63" s="719"/>
      <c r="PK63" s="719"/>
      <c r="PL63" s="719"/>
      <c r="PM63" s="719"/>
      <c r="PN63" s="719"/>
      <c r="PO63" s="719"/>
      <c r="PP63" s="719"/>
      <c r="PQ63" s="719"/>
      <c r="PR63" s="719"/>
      <c r="PS63" s="719"/>
      <c r="PT63" s="719"/>
      <c r="PU63" s="719"/>
      <c r="PV63" s="719"/>
      <c r="PW63" s="719"/>
      <c r="PX63" s="719"/>
      <c r="PY63" s="719"/>
      <c r="PZ63" s="719"/>
      <c r="QA63" s="719"/>
      <c r="QB63" s="719"/>
      <c r="QC63" s="719"/>
      <c r="QD63" s="719"/>
      <c r="QE63" s="719"/>
      <c r="QF63" s="719"/>
      <c r="QG63" s="719"/>
      <c r="QH63" s="719"/>
      <c r="QI63" s="719"/>
      <c r="QJ63" s="719"/>
      <c r="QK63" s="719"/>
      <c r="QL63" s="719"/>
      <c r="QM63" s="719"/>
      <c r="QN63" s="719"/>
      <c r="QO63" s="719"/>
      <c r="QP63" s="719"/>
      <c r="QQ63" s="719"/>
      <c r="QR63" s="719"/>
      <c r="QS63" s="719"/>
      <c r="QT63" s="719"/>
      <c r="QU63" s="719"/>
      <c r="QV63" s="719"/>
      <c r="QW63" s="719"/>
      <c r="QX63" s="719"/>
      <c r="QY63" s="719"/>
      <c r="QZ63" s="719"/>
      <c r="RA63" s="719"/>
      <c r="RB63" s="719"/>
      <c r="RC63" s="719"/>
      <c r="RD63" s="719"/>
      <c r="RE63" s="719"/>
      <c r="RF63" s="719"/>
      <c r="RG63" s="719"/>
      <c r="RH63" s="719"/>
      <c r="RI63" s="719"/>
      <c r="RJ63" s="719"/>
      <c r="RK63" s="719"/>
      <c r="RL63" s="719"/>
      <c r="RM63" s="719"/>
      <c r="RN63" s="719"/>
      <c r="RO63" s="719"/>
      <c r="RP63" s="719"/>
      <c r="RQ63" s="719"/>
      <c r="RR63" s="719"/>
      <c r="RS63" s="719"/>
      <c r="RT63" s="719"/>
      <c r="RU63" s="719"/>
      <c r="RV63" s="719"/>
      <c r="RW63" s="719"/>
      <c r="RX63" s="719"/>
      <c r="RY63" s="719"/>
      <c r="RZ63" s="719"/>
      <c r="SA63" s="719"/>
      <c r="SB63" s="719"/>
      <c r="SC63" s="719"/>
      <c r="SD63" s="719"/>
      <c r="SE63" s="719"/>
      <c r="SF63" s="719"/>
      <c r="SG63" s="719"/>
      <c r="SH63" s="719"/>
      <c r="SI63" s="719"/>
      <c r="SJ63" s="719"/>
      <c r="SK63" s="719"/>
      <c r="SL63" s="719"/>
      <c r="SM63" s="719"/>
      <c r="SN63" s="719"/>
      <c r="SO63" s="719"/>
      <c r="SP63" s="719"/>
      <c r="SQ63" s="719"/>
      <c r="SR63" s="719"/>
      <c r="SS63" s="719"/>
      <c r="ST63" s="719"/>
      <c r="SU63" s="719"/>
      <c r="SV63" s="719"/>
      <c r="SW63" s="719"/>
      <c r="SX63" s="719"/>
      <c r="SY63" s="719"/>
      <c r="SZ63" s="719"/>
      <c r="TA63" s="719"/>
      <c r="TB63" s="719"/>
      <c r="TC63" s="719"/>
      <c r="TD63" s="719"/>
      <c r="TE63" s="719"/>
      <c r="TF63" s="719"/>
      <c r="TG63" s="719"/>
      <c r="TH63" s="719"/>
      <c r="TI63" s="719"/>
      <c r="TJ63" s="719"/>
      <c r="TK63" s="719"/>
      <c r="TL63" s="719"/>
      <c r="TM63" s="719"/>
      <c r="TN63" s="719"/>
      <c r="TO63" s="719"/>
      <c r="TP63" s="719"/>
      <c r="TQ63" s="719"/>
      <c r="TR63" s="719"/>
      <c r="TS63" s="719"/>
      <c r="TT63" s="719"/>
      <c r="TU63" s="719"/>
      <c r="TV63" s="719"/>
      <c r="TW63" s="719"/>
      <c r="TX63" s="719"/>
      <c r="TY63" s="719"/>
      <c r="TZ63" s="719"/>
      <c r="UA63" s="719"/>
      <c r="UB63" s="719"/>
      <c r="UC63" s="719"/>
      <c r="UD63" s="719"/>
      <c r="UE63" s="719"/>
      <c r="UF63" s="719"/>
      <c r="UG63" s="719"/>
      <c r="UH63" s="719"/>
      <c r="UI63" s="719"/>
      <c r="UJ63" s="719"/>
      <c r="UK63" s="719"/>
      <c r="UL63" s="719"/>
      <c r="UM63" s="719"/>
      <c r="UN63" s="719"/>
      <c r="UO63" s="719"/>
      <c r="UP63" s="719"/>
      <c r="UQ63" s="719"/>
      <c r="UR63" s="719"/>
      <c r="US63" s="719"/>
      <c r="UT63" s="719"/>
      <c r="UU63" s="719"/>
      <c r="UV63" s="719"/>
      <c r="UW63" s="719"/>
      <c r="UX63" s="719"/>
      <c r="UY63" s="719"/>
      <c r="UZ63" s="719"/>
      <c r="VA63" s="719"/>
      <c r="VB63" s="719"/>
      <c r="VC63" s="719"/>
      <c r="VD63" s="719"/>
      <c r="VE63" s="719"/>
      <c r="VF63" s="719"/>
      <c r="VG63" s="719"/>
      <c r="VH63" s="719"/>
      <c r="VI63" s="719"/>
      <c r="VJ63" s="719"/>
      <c r="VK63" s="719"/>
      <c r="VL63" s="719"/>
      <c r="VM63" s="719"/>
      <c r="VN63" s="719"/>
      <c r="VO63" s="719"/>
      <c r="VP63" s="719"/>
      <c r="VQ63" s="719"/>
      <c r="VR63" s="719"/>
      <c r="VS63" s="719"/>
      <c r="VT63" s="719"/>
      <c r="VU63" s="719"/>
      <c r="VV63" s="719"/>
      <c r="VW63" s="719"/>
      <c r="VX63" s="719"/>
      <c r="VY63" s="719"/>
      <c r="VZ63" s="719"/>
      <c r="WA63" s="719"/>
      <c r="WB63" s="719"/>
      <c r="WC63" s="719"/>
      <c r="WD63" s="719"/>
      <c r="WE63" s="719"/>
      <c r="WF63" s="719"/>
      <c r="WG63" s="719"/>
      <c r="WH63" s="719"/>
      <c r="WI63" s="719"/>
      <c r="WJ63" s="719"/>
      <c r="WK63" s="719"/>
      <c r="WL63" s="719"/>
      <c r="WM63" s="719"/>
      <c r="WN63" s="719"/>
      <c r="WO63" s="719"/>
      <c r="WP63" s="719"/>
      <c r="WQ63" s="719"/>
      <c r="WR63" s="719"/>
      <c r="WS63" s="719"/>
      <c r="WT63" s="719"/>
      <c r="WU63" s="719"/>
      <c r="WV63" s="719"/>
      <c r="WW63" s="719"/>
      <c r="WX63" s="719"/>
      <c r="WY63" s="719"/>
      <c r="WZ63" s="719"/>
      <c r="XA63" s="719"/>
      <c r="XB63" s="719"/>
      <c r="XC63" s="719"/>
      <c r="XD63" s="719"/>
      <c r="XE63" s="719"/>
      <c r="XF63" s="719"/>
      <c r="XG63" s="719"/>
      <c r="XH63" s="719"/>
      <c r="XI63" s="719"/>
      <c r="XJ63" s="719"/>
      <c r="XK63" s="719"/>
      <c r="XL63" s="719"/>
      <c r="XM63" s="719"/>
      <c r="XN63" s="719"/>
      <c r="XO63" s="719"/>
      <c r="XP63" s="719"/>
      <c r="XQ63" s="719"/>
      <c r="XR63" s="719"/>
      <c r="XS63" s="719"/>
      <c r="XT63" s="719"/>
      <c r="XU63" s="719"/>
      <c r="XV63" s="719"/>
      <c r="XW63" s="719"/>
      <c r="XX63" s="719"/>
      <c r="XY63" s="719"/>
      <c r="XZ63" s="719"/>
      <c r="YA63" s="719"/>
      <c r="YB63" s="719"/>
      <c r="YC63" s="719"/>
      <c r="YD63" s="719"/>
      <c r="YE63" s="719"/>
      <c r="YF63" s="719"/>
      <c r="YG63" s="719"/>
      <c r="YH63" s="719"/>
      <c r="YI63" s="719"/>
      <c r="YJ63" s="719"/>
      <c r="YK63" s="719"/>
      <c r="YL63" s="719"/>
      <c r="YM63" s="719"/>
      <c r="YN63" s="719"/>
      <c r="YO63" s="719"/>
      <c r="YP63" s="719"/>
      <c r="YQ63" s="719"/>
      <c r="YR63" s="719"/>
      <c r="YS63" s="719"/>
      <c r="YT63" s="719"/>
      <c r="YU63" s="719"/>
      <c r="YV63" s="719"/>
      <c r="YW63" s="719"/>
      <c r="YX63" s="719"/>
      <c r="YY63" s="719"/>
      <c r="YZ63" s="719"/>
      <c r="ZA63" s="719"/>
      <c r="ZB63" s="719"/>
      <c r="ZC63" s="719"/>
      <c r="ZD63" s="719"/>
      <c r="ZE63" s="719"/>
      <c r="ZF63" s="719"/>
      <c r="ZG63" s="719"/>
      <c r="ZH63" s="719"/>
      <c r="ZI63" s="719"/>
      <c r="ZJ63" s="719"/>
      <c r="ZK63" s="719"/>
      <c r="ZL63" s="719"/>
      <c r="ZM63" s="719"/>
      <c r="ZN63" s="719"/>
      <c r="ZO63" s="719"/>
      <c r="ZP63" s="719"/>
      <c r="ZQ63" s="719"/>
      <c r="ZR63" s="719"/>
      <c r="ZS63" s="719"/>
      <c r="ZT63" s="719"/>
      <c r="ZU63" s="719"/>
      <c r="ZV63" s="719"/>
      <c r="ZW63" s="719"/>
      <c r="ZX63" s="719"/>
      <c r="ZY63" s="719"/>
      <c r="ZZ63" s="719"/>
      <c r="AAA63" s="719"/>
      <c r="AAB63" s="719"/>
      <c r="AAC63" s="719"/>
      <c r="AAD63" s="719"/>
      <c r="AAE63" s="719"/>
      <c r="AAF63" s="719"/>
      <c r="AAG63" s="719"/>
      <c r="AAH63" s="719"/>
      <c r="AAI63" s="719"/>
      <c r="AAJ63" s="719"/>
      <c r="AAK63" s="719"/>
      <c r="AAL63" s="719"/>
      <c r="AAM63" s="719"/>
      <c r="AAN63" s="719"/>
      <c r="AAO63" s="719"/>
      <c r="AAP63" s="719"/>
      <c r="AAQ63" s="719"/>
      <c r="AAR63" s="719"/>
      <c r="AAS63" s="719"/>
      <c r="AAT63" s="719"/>
      <c r="AAU63" s="719"/>
      <c r="AAV63" s="719"/>
      <c r="AAW63" s="719"/>
      <c r="AAX63" s="719"/>
      <c r="AAY63" s="719"/>
      <c r="AAZ63" s="719"/>
      <c r="ABA63" s="719"/>
      <c r="ABB63" s="719"/>
      <c r="ABC63" s="719"/>
      <c r="ABD63" s="719"/>
      <c r="ABE63" s="719"/>
      <c r="ABF63" s="719"/>
      <c r="ABG63" s="719"/>
      <c r="ABH63" s="719"/>
      <c r="ABI63" s="719"/>
      <c r="ABJ63" s="719"/>
      <c r="ABK63" s="719"/>
      <c r="ABL63" s="719"/>
      <c r="ABM63" s="719"/>
      <c r="ABN63" s="719"/>
      <c r="ABO63" s="719"/>
      <c r="ABP63" s="719"/>
      <c r="ABQ63" s="719"/>
      <c r="ABR63" s="719"/>
      <c r="ABS63" s="719"/>
      <c r="ABT63" s="719"/>
      <c r="ABU63" s="719"/>
      <c r="ABV63" s="719"/>
      <c r="ABW63" s="719"/>
      <c r="ABX63" s="719"/>
      <c r="ABY63" s="719"/>
      <c r="ABZ63" s="719"/>
      <c r="ACA63" s="719"/>
      <c r="ACB63" s="719"/>
      <c r="ACC63" s="719"/>
      <c r="ACD63" s="719"/>
      <c r="ACE63" s="719"/>
      <c r="ACF63" s="719"/>
      <c r="ACG63" s="719"/>
      <c r="ACH63" s="719"/>
      <c r="ACI63" s="719"/>
      <c r="ACJ63" s="719"/>
      <c r="ACK63" s="719"/>
      <c r="ACL63" s="719"/>
      <c r="ACM63" s="719"/>
      <c r="ACN63" s="719"/>
      <c r="ACO63" s="719"/>
      <c r="ACP63" s="719"/>
      <c r="ACQ63" s="719"/>
      <c r="ACR63" s="719"/>
      <c r="ACS63" s="719"/>
      <c r="ACT63" s="719"/>
      <c r="ACU63" s="719"/>
      <c r="ACV63" s="719"/>
      <c r="ACW63" s="719"/>
      <c r="ACX63" s="719"/>
      <c r="ACY63" s="719"/>
      <c r="ACZ63" s="719"/>
      <c r="ADA63" s="719"/>
      <c r="ADB63" s="719"/>
      <c r="ADC63" s="719"/>
      <c r="ADD63" s="719"/>
      <c r="ADE63" s="719"/>
      <c r="ADF63" s="719"/>
      <c r="ADG63" s="719"/>
      <c r="ADH63" s="719"/>
      <c r="ADI63" s="719"/>
      <c r="ADJ63" s="719"/>
      <c r="ADK63" s="719"/>
      <c r="ADL63" s="719"/>
      <c r="ADM63" s="719"/>
      <c r="ADN63" s="719"/>
      <c r="ADO63" s="719"/>
      <c r="ADP63" s="719"/>
      <c r="ADQ63" s="719"/>
      <c r="ADR63" s="719"/>
      <c r="ADS63" s="719"/>
      <c r="ADT63" s="719"/>
      <c r="ADU63" s="719"/>
      <c r="ADV63" s="719"/>
      <c r="ADW63" s="719"/>
      <c r="ADX63" s="719"/>
      <c r="ADY63" s="719"/>
      <c r="ADZ63" s="719"/>
      <c r="AEA63" s="719"/>
      <c r="AEB63" s="719"/>
      <c r="AEC63" s="719"/>
      <c r="AED63" s="719"/>
      <c r="AEE63" s="719"/>
      <c r="AEF63" s="719"/>
      <c r="AEG63" s="719"/>
      <c r="AEH63" s="719"/>
      <c r="AEI63" s="719"/>
      <c r="AEJ63" s="719"/>
      <c r="AEK63" s="719"/>
      <c r="AEL63" s="719"/>
      <c r="AEM63" s="719"/>
      <c r="AEN63" s="719"/>
      <c r="AEO63" s="719"/>
      <c r="AEP63" s="719"/>
      <c r="AEQ63" s="719"/>
      <c r="AER63" s="719"/>
      <c r="AES63" s="719"/>
      <c r="AET63" s="719"/>
      <c r="AEU63" s="719"/>
      <c r="AEV63" s="719"/>
      <c r="AEW63" s="719"/>
      <c r="AEX63" s="719"/>
      <c r="AEY63" s="719"/>
      <c r="AEZ63" s="719"/>
      <c r="AFA63" s="719"/>
      <c r="AFB63" s="719"/>
      <c r="AFC63" s="719"/>
      <c r="AFD63" s="719"/>
      <c r="AFE63" s="719"/>
      <c r="AFF63" s="719"/>
      <c r="AFG63" s="719"/>
      <c r="AFH63" s="719"/>
      <c r="AFI63" s="719"/>
      <c r="AFJ63" s="719"/>
      <c r="AFK63" s="719"/>
      <c r="AFL63" s="719"/>
      <c r="AFM63" s="719"/>
      <c r="AFN63" s="719"/>
      <c r="AFO63" s="719"/>
      <c r="AFP63" s="719"/>
      <c r="AFQ63" s="719"/>
      <c r="AFR63" s="719"/>
      <c r="AFS63" s="719"/>
      <c r="AFT63" s="719"/>
      <c r="AFU63" s="719"/>
      <c r="AFV63" s="719"/>
      <c r="AFW63" s="719"/>
      <c r="AFX63" s="719"/>
      <c r="AFY63" s="719"/>
      <c r="AFZ63" s="719"/>
      <c r="AGA63" s="719"/>
      <c r="AGB63" s="719"/>
      <c r="AGC63" s="719"/>
      <c r="AGD63" s="719"/>
      <c r="AGE63" s="719"/>
      <c r="AGF63" s="719"/>
      <c r="AGG63" s="719"/>
      <c r="AGH63" s="719"/>
      <c r="AGI63" s="719"/>
      <c r="AGJ63" s="719"/>
      <c r="AGK63" s="719"/>
      <c r="AGL63" s="719"/>
      <c r="AGM63" s="719"/>
      <c r="AGN63" s="719"/>
      <c r="AGO63" s="719"/>
      <c r="AGP63" s="719"/>
      <c r="AGQ63" s="719"/>
      <c r="AGR63" s="719"/>
      <c r="AGS63" s="719"/>
      <c r="AGT63" s="719"/>
      <c r="AGU63" s="719"/>
      <c r="AGV63" s="719"/>
      <c r="AGW63" s="719"/>
      <c r="AGX63" s="719"/>
      <c r="AGY63" s="719"/>
      <c r="AGZ63" s="719"/>
      <c r="AHA63" s="719"/>
      <c r="AHB63" s="719"/>
      <c r="AHC63" s="719"/>
      <c r="AHD63" s="719"/>
      <c r="AHE63" s="719"/>
      <c r="AHF63" s="719"/>
      <c r="AHG63" s="719"/>
      <c r="AHH63" s="719"/>
      <c r="AHI63" s="719"/>
      <c r="AHJ63" s="719"/>
      <c r="AHK63" s="719"/>
      <c r="AHL63" s="719"/>
      <c r="AHM63" s="719"/>
      <c r="AHN63" s="719"/>
      <c r="AHO63" s="719"/>
      <c r="AHP63" s="719"/>
      <c r="AHQ63" s="719"/>
      <c r="AHR63" s="719"/>
      <c r="AHS63" s="719"/>
      <c r="AHT63" s="719"/>
      <c r="AHU63" s="719"/>
      <c r="AHV63" s="719"/>
      <c r="AHW63" s="719"/>
      <c r="AHX63" s="719"/>
      <c r="AHY63" s="719"/>
      <c r="AHZ63" s="719"/>
      <c r="AIA63" s="719"/>
      <c r="AIB63" s="719"/>
      <c r="AIC63" s="719"/>
      <c r="AID63" s="719"/>
      <c r="AIE63" s="719"/>
      <c r="AIF63" s="719"/>
      <c r="AIG63" s="719"/>
      <c r="AIH63" s="719"/>
      <c r="AII63" s="719"/>
      <c r="AIJ63" s="719"/>
      <c r="AIK63" s="719"/>
      <c r="AIL63" s="719"/>
      <c r="AIM63" s="719"/>
      <c r="AIN63" s="719"/>
      <c r="AIO63" s="719"/>
      <c r="AIP63" s="719"/>
      <c r="AIQ63" s="719"/>
      <c r="AIR63" s="719"/>
      <c r="AIS63" s="719"/>
      <c r="AIT63" s="719"/>
      <c r="AIU63" s="719"/>
      <c r="AIV63" s="719"/>
      <c r="AIW63" s="719"/>
      <c r="AIX63" s="719"/>
      <c r="AIY63" s="719"/>
      <c r="AIZ63" s="719"/>
      <c r="AJA63" s="719"/>
      <c r="AJB63" s="719"/>
      <c r="AJC63" s="719"/>
      <c r="AJD63" s="719"/>
      <c r="AJE63" s="719"/>
      <c r="AJF63" s="719"/>
      <c r="AJG63" s="719"/>
      <c r="AJH63" s="719"/>
      <c r="AJI63" s="719"/>
      <c r="AJJ63" s="719"/>
      <c r="AJK63" s="719"/>
      <c r="AJL63" s="719"/>
      <c r="AJM63" s="719"/>
      <c r="AJN63" s="719"/>
      <c r="AJO63" s="719"/>
      <c r="AJP63" s="719"/>
      <c r="AJQ63" s="719"/>
      <c r="AJR63" s="719"/>
      <c r="AJS63" s="719"/>
      <c r="AJT63" s="719"/>
      <c r="AJU63" s="719"/>
      <c r="AJV63" s="719"/>
      <c r="AJW63" s="719"/>
      <c r="AJX63" s="719"/>
      <c r="AJY63" s="719"/>
      <c r="AJZ63" s="719"/>
      <c r="AKA63" s="719"/>
      <c r="AKB63" s="719"/>
      <c r="AKC63" s="719"/>
      <c r="AKD63" s="719"/>
      <c r="AKE63" s="719"/>
      <c r="AKF63" s="719"/>
      <c r="AKG63" s="719"/>
      <c r="AKH63" s="719"/>
      <c r="AKI63" s="719"/>
      <c r="AKJ63" s="719"/>
      <c r="AKK63" s="719"/>
      <c r="AKL63" s="719"/>
      <c r="AKM63" s="719"/>
      <c r="AKN63" s="719"/>
      <c r="AKO63" s="719"/>
      <c r="AKP63" s="719"/>
      <c r="AKQ63" s="719"/>
      <c r="AKR63" s="719"/>
      <c r="AKS63" s="719"/>
      <c r="AKT63" s="719"/>
      <c r="AKU63" s="719"/>
      <c r="AKV63" s="719"/>
      <c r="AKW63" s="719"/>
      <c r="AKX63" s="719"/>
      <c r="AKY63" s="719"/>
      <c r="AKZ63" s="719"/>
      <c r="ALA63" s="719"/>
      <c r="ALB63" s="719"/>
      <c r="ALC63" s="719"/>
      <c r="ALD63" s="719"/>
      <c r="ALE63" s="719"/>
      <c r="ALF63" s="719"/>
      <c r="ALG63" s="719"/>
      <c r="ALH63" s="719"/>
      <c r="ALI63" s="719"/>
      <c r="ALJ63" s="719"/>
      <c r="ALK63" s="719"/>
      <c r="ALL63" s="719"/>
      <c r="ALM63" s="719"/>
      <c r="ALN63" s="719"/>
      <c r="ALO63" s="719"/>
      <c r="ALP63" s="719"/>
      <c r="ALQ63" s="719"/>
      <c r="ALR63" s="719"/>
      <c r="ALS63" s="719"/>
      <c r="ALT63" s="719"/>
      <c r="ALU63" s="719"/>
      <c r="ALV63" s="719"/>
      <c r="ALW63" s="719"/>
      <c r="ALX63" s="719"/>
      <c r="ALY63" s="719"/>
      <c r="ALZ63" s="719"/>
      <c r="AMA63" s="719"/>
      <c r="AMB63" s="719"/>
      <c r="AMC63" s="719"/>
      <c r="AMD63" s="719"/>
      <c r="AME63" s="719"/>
      <c r="AMF63" s="719"/>
      <c r="AMG63" s="719"/>
      <c r="AMH63" s="719"/>
      <c r="AMI63" s="719"/>
      <c r="AMJ63" s="719"/>
      <c r="AMK63" s="719"/>
      <c r="AML63" s="719"/>
    </row>
    <row r="64" spans="1:1026" s="259" customFormat="1">
      <c r="A64" s="715"/>
      <c r="B64" s="715"/>
      <c r="C64" s="716"/>
      <c r="D64" s="715"/>
      <c r="E64" s="715"/>
      <c r="F64" s="715"/>
      <c r="G64" s="715"/>
      <c r="H64" s="715"/>
      <c r="I64" s="715"/>
      <c r="J64" s="715"/>
      <c r="K64" s="715"/>
      <c r="L64" s="715"/>
      <c r="M64" s="715"/>
      <c r="N64" s="715"/>
      <c r="O64" s="715"/>
      <c r="P64" s="715"/>
      <c r="Q64" s="715"/>
      <c r="R64" s="715"/>
      <c r="S64" s="715"/>
      <c r="T64" s="715"/>
      <c r="U64" s="715"/>
      <c r="V64" s="715"/>
      <c r="W64" s="715"/>
      <c r="X64" s="715"/>
      <c r="Y64" s="715"/>
      <c r="Z64" s="715"/>
      <c r="AA64" s="715"/>
      <c r="AB64" s="715"/>
      <c r="AC64" s="715"/>
      <c r="AD64" s="715"/>
      <c r="AE64" s="715"/>
      <c r="AF64" s="715"/>
      <c r="AG64" s="715"/>
      <c r="AH64" s="715"/>
      <c r="AI64" s="715"/>
      <c r="AJ64" s="715"/>
      <c r="AK64" s="715"/>
      <c r="AL64" s="715"/>
      <c r="AM64" s="715"/>
      <c r="AN64" s="715"/>
      <c r="AO64" s="715"/>
      <c r="AP64" s="715"/>
      <c r="AQ64" s="715"/>
      <c r="AR64" s="715"/>
      <c r="AS64" s="715"/>
      <c r="AT64" s="715"/>
      <c r="AU64" s="715"/>
      <c r="AV64" s="715"/>
      <c r="AW64" s="715"/>
      <c r="AX64" s="715"/>
      <c r="AY64" s="715"/>
      <c r="AZ64" s="715"/>
      <c r="BA64" s="715"/>
      <c r="BB64" s="715"/>
      <c r="BC64" s="715"/>
      <c r="BD64" s="715"/>
      <c r="BE64" s="715"/>
      <c r="BF64" s="715"/>
      <c r="BG64" s="715"/>
      <c r="BH64" s="715"/>
      <c r="BI64" s="715"/>
      <c r="BJ64" s="715"/>
      <c r="BK64" s="715"/>
      <c r="BL64" s="715"/>
      <c r="BM64" s="715"/>
      <c r="BN64" s="715"/>
      <c r="BO64" s="715"/>
      <c r="BP64" s="715"/>
      <c r="BQ64" s="715"/>
      <c r="BR64" s="715"/>
      <c r="BS64" s="715"/>
      <c r="BT64" s="715"/>
      <c r="BU64" s="715"/>
      <c r="BV64" s="715"/>
      <c r="BW64" s="715"/>
      <c r="BX64" s="715"/>
      <c r="BY64" s="715"/>
      <c r="BZ64" s="715"/>
      <c r="CA64" s="715"/>
      <c r="CB64" s="715"/>
      <c r="CC64" s="715"/>
      <c r="CD64" s="715"/>
      <c r="CE64" s="715"/>
      <c r="CF64" s="715"/>
      <c r="CG64" s="715"/>
      <c r="CH64" s="715"/>
      <c r="CI64" s="715"/>
      <c r="CJ64" s="715"/>
      <c r="CK64" s="715"/>
      <c r="CL64" s="715"/>
      <c r="CM64" s="715"/>
      <c r="CN64" s="715"/>
      <c r="CO64" s="715"/>
      <c r="CP64" s="715"/>
      <c r="CQ64" s="715"/>
      <c r="CR64" s="715"/>
      <c r="CS64" s="715"/>
      <c r="CT64" s="715"/>
      <c r="CU64" s="715"/>
      <c r="CV64" s="715"/>
      <c r="CW64" s="715"/>
      <c r="CX64" s="715"/>
      <c r="CY64" s="715"/>
      <c r="CZ64" s="715"/>
      <c r="DA64" s="715"/>
      <c r="DB64" s="715"/>
      <c r="DC64" s="715"/>
      <c r="DD64" s="715"/>
      <c r="DE64" s="715"/>
      <c r="DF64" s="715"/>
      <c r="DG64" s="715"/>
      <c r="DH64" s="715"/>
      <c r="DI64" s="715"/>
      <c r="DJ64" s="715"/>
      <c r="DK64" s="715"/>
      <c r="DL64" s="715"/>
      <c r="DM64" s="715"/>
      <c r="DN64" s="715"/>
      <c r="DO64" s="715"/>
      <c r="DP64" s="715"/>
      <c r="DQ64" s="715"/>
      <c r="DR64" s="715"/>
      <c r="DS64" s="715"/>
      <c r="DT64" s="715"/>
      <c r="DU64" s="715"/>
      <c r="DV64" s="715"/>
      <c r="DW64" s="715"/>
      <c r="DX64" s="715"/>
      <c r="DY64" s="715"/>
      <c r="DZ64" s="715"/>
      <c r="EA64" s="715"/>
      <c r="EB64" s="715"/>
      <c r="EC64" s="715"/>
      <c r="ED64" s="715"/>
      <c r="EE64" s="715"/>
      <c r="EF64" s="715"/>
      <c r="EG64" s="715"/>
      <c r="EH64" s="715"/>
      <c r="EI64" s="715"/>
      <c r="EJ64" s="715"/>
      <c r="EK64" s="715"/>
      <c r="EL64" s="715"/>
      <c r="EM64" s="715"/>
      <c r="EN64" s="715"/>
      <c r="EO64" s="715"/>
      <c r="EP64" s="715"/>
      <c r="EQ64" s="715"/>
      <c r="ER64" s="715"/>
      <c r="ES64" s="715"/>
      <c r="ET64" s="715"/>
      <c r="EU64" s="715"/>
      <c r="EV64" s="715"/>
      <c r="EW64" s="715"/>
      <c r="EX64" s="715"/>
      <c r="EY64" s="715"/>
      <c r="EZ64" s="715"/>
      <c r="FA64" s="715"/>
      <c r="FB64" s="715"/>
      <c r="FC64" s="715"/>
      <c r="FD64" s="715"/>
      <c r="FE64" s="715"/>
      <c r="FF64" s="715"/>
      <c r="FG64" s="715"/>
      <c r="FH64" s="715"/>
      <c r="FI64" s="715"/>
      <c r="FJ64" s="715"/>
      <c r="FK64" s="715"/>
      <c r="FL64" s="715"/>
      <c r="FM64" s="715"/>
      <c r="FN64" s="715"/>
      <c r="FO64" s="715"/>
      <c r="FP64" s="715"/>
      <c r="FQ64" s="715"/>
      <c r="FR64" s="715"/>
      <c r="FS64" s="715"/>
      <c r="FT64" s="715"/>
      <c r="FU64" s="715"/>
      <c r="FV64" s="715"/>
      <c r="FW64" s="715"/>
      <c r="FX64" s="715"/>
      <c r="FY64" s="715"/>
      <c r="FZ64" s="715"/>
      <c r="GA64" s="715"/>
      <c r="GB64" s="715"/>
      <c r="GC64" s="715"/>
      <c r="GD64" s="715"/>
      <c r="GE64" s="715"/>
      <c r="GF64" s="715"/>
      <c r="GG64" s="715"/>
      <c r="GH64" s="715"/>
      <c r="GI64" s="715"/>
      <c r="GJ64" s="715"/>
      <c r="GK64" s="715"/>
      <c r="GL64" s="715"/>
      <c r="GM64" s="715"/>
      <c r="GN64" s="715"/>
      <c r="GO64" s="715"/>
      <c r="GP64" s="715"/>
      <c r="GQ64" s="715"/>
      <c r="GR64" s="715"/>
      <c r="GS64" s="715"/>
      <c r="GT64" s="715"/>
      <c r="GU64" s="715"/>
      <c r="GV64" s="715"/>
      <c r="GW64" s="715"/>
      <c r="GX64" s="715"/>
      <c r="GY64" s="715"/>
      <c r="GZ64" s="715"/>
      <c r="HA64" s="715"/>
      <c r="HB64" s="715"/>
      <c r="HC64" s="715"/>
      <c r="HD64" s="715"/>
      <c r="HE64" s="715"/>
      <c r="HF64" s="715"/>
      <c r="HG64" s="715"/>
      <c r="HH64" s="715"/>
      <c r="HI64" s="715"/>
      <c r="HJ64" s="715"/>
      <c r="HK64" s="715"/>
      <c r="HL64" s="715"/>
      <c r="HM64" s="715"/>
      <c r="HN64" s="715"/>
      <c r="HO64" s="715"/>
      <c r="HP64" s="715"/>
      <c r="HQ64" s="715"/>
      <c r="HR64" s="715"/>
      <c r="HS64" s="715"/>
      <c r="HT64" s="715"/>
      <c r="HU64" s="715"/>
      <c r="HV64" s="715"/>
      <c r="HW64" s="715"/>
      <c r="HX64" s="715"/>
      <c r="HY64" s="715"/>
      <c r="HZ64" s="715"/>
      <c r="IA64" s="715"/>
      <c r="IB64" s="715"/>
      <c r="IC64" s="715"/>
      <c r="ID64" s="715"/>
      <c r="IE64" s="715"/>
      <c r="IF64" s="715"/>
      <c r="IG64" s="715"/>
      <c r="IH64" s="715"/>
      <c r="II64" s="715"/>
      <c r="IJ64" s="719"/>
      <c r="IK64" s="719"/>
      <c r="IL64" s="719"/>
      <c r="IM64" s="719"/>
      <c r="IN64" s="719"/>
      <c r="IO64" s="719"/>
      <c r="IP64" s="719"/>
      <c r="IQ64" s="719"/>
      <c r="IR64" s="719"/>
      <c r="IS64" s="719"/>
      <c r="IT64" s="719"/>
      <c r="IU64" s="719"/>
      <c r="IV64" s="719"/>
      <c r="IW64" s="719"/>
      <c r="IX64" s="719"/>
      <c r="IY64" s="719"/>
      <c r="IZ64" s="719"/>
      <c r="JA64" s="719"/>
      <c r="JB64" s="719"/>
      <c r="JC64" s="719"/>
      <c r="JD64" s="719"/>
      <c r="JE64" s="719"/>
      <c r="JF64" s="719"/>
      <c r="JG64" s="719"/>
      <c r="JH64" s="719"/>
      <c r="JI64" s="719"/>
      <c r="JJ64" s="719"/>
      <c r="JK64" s="719"/>
      <c r="JL64" s="719"/>
      <c r="JM64" s="719"/>
      <c r="JN64" s="719"/>
      <c r="JO64" s="719"/>
      <c r="JP64" s="719"/>
      <c r="JQ64" s="719"/>
      <c r="JR64" s="719"/>
      <c r="JS64" s="719"/>
      <c r="JT64" s="719"/>
      <c r="JU64" s="719"/>
      <c r="JV64" s="719"/>
      <c r="JW64" s="719"/>
      <c r="JX64" s="719"/>
      <c r="JY64" s="719"/>
      <c r="JZ64" s="719"/>
      <c r="KA64" s="719"/>
      <c r="KB64" s="719"/>
      <c r="KC64" s="719"/>
      <c r="KD64" s="719"/>
      <c r="KE64" s="719"/>
      <c r="KF64" s="719"/>
      <c r="KG64" s="719"/>
      <c r="KH64" s="719"/>
      <c r="KI64" s="719"/>
      <c r="KJ64" s="719"/>
      <c r="KK64" s="719"/>
      <c r="KL64" s="719"/>
      <c r="KM64" s="719"/>
      <c r="KN64" s="719"/>
      <c r="KO64" s="719"/>
      <c r="KP64" s="719"/>
      <c r="KQ64" s="719"/>
      <c r="KR64" s="719"/>
      <c r="KS64" s="719"/>
      <c r="KT64" s="719"/>
      <c r="KU64" s="719"/>
      <c r="KV64" s="719"/>
      <c r="KW64" s="719"/>
      <c r="KX64" s="719"/>
      <c r="KY64" s="719"/>
      <c r="KZ64" s="719"/>
      <c r="LA64" s="719"/>
      <c r="LB64" s="719"/>
      <c r="LC64" s="719"/>
      <c r="LD64" s="719"/>
      <c r="LE64" s="719"/>
      <c r="LF64" s="719"/>
      <c r="LG64" s="719"/>
      <c r="LH64" s="719"/>
      <c r="LI64" s="719"/>
      <c r="LJ64" s="719"/>
      <c r="LK64" s="719"/>
      <c r="LL64" s="719"/>
      <c r="LM64" s="719"/>
      <c r="LN64" s="719"/>
      <c r="LO64" s="719"/>
      <c r="LP64" s="719"/>
      <c r="LQ64" s="719"/>
      <c r="LR64" s="719"/>
      <c r="LS64" s="719"/>
      <c r="LT64" s="719"/>
      <c r="LU64" s="719"/>
      <c r="LV64" s="719"/>
      <c r="LW64" s="719"/>
      <c r="LX64" s="719"/>
      <c r="LY64" s="719"/>
      <c r="LZ64" s="719"/>
      <c r="MA64" s="719"/>
      <c r="MB64" s="719"/>
      <c r="MC64" s="719"/>
      <c r="MD64" s="719"/>
      <c r="ME64" s="719"/>
      <c r="MF64" s="719"/>
      <c r="MG64" s="719"/>
      <c r="MH64" s="719"/>
      <c r="MI64" s="719"/>
      <c r="MJ64" s="719"/>
      <c r="MK64" s="719"/>
      <c r="ML64" s="719"/>
      <c r="MM64" s="719"/>
      <c r="MN64" s="719"/>
      <c r="MO64" s="719"/>
      <c r="MP64" s="719"/>
      <c r="MQ64" s="719"/>
      <c r="MR64" s="719"/>
      <c r="MS64" s="719"/>
      <c r="MT64" s="719"/>
      <c r="MU64" s="719"/>
      <c r="MV64" s="719"/>
      <c r="MW64" s="719"/>
      <c r="MX64" s="719"/>
      <c r="MY64" s="719"/>
      <c r="MZ64" s="719"/>
      <c r="NA64" s="719"/>
      <c r="NB64" s="719"/>
      <c r="NC64" s="719"/>
      <c r="ND64" s="719"/>
      <c r="NE64" s="719"/>
      <c r="NF64" s="719"/>
      <c r="NG64" s="719"/>
      <c r="NH64" s="719"/>
      <c r="NI64" s="719"/>
      <c r="NJ64" s="719"/>
      <c r="NK64" s="719"/>
      <c r="NL64" s="719"/>
      <c r="NM64" s="719"/>
      <c r="NN64" s="719"/>
      <c r="NO64" s="719"/>
      <c r="NP64" s="719"/>
      <c r="NQ64" s="719"/>
      <c r="NR64" s="719"/>
      <c r="NS64" s="719"/>
      <c r="NT64" s="719"/>
      <c r="NU64" s="719"/>
      <c r="NV64" s="719"/>
      <c r="NW64" s="719"/>
      <c r="NX64" s="719"/>
      <c r="NY64" s="719"/>
      <c r="NZ64" s="719"/>
      <c r="OA64" s="719"/>
      <c r="OB64" s="719"/>
      <c r="OC64" s="719"/>
      <c r="OD64" s="719"/>
      <c r="OE64" s="719"/>
      <c r="OF64" s="719"/>
      <c r="OG64" s="719"/>
      <c r="OH64" s="719"/>
      <c r="OI64" s="719"/>
      <c r="OJ64" s="719"/>
      <c r="OK64" s="719"/>
      <c r="OL64" s="719"/>
      <c r="OM64" s="719"/>
      <c r="ON64" s="719"/>
      <c r="OO64" s="719"/>
      <c r="OP64" s="719"/>
      <c r="OQ64" s="719"/>
      <c r="OR64" s="719"/>
      <c r="OS64" s="719"/>
      <c r="OT64" s="719"/>
      <c r="OU64" s="719"/>
      <c r="OV64" s="719"/>
      <c r="OW64" s="719"/>
      <c r="OX64" s="719"/>
      <c r="OY64" s="719"/>
      <c r="OZ64" s="719"/>
      <c r="PA64" s="719"/>
      <c r="PB64" s="719"/>
      <c r="PC64" s="719"/>
      <c r="PD64" s="719"/>
      <c r="PE64" s="719"/>
      <c r="PF64" s="719"/>
      <c r="PG64" s="719"/>
      <c r="PH64" s="719"/>
      <c r="PI64" s="719"/>
      <c r="PJ64" s="719"/>
      <c r="PK64" s="719"/>
      <c r="PL64" s="719"/>
      <c r="PM64" s="719"/>
      <c r="PN64" s="719"/>
      <c r="PO64" s="719"/>
      <c r="PP64" s="719"/>
      <c r="PQ64" s="719"/>
      <c r="PR64" s="719"/>
      <c r="PS64" s="719"/>
      <c r="PT64" s="719"/>
      <c r="PU64" s="719"/>
      <c r="PV64" s="719"/>
      <c r="PW64" s="719"/>
      <c r="PX64" s="719"/>
      <c r="PY64" s="719"/>
      <c r="PZ64" s="719"/>
      <c r="QA64" s="719"/>
      <c r="QB64" s="719"/>
      <c r="QC64" s="719"/>
      <c r="QD64" s="719"/>
      <c r="QE64" s="719"/>
      <c r="QF64" s="719"/>
      <c r="QG64" s="719"/>
      <c r="QH64" s="719"/>
      <c r="QI64" s="719"/>
      <c r="QJ64" s="719"/>
      <c r="QK64" s="719"/>
      <c r="QL64" s="719"/>
      <c r="QM64" s="719"/>
      <c r="QN64" s="719"/>
      <c r="QO64" s="719"/>
      <c r="QP64" s="719"/>
      <c r="QQ64" s="719"/>
      <c r="QR64" s="719"/>
      <c r="QS64" s="719"/>
      <c r="QT64" s="719"/>
      <c r="QU64" s="719"/>
      <c r="QV64" s="719"/>
      <c r="QW64" s="719"/>
      <c r="QX64" s="719"/>
      <c r="QY64" s="719"/>
      <c r="QZ64" s="719"/>
      <c r="RA64" s="719"/>
      <c r="RB64" s="719"/>
      <c r="RC64" s="719"/>
      <c r="RD64" s="719"/>
      <c r="RE64" s="719"/>
      <c r="RF64" s="719"/>
      <c r="RG64" s="719"/>
      <c r="RH64" s="719"/>
      <c r="RI64" s="719"/>
      <c r="RJ64" s="719"/>
      <c r="RK64" s="719"/>
      <c r="RL64" s="719"/>
      <c r="RM64" s="719"/>
      <c r="RN64" s="719"/>
      <c r="RO64" s="719"/>
      <c r="RP64" s="719"/>
      <c r="RQ64" s="719"/>
      <c r="RR64" s="719"/>
      <c r="RS64" s="719"/>
      <c r="RT64" s="719"/>
      <c r="RU64" s="719"/>
      <c r="RV64" s="719"/>
      <c r="RW64" s="719"/>
      <c r="RX64" s="719"/>
      <c r="RY64" s="719"/>
      <c r="RZ64" s="719"/>
      <c r="SA64" s="719"/>
      <c r="SB64" s="719"/>
      <c r="SC64" s="719"/>
      <c r="SD64" s="719"/>
      <c r="SE64" s="719"/>
      <c r="SF64" s="719"/>
      <c r="SG64" s="719"/>
      <c r="SH64" s="719"/>
      <c r="SI64" s="719"/>
      <c r="SJ64" s="719"/>
      <c r="SK64" s="719"/>
      <c r="SL64" s="719"/>
      <c r="SM64" s="719"/>
      <c r="SN64" s="719"/>
      <c r="SO64" s="719"/>
      <c r="SP64" s="719"/>
      <c r="SQ64" s="719"/>
      <c r="SR64" s="719"/>
      <c r="SS64" s="719"/>
      <c r="ST64" s="719"/>
      <c r="SU64" s="719"/>
      <c r="SV64" s="719"/>
      <c r="SW64" s="719"/>
      <c r="SX64" s="719"/>
      <c r="SY64" s="719"/>
      <c r="SZ64" s="719"/>
      <c r="TA64" s="719"/>
      <c r="TB64" s="719"/>
      <c r="TC64" s="719"/>
      <c r="TD64" s="719"/>
      <c r="TE64" s="719"/>
      <c r="TF64" s="719"/>
      <c r="TG64" s="719"/>
      <c r="TH64" s="719"/>
      <c r="TI64" s="719"/>
      <c r="TJ64" s="719"/>
      <c r="TK64" s="719"/>
      <c r="TL64" s="719"/>
      <c r="TM64" s="719"/>
      <c r="TN64" s="719"/>
      <c r="TO64" s="719"/>
      <c r="TP64" s="719"/>
      <c r="TQ64" s="719"/>
      <c r="TR64" s="719"/>
      <c r="TS64" s="719"/>
      <c r="TT64" s="719"/>
      <c r="TU64" s="719"/>
      <c r="TV64" s="719"/>
      <c r="TW64" s="719"/>
      <c r="TX64" s="719"/>
      <c r="TY64" s="719"/>
      <c r="TZ64" s="719"/>
      <c r="UA64" s="719"/>
      <c r="UB64" s="719"/>
      <c r="UC64" s="719"/>
      <c r="UD64" s="719"/>
      <c r="UE64" s="719"/>
      <c r="UF64" s="719"/>
      <c r="UG64" s="719"/>
      <c r="UH64" s="719"/>
      <c r="UI64" s="719"/>
      <c r="UJ64" s="719"/>
      <c r="UK64" s="719"/>
      <c r="UL64" s="719"/>
      <c r="UM64" s="719"/>
      <c r="UN64" s="719"/>
      <c r="UO64" s="719"/>
      <c r="UP64" s="719"/>
      <c r="UQ64" s="719"/>
      <c r="UR64" s="719"/>
      <c r="US64" s="719"/>
      <c r="UT64" s="719"/>
      <c r="UU64" s="719"/>
      <c r="UV64" s="719"/>
      <c r="UW64" s="719"/>
      <c r="UX64" s="719"/>
      <c r="UY64" s="719"/>
      <c r="UZ64" s="719"/>
      <c r="VA64" s="719"/>
      <c r="VB64" s="719"/>
      <c r="VC64" s="719"/>
      <c r="VD64" s="719"/>
      <c r="VE64" s="719"/>
      <c r="VF64" s="719"/>
      <c r="VG64" s="719"/>
      <c r="VH64" s="719"/>
      <c r="VI64" s="719"/>
      <c r="VJ64" s="719"/>
      <c r="VK64" s="719"/>
      <c r="VL64" s="719"/>
      <c r="VM64" s="719"/>
      <c r="VN64" s="719"/>
      <c r="VO64" s="719"/>
      <c r="VP64" s="719"/>
      <c r="VQ64" s="719"/>
      <c r="VR64" s="719"/>
      <c r="VS64" s="719"/>
      <c r="VT64" s="719"/>
      <c r="VU64" s="719"/>
      <c r="VV64" s="719"/>
      <c r="VW64" s="719"/>
      <c r="VX64" s="719"/>
      <c r="VY64" s="719"/>
      <c r="VZ64" s="719"/>
      <c r="WA64" s="719"/>
      <c r="WB64" s="719"/>
      <c r="WC64" s="719"/>
      <c r="WD64" s="719"/>
      <c r="WE64" s="719"/>
      <c r="WF64" s="719"/>
      <c r="WG64" s="719"/>
      <c r="WH64" s="719"/>
      <c r="WI64" s="719"/>
      <c r="WJ64" s="719"/>
      <c r="WK64" s="719"/>
      <c r="WL64" s="719"/>
      <c r="WM64" s="719"/>
      <c r="WN64" s="719"/>
      <c r="WO64" s="719"/>
      <c r="WP64" s="719"/>
      <c r="WQ64" s="719"/>
      <c r="WR64" s="719"/>
      <c r="WS64" s="719"/>
      <c r="WT64" s="719"/>
      <c r="WU64" s="719"/>
      <c r="WV64" s="719"/>
      <c r="WW64" s="719"/>
      <c r="WX64" s="719"/>
      <c r="WY64" s="719"/>
      <c r="WZ64" s="719"/>
      <c r="XA64" s="719"/>
      <c r="XB64" s="719"/>
      <c r="XC64" s="719"/>
      <c r="XD64" s="719"/>
      <c r="XE64" s="719"/>
      <c r="XF64" s="719"/>
      <c r="XG64" s="719"/>
      <c r="XH64" s="719"/>
      <c r="XI64" s="719"/>
      <c r="XJ64" s="719"/>
      <c r="XK64" s="719"/>
      <c r="XL64" s="719"/>
      <c r="XM64" s="719"/>
      <c r="XN64" s="719"/>
      <c r="XO64" s="719"/>
      <c r="XP64" s="719"/>
      <c r="XQ64" s="719"/>
      <c r="XR64" s="719"/>
      <c r="XS64" s="719"/>
      <c r="XT64" s="719"/>
      <c r="XU64" s="719"/>
      <c r="XV64" s="719"/>
      <c r="XW64" s="719"/>
      <c r="XX64" s="719"/>
      <c r="XY64" s="719"/>
      <c r="XZ64" s="719"/>
      <c r="YA64" s="719"/>
      <c r="YB64" s="719"/>
      <c r="YC64" s="719"/>
      <c r="YD64" s="719"/>
      <c r="YE64" s="719"/>
      <c r="YF64" s="719"/>
      <c r="YG64" s="719"/>
      <c r="YH64" s="719"/>
      <c r="YI64" s="719"/>
      <c r="YJ64" s="719"/>
      <c r="YK64" s="719"/>
      <c r="YL64" s="719"/>
      <c r="YM64" s="719"/>
      <c r="YN64" s="719"/>
      <c r="YO64" s="719"/>
      <c r="YP64" s="719"/>
      <c r="YQ64" s="719"/>
      <c r="YR64" s="719"/>
      <c r="YS64" s="719"/>
      <c r="YT64" s="719"/>
      <c r="YU64" s="719"/>
      <c r="YV64" s="719"/>
      <c r="YW64" s="719"/>
      <c r="YX64" s="719"/>
      <c r="YY64" s="719"/>
      <c r="YZ64" s="719"/>
      <c r="ZA64" s="719"/>
      <c r="ZB64" s="719"/>
      <c r="ZC64" s="719"/>
      <c r="ZD64" s="719"/>
      <c r="ZE64" s="719"/>
      <c r="ZF64" s="719"/>
      <c r="ZG64" s="719"/>
      <c r="ZH64" s="719"/>
      <c r="ZI64" s="719"/>
      <c r="ZJ64" s="719"/>
      <c r="ZK64" s="719"/>
      <c r="ZL64" s="719"/>
      <c r="ZM64" s="719"/>
      <c r="ZN64" s="719"/>
      <c r="ZO64" s="719"/>
      <c r="ZP64" s="719"/>
      <c r="ZQ64" s="719"/>
      <c r="ZR64" s="719"/>
      <c r="ZS64" s="719"/>
      <c r="ZT64" s="719"/>
      <c r="ZU64" s="719"/>
      <c r="ZV64" s="719"/>
      <c r="ZW64" s="719"/>
      <c r="ZX64" s="719"/>
      <c r="ZY64" s="719"/>
      <c r="ZZ64" s="719"/>
      <c r="AAA64" s="719"/>
      <c r="AAB64" s="719"/>
      <c r="AAC64" s="719"/>
      <c r="AAD64" s="719"/>
      <c r="AAE64" s="719"/>
      <c r="AAF64" s="719"/>
      <c r="AAG64" s="719"/>
      <c r="AAH64" s="719"/>
      <c r="AAI64" s="719"/>
      <c r="AAJ64" s="719"/>
      <c r="AAK64" s="719"/>
      <c r="AAL64" s="719"/>
      <c r="AAM64" s="719"/>
      <c r="AAN64" s="719"/>
      <c r="AAO64" s="719"/>
      <c r="AAP64" s="719"/>
      <c r="AAQ64" s="719"/>
      <c r="AAR64" s="719"/>
      <c r="AAS64" s="719"/>
      <c r="AAT64" s="719"/>
      <c r="AAU64" s="719"/>
      <c r="AAV64" s="719"/>
      <c r="AAW64" s="719"/>
      <c r="AAX64" s="719"/>
      <c r="AAY64" s="719"/>
      <c r="AAZ64" s="719"/>
      <c r="ABA64" s="719"/>
      <c r="ABB64" s="719"/>
      <c r="ABC64" s="719"/>
      <c r="ABD64" s="719"/>
      <c r="ABE64" s="719"/>
      <c r="ABF64" s="719"/>
      <c r="ABG64" s="719"/>
      <c r="ABH64" s="719"/>
      <c r="ABI64" s="719"/>
      <c r="ABJ64" s="719"/>
      <c r="ABK64" s="719"/>
      <c r="ABL64" s="719"/>
      <c r="ABM64" s="719"/>
      <c r="ABN64" s="719"/>
      <c r="ABO64" s="719"/>
      <c r="ABP64" s="719"/>
      <c r="ABQ64" s="719"/>
      <c r="ABR64" s="719"/>
      <c r="ABS64" s="719"/>
      <c r="ABT64" s="719"/>
      <c r="ABU64" s="719"/>
      <c r="ABV64" s="719"/>
      <c r="ABW64" s="719"/>
      <c r="ABX64" s="719"/>
      <c r="ABY64" s="719"/>
      <c r="ABZ64" s="719"/>
      <c r="ACA64" s="719"/>
      <c r="ACB64" s="719"/>
      <c r="ACC64" s="719"/>
      <c r="ACD64" s="719"/>
      <c r="ACE64" s="719"/>
      <c r="ACF64" s="719"/>
      <c r="ACG64" s="719"/>
      <c r="ACH64" s="719"/>
      <c r="ACI64" s="719"/>
      <c r="ACJ64" s="719"/>
      <c r="ACK64" s="719"/>
      <c r="ACL64" s="719"/>
      <c r="ACM64" s="719"/>
      <c r="ACN64" s="719"/>
      <c r="ACO64" s="719"/>
      <c r="ACP64" s="719"/>
      <c r="ACQ64" s="719"/>
      <c r="ACR64" s="719"/>
      <c r="ACS64" s="719"/>
      <c r="ACT64" s="719"/>
      <c r="ACU64" s="719"/>
      <c r="ACV64" s="719"/>
      <c r="ACW64" s="719"/>
      <c r="ACX64" s="719"/>
      <c r="ACY64" s="719"/>
      <c r="ACZ64" s="719"/>
      <c r="ADA64" s="719"/>
      <c r="ADB64" s="719"/>
      <c r="ADC64" s="719"/>
      <c r="ADD64" s="719"/>
      <c r="ADE64" s="719"/>
      <c r="ADF64" s="719"/>
      <c r="ADG64" s="719"/>
      <c r="ADH64" s="719"/>
      <c r="ADI64" s="719"/>
      <c r="ADJ64" s="719"/>
      <c r="ADK64" s="719"/>
      <c r="ADL64" s="719"/>
      <c r="ADM64" s="719"/>
      <c r="ADN64" s="719"/>
      <c r="ADO64" s="719"/>
      <c r="ADP64" s="719"/>
      <c r="ADQ64" s="719"/>
      <c r="ADR64" s="719"/>
      <c r="ADS64" s="719"/>
      <c r="ADT64" s="719"/>
      <c r="ADU64" s="719"/>
      <c r="ADV64" s="719"/>
      <c r="ADW64" s="719"/>
      <c r="ADX64" s="719"/>
      <c r="ADY64" s="719"/>
      <c r="ADZ64" s="719"/>
      <c r="AEA64" s="719"/>
      <c r="AEB64" s="719"/>
      <c r="AEC64" s="719"/>
      <c r="AED64" s="719"/>
      <c r="AEE64" s="719"/>
      <c r="AEF64" s="719"/>
      <c r="AEG64" s="719"/>
      <c r="AEH64" s="719"/>
      <c r="AEI64" s="719"/>
      <c r="AEJ64" s="719"/>
      <c r="AEK64" s="719"/>
      <c r="AEL64" s="719"/>
      <c r="AEM64" s="719"/>
      <c r="AEN64" s="719"/>
      <c r="AEO64" s="719"/>
      <c r="AEP64" s="719"/>
      <c r="AEQ64" s="719"/>
      <c r="AER64" s="719"/>
      <c r="AES64" s="719"/>
      <c r="AET64" s="719"/>
      <c r="AEU64" s="719"/>
      <c r="AEV64" s="719"/>
      <c r="AEW64" s="719"/>
      <c r="AEX64" s="719"/>
      <c r="AEY64" s="719"/>
      <c r="AEZ64" s="719"/>
      <c r="AFA64" s="719"/>
      <c r="AFB64" s="719"/>
      <c r="AFC64" s="719"/>
      <c r="AFD64" s="719"/>
      <c r="AFE64" s="719"/>
      <c r="AFF64" s="719"/>
      <c r="AFG64" s="719"/>
      <c r="AFH64" s="719"/>
      <c r="AFI64" s="719"/>
      <c r="AFJ64" s="719"/>
      <c r="AFK64" s="719"/>
      <c r="AFL64" s="719"/>
      <c r="AFM64" s="719"/>
      <c r="AFN64" s="719"/>
      <c r="AFO64" s="719"/>
      <c r="AFP64" s="719"/>
      <c r="AFQ64" s="719"/>
      <c r="AFR64" s="719"/>
      <c r="AFS64" s="719"/>
      <c r="AFT64" s="719"/>
      <c r="AFU64" s="719"/>
      <c r="AFV64" s="719"/>
      <c r="AFW64" s="719"/>
      <c r="AFX64" s="719"/>
      <c r="AFY64" s="719"/>
      <c r="AFZ64" s="719"/>
      <c r="AGA64" s="719"/>
      <c r="AGB64" s="719"/>
      <c r="AGC64" s="719"/>
      <c r="AGD64" s="719"/>
      <c r="AGE64" s="719"/>
      <c r="AGF64" s="719"/>
      <c r="AGG64" s="719"/>
      <c r="AGH64" s="719"/>
      <c r="AGI64" s="719"/>
      <c r="AGJ64" s="719"/>
      <c r="AGK64" s="719"/>
      <c r="AGL64" s="719"/>
      <c r="AGM64" s="719"/>
      <c r="AGN64" s="719"/>
      <c r="AGO64" s="719"/>
      <c r="AGP64" s="719"/>
      <c r="AGQ64" s="719"/>
      <c r="AGR64" s="719"/>
      <c r="AGS64" s="719"/>
      <c r="AGT64" s="719"/>
      <c r="AGU64" s="719"/>
      <c r="AGV64" s="719"/>
      <c r="AGW64" s="719"/>
      <c r="AGX64" s="719"/>
      <c r="AGY64" s="719"/>
      <c r="AGZ64" s="719"/>
      <c r="AHA64" s="719"/>
      <c r="AHB64" s="719"/>
      <c r="AHC64" s="719"/>
      <c r="AHD64" s="719"/>
      <c r="AHE64" s="719"/>
      <c r="AHF64" s="719"/>
      <c r="AHG64" s="719"/>
      <c r="AHH64" s="719"/>
      <c r="AHI64" s="719"/>
      <c r="AHJ64" s="719"/>
      <c r="AHK64" s="719"/>
      <c r="AHL64" s="719"/>
      <c r="AHM64" s="719"/>
      <c r="AHN64" s="719"/>
      <c r="AHO64" s="719"/>
      <c r="AHP64" s="719"/>
      <c r="AHQ64" s="719"/>
      <c r="AHR64" s="719"/>
      <c r="AHS64" s="719"/>
      <c r="AHT64" s="719"/>
      <c r="AHU64" s="719"/>
      <c r="AHV64" s="719"/>
      <c r="AHW64" s="719"/>
      <c r="AHX64" s="719"/>
      <c r="AHY64" s="719"/>
      <c r="AHZ64" s="719"/>
      <c r="AIA64" s="719"/>
      <c r="AIB64" s="719"/>
      <c r="AIC64" s="719"/>
      <c r="AID64" s="719"/>
      <c r="AIE64" s="719"/>
      <c r="AIF64" s="719"/>
      <c r="AIG64" s="719"/>
      <c r="AIH64" s="719"/>
      <c r="AII64" s="719"/>
      <c r="AIJ64" s="719"/>
      <c r="AIK64" s="719"/>
      <c r="AIL64" s="719"/>
      <c r="AIM64" s="719"/>
      <c r="AIN64" s="719"/>
      <c r="AIO64" s="719"/>
      <c r="AIP64" s="719"/>
      <c r="AIQ64" s="719"/>
      <c r="AIR64" s="719"/>
      <c r="AIS64" s="719"/>
      <c r="AIT64" s="719"/>
      <c r="AIU64" s="719"/>
      <c r="AIV64" s="719"/>
      <c r="AIW64" s="719"/>
      <c r="AIX64" s="719"/>
      <c r="AIY64" s="719"/>
      <c r="AIZ64" s="719"/>
      <c r="AJA64" s="719"/>
      <c r="AJB64" s="719"/>
      <c r="AJC64" s="719"/>
      <c r="AJD64" s="719"/>
      <c r="AJE64" s="719"/>
      <c r="AJF64" s="719"/>
      <c r="AJG64" s="719"/>
      <c r="AJH64" s="719"/>
      <c r="AJI64" s="719"/>
      <c r="AJJ64" s="719"/>
      <c r="AJK64" s="719"/>
      <c r="AJL64" s="719"/>
      <c r="AJM64" s="719"/>
      <c r="AJN64" s="719"/>
      <c r="AJO64" s="719"/>
      <c r="AJP64" s="719"/>
      <c r="AJQ64" s="719"/>
      <c r="AJR64" s="719"/>
      <c r="AJS64" s="719"/>
      <c r="AJT64" s="719"/>
      <c r="AJU64" s="719"/>
      <c r="AJV64" s="719"/>
      <c r="AJW64" s="719"/>
      <c r="AJX64" s="719"/>
      <c r="AJY64" s="719"/>
      <c r="AJZ64" s="719"/>
      <c r="AKA64" s="719"/>
      <c r="AKB64" s="719"/>
      <c r="AKC64" s="719"/>
      <c r="AKD64" s="719"/>
      <c r="AKE64" s="719"/>
      <c r="AKF64" s="719"/>
      <c r="AKG64" s="719"/>
      <c r="AKH64" s="719"/>
      <c r="AKI64" s="719"/>
      <c r="AKJ64" s="719"/>
      <c r="AKK64" s="719"/>
      <c r="AKL64" s="719"/>
      <c r="AKM64" s="719"/>
      <c r="AKN64" s="719"/>
      <c r="AKO64" s="719"/>
      <c r="AKP64" s="719"/>
      <c r="AKQ64" s="719"/>
      <c r="AKR64" s="719"/>
      <c r="AKS64" s="719"/>
      <c r="AKT64" s="719"/>
      <c r="AKU64" s="719"/>
      <c r="AKV64" s="719"/>
      <c r="AKW64" s="719"/>
      <c r="AKX64" s="719"/>
      <c r="AKY64" s="719"/>
      <c r="AKZ64" s="719"/>
      <c r="ALA64" s="719"/>
      <c r="ALB64" s="719"/>
      <c r="ALC64" s="719"/>
      <c r="ALD64" s="719"/>
      <c r="ALE64" s="719"/>
      <c r="ALF64" s="719"/>
      <c r="ALG64" s="719"/>
      <c r="ALH64" s="719"/>
      <c r="ALI64" s="719"/>
      <c r="ALJ64" s="719"/>
      <c r="ALK64" s="719"/>
      <c r="ALL64" s="719"/>
      <c r="ALM64" s="719"/>
      <c r="ALN64" s="719"/>
      <c r="ALO64" s="719"/>
      <c r="ALP64" s="719"/>
      <c r="ALQ64" s="719"/>
      <c r="ALR64" s="719"/>
      <c r="ALS64" s="719"/>
      <c r="ALT64" s="719"/>
      <c r="ALU64" s="719"/>
      <c r="ALV64" s="719"/>
      <c r="ALW64" s="719"/>
      <c r="ALX64" s="719"/>
      <c r="ALY64" s="719"/>
      <c r="ALZ64" s="719"/>
      <c r="AMA64" s="719"/>
      <c r="AMB64" s="719"/>
      <c r="AMC64" s="719"/>
      <c r="AMD64" s="719"/>
      <c r="AME64" s="719"/>
      <c r="AMF64" s="719"/>
      <c r="AMG64" s="719"/>
      <c r="AMH64" s="719"/>
      <c r="AMI64" s="719"/>
      <c r="AMJ64" s="719"/>
      <c r="AMK64" s="719"/>
      <c r="AML64" s="719"/>
    </row>
    <row r="65" spans="1:1026" s="259" customFormat="1">
      <c r="A65" s="715"/>
      <c r="B65" s="726"/>
      <c r="C65" s="727"/>
      <c r="D65" s="726"/>
      <c r="E65" s="726"/>
      <c r="F65" s="715"/>
      <c r="G65" s="715"/>
      <c r="H65" s="715"/>
      <c r="I65" s="715"/>
      <c r="J65" s="715"/>
      <c r="K65" s="715"/>
      <c r="L65" s="715"/>
      <c r="M65" s="715"/>
      <c r="N65" s="715"/>
      <c r="O65" s="715"/>
      <c r="P65" s="715"/>
      <c r="Q65" s="715"/>
      <c r="R65" s="715"/>
      <c r="S65" s="715"/>
      <c r="T65" s="715"/>
      <c r="U65" s="715"/>
      <c r="V65" s="715"/>
      <c r="W65" s="715"/>
      <c r="X65" s="715"/>
      <c r="Y65" s="715"/>
      <c r="Z65" s="715"/>
      <c r="AA65" s="715"/>
      <c r="AB65" s="715"/>
      <c r="AC65" s="715"/>
      <c r="AD65" s="715"/>
      <c r="AE65" s="715"/>
      <c r="AF65" s="715"/>
      <c r="AG65" s="715"/>
      <c r="AH65" s="715"/>
      <c r="AI65" s="715"/>
      <c r="AJ65" s="715"/>
      <c r="AK65" s="715"/>
      <c r="AL65" s="715"/>
      <c r="AM65" s="715"/>
      <c r="AN65" s="715"/>
      <c r="AO65" s="715"/>
      <c r="AP65" s="715"/>
      <c r="AQ65" s="715"/>
      <c r="AR65" s="715"/>
      <c r="AS65" s="715"/>
      <c r="AT65" s="715"/>
      <c r="AU65" s="715"/>
      <c r="AV65" s="715"/>
      <c r="AW65" s="715"/>
      <c r="AX65" s="715"/>
      <c r="AY65" s="715"/>
      <c r="AZ65" s="715"/>
      <c r="BA65" s="715"/>
      <c r="BB65" s="715"/>
      <c r="BC65" s="715"/>
      <c r="BD65" s="715"/>
      <c r="BE65" s="715"/>
      <c r="BF65" s="715"/>
      <c r="BG65" s="715"/>
      <c r="BH65" s="715"/>
      <c r="BI65" s="715"/>
      <c r="BJ65" s="715"/>
      <c r="BK65" s="715"/>
      <c r="BL65" s="715"/>
      <c r="BM65" s="715"/>
      <c r="BN65" s="715"/>
      <c r="BO65" s="715"/>
      <c r="BP65" s="715"/>
      <c r="BQ65" s="715"/>
      <c r="BR65" s="715"/>
      <c r="BS65" s="715"/>
      <c r="BT65" s="715"/>
      <c r="BU65" s="715"/>
      <c r="BV65" s="715"/>
      <c r="BW65" s="715"/>
      <c r="BX65" s="715"/>
      <c r="BY65" s="715"/>
      <c r="BZ65" s="715"/>
      <c r="CA65" s="715"/>
      <c r="CB65" s="715"/>
      <c r="CC65" s="715"/>
      <c r="CD65" s="715"/>
      <c r="CE65" s="715"/>
      <c r="CF65" s="715"/>
      <c r="CG65" s="715"/>
      <c r="CH65" s="715"/>
      <c r="CI65" s="715"/>
      <c r="CJ65" s="715"/>
      <c r="CK65" s="715"/>
      <c r="CL65" s="715"/>
      <c r="CM65" s="715"/>
      <c r="CN65" s="715"/>
      <c r="CO65" s="715"/>
      <c r="CP65" s="715"/>
      <c r="CQ65" s="715"/>
      <c r="CR65" s="715"/>
      <c r="CS65" s="715"/>
      <c r="CT65" s="715"/>
      <c r="CU65" s="715"/>
      <c r="CV65" s="715"/>
      <c r="CW65" s="715"/>
      <c r="CX65" s="715"/>
      <c r="CY65" s="715"/>
      <c r="CZ65" s="715"/>
      <c r="DA65" s="715"/>
      <c r="DB65" s="715"/>
      <c r="DC65" s="715"/>
      <c r="DD65" s="715"/>
      <c r="DE65" s="715"/>
      <c r="DF65" s="715"/>
      <c r="DG65" s="715"/>
      <c r="DH65" s="715"/>
      <c r="DI65" s="715"/>
      <c r="DJ65" s="715"/>
      <c r="DK65" s="715"/>
      <c r="DL65" s="715"/>
      <c r="DM65" s="715"/>
      <c r="DN65" s="715"/>
      <c r="DO65" s="715"/>
      <c r="DP65" s="715"/>
      <c r="DQ65" s="715"/>
      <c r="DR65" s="715"/>
      <c r="DS65" s="715"/>
      <c r="DT65" s="715"/>
      <c r="DU65" s="715"/>
      <c r="DV65" s="715"/>
      <c r="DW65" s="715"/>
      <c r="DX65" s="715"/>
      <c r="DY65" s="715"/>
      <c r="DZ65" s="715"/>
      <c r="EA65" s="715"/>
      <c r="EB65" s="715"/>
      <c r="EC65" s="715"/>
      <c r="ED65" s="715"/>
      <c r="EE65" s="715"/>
      <c r="EF65" s="715"/>
      <c r="EG65" s="715"/>
      <c r="EH65" s="715"/>
      <c r="EI65" s="715"/>
      <c r="EJ65" s="715"/>
      <c r="EK65" s="715"/>
      <c r="EL65" s="715"/>
      <c r="EM65" s="715"/>
      <c r="EN65" s="715"/>
      <c r="EO65" s="715"/>
      <c r="EP65" s="715"/>
      <c r="EQ65" s="715"/>
      <c r="ER65" s="715"/>
      <c r="ES65" s="715"/>
      <c r="ET65" s="715"/>
      <c r="EU65" s="715"/>
      <c r="EV65" s="715"/>
      <c r="EW65" s="715"/>
      <c r="EX65" s="715"/>
      <c r="EY65" s="715"/>
      <c r="EZ65" s="715"/>
      <c r="FA65" s="715"/>
      <c r="FB65" s="715"/>
      <c r="FC65" s="715"/>
      <c r="FD65" s="715"/>
      <c r="FE65" s="715"/>
      <c r="FF65" s="715"/>
      <c r="FG65" s="715"/>
      <c r="FH65" s="715"/>
      <c r="FI65" s="715"/>
      <c r="FJ65" s="715"/>
      <c r="FK65" s="715"/>
      <c r="FL65" s="715"/>
      <c r="FM65" s="715"/>
      <c r="FN65" s="715"/>
      <c r="FO65" s="715"/>
      <c r="FP65" s="715"/>
      <c r="FQ65" s="715"/>
      <c r="FR65" s="715"/>
      <c r="FS65" s="715"/>
      <c r="FT65" s="715"/>
      <c r="FU65" s="715"/>
      <c r="FV65" s="715"/>
      <c r="FW65" s="715"/>
      <c r="FX65" s="715"/>
      <c r="FY65" s="715"/>
      <c r="FZ65" s="715"/>
      <c r="GA65" s="715"/>
      <c r="GB65" s="715"/>
      <c r="GC65" s="715"/>
      <c r="GD65" s="715"/>
      <c r="GE65" s="715"/>
      <c r="GF65" s="715"/>
      <c r="GG65" s="715"/>
      <c r="GH65" s="715"/>
      <c r="GI65" s="715"/>
      <c r="GJ65" s="715"/>
      <c r="GK65" s="715"/>
      <c r="GL65" s="715"/>
      <c r="GM65" s="715"/>
      <c r="GN65" s="715"/>
      <c r="GO65" s="715"/>
      <c r="GP65" s="715"/>
      <c r="GQ65" s="715"/>
      <c r="GR65" s="715"/>
      <c r="GS65" s="715"/>
      <c r="GT65" s="715"/>
      <c r="GU65" s="715"/>
      <c r="GV65" s="715"/>
      <c r="GW65" s="715"/>
      <c r="GX65" s="715"/>
      <c r="GY65" s="715"/>
      <c r="GZ65" s="715"/>
      <c r="HA65" s="715"/>
      <c r="HB65" s="715"/>
      <c r="HC65" s="715"/>
      <c r="HD65" s="715"/>
      <c r="HE65" s="715"/>
      <c r="HF65" s="715"/>
      <c r="HG65" s="715"/>
      <c r="HH65" s="715"/>
      <c r="HI65" s="715"/>
      <c r="HJ65" s="715"/>
      <c r="HK65" s="715"/>
      <c r="HL65" s="715"/>
      <c r="HM65" s="715"/>
      <c r="HN65" s="715"/>
      <c r="HO65" s="715"/>
      <c r="HP65" s="715"/>
      <c r="HQ65" s="715"/>
      <c r="HR65" s="715"/>
      <c r="HS65" s="715"/>
      <c r="HT65" s="715"/>
      <c r="HU65" s="715"/>
      <c r="HV65" s="715"/>
      <c r="HW65" s="715"/>
      <c r="HX65" s="715"/>
      <c r="HY65" s="715"/>
      <c r="HZ65" s="715"/>
      <c r="IA65" s="715"/>
      <c r="IB65" s="715"/>
      <c r="IC65" s="715"/>
      <c r="ID65" s="715"/>
      <c r="IE65" s="715"/>
      <c r="IF65" s="715"/>
      <c r="IG65" s="715"/>
      <c r="IH65" s="715"/>
      <c r="II65" s="715"/>
      <c r="IJ65" s="719"/>
      <c r="IK65" s="719"/>
      <c r="IL65" s="719"/>
      <c r="IM65" s="719"/>
      <c r="IN65" s="719"/>
      <c r="IO65" s="719"/>
      <c r="IP65" s="719"/>
      <c r="IQ65" s="719"/>
      <c r="IR65" s="719"/>
      <c r="IS65" s="719"/>
      <c r="IT65" s="719"/>
      <c r="IU65" s="719"/>
      <c r="IV65" s="719"/>
      <c r="IW65" s="719"/>
      <c r="IX65" s="719"/>
      <c r="IY65" s="719"/>
      <c r="IZ65" s="719"/>
      <c r="JA65" s="719"/>
      <c r="JB65" s="719"/>
      <c r="JC65" s="719"/>
      <c r="JD65" s="719"/>
      <c r="JE65" s="719"/>
      <c r="JF65" s="719"/>
      <c r="JG65" s="719"/>
      <c r="JH65" s="719"/>
      <c r="JI65" s="719"/>
      <c r="JJ65" s="719"/>
      <c r="JK65" s="719"/>
      <c r="JL65" s="719"/>
      <c r="JM65" s="719"/>
      <c r="JN65" s="719"/>
      <c r="JO65" s="719"/>
      <c r="JP65" s="719"/>
      <c r="JQ65" s="719"/>
      <c r="JR65" s="719"/>
      <c r="JS65" s="719"/>
      <c r="JT65" s="719"/>
      <c r="JU65" s="719"/>
      <c r="JV65" s="719"/>
      <c r="JW65" s="719"/>
      <c r="JX65" s="719"/>
      <c r="JY65" s="719"/>
      <c r="JZ65" s="719"/>
      <c r="KA65" s="719"/>
      <c r="KB65" s="719"/>
      <c r="KC65" s="719"/>
      <c r="KD65" s="719"/>
      <c r="KE65" s="719"/>
      <c r="KF65" s="719"/>
      <c r="KG65" s="719"/>
      <c r="KH65" s="719"/>
      <c r="KI65" s="719"/>
      <c r="KJ65" s="719"/>
      <c r="KK65" s="719"/>
      <c r="KL65" s="719"/>
      <c r="KM65" s="719"/>
      <c r="KN65" s="719"/>
      <c r="KO65" s="719"/>
      <c r="KP65" s="719"/>
      <c r="KQ65" s="719"/>
      <c r="KR65" s="719"/>
      <c r="KS65" s="719"/>
      <c r="KT65" s="719"/>
      <c r="KU65" s="719"/>
      <c r="KV65" s="719"/>
      <c r="KW65" s="719"/>
      <c r="KX65" s="719"/>
      <c r="KY65" s="719"/>
      <c r="KZ65" s="719"/>
      <c r="LA65" s="719"/>
      <c r="LB65" s="719"/>
      <c r="LC65" s="719"/>
      <c r="LD65" s="719"/>
      <c r="LE65" s="719"/>
      <c r="LF65" s="719"/>
      <c r="LG65" s="719"/>
      <c r="LH65" s="719"/>
      <c r="LI65" s="719"/>
      <c r="LJ65" s="719"/>
      <c r="LK65" s="719"/>
      <c r="LL65" s="719"/>
      <c r="LM65" s="719"/>
      <c r="LN65" s="719"/>
      <c r="LO65" s="719"/>
      <c r="LP65" s="719"/>
      <c r="LQ65" s="719"/>
      <c r="LR65" s="719"/>
      <c r="LS65" s="719"/>
      <c r="LT65" s="719"/>
      <c r="LU65" s="719"/>
      <c r="LV65" s="719"/>
      <c r="LW65" s="719"/>
      <c r="LX65" s="719"/>
      <c r="LY65" s="719"/>
      <c r="LZ65" s="719"/>
      <c r="MA65" s="719"/>
      <c r="MB65" s="719"/>
      <c r="MC65" s="719"/>
      <c r="MD65" s="719"/>
      <c r="ME65" s="719"/>
      <c r="MF65" s="719"/>
      <c r="MG65" s="719"/>
      <c r="MH65" s="719"/>
      <c r="MI65" s="719"/>
      <c r="MJ65" s="719"/>
      <c r="MK65" s="719"/>
      <c r="ML65" s="719"/>
      <c r="MM65" s="719"/>
      <c r="MN65" s="719"/>
      <c r="MO65" s="719"/>
      <c r="MP65" s="719"/>
      <c r="MQ65" s="719"/>
      <c r="MR65" s="719"/>
      <c r="MS65" s="719"/>
      <c r="MT65" s="719"/>
      <c r="MU65" s="719"/>
      <c r="MV65" s="719"/>
      <c r="MW65" s="719"/>
      <c r="MX65" s="719"/>
      <c r="MY65" s="719"/>
      <c r="MZ65" s="719"/>
      <c r="NA65" s="719"/>
      <c r="NB65" s="719"/>
      <c r="NC65" s="719"/>
      <c r="ND65" s="719"/>
      <c r="NE65" s="719"/>
      <c r="NF65" s="719"/>
      <c r="NG65" s="719"/>
      <c r="NH65" s="719"/>
      <c r="NI65" s="719"/>
      <c r="NJ65" s="719"/>
      <c r="NK65" s="719"/>
      <c r="NL65" s="719"/>
      <c r="NM65" s="719"/>
      <c r="NN65" s="719"/>
      <c r="NO65" s="719"/>
      <c r="NP65" s="719"/>
      <c r="NQ65" s="719"/>
      <c r="NR65" s="719"/>
      <c r="NS65" s="719"/>
      <c r="NT65" s="719"/>
      <c r="NU65" s="719"/>
      <c r="NV65" s="719"/>
      <c r="NW65" s="719"/>
      <c r="NX65" s="719"/>
      <c r="NY65" s="719"/>
      <c r="NZ65" s="719"/>
      <c r="OA65" s="719"/>
      <c r="OB65" s="719"/>
      <c r="OC65" s="719"/>
      <c r="OD65" s="719"/>
      <c r="OE65" s="719"/>
      <c r="OF65" s="719"/>
      <c r="OG65" s="719"/>
      <c r="OH65" s="719"/>
      <c r="OI65" s="719"/>
      <c r="OJ65" s="719"/>
      <c r="OK65" s="719"/>
      <c r="OL65" s="719"/>
      <c r="OM65" s="719"/>
      <c r="ON65" s="719"/>
      <c r="OO65" s="719"/>
      <c r="OP65" s="719"/>
      <c r="OQ65" s="719"/>
      <c r="OR65" s="719"/>
      <c r="OS65" s="719"/>
      <c r="OT65" s="719"/>
      <c r="OU65" s="719"/>
      <c r="OV65" s="719"/>
      <c r="OW65" s="719"/>
      <c r="OX65" s="719"/>
      <c r="OY65" s="719"/>
      <c r="OZ65" s="719"/>
      <c r="PA65" s="719"/>
      <c r="PB65" s="719"/>
      <c r="PC65" s="719"/>
      <c r="PD65" s="719"/>
      <c r="PE65" s="719"/>
      <c r="PF65" s="719"/>
      <c r="PG65" s="719"/>
      <c r="PH65" s="719"/>
      <c r="PI65" s="719"/>
      <c r="PJ65" s="719"/>
      <c r="PK65" s="719"/>
      <c r="PL65" s="719"/>
      <c r="PM65" s="719"/>
      <c r="PN65" s="719"/>
      <c r="PO65" s="719"/>
      <c r="PP65" s="719"/>
      <c r="PQ65" s="719"/>
      <c r="PR65" s="719"/>
      <c r="PS65" s="719"/>
      <c r="PT65" s="719"/>
      <c r="PU65" s="719"/>
      <c r="PV65" s="719"/>
      <c r="PW65" s="719"/>
      <c r="PX65" s="719"/>
      <c r="PY65" s="719"/>
      <c r="PZ65" s="719"/>
      <c r="QA65" s="719"/>
      <c r="QB65" s="719"/>
      <c r="QC65" s="719"/>
      <c r="QD65" s="719"/>
      <c r="QE65" s="719"/>
      <c r="QF65" s="719"/>
      <c r="QG65" s="719"/>
      <c r="QH65" s="719"/>
      <c r="QI65" s="719"/>
      <c r="QJ65" s="719"/>
      <c r="QK65" s="719"/>
      <c r="QL65" s="719"/>
      <c r="QM65" s="719"/>
      <c r="QN65" s="719"/>
      <c r="QO65" s="719"/>
      <c r="QP65" s="719"/>
      <c r="QQ65" s="719"/>
      <c r="QR65" s="719"/>
      <c r="QS65" s="719"/>
      <c r="QT65" s="719"/>
      <c r="QU65" s="719"/>
      <c r="QV65" s="719"/>
      <c r="QW65" s="719"/>
      <c r="QX65" s="719"/>
      <c r="QY65" s="719"/>
      <c r="QZ65" s="719"/>
      <c r="RA65" s="719"/>
      <c r="RB65" s="719"/>
      <c r="RC65" s="719"/>
      <c r="RD65" s="719"/>
      <c r="RE65" s="719"/>
      <c r="RF65" s="719"/>
      <c r="RG65" s="719"/>
      <c r="RH65" s="719"/>
      <c r="RI65" s="719"/>
      <c r="RJ65" s="719"/>
      <c r="RK65" s="719"/>
      <c r="RL65" s="719"/>
      <c r="RM65" s="719"/>
      <c r="RN65" s="719"/>
      <c r="RO65" s="719"/>
      <c r="RP65" s="719"/>
      <c r="RQ65" s="719"/>
      <c r="RR65" s="719"/>
      <c r="RS65" s="719"/>
      <c r="RT65" s="719"/>
      <c r="RU65" s="719"/>
      <c r="RV65" s="719"/>
      <c r="RW65" s="719"/>
      <c r="RX65" s="719"/>
      <c r="RY65" s="719"/>
      <c r="RZ65" s="719"/>
      <c r="SA65" s="719"/>
      <c r="SB65" s="719"/>
      <c r="SC65" s="719"/>
      <c r="SD65" s="719"/>
      <c r="SE65" s="719"/>
      <c r="SF65" s="719"/>
      <c r="SG65" s="719"/>
      <c r="SH65" s="719"/>
      <c r="SI65" s="719"/>
      <c r="SJ65" s="719"/>
      <c r="SK65" s="719"/>
      <c r="SL65" s="719"/>
      <c r="SM65" s="719"/>
      <c r="SN65" s="719"/>
      <c r="SO65" s="719"/>
      <c r="SP65" s="719"/>
      <c r="SQ65" s="719"/>
      <c r="SR65" s="719"/>
      <c r="SS65" s="719"/>
      <c r="ST65" s="719"/>
      <c r="SU65" s="719"/>
      <c r="SV65" s="719"/>
      <c r="SW65" s="719"/>
      <c r="SX65" s="719"/>
      <c r="SY65" s="719"/>
      <c r="SZ65" s="719"/>
      <c r="TA65" s="719"/>
      <c r="TB65" s="719"/>
      <c r="TC65" s="719"/>
      <c r="TD65" s="719"/>
      <c r="TE65" s="719"/>
      <c r="TF65" s="719"/>
      <c r="TG65" s="719"/>
      <c r="TH65" s="719"/>
      <c r="TI65" s="719"/>
      <c r="TJ65" s="719"/>
      <c r="TK65" s="719"/>
      <c r="TL65" s="719"/>
      <c r="TM65" s="719"/>
      <c r="TN65" s="719"/>
      <c r="TO65" s="719"/>
      <c r="TP65" s="719"/>
      <c r="TQ65" s="719"/>
      <c r="TR65" s="719"/>
      <c r="TS65" s="719"/>
      <c r="TT65" s="719"/>
      <c r="TU65" s="719"/>
      <c r="TV65" s="719"/>
      <c r="TW65" s="719"/>
      <c r="TX65" s="719"/>
      <c r="TY65" s="719"/>
      <c r="TZ65" s="719"/>
      <c r="UA65" s="719"/>
      <c r="UB65" s="719"/>
      <c r="UC65" s="719"/>
      <c r="UD65" s="719"/>
      <c r="UE65" s="719"/>
      <c r="UF65" s="719"/>
      <c r="UG65" s="719"/>
      <c r="UH65" s="719"/>
      <c r="UI65" s="719"/>
      <c r="UJ65" s="719"/>
      <c r="UK65" s="719"/>
      <c r="UL65" s="719"/>
      <c r="UM65" s="719"/>
      <c r="UN65" s="719"/>
      <c r="UO65" s="719"/>
      <c r="UP65" s="719"/>
      <c r="UQ65" s="719"/>
      <c r="UR65" s="719"/>
      <c r="US65" s="719"/>
      <c r="UT65" s="719"/>
      <c r="UU65" s="719"/>
      <c r="UV65" s="719"/>
      <c r="UW65" s="719"/>
      <c r="UX65" s="719"/>
      <c r="UY65" s="719"/>
      <c r="UZ65" s="719"/>
      <c r="VA65" s="719"/>
      <c r="VB65" s="719"/>
      <c r="VC65" s="719"/>
      <c r="VD65" s="719"/>
      <c r="VE65" s="719"/>
      <c r="VF65" s="719"/>
      <c r="VG65" s="719"/>
      <c r="VH65" s="719"/>
      <c r="VI65" s="719"/>
      <c r="VJ65" s="719"/>
      <c r="VK65" s="719"/>
      <c r="VL65" s="719"/>
      <c r="VM65" s="719"/>
      <c r="VN65" s="719"/>
      <c r="VO65" s="719"/>
      <c r="VP65" s="719"/>
      <c r="VQ65" s="719"/>
      <c r="VR65" s="719"/>
      <c r="VS65" s="719"/>
      <c r="VT65" s="719"/>
      <c r="VU65" s="719"/>
      <c r="VV65" s="719"/>
      <c r="VW65" s="719"/>
      <c r="VX65" s="719"/>
      <c r="VY65" s="719"/>
      <c r="VZ65" s="719"/>
      <c r="WA65" s="719"/>
      <c r="WB65" s="719"/>
      <c r="WC65" s="719"/>
      <c r="WD65" s="719"/>
      <c r="WE65" s="719"/>
      <c r="WF65" s="719"/>
      <c r="WG65" s="719"/>
      <c r="WH65" s="719"/>
      <c r="WI65" s="719"/>
      <c r="WJ65" s="719"/>
      <c r="WK65" s="719"/>
      <c r="WL65" s="719"/>
      <c r="WM65" s="719"/>
      <c r="WN65" s="719"/>
      <c r="WO65" s="719"/>
      <c r="WP65" s="719"/>
      <c r="WQ65" s="719"/>
      <c r="WR65" s="719"/>
      <c r="WS65" s="719"/>
      <c r="WT65" s="719"/>
      <c r="WU65" s="719"/>
      <c r="WV65" s="719"/>
      <c r="WW65" s="719"/>
      <c r="WX65" s="719"/>
      <c r="WY65" s="719"/>
      <c r="WZ65" s="719"/>
      <c r="XA65" s="719"/>
      <c r="XB65" s="719"/>
      <c r="XC65" s="719"/>
      <c r="XD65" s="719"/>
      <c r="XE65" s="719"/>
      <c r="XF65" s="719"/>
      <c r="XG65" s="719"/>
      <c r="XH65" s="719"/>
      <c r="XI65" s="719"/>
      <c r="XJ65" s="719"/>
      <c r="XK65" s="719"/>
      <c r="XL65" s="719"/>
      <c r="XM65" s="719"/>
      <c r="XN65" s="719"/>
      <c r="XO65" s="719"/>
      <c r="XP65" s="719"/>
      <c r="XQ65" s="719"/>
      <c r="XR65" s="719"/>
      <c r="XS65" s="719"/>
      <c r="XT65" s="719"/>
      <c r="XU65" s="719"/>
      <c r="XV65" s="719"/>
      <c r="XW65" s="719"/>
      <c r="XX65" s="719"/>
      <c r="XY65" s="719"/>
      <c r="XZ65" s="719"/>
      <c r="YA65" s="719"/>
      <c r="YB65" s="719"/>
      <c r="YC65" s="719"/>
      <c r="YD65" s="719"/>
      <c r="YE65" s="719"/>
      <c r="YF65" s="719"/>
      <c r="YG65" s="719"/>
      <c r="YH65" s="719"/>
      <c r="YI65" s="719"/>
      <c r="YJ65" s="719"/>
      <c r="YK65" s="719"/>
      <c r="YL65" s="719"/>
      <c r="YM65" s="719"/>
      <c r="YN65" s="719"/>
      <c r="YO65" s="719"/>
      <c r="YP65" s="719"/>
      <c r="YQ65" s="719"/>
      <c r="YR65" s="719"/>
      <c r="YS65" s="719"/>
      <c r="YT65" s="719"/>
      <c r="YU65" s="719"/>
      <c r="YV65" s="719"/>
      <c r="YW65" s="719"/>
      <c r="YX65" s="719"/>
      <c r="YY65" s="719"/>
      <c r="YZ65" s="719"/>
      <c r="ZA65" s="719"/>
      <c r="ZB65" s="719"/>
      <c r="ZC65" s="719"/>
      <c r="ZD65" s="719"/>
      <c r="ZE65" s="719"/>
      <c r="ZF65" s="719"/>
      <c r="ZG65" s="719"/>
      <c r="ZH65" s="719"/>
      <c r="ZI65" s="719"/>
      <c r="ZJ65" s="719"/>
      <c r="ZK65" s="719"/>
      <c r="ZL65" s="719"/>
      <c r="ZM65" s="719"/>
      <c r="ZN65" s="719"/>
      <c r="ZO65" s="719"/>
      <c r="ZP65" s="719"/>
      <c r="ZQ65" s="719"/>
      <c r="ZR65" s="719"/>
      <c r="ZS65" s="719"/>
      <c r="ZT65" s="719"/>
      <c r="ZU65" s="719"/>
      <c r="ZV65" s="719"/>
      <c r="ZW65" s="719"/>
      <c r="ZX65" s="719"/>
      <c r="ZY65" s="719"/>
      <c r="ZZ65" s="719"/>
      <c r="AAA65" s="719"/>
      <c r="AAB65" s="719"/>
      <c r="AAC65" s="719"/>
      <c r="AAD65" s="719"/>
      <c r="AAE65" s="719"/>
      <c r="AAF65" s="719"/>
      <c r="AAG65" s="719"/>
      <c r="AAH65" s="719"/>
      <c r="AAI65" s="719"/>
      <c r="AAJ65" s="719"/>
      <c r="AAK65" s="719"/>
      <c r="AAL65" s="719"/>
      <c r="AAM65" s="719"/>
      <c r="AAN65" s="719"/>
      <c r="AAO65" s="719"/>
      <c r="AAP65" s="719"/>
      <c r="AAQ65" s="719"/>
      <c r="AAR65" s="719"/>
      <c r="AAS65" s="719"/>
      <c r="AAT65" s="719"/>
      <c r="AAU65" s="719"/>
      <c r="AAV65" s="719"/>
      <c r="AAW65" s="719"/>
      <c r="AAX65" s="719"/>
      <c r="AAY65" s="719"/>
      <c r="AAZ65" s="719"/>
      <c r="ABA65" s="719"/>
      <c r="ABB65" s="719"/>
      <c r="ABC65" s="719"/>
      <c r="ABD65" s="719"/>
      <c r="ABE65" s="719"/>
      <c r="ABF65" s="719"/>
      <c r="ABG65" s="719"/>
      <c r="ABH65" s="719"/>
      <c r="ABI65" s="719"/>
      <c r="ABJ65" s="719"/>
      <c r="ABK65" s="719"/>
      <c r="ABL65" s="719"/>
      <c r="ABM65" s="719"/>
      <c r="ABN65" s="719"/>
      <c r="ABO65" s="719"/>
      <c r="ABP65" s="719"/>
      <c r="ABQ65" s="719"/>
      <c r="ABR65" s="719"/>
      <c r="ABS65" s="719"/>
      <c r="ABT65" s="719"/>
      <c r="ABU65" s="719"/>
      <c r="ABV65" s="719"/>
      <c r="ABW65" s="719"/>
      <c r="ABX65" s="719"/>
      <c r="ABY65" s="719"/>
      <c r="ABZ65" s="719"/>
      <c r="ACA65" s="719"/>
      <c r="ACB65" s="719"/>
      <c r="ACC65" s="719"/>
      <c r="ACD65" s="719"/>
      <c r="ACE65" s="719"/>
      <c r="ACF65" s="719"/>
      <c r="ACG65" s="719"/>
      <c r="ACH65" s="719"/>
      <c r="ACI65" s="719"/>
      <c r="ACJ65" s="719"/>
      <c r="ACK65" s="719"/>
      <c r="ACL65" s="719"/>
      <c r="ACM65" s="719"/>
      <c r="ACN65" s="719"/>
      <c r="ACO65" s="719"/>
      <c r="ACP65" s="719"/>
      <c r="ACQ65" s="719"/>
      <c r="ACR65" s="719"/>
      <c r="ACS65" s="719"/>
      <c r="ACT65" s="719"/>
      <c r="ACU65" s="719"/>
      <c r="ACV65" s="719"/>
      <c r="ACW65" s="719"/>
      <c r="ACX65" s="719"/>
      <c r="ACY65" s="719"/>
      <c r="ACZ65" s="719"/>
      <c r="ADA65" s="719"/>
      <c r="ADB65" s="719"/>
      <c r="ADC65" s="719"/>
      <c r="ADD65" s="719"/>
      <c r="ADE65" s="719"/>
      <c r="ADF65" s="719"/>
      <c r="ADG65" s="719"/>
      <c r="ADH65" s="719"/>
      <c r="ADI65" s="719"/>
      <c r="ADJ65" s="719"/>
      <c r="ADK65" s="719"/>
      <c r="ADL65" s="719"/>
      <c r="ADM65" s="719"/>
      <c r="ADN65" s="719"/>
      <c r="ADO65" s="719"/>
      <c r="ADP65" s="719"/>
      <c r="ADQ65" s="719"/>
      <c r="ADR65" s="719"/>
      <c r="ADS65" s="719"/>
      <c r="ADT65" s="719"/>
      <c r="ADU65" s="719"/>
      <c r="ADV65" s="719"/>
      <c r="ADW65" s="719"/>
      <c r="ADX65" s="719"/>
      <c r="ADY65" s="719"/>
      <c r="ADZ65" s="719"/>
      <c r="AEA65" s="719"/>
      <c r="AEB65" s="719"/>
      <c r="AEC65" s="719"/>
      <c r="AED65" s="719"/>
      <c r="AEE65" s="719"/>
      <c r="AEF65" s="719"/>
      <c r="AEG65" s="719"/>
      <c r="AEH65" s="719"/>
      <c r="AEI65" s="719"/>
      <c r="AEJ65" s="719"/>
      <c r="AEK65" s="719"/>
      <c r="AEL65" s="719"/>
      <c r="AEM65" s="719"/>
      <c r="AEN65" s="719"/>
      <c r="AEO65" s="719"/>
      <c r="AEP65" s="719"/>
      <c r="AEQ65" s="719"/>
      <c r="AER65" s="719"/>
      <c r="AES65" s="719"/>
      <c r="AET65" s="719"/>
      <c r="AEU65" s="719"/>
      <c r="AEV65" s="719"/>
      <c r="AEW65" s="719"/>
      <c r="AEX65" s="719"/>
      <c r="AEY65" s="719"/>
      <c r="AEZ65" s="719"/>
      <c r="AFA65" s="719"/>
      <c r="AFB65" s="719"/>
      <c r="AFC65" s="719"/>
      <c r="AFD65" s="719"/>
      <c r="AFE65" s="719"/>
      <c r="AFF65" s="719"/>
      <c r="AFG65" s="719"/>
      <c r="AFH65" s="719"/>
      <c r="AFI65" s="719"/>
      <c r="AFJ65" s="719"/>
      <c r="AFK65" s="719"/>
      <c r="AFL65" s="719"/>
      <c r="AFM65" s="719"/>
      <c r="AFN65" s="719"/>
      <c r="AFO65" s="719"/>
      <c r="AFP65" s="719"/>
      <c r="AFQ65" s="719"/>
      <c r="AFR65" s="719"/>
      <c r="AFS65" s="719"/>
      <c r="AFT65" s="719"/>
      <c r="AFU65" s="719"/>
      <c r="AFV65" s="719"/>
      <c r="AFW65" s="719"/>
      <c r="AFX65" s="719"/>
      <c r="AFY65" s="719"/>
      <c r="AFZ65" s="719"/>
      <c r="AGA65" s="719"/>
      <c r="AGB65" s="719"/>
      <c r="AGC65" s="719"/>
      <c r="AGD65" s="719"/>
      <c r="AGE65" s="719"/>
      <c r="AGF65" s="719"/>
      <c r="AGG65" s="719"/>
      <c r="AGH65" s="719"/>
      <c r="AGI65" s="719"/>
      <c r="AGJ65" s="719"/>
      <c r="AGK65" s="719"/>
      <c r="AGL65" s="719"/>
      <c r="AGM65" s="719"/>
      <c r="AGN65" s="719"/>
      <c r="AGO65" s="719"/>
      <c r="AGP65" s="719"/>
      <c r="AGQ65" s="719"/>
      <c r="AGR65" s="719"/>
      <c r="AGS65" s="719"/>
      <c r="AGT65" s="719"/>
      <c r="AGU65" s="719"/>
      <c r="AGV65" s="719"/>
      <c r="AGW65" s="719"/>
      <c r="AGX65" s="719"/>
      <c r="AGY65" s="719"/>
      <c r="AGZ65" s="719"/>
      <c r="AHA65" s="719"/>
      <c r="AHB65" s="719"/>
      <c r="AHC65" s="719"/>
      <c r="AHD65" s="719"/>
      <c r="AHE65" s="719"/>
      <c r="AHF65" s="719"/>
      <c r="AHG65" s="719"/>
      <c r="AHH65" s="719"/>
      <c r="AHI65" s="719"/>
      <c r="AHJ65" s="719"/>
      <c r="AHK65" s="719"/>
      <c r="AHL65" s="719"/>
      <c r="AHM65" s="719"/>
      <c r="AHN65" s="719"/>
      <c r="AHO65" s="719"/>
      <c r="AHP65" s="719"/>
      <c r="AHQ65" s="719"/>
      <c r="AHR65" s="719"/>
      <c r="AHS65" s="719"/>
      <c r="AHT65" s="719"/>
      <c r="AHU65" s="719"/>
      <c r="AHV65" s="719"/>
      <c r="AHW65" s="719"/>
      <c r="AHX65" s="719"/>
      <c r="AHY65" s="719"/>
      <c r="AHZ65" s="719"/>
      <c r="AIA65" s="719"/>
      <c r="AIB65" s="719"/>
      <c r="AIC65" s="719"/>
      <c r="AID65" s="719"/>
      <c r="AIE65" s="719"/>
      <c r="AIF65" s="719"/>
      <c r="AIG65" s="719"/>
      <c r="AIH65" s="719"/>
      <c r="AII65" s="719"/>
      <c r="AIJ65" s="719"/>
      <c r="AIK65" s="719"/>
      <c r="AIL65" s="719"/>
      <c r="AIM65" s="719"/>
      <c r="AIN65" s="719"/>
      <c r="AIO65" s="719"/>
      <c r="AIP65" s="719"/>
      <c r="AIQ65" s="719"/>
      <c r="AIR65" s="719"/>
      <c r="AIS65" s="719"/>
      <c r="AIT65" s="719"/>
      <c r="AIU65" s="719"/>
      <c r="AIV65" s="719"/>
      <c r="AIW65" s="719"/>
      <c r="AIX65" s="719"/>
      <c r="AIY65" s="719"/>
      <c r="AIZ65" s="719"/>
      <c r="AJA65" s="719"/>
      <c r="AJB65" s="719"/>
      <c r="AJC65" s="719"/>
      <c r="AJD65" s="719"/>
      <c r="AJE65" s="719"/>
      <c r="AJF65" s="719"/>
      <c r="AJG65" s="719"/>
      <c r="AJH65" s="719"/>
      <c r="AJI65" s="719"/>
      <c r="AJJ65" s="719"/>
      <c r="AJK65" s="719"/>
      <c r="AJL65" s="719"/>
      <c r="AJM65" s="719"/>
      <c r="AJN65" s="719"/>
      <c r="AJO65" s="719"/>
      <c r="AJP65" s="719"/>
      <c r="AJQ65" s="719"/>
      <c r="AJR65" s="719"/>
      <c r="AJS65" s="719"/>
      <c r="AJT65" s="719"/>
      <c r="AJU65" s="719"/>
      <c r="AJV65" s="719"/>
      <c r="AJW65" s="719"/>
      <c r="AJX65" s="719"/>
      <c r="AJY65" s="719"/>
      <c r="AJZ65" s="719"/>
      <c r="AKA65" s="719"/>
      <c r="AKB65" s="719"/>
      <c r="AKC65" s="719"/>
      <c r="AKD65" s="719"/>
      <c r="AKE65" s="719"/>
      <c r="AKF65" s="719"/>
      <c r="AKG65" s="719"/>
      <c r="AKH65" s="719"/>
      <c r="AKI65" s="719"/>
      <c r="AKJ65" s="719"/>
      <c r="AKK65" s="719"/>
      <c r="AKL65" s="719"/>
      <c r="AKM65" s="719"/>
      <c r="AKN65" s="719"/>
      <c r="AKO65" s="719"/>
      <c r="AKP65" s="719"/>
      <c r="AKQ65" s="719"/>
      <c r="AKR65" s="719"/>
      <c r="AKS65" s="719"/>
      <c r="AKT65" s="719"/>
      <c r="AKU65" s="719"/>
      <c r="AKV65" s="719"/>
      <c r="AKW65" s="719"/>
      <c r="AKX65" s="719"/>
      <c r="AKY65" s="719"/>
      <c r="AKZ65" s="719"/>
      <c r="ALA65" s="719"/>
      <c r="ALB65" s="719"/>
      <c r="ALC65" s="719"/>
      <c r="ALD65" s="719"/>
      <c r="ALE65" s="719"/>
      <c r="ALF65" s="719"/>
      <c r="ALG65" s="719"/>
      <c r="ALH65" s="719"/>
      <c r="ALI65" s="719"/>
      <c r="ALJ65" s="719"/>
      <c r="ALK65" s="719"/>
      <c r="ALL65" s="719"/>
      <c r="ALM65" s="719"/>
      <c r="ALN65" s="719"/>
      <c r="ALO65" s="719"/>
      <c r="ALP65" s="719"/>
      <c r="ALQ65" s="719"/>
      <c r="ALR65" s="719"/>
      <c r="ALS65" s="719"/>
      <c r="ALT65" s="719"/>
      <c r="ALU65" s="719"/>
      <c r="ALV65" s="719"/>
      <c r="ALW65" s="719"/>
      <c r="ALX65" s="719"/>
      <c r="ALY65" s="719"/>
      <c r="ALZ65" s="719"/>
      <c r="AMA65" s="719"/>
      <c r="AMB65" s="719"/>
      <c r="AMC65" s="719"/>
      <c r="AMD65" s="719"/>
      <c r="AME65" s="719"/>
      <c r="AMF65" s="719"/>
      <c r="AMG65" s="719"/>
      <c r="AMH65" s="719"/>
      <c r="AMI65" s="719"/>
      <c r="AMJ65" s="719"/>
      <c r="AMK65" s="719"/>
      <c r="AML65" s="719"/>
    </row>
    <row r="66" spans="1:1026" s="259" customFormat="1">
      <c r="A66" s="715"/>
      <c r="B66" s="726"/>
      <c r="C66" s="727"/>
      <c r="D66" s="726"/>
      <c r="E66" s="726"/>
      <c r="F66" s="715"/>
      <c r="G66" s="715"/>
      <c r="H66" s="715"/>
      <c r="I66" s="715"/>
      <c r="J66" s="715"/>
      <c r="K66" s="715"/>
      <c r="L66" s="715"/>
      <c r="M66" s="715"/>
      <c r="N66" s="715"/>
      <c r="O66" s="715"/>
      <c r="P66" s="715"/>
      <c r="Q66" s="715"/>
      <c r="R66" s="715"/>
      <c r="S66" s="715"/>
      <c r="T66" s="715"/>
      <c r="U66" s="715"/>
      <c r="V66" s="715"/>
      <c r="W66" s="715"/>
      <c r="X66" s="715"/>
      <c r="Y66" s="715"/>
      <c r="Z66" s="715"/>
      <c r="AA66" s="715"/>
      <c r="AB66" s="715"/>
      <c r="AC66" s="715"/>
      <c r="AD66" s="715"/>
      <c r="AE66" s="715"/>
      <c r="AF66" s="715"/>
      <c r="AG66" s="715"/>
      <c r="AH66" s="715"/>
      <c r="AI66" s="715"/>
      <c r="AJ66" s="715"/>
      <c r="AK66" s="715"/>
      <c r="AL66" s="715"/>
      <c r="AM66" s="715"/>
      <c r="AN66" s="715"/>
      <c r="AO66" s="715"/>
      <c r="AP66" s="715"/>
      <c r="AQ66" s="715"/>
      <c r="AR66" s="715"/>
      <c r="AS66" s="715"/>
      <c r="AT66" s="715"/>
      <c r="AU66" s="715"/>
      <c r="AV66" s="715"/>
      <c r="AW66" s="715"/>
      <c r="AX66" s="715"/>
      <c r="AY66" s="715"/>
      <c r="AZ66" s="715"/>
      <c r="BA66" s="715"/>
      <c r="BB66" s="715"/>
      <c r="BC66" s="715"/>
      <c r="BD66" s="715"/>
      <c r="BE66" s="715"/>
      <c r="BF66" s="715"/>
      <c r="BG66" s="715"/>
      <c r="BH66" s="715"/>
      <c r="BI66" s="715"/>
      <c r="BJ66" s="715"/>
      <c r="BK66" s="715"/>
      <c r="BL66" s="715"/>
      <c r="BM66" s="715"/>
      <c r="BN66" s="715"/>
      <c r="BO66" s="715"/>
      <c r="BP66" s="715"/>
      <c r="BQ66" s="715"/>
      <c r="BR66" s="715"/>
      <c r="BS66" s="715"/>
      <c r="BT66" s="715"/>
      <c r="BU66" s="715"/>
      <c r="BV66" s="715"/>
      <c r="BW66" s="715"/>
      <c r="BX66" s="715"/>
      <c r="BY66" s="715"/>
      <c r="BZ66" s="715"/>
      <c r="CA66" s="715"/>
      <c r="CB66" s="715"/>
      <c r="CC66" s="715"/>
      <c r="CD66" s="715"/>
      <c r="CE66" s="715"/>
      <c r="CF66" s="715"/>
      <c r="CG66" s="715"/>
      <c r="CH66" s="715"/>
      <c r="CI66" s="715"/>
      <c r="CJ66" s="715"/>
      <c r="CK66" s="715"/>
      <c r="CL66" s="715"/>
      <c r="CM66" s="715"/>
      <c r="CN66" s="715"/>
      <c r="CO66" s="715"/>
      <c r="CP66" s="715"/>
      <c r="CQ66" s="715"/>
      <c r="CR66" s="715"/>
      <c r="CS66" s="715"/>
      <c r="CT66" s="715"/>
      <c r="CU66" s="715"/>
      <c r="CV66" s="715"/>
      <c r="CW66" s="715"/>
      <c r="CX66" s="715"/>
      <c r="CY66" s="715"/>
      <c r="CZ66" s="715"/>
      <c r="DA66" s="715"/>
      <c r="DB66" s="715"/>
      <c r="DC66" s="715"/>
      <c r="DD66" s="715"/>
      <c r="DE66" s="715"/>
      <c r="DF66" s="715"/>
      <c r="DG66" s="715"/>
      <c r="DH66" s="715"/>
      <c r="DI66" s="715"/>
      <c r="DJ66" s="715"/>
      <c r="DK66" s="715"/>
      <c r="DL66" s="715"/>
      <c r="DM66" s="715"/>
      <c r="DN66" s="715"/>
      <c r="DO66" s="715"/>
      <c r="DP66" s="715"/>
      <c r="DQ66" s="715"/>
      <c r="DR66" s="715"/>
      <c r="DS66" s="715"/>
      <c r="DT66" s="715"/>
      <c r="DU66" s="715"/>
      <c r="DV66" s="715"/>
      <c r="DW66" s="715"/>
      <c r="DX66" s="715"/>
      <c r="DY66" s="715"/>
      <c r="DZ66" s="715"/>
      <c r="EA66" s="715"/>
      <c r="EB66" s="715"/>
      <c r="EC66" s="715"/>
      <c r="ED66" s="715"/>
      <c r="EE66" s="715"/>
      <c r="EF66" s="715"/>
      <c r="EG66" s="715"/>
      <c r="EH66" s="715"/>
      <c r="EI66" s="715"/>
      <c r="EJ66" s="715"/>
      <c r="EK66" s="715"/>
      <c r="EL66" s="715"/>
      <c r="EM66" s="715"/>
      <c r="EN66" s="715"/>
      <c r="EO66" s="715"/>
      <c r="EP66" s="715"/>
      <c r="EQ66" s="715"/>
      <c r="ER66" s="715"/>
      <c r="ES66" s="715"/>
      <c r="ET66" s="715"/>
      <c r="EU66" s="715"/>
      <c r="EV66" s="715"/>
      <c r="EW66" s="715"/>
      <c r="EX66" s="715"/>
      <c r="EY66" s="715"/>
      <c r="EZ66" s="715"/>
      <c r="FA66" s="715"/>
      <c r="FB66" s="715"/>
      <c r="FC66" s="715"/>
      <c r="FD66" s="715"/>
      <c r="FE66" s="715"/>
      <c r="FF66" s="715"/>
      <c r="FG66" s="715"/>
      <c r="FH66" s="715"/>
      <c r="FI66" s="715"/>
      <c r="FJ66" s="715"/>
      <c r="FK66" s="715"/>
      <c r="FL66" s="715"/>
      <c r="FM66" s="715"/>
      <c r="FN66" s="715"/>
      <c r="FO66" s="715"/>
      <c r="FP66" s="715"/>
      <c r="FQ66" s="715"/>
      <c r="FR66" s="715"/>
      <c r="FS66" s="715"/>
      <c r="FT66" s="715"/>
      <c r="FU66" s="715"/>
      <c r="FV66" s="715"/>
      <c r="FW66" s="715"/>
      <c r="FX66" s="715"/>
      <c r="FY66" s="715"/>
      <c r="FZ66" s="715"/>
      <c r="GA66" s="715"/>
      <c r="GB66" s="715"/>
      <c r="GC66" s="715"/>
      <c r="GD66" s="715"/>
      <c r="GE66" s="715"/>
      <c r="GF66" s="715"/>
      <c r="GG66" s="715"/>
      <c r="GH66" s="715"/>
      <c r="GI66" s="715"/>
      <c r="GJ66" s="715"/>
      <c r="GK66" s="715"/>
      <c r="GL66" s="715"/>
      <c r="GM66" s="715"/>
      <c r="GN66" s="715"/>
      <c r="GO66" s="715"/>
      <c r="GP66" s="715"/>
      <c r="GQ66" s="715"/>
      <c r="GR66" s="715"/>
      <c r="GS66" s="715"/>
      <c r="GT66" s="715"/>
      <c r="GU66" s="715"/>
      <c r="GV66" s="715"/>
      <c r="GW66" s="715"/>
      <c r="GX66" s="715"/>
      <c r="GY66" s="715"/>
      <c r="GZ66" s="715"/>
      <c r="HA66" s="715"/>
      <c r="HB66" s="715"/>
      <c r="HC66" s="715"/>
      <c r="HD66" s="715"/>
      <c r="HE66" s="715"/>
      <c r="HF66" s="715"/>
      <c r="HG66" s="715"/>
      <c r="HH66" s="715"/>
      <c r="HI66" s="715"/>
      <c r="HJ66" s="715"/>
      <c r="HK66" s="715"/>
      <c r="HL66" s="715"/>
      <c r="HM66" s="715"/>
      <c r="HN66" s="715"/>
      <c r="HO66" s="715"/>
      <c r="HP66" s="715"/>
      <c r="HQ66" s="715"/>
      <c r="HR66" s="715"/>
      <c r="HS66" s="715"/>
      <c r="HT66" s="715"/>
      <c r="HU66" s="715"/>
      <c r="HV66" s="715"/>
      <c r="HW66" s="715"/>
      <c r="HX66" s="715"/>
      <c r="HY66" s="715"/>
      <c r="HZ66" s="715"/>
      <c r="IA66" s="715"/>
      <c r="IB66" s="715"/>
      <c r="IC66" s="715"/>
      <c r="ID66" s="715"/>
      <c r="IE66" s="715"/>
      <c r="IF66" s="715"/>
      <c r="IG66" s="715"/>
      <c r="IH66" s="715"/>
      <c r="II66" s="715"/>
      <c r="IJ66" s="719"/>
      <c r="IK66" s="719"/>
      <c r="IL66" s="719"/>
      <c r="IM66" s="719"/>
      <c r="IN66" s="719"/>
      <c r="IO66" s="719"/>
      <c r="IP66" s="719"/>
      <c r="IQ66" s="719"/>
      <c r="IR66" s="719"/>
      <c r="IS66" s="719"/>
      <c r="IT66" s="719"/>
      <c r="IU66" s="719"/>
      <c r="IV66" s="719"/>
      <c r="IW66" s="719"/>
      <c r="IX66" s="719"/>
      <c r="IY66" s="719"/>
      <c r="IZ66" s="719"/>
      <c r="JA66" s="719"/>
      <c r="JB66" s="719"/>
      <c r="JC66" s="719"/>
      <c r="JD66" s="719"/>
      <c r="JE66" s="719"/>
      <c r="JF66" s="719"/>
      <c r="JG66" s="719"/>
      <c r="JH66" s="719"/>
      <c r="JI66" s="719"/>
      <c r="JJ66" s="719"/>
      <c r="JK66" s="719"/>
      <c r="JL66" s="719"/>
      <c r="JM66" s="719"/>
      <c r="JN66" s="719"/>
      <c r="JO66" s="719"/>
      <c r="JP66" s="719"/>
      <c r="JQ66" s="719"/>
      <c r="JR66" s="719"/>
      <c r="JS66" s="719"/>
      <c r="JT66" s="719"/>
      <c r="JU66" s="719"/>
      <c r="JV66" s="719"/>
      <c r="JW66" s="719"/>
      <c r="JX66" s="719"/>
      <c r="JY66" s="719"/>
      <c r="JZ66" s="719"/>
      <c r="KA66" s="719"/>
      <c r="KB66" s="719"/>
      <c r="KC66" s="719"/>
      <c r="KD66" s="719"/>
      <c r="KE66" s="719"/>
      <c r="KF66" s="719"/>
      <c r="KG66" s="719"/>
      <c r="KH66" s="719"/>
      <c r="KI66" s="719"/>
      <c r="KJ66" s="719"/>
      <c r="KK66" s="719"/>
      <c r="KL66" s="719"/>
      <c r="KM66" s="719"/>
      <c r="KN66" s="719"/>
      <c r="KO66" s="719"/>
      <c r="KP66" s="719"/>
      <c r="KQ66" s="719"/>
      <c r="KR66" s="719"/>
      <c r="KS66" s="719"/>
      <c r="KT66" s="719"/>
      <c r="KU66" s="719"/>
      <c r="KV66" s="719"/>
      <c r="KW66" s="719"/>
      <c r="KX66" s="719"/>
      <c r="KY66" s="719"/>
      <c r="KZ66" s="719"/>
      <c r="LA66" s="719"/>
      <c r="LB66" s="719"/>
      <c r="LC66" s="719"/>
      <c r="LD66" s="719"/>
      <c r="LE66" s="719"/>
      <c r="LF66" s="719"/>
      <c r="LG66" s="719"/>
      <c r="LH66" s="719"/>
      <c r="LI66" s="719"/>
      <c r="LJ66" s="719"/>
      <c r="LK66" s="719"/>
      <c r="LL66" s="719"/>
      <c r="LM66" s="719"/>
      <c r="LN66" s="719"/>
      <c r="LO66" s="719"/>
      <c r="LP66" s="719"/>
      <c r="LQ66" s="719"/>
      <c r="LR66" s="719"/>
      <c r="LS66" s="719"/>
      <c r="LT66" s="719"/>
      <c r="LU66" s="719"/>
      <c r="LV66" s="719"/>
      <c r="LW66" s="719"/>
      <c r="LX66" s="719"/>
      <c r="LY66" s="719"/>
      <c r="LZ66" s="719"/>
      <c r="MA66" s="719"/>
      <c r="MB66" s="719"/>
      <c r="MC66" s="719"/>
      <c r="MD66" s="719"/>
      <c r="ME66" s="719"/>
      <c r="MF66" s="719"/>
      <c r="MG66" s="719"/>
      <c r="MH66" s="719"/>
      <c r="MI66" s="719"/>
      <c r="MJ66" s="719"/>
      <c r="MK66" s="719"/>
      <c r="ML66" s="719"/>
      <c r="MM66" s="719"/>
      <c r="MN66" s="719"/>
      <c r="MO66" s="719"/>
      <c r="MP66" s="719"/>
      <c r="MQ66" s="719"/>
      <c r="MR66" s="719"/>
      <c r="MS66" s="719"/>
      <c r="MT66" s="719"/>
      <c r="MU66" s="719"/>
      <c r="MV66" s="719"/>
      <c r="MW66" s="719"/>
      <c r="MX66" s="719"/>
      <c r="MY66" s="719"/>
      <c r="MZ66" s="719"/>
      <c r="NA66" s="719"/>
      <c r="NB66" s="719"/>
      <c r="NC66" s="719"/>
      <c r="ND66" s="719"/>
      <c r="NE66" s="719"/>
      <c r="NF66" s="719"/>
      <c r="NG66" s="719"/>
      <c r="NH66" s="719"/>
      <c r="NI66" s="719"/>
      <c r="NJ66" s="719"/>
      <c r="NK66" s="719"/>
      <c r="NL66" s="719"/>
      <c r="NM66" s="719"/>
      <c r="NN66" s="719"/>
      <c r="NO66" s="719"/>
      <c r="NP66" s="719"/>
      <c r="NQ66" s="719"/>
      <c r="NR66" s="719"/>
      <c r="NS66" s="719"/>
      <c r="NT66" s="719"/>
      <c r="NU66" s="719"/>
      <c r="NV66" s="719"/>
      <c r="NW66" s="719"/>
      <c r="NX66" s="719"/>
      <c r="NY66" s="719"/>
      <c r="NZ66" s="719"/>
      <c r="OA66" s="719"/>
      <c r="OB66" s="719"/>
      <c r="OC66" s="719"/>
      <c r="OD66" s="719"/>
      <c r="OE66" s="719"/>
      <c r="OF66" s="719"/>
      <c r="OG66" s="719"/>
      <c r="OH66" s="719"/>
      <c r="OI66" s="719"/>
      <c r="OJ66" s="719"/>
      <c r="OK66" s="719"/>
      <c r="OL66" s="719"/>
      <c r="OM66" s="719"/>
      <c r="ON66" s="719"/>
      <c r="OO66" s="719"/>
      <c r="OP66" s="719"/>
      <c r="OQ66" s="719"/>
      <c r="OR66" s="719"/>
      <c r="OS66" s="719"/>
      <c r="OT66" s="719"/>
      <c r="OU66" s="719"/>
      <c r="OV66" s="719"/>
      <c r="OW66" s="719"/>
      <c r="OX66" s="719"/>
      <c r="OY66" s="719"/>
      <c r="OZ66" s="719"/>
      <c r="PA66" s="719"/>
      <c r="PB66" s="719"/>
      <c r="PC66" s="719"/>
      <c r="PD66" s="719"/>
      <c r="PE66" s="719"/>
      <c r="PF66" s="719"/>
      <c r="PG66" s="719"/>
      <c r="PH66" s="719"/>
      <c r="PI66" s="719"/>
      <c r="PJ66" s="719"/>
      <c r="PK66" s="719"/>
      <c r="PL66" s="719"/>
      <c r="PM66" s="719"/>
      <c r="PN66" s="719"/>
      <c r="PO66" s="719"/>
      <c r="PP66" s="719"/>
      <c r="PQ66" s="719"/>
      <c r="PR66" s="719"/>
      <c r="PS66" s="719"/>
      <c r="PT66" s="719"/>
      <c r="PU66" s="719"/>
      <c r="PV66" s="719"/>
      <c r="PW66" s="719"/>
      <c r="PX66" s="719"/>
      <c r="PY66" s="719"/>
      <c r="PZ66" s="719"/>
      <c r="QA66" s="719"/>
      <c r="QB66" s="719"/>
      <c r="QC66" s="719"/>
      <c r="QD66" s="719"/>
      <c r="QE66" s="719"/>
      <c r="QF66" s="719"/>
      <c r="QG66" s="719"/>
      <c r="QH66" s="719"/>
      <c r="QI66" s="719"/>
      <c r="QJ66" s="719"/>
      <c r="QK66" s="719"/>
      <c r="QL66" s="719"/>
      <c r="QM66" s="719"/>
      <c r="QN66" s="719"/>
      <c r="QO66" s="719"/>
      <c r="QP66" s="719"/>
      <c r="QQ66" s="719"/>
      <c r="QR66" s="719"/>
      <c r="QS66" s="719"/>
      <c r="QT66" s="719"/>
      <c r="QU66" s="719"/>
      <c r="QV66" s="719"/>
      <c r="QW66" s="719"/>
      <c r="QX66" s="719"/>
      <c r="QY66" s="719"/>
      <c r="QZ66" s="719"/>
      <c r="RA66" s="719"/>
      <c r="RB66" s="719"/>
      <c r="RC66" s="719"/>
      <c r="RD66" s="719"/>
      <c r="RE66" s="719"/>
      <c r="RF66" s="719"/>
      <c r="RG66" s="719"/>
      <c r="RH66" s="719"/>
      <c r="RI66" s="719"/>
      <c r="RJ66" s="719"/>
      <c r="RK66" s="719"/>
      <c r="RL66" s="719"/>
      <c r="RM66" s="719"/>
      <c r="RN66" s="719"/>
      <c r="RO66" s="719"/>
      <c r="RP66" s="719"/>
      <c r="RQ66" s="719"/>
      <c r="RR66" s="719"/>
      <c r="RS66" s="719"/>
      <c r="RT66" s="719"/>
      <c r="RU66" s="719"/>
      <c r="RV66" s="719"/>
      <c r="RW66" s="719"/>
      <c r="RX66" s="719"/>
      <c r="RY66" s="719"/>
      <c r="RZ66" s="719"/>
      <c r="SA66" s="719"/>
      <c r="SB66" s="719"/>
      <c r="SC66" s="719"/>
      <c r="SD66" s="719"/>
      <c r="SE66" s="719"/>
      <c r="SF66" s="719"/>
      <c r="SG66" s="719"/>
      <c r="SH66" s="719"/>
      <c r="SI66" s="719"/>
      <c r="SJ66" s="719"/>
      <c r="SK66" s="719"/>
      <c r="SL66" s="719"/>
      <c r="SM66" s="719"/>
      <c r="SN66" s="719"/>
      <c r="SO66" s="719"/>
      <c r="SP66" s="719"/>
      <c r="SQ66" s="719"/>
      <c r="SR66" s="719"/>
      <c r="SS66" s="719"/>
      <c r="ST66" s="719"/>
      <c r="SU66" s="719"/>
      <c r="SV66" s="719"/>
      <c r="SW66" s="719"/>
      <c r="SX66" s="719"/>
      <c r="SY66" s="719"/>
      <c r="SZ66" s="719"/>
      <c r="TA66" s="719"/>
      <c r="TB66" s="719"/>
      <c r="TC66" s="719"/>
      <c r="TD66" s="719"/>
      <c r="TE66" s="719"/>
      <c r="TF66" s="719"/>
      <c r="TG66" s="719"/>
      <c r="TH66" s="719"/>
      <c r="TI66" s="719"/>
      <c r="TJ66" s="719"/>
      <c r="TK66" s="719"/>
      <c r="TL66" s="719"/>
      <c r="TM66" s="719"/>
      <c r="TN66" s="719"/>
      <c r="TO66" s="719"/>
      <c r="TP66" s="719"/>
      <c r="TQ66" s="719"/>
      <c r="TR66" s="719"/>
      <c r="TS66" s="719"/>
      <c r="TT66" s="719"/>
      <c r="TU66" s="719"/>
      <c r="TV66" s="719"/>
      <c r="TW66" s="719"/>
      <c r="TX66" s="719"/>
      <c r="TY66" s="719"/>
      <c r="TZ66" s="719"/>
      <c r="UA66" s="719"/>
      <c r="UB66" s="719"/>
      <c r="UC66" s="719"/>
      <c r="UD66" s="719"/>
      <c r="UE66" s="719"/>
      <c r="UF66" s="719"/>
      <c r="UG66" s="719"/>
      <c r="UH66" s="719"/>
      <c r="UI66" s="719"/>
      <c r="UJ66" s="719"/>
      <c r="UK66" s="719"/>
      <c r="UL66" s="719"/>
      <c r="UM66" s="719"/>
      <c r="UN66" s="719"/>
      <c r="UO66" s="719"/>
      <c r="UP66" s="719"/>
      <c r="UQ66" s="719"/>
      <c r="UR66" s="719"/>
      <c r="US66" s="719"/>
      <c r="UT66" s="719"/>
      <c r="UU66" s="719"/>
      <c r="UV66" s="719"/>
      <c r="UW66" s="719"/>
      <c r="UX66" s="719"/>
      <c r="UY66" s="719"/>
      <c r="UZ66" s="719"/>
      <c r="VA66" s="719"/>
      <c r="VB66" s="719"/>
      <c r="VC66" s="719"/>
      <c r="VD66" s="719"/>
      <c r="VE66" s="719"/>
      <c r="VF66" s="719"/>
      <c r="VG66" s="719"/>
      <c r="VH66" s="719"/>
      <c r="VI66" s="719"/>
      <c r="VJ66" s="719"/>
      <c r="VK66" s="719"/>
      <c r="VL66" s="719"/>
      <c r="VM66" s="719"/>
      <c r="VN66" s="719"/>
      <c r="VO66" s="719"/>
      <c r="VP66" s="719"/>
      <c r="VQ66" s="719"/>
      <c r="VR66" s="719"/>
      <c r="VS66" s="719"/>
      <c r="VT66" s="719"/>
      <c r="VU66" s="719"/>
      <c r="VV66" s="719"/>
      <c r="VW66" s="719"/>
      <c r="VX66" s="719"/>
      <c r="VY66" s="719"/>
      <c r="VZ66" s="719"/>
      <c r="WA66" s="719"/>
      <c r="WB66" s="719"/>
      <c r="WC66" s="719"/>
      <c r="WD66" s="719"/>
      <c r="WE66" s="719"/>
      <c r="WF66" s="719"/>
      <c r="WG66" s="719"/>
      <c r="WH66" s="719"/>
      <c r="WI66" s="719"/>
      <c r="WJ66" s="719"/>
      <c r="WK66" s="719"/>
      <c r="WL66" s="719"/>
      <c r="WM66" s="719"/>
      <c r="WN66" s="719"/>
      <c r="WO66" s="719"/>
      <c r="WP66" s="719"/>
      <c r="WQ66" s="719"/>
      <c r="WR66" s="719"/>
      <c r="WS66" s="719"/>
      <c r="WT66" s="719"/>
      <c r="WU66" s="719"/>
      <c r="WV66" s="719"/>
      <c r="WW66" s="719"/>
      <c r="WX66" s="719"/>
      <c r="WY66" s="719"/>
      <c r="WZ66" s="719"/>
      <c r="XA66" s="719"/>
      <c r="XB66" s="719"/>
      <c r="XC66" s="719"/>
      <c r="XD66" s="719"/>
      <c r="XE66" s="719"/>
      <c r="XF66" s="719"/>
      <c r="XG66" s="719"/>
      <c r="XH66" s="719"/>
      <c r="XI66" s="719"/>
      <c r="XJ66" s="719"/>
      <c r="XK66" s="719"/>
      <c r="XL66" s="719"/>
      <c r="XM66" s="719"/>
      <c r="XN66" s="719"/>
      <c r="XO66" s="719"/>
      <c r="XP66" s="719"/>
      <c r="XQ66" s="719"/>
      <c r="XR66" s="719"/>
      <c r="XS66" s="719"/>
      <c r="XT66" s="719"/>
      <c r="XU66" s="719"/>
      <c r="XV66" s="719"/>
      <c r="XW66" s="719"/>
      <c r="XX66" s="719"/>
      <c r="XY66" s="719"/>
      <c r="XZ66" s="719"/>
      <c r="YA66" s="719"/>
      <c r="YB66" s="719"/>
      <c r="YC66" s="719"/>
      <c r="YD66" s="719"/>
      <c r="YE66" s="719"/>
      <c r="YF66" s="719"/>
      <c r="YG66" s="719"/>
      <c r="YH66" s="719"/>
      <c r="YI66" s="719"/>
      <c r="YJ66" s="719"/>
      <c r="YK66" s="719"/>
      <c r="YL66" s="719"/>
      <c r="YM66" s="719"/>
      <c r="YN66" s="719"/>
      <c r="YO66" s="719"/>
      <c r="YP66" s="719"/>
      <c r="YQ66" s="719"/>
      <c r="YR66" s="719"/>
      <c r="YS66" s="719"/>
      <c r="YT66" s="719"/>
      <c r="YU66" s="719"/>
      <c r="YV66" s="719"/>
      <c r="YW66" s="719"/>
      <c r="YX66" s="719"/>
      <c r="YY66" s="719"/>
      <c r="YZ66" s="719"/>
      <c r="ZA66" s="719"/>
      <c r="ZB66" s="719"/>
      <c r="ZC66" s="719"/>
      <c r="ZD66" s="719"/>
      <c r="ZE66" s="719"/>
      <c r="ZF66" s="719"/>
      <c r="ZG66" s="719"/>
      <c r="ZH66" s="719"/>
      <c r="ZI66" s="719"/>
      <c r="ZJ66" s="719"/>
      <c r="ZK66" s="719"/>
      <c r="ZL66" s="719"/>
      <c r="ZM66" s="719"/>
      <c r="ZN66" s="719"/>
      <c r="ZO66" s="719"/>
      <c r="ZP66" s="719"/>
      <c r="ZQ66" s="719"/>
      <c r="ZR66" s="719"/>
      <c r="ZS66" s="719"/>
      <c r="ZT66" s="719"/>
      <c r="ZU66" s="719"/>
      <c r="ZV66" s="719"/>
      <c r="ZW66" s="719"/>
      <c r="ZX66" s="719"/>
      <c r="ZY66" s="719"/>
      <c r="ZZ66" s="719"/>
      <c r="AAA66" s="719"/>
      <c r="AAB66" s="719"/>
      <c r="AAC66" s="719"/>
      <c r="AAD66" s="719"/>
      <c r="AAE66" s="719"/>
      <c r="AAF66" s="719"/>
      <c r="AAG66" s="719"/>
      <c r="AAH66" s="719"/>
      <c r="AAI66" s="719"/>
      <c r="AAJ66" s="719"/>
      <c r="AAK66" s="719"/>
      <c r="AAL66" s="719"/>
      <c r="AAM66" s="719"/>
      <c r="AAN66" s="719"/>
      <c r="AAO66" s="719"/>
      <c r="AAP66" s="719"/>
      <c r="AAQ66" s="719"/>
      <c r="AAR66" s="719"/>
      <c r="AAS66" s="719"/>
      <c r="AAT66" s="719"/>
      <c r="AAU66" s="719"/>
      <c r="AAV66" s="719"/>
      <c r="AAW66" s="719"/>
      <c r="AAX66" s="719"/>
      <c r="AAY66" s="719"/>
      <c r="AAZ66" s="719"/>
      <c r="ABA66" s="719"/>
      <c r="ABB66" s="719"/>
      <c r="ABC66" s="719"/>
      <c r="ABD66" s="719"/>
      <c r="ABE66" s="719"/>
      <c r="ABF66" s="719"/>
      <c r="ABG66" s="719"/>
      <c r="ABH66" s="719"/>
      <c r="ABI66" s="719"/>
      <c r="ABJ66" s="719"/>
      <c r="ABK66" s="719"/>
      <c r="ABL66" s="719"/>
      <c r="ABM66" s="719"/>
      <c r="ABN66" s="719"/>
      <c r="ABO66" s="719"/>
      <c r="ABP66" s="719"/>
      <c r="ABQ66" s="719"/>
      <c r="ABR66" s="719"/>
      <c r="ABS66" s="719"/>
      <c r="ABT66" s="719"/>
      <c r="ABU66" s="719"/>
      <c r="ABV66" s="719"/>
      <c r="ABW66" s="719"/>
      <c r="ABX66" s="719"/>
      <c r="ABY66" s="719"/>
      <c r="ABZ66" s="719"/>
      <c r="ACA66" s="719"/>
      <c r="ACB66" s="719"/>
      <c r="ACC66" s="719"/>
      <c r="ACD66" s="719"/>
      <c r="ACE66" s="719"/>
      <c r="ACF66" s="719"/>
      <c r="ACG66" s="719"/>
      <c r="ACH66" s="719"/>
      <c r="ACI66" s="719"/>
      <c r="ACJ66" s="719"/>
      <c r="ACK66" s="719"/>
      <c r="ACL66" s="719"/>
      <c r="ACM66" s="719"/>
      <c r="ACN66" s="719"/>
      <c r="ACO66" s="719"/>
      <c r="ACP66" s="719"/>
      <c r="ACQ66" s="719"/>
      <c r="ACR66" s="719"/>
      <c r="ACS66" s="719"/>
      <c r="ACT66" s="719"/>
      <c r="ACU66" s="719"/>
      <c r="ACV66" s="719"/>
      <c r="ACW66" s="719"/>
      <c r="ACX66" s="719"/>
      <c r="ACY66" s="719"/>
      <c r="ACZ66" s="719"/>
      <c r="ADA66" s="719"/>
      <c r="ADB66" s="719"/>
      <c r="ADC66" s="719"/>
      <c r="ADD66" s="719"/>
      <c r="ADE66" s="719"/>
      <c r="ADF66" s="719"/>
      <c r="ADG66" s="719"/>
      <c r="ADH66" s="719"/>
      <c r="ADI66" s="719"/>
      <c r="ADJ66" s="719"/>
      <c r="ADK66" s="719"/>
      <c r="ADL66" s="719"/>
      <c r="ADM66" s="719"/>
      <c r="ADN66" s="719"/>
      <c r="ADO66" s="719"/>
      <c r="ADP66" s="719"/>
      <c r="ADQ66" s="719"/>
      <c r="ADR66" s="719"/>
      <c r="ADS66" s="719"/>
      <c r="ADT66" s="719"/>
      <c r="ADU66" s="719"/>
      <c r="ADV66" s="719"/>
      <c r="ADW66" s="719"/>
      <c r="ADX66" s="719"/>
      <c r="ADY66" s="719"/>
      <c r="ADZ66" s="719"/>
      <c r="AEA66" s="719"/>
      <c r="AEB66" s="719"/>
      <c r="AEC66" s="719"/>
      <c r="AED66" s="719"/>
      <c r="AEE66" s="719"/>
      <c r="AEF66" s="719"/>
      <c r="AEG66" s="719"/>
      <c r="AEH66" s="719"/>
      <c r="AEI66" s="719"/>
      <c r="AEJ66" s="719"/>
      <c r="AEK66" s="719"/>
      <c r="AEL66" s="719"/>
      <c r="AEM66" s="719"/>
      <c r="AEN66" s="719"/>
      <c r="AEO66" s="719"/>
      <c r="AEP66" s="719"/>
      <c r="AEQ66" s="719"/>
      <c r="AER66" s="719"/>
      <c r="AES66" s="719"/>
      <c r="AET66" s="719"/>
      <c r="AEU66" s="719"/>
      <c r="AEV66" s="719"/>
      <c r="AEW66" s="719"/>
      <c r="AEX66" s="719"/>
      <c r="AEY66" s="719"/>
      <c r="AEZ66" s="719"/>
      <c r="AFA66" s="719"/>
      <c r="AFB66" s="719"/>
      <c r="AFC66" s="719"/>
      <c r="AFD66" s="719"/>
      <c r="AFE66" s="719"/>
      <c r="AFF66" s="719"/>
      <c r="AFG66" s="719"/>
      <c r="AFH66" s="719"/>
      <c r="AFI66" s="719"/>
      <c r="AFJ66" s="719"/>
      <c r="AFK66" s="719"/>
      <c r="AFL66" s="719"/>
      <c r="AFM66" s="719"/>
      <c r="AFN66" s="719"/>
      <c r="AFO66" s="719"/>
      <c r="AFP66" s="719"/>
      <c r="AFQ66" s="719"/>
      <c r="AFR66" s="719"/>
      <c r="AFS66" s="719"/>
      <c r="AFT66" s="719"/>
      <c r="AFU66" s="719"/>
      <c r="AFV66" s="719"/>
      <c r="AFW66" s="719"/>
      <c r="AFX66" s="719"/>
      <c r="AFY66" s="719"/>
      <c r="AFZ66" s="719"/>
      <c r="AGA66" s="719"/>
      <c r="AGB66" s="719"/>
      <c r="AGC66" s="719"/>
      <c r="AGD66" s="719"/>
      <c r="AGE66" s="719"/>
      <c r="AGF66" s="719"/>
      <c r="AGG66" s="719"/>
      <c r="AGH66" s="719"/>
      <c r="AGI66" s="719"/>
      <c r="AGJ66" s="719"/>
      <c r="AGK66" s="719"/>
      <c r="AGL66" s="719"/>
      <c r="AGM66" s="719"/>
      <c r="AGN66" s="719"/>
      <c r="AGO66" s="719"/>
      <c r="AGP66" s="719"/>
      <c r="AGQ66" s="719"/>
      <c r="AGR66" s="719"/>
      <c r="AGS66" s="719"/>
      <c r="AGT66" s="719"/>
      <c r="AGU66" s="719"/>
      <c r="AGV66" s="719"/>
      <c r="AGW66" s="719"/>
      <c r="AGX66" s="719"/>
      <c r="AGY66" s="719"/>
      <c r="AGZ66" s="719"/>
      <c r="AHA66" s="719"/>
      <c r="AHB66" s="719"/>
      <c r="AHC66" s="719"/>
      <c r="AHD66" s="719"/>
      <c r="AHE66" s="719"/>
      <c r="AHF66" s="719"/>
      <c r="AHG66" s="719"/>
      <c r="AHH66" s="719"/>
      <c r="AHI66" s="719"/>
      <c r="AHJ66" s="719"/>
      <c r="AHK66" s="719"/>
      <c r="AHL66" s="719"/>
      <c r="AHM66" s="719"/>
      <c r="AHN66" s="719"/>
      <c r="AHO66" s="719"/>
      <c r="AHP66" s="719"/>
      <c r="AHQ66" s="719"/>
      <c r="AHR66" s="719"/>
      <c r="AHS66" s="719"/>
      <c r="AHT66" s="719"/>
      <c r="AHU66" s="719"/>
      <c r="AHV66" s="719"/>
      <c r="AHW66" s="719"/>
      <c r="AHX66" s="719"/>
      <c r="AHY66" s="719"/>
      <c r="AHZ66" s="719"/>
      <c r="AIA66" s="719"/>
      <c r="AIB66" s="719"/>
      <c r="AIC66" s="719"/>
      <c r="AID66" s="719"/>
      <c r="AIE66" s="719"/>
      <c r="AIF66" s="719"/>
      <c r="AIG66" s="719"/>
      <c r="AIH66" s="719"/>
      <c r="AII66" s="719"/>
      <c r="AIJ66" s="719"/>
      <c r="AIK66" s="719"/>
      <c r="AIL66" s="719"/>
      <c r="AIM66" s="719"/>
      <c r="AIN66" s="719"/>
      <c r="AIO66" s="719"/>
      <c r="AIP66" s="719"/>
      <c r="AIQ66" s="719"/>
      <c r="AIR66" s="719"/>
      <c r="AIS66" s="719"/>
      <c r="AIT66" s="719"/>
      <c r="AIU66" s="719"/>
      <c r="AIV66" s="719"/>
      <c r="AIW66" s="719"/>
      <c r="AIX66" s="719"/>
      <c r="AIY66" s="719"/>
      <c r="AIZ66" s="719"/>
      <c r="AJA66" s="719"/>
      <c r="AJB66" s="719"/>
      <c r="AJC66" s="719"/>
      <c r="AJD66" s="719"/>
      <c r="AJE66" s="719"/>
      <c r="AJF66" s="719"/>
      <c r="AJG66" s="719"/>
      <c r="AJH66" s="719"/>
      <c r="AJI66" s="719"/>
      <c r="AJJ66" s="719"/>
      <c r="AJK66" s="719"/>
      <c r="AJL66" s="719"/>
      <c r="AJM66" s="719"/>
      <c r="AJN66" s="719"/>
      <c r="AJO66" s="719"/>
      <c r="AJP66" s="719"/>
      <c r="AJQ66" s="719"/>
      <c r="AJR66" s="719"/>
      <c r="AJS66" s="719"/>
      <c r="AJT66" s="719"/>
      <c r="AJU66" s="719"/>
      <c r="AJV66" s="719"/>
      <c r="AJW66" s="719"/>
      <c r="AJX66" s="719"/>
      <c r="AJY66" s="719"/>
      <c r="AJZ66" s="719"/>
      <c r="AKA66" s="719"/>
      <c r="AKB66" s="719"/>
      <c r="AKC66" s="719"/>
      <c r="AKD66" s="719"/>
      <c r="AKE66" s="719"/>
      <c r="AKF66" s="719"/>
      <c r="AKG66" s="719"/>
      <c r="AKH66" s="719"/>
      <c r="AKI66" s="719"/>
      <c r="AKJ66" s="719"/>
      <c r="AKK66" s="719"/>
      <c r="AKL66" s="719"/>
      <c r="AKM66" s="719"/>
      <c r="AKN66" s="719"/>
      <c r="AKO66" s="719"/>
      <c r="AKP66" s="719"/>
      <c r="AKQ66" s="719"/>
      <c r="AKR66" s="719"/>
      <c r="AKS66" s="719"/>
      <c r="AKT66" s="719"/>
      <c r="AKU66" s="719"/>
      <c r="AKV66" s="719"/>
      <c r="AKW66" s="719"/>
      <c r="AKX66" s="719"/>
      <c r="AKY66" s="719"/>
      <c r="AKZ66" s="719"/>
      <c r="ALA66" s="719"/>
      <c r="ALB66" s="719"/>
      <c r="ALC66" s="719"/>
      <c r="ALD66" s="719"/>
      <c r="ALE66" s="719"/>
      <c r="ALF66" s="719"/>
      <c r="ALG66" s="719"/>
      <c r="ALH66" s="719"/>
      <c r="ALI66" s="719"/>
      <c r="ALJ66" s="719"/>
      <c r="ALK66" s="719"/>
      <c r="ALL66" s="719"/>
      <c r="ALM66" s="719"/>
      <c r="ALN66" s="719"/>
      <c r="ALO66" s="719"/>
      <c r="ALP66" s="719"/>
      <c r="ALQ66" s="719"/>
      <c r="ALR66" s="719"/>
      <c r="ALS66" s="719"/>
      <c r="ALT66" s="719"/>
      <c r="ALU66" s="719"/>
      <c r="ALV66" s="719"/>
      <c r="ALW66" s="719"/>
      <c r="ALX66" s="719"/>
      <c r="ALY66" s="719"/>
      <c r="ALZ66" s="719"/>
      <c r="AMA66" s="719"/>
      <c r="AMB66" s="719"/>
      <c r="AMC66" s="719"/>
      <c r="AMD66" s="719"/>
      <c r="AME66" s="719"/>
      <c r="AMF66" s="719"/>
      <c r="AMG66" s="719"/>
      <c r="AMH66" s="719"/>
      <c r="AMI66" s="719"/>
      <c r="AMJ66" s="719"/>
      <c r="AMK66" s="719"/>
      <c r="AML66" s="719"/>
    </row>
    <row r="67" spans="1:1026" s="259" customFormat="1">
      <c r="A67" s="715"/>
      <c r="B67" s="726"/>
      <c r="C67" s="727"/>
      <c r="D67" s="726"/>
      <c r="E67" s="726"/>
      <c r="F67" s="715"/>
      <c r="G67" s="715"/>
      <c r="H67" s="715"/>
      <c r="I67" s="715"/>
      <c r="J67" s="715"/>
      <c r="K67" s="715"/>
      <c r="L67" s="715"/>
      <c r="M67" s="715"/>
      <c r="N67" s="715"/>
      <c r="O67" s="715"/>
      <c r="P67" s="715"/>
      <c r="Q67" s="715"/>
      <c r="R67" s="715"/>
      <c r="S67" s="715"/>
      <c r="T67" s="715"/>
      <c r="U67" s="715"/>
      <c r="V67" s="715"/>
      <c r="W67" s="715"/>
      <c r="X67" s="715"/>
      <c r="Y67" s="715"/>
      <c r="Z67" s="715"/>
      <c r="AA67" s="715"/>
      <c r="AB67" s="715"/>
      <c r="AC67" s="715"/>
      <c r="AD67" s="715"/>
      <c r="AE67" s="715"/>
      <c r="AF67" s="715"/>
      <c r="AG67" s="715"/>
      <c r="AH67" s="715"/>
      <c r="AI67" s="715"/>
      <c r="AJ67" s="715"/>
      <c r="AK67" s="715"/>
      <c r="AL67" s="715"/>
      <c r="AM67" s="715"/>
      <c r="AN67" s="715"/>
      <c r="AO67" s="715"/>
      <c r="AP67" s="715"/>
      <c r="AQ67" s="715"/>
      <c r="AR67" s="715"/>
      <c r="AS67" s="715"/>
      <c r="AT67" s="715"/>
      <c r="AU67" s="715"/>
      <c r="AV67" s="715"/>
      <c r="AW67" s="715"/>
      <c r="AX67" s="715"/>
      <c r="AY67" s="715"/>
      <c r="AZ67" s="715"/>
      <c r="BA67" s="715"/>
      <c r="BB67" s="715"/>
      <c r="BC67" s="715"/>
      <c r="BD67" s="715"/>
      <c r="BE67" s="715"/>
      <c r="BF67" s="715"/>
      <c r="BG67" s="715"/>
      <c r="BH67" s="715"/>
      <c r="BI67" s="715"/>
      <c r="BJ67" s="715"/>
      <c r="BK67" s="715"/>
      <c r="BL67" s="715"/>
      <c r="BM67" s="715"/>
      <c r="BN67" s="715"/>
      <c r="BO67" s="715"/>
      <c r="BP67" s="715"/>
      <c r="BQ67" s="715"/>
      <c r="BR67" s="715"/>
      <c r="BS67" s="715"/>
      <c r="BT67" s="715"/>
      <c r="BU67" s="715"/>
      <c r="BV67" s="715"/>
      <c r="BW67" s="715"/>
      <c r="BX67" s="715"/>
      <c r="BY67" s="715"/>
      <c r="BZ67" s="715"/>
      <c r="CA67" s="715"/>
      <c r="CB67" s="715"/>
      <c r="CC67" s="715"/>
      <c r="CD67" s="715"/>
      <c r="CE67" s="715"/>
      <c r="CF67" s="715"/>
      <c r="CG67" s="715"/>
      <c r="CH67" s="715"/>
      <c r="CI67" s="715"/>
      <c r="CJ67" s="715"/>
      <c r="CK67" s="715"/>
      <c r="CL67" s="715"/>
      <c r="CM67" s="715"/>
      <c r="CN67" s="715"/>
      <c r="CO67" s="715"/>
      <c r="CP67" s="715"/>
      <c r="CQ67" s="715"/>
      <c r="CR67" s="715"/>
      <c r="CS67" s="715"/>
      <c r="CT67" s="715"/>
      <c r="CU67" s="715"/>
      <c r="CV67" s="715"/>
      <c r="CW67" s="715"/>
      <c r="CX67" s="715"/>
      <c r="CY67" s="715"/>
      <c r="CZ67" s="715"/>
      <c r="DA67" s="715"/>
      <c r="DB67" s="715"/>
      <c r="DC67" s="715"/>
      <c r="DD67" s="715"/>
      <c r="DE67" s="715"/>
      <c r="DF67" s="715"/>
      <c r="DG67" s="715"/>
      <c r="DH67" s="715"/>
      <c r="DI67" s="715"/>
      <c r="DJ67" s="715"/>
      <c r="DK67" s="715"/>
      <c r="DL67" s="715"/>
      <c r="DM67" s="715"/>
      <c r="DN67" s="715"/>
      <c r="DO67" s="715"/>
      <c r="DP67" s="715"/>
      <c r="DQ67" s="715"/>
      <c r="DR67" s="715"/>
      <c r="DS67" s="715"/>
      <c r="DT67" s="715"/>
      <c r="DU67" s="715"/>
      <c r="DV67" s="715"/>
      <c r="DW67" s="715"/>
      <c r="DX67" s="715"/>
      <c r="DY67" s="715"/>
      <c r="DZ67" s="715"/>
      <c r="EA67" s="715"/>
      <c r="EB67" s="715"/>
      <c r="EC67" s="715"/>
      <c r="ED67" s="715"/>
      <c r="EE67" s="715"/>
      <c r="EF67" s="715"/>
      <c r="EG67" s="715"/>
      <c r="EH67" s="715"/>
      <c r="EI67" s="715"/>
      <c r="EJ67" s="715"/>
      <c r="EK67" s="715"/>
      <c r="EL67" s="715"/>
      <c r="EM67" s="715"/>
      <c r="EN67" s="715"/>
      <c r="EO67" s="715"/>
      <c r="EP67" s="715"/>
      <c r="EQ67" s="715"/>
      <c r="ER67" s="715"/>
      <c r="ES67" s="715"/>
      <c r="ET67" s="715"/>
      <c r="EU67" s="715"/>
      <c r="EV67" s="715"/>
      <c r="EW67" s="715"/>
      <c r="EX67" s="715"/>
      <c r="EY67" s="715"/>
      <c r="EZ67" s="715"/>
      <c r="FA67" s="715"/>
      <c r="FB67" s="715"/>
      <c r="FC67" s="715"/>
      <c r="FD67" s="715"/>
      <c r="FE67" s="715"/>
      <c r="FF67" s="715"/>
      <c r="FG67" s="715"/>
      <c r="FH67" s="715"/>
      <c r="FI67" s="715"/>
      <c r="FJ67" s="715"/>
      <c r="FK67" s="715"/>
      <c r="FL67" s="715"/>
      <c r="FM67" s="715"/>
      <c r="FN67" s="715"/>
      <c r="FO67" s="715"/>
      <c r="FP67" s="715"/>
      <c r="FQ67" s="715"/>
      <c r="FR67" s="715"/>
      <c r="FS67" s="715"/>
      <c r="FT67" s="715"/>
      <c r="FU67" s="715"/>
      <c r="FV67" s="715"/>
      <c r="FW67" s="715"/>
      <c r="FX67" s="715"/>
      <c r="FY67" s="715"/>
      <c r="FZ67" s="715"/>
      <c r="GA67" s="715"/>
      <c r="GB67" s="715"/>
      <c r="GC67" s="715"/>
      <c r="GD67" s="715"/>
      <c r="GE67" s="715"/>
      <c r="GF67" s="715"/>
      <c r="GG67" s="715"/>
      <c r="GH67" s="715"/>
      <c r="GI67" s="715"/>
      <c r="GJ67" s="715"/>
      <c r="GK67" s="715"/>
      <c r="GL67" s="715"/>
      <c r="GM67" s="715"/>
      <c r="GN67" s="715"/>
      <c r="GO67" s="715"/>
      <c r="GP67" s="715"/>
      <c r="GQ67" s="715"/>
      <c r="GR67" s="715"/>
      <c r="GS67" s="715"/>
      <c r="GT67" s="715"/>
      <c r="GU67" s="715"/>
      <c r="GV67" s="715"/>
      <c r="GW67" s="715"/>
      <c r="GX67" s="715"/>
      <c r="GY67" s="715"/>
      <c r="GZ67" s="715"/>
      <c r="HA67" s="715"/>
      <c r="HB67" s="715"/>
      <c r="HC67" s="715"/>
      <c r="HD67" s="715"/>
      <c r="HE67" s="715"/>
      <c r="HF67" s="715"/>
      <c r="HG67" s="715"/>
      <c r="HH67" s="715"/>
      <c r="HI67" s="715"/>
      <c r="HJ67" s="715"/>
      <c r="HK67" s="715"/>
      <c r="HL67" s="715"/>
      <c r="HM67" s="715"/>
      <c r="HN67" s="715"/>
      <c r="HO67" s="715"/>
      <c r="HP67" s="715"/>
      <c r="HQ67" s="715"/>
      <c r="HR67" s="715"/>
      <c r="HS67" s="715"/>
      <c r="HT67" s="715"/>
      <c r="HU67" s="715"/>
      <c r="HV67" s="715"/>
      <c r="HW67" s="715"/>
      <c r="HX67" s="715"/>
      <c r="HY67" s="715"/>
      <c r="HZ67" s="715"/>
      <c r="IA67" s="715"/>
      <c r="IB67" s="715"/>
      <c r="IC67" s="715"/>
      <c r="ID67" s="715"/>
      <c r="IE67" s="715"/>
      <c r="IF67" s="715"/>
      <c r="IG67" s="715"/>
      <c r="IH67" s="715"/>
      <c r="II67" s="715"/>
      <c r="IJ67" s="719"/>
      <c r="IK67" s="719"/>
      <c r="IL67" s="719"/>
      <c r="IM67" s="719"/>
      <c r="IN67" s="719"/>
      <c r="IO67" s="719"/>
      <c r="IP67" s="719"/>
      <c r="IQ67" s="719"/>
      <c r="IR67" s="719"/>
      <c r="IS67" s="719"/>
      <c r="IT67" s="719"/>
      <c r="IU67" s="719"/>
      <c r="IV67" s="719"/>
      <c r="IW67" s="719"/>
      <c r="IX67" s="719"/>
      <c r="IY67" s="719"/>
      <c r="IZ67" s="719"/>
      <c r="JA67" s="719"/>
      <c r="JB67" s="719"/>
      <c r="JC67" s="719"/>
      <c r="JD67" s="719"/>
      <c r="JE67" s="719"/>
      <c r="JF67" s="719"/>
      <c r="JG67" s="719"/>
      <c r="JH67" s="719"/>
      <c r="JI67" s="719"/>
      <c r="JJ67" s="719"/>
      <c r="JK67" s="719"/>
      <c r="JL67" s="719"/>
      <c r="JM67" s="719"/>
      <c r="JN67" s="719"/>
      <c r="JO67" s="719"/>
      <c r="JP67" s="719"/>
      <c r="JQ67" s="719"/>
      <c r="JR67" s="719"/>
      <c r="JS67" s="719"/>
      <c r="JT67" s="719"/>
      <c r="JU67" s="719"/>
      <c r="JV67" s="719"/>
      <c r="JW67" s="719"/>
      <c r="JX67" s="719"/>
      <c r="JY67" s="719"/>
      <c r="JZ67" s="719"/>
      <c r="KA67" s="719"/>
      <c r="KB67" s="719"/>
      <c r="KC67" s="719"/>
      <c r="KD67" s="719"/>
      <c r="KE67" s="719"/>
      <c r="KF67" s="719"/>
      <c r="KG67" s="719"/>
      <c r="KH67" s="719"/>
      <c r="KI67" s="719"/>
      <c r="KJ67" s="719"/>
      <c r="KK67" s="719"/>
      <c r="KL67" s="719"/>
      <c r="KM67" s="719"/>
      <c r="KN67" s="719"/>
      <c r="KO67" s="719"/>
      <c r="KP67" s="719"/>
      <c r="KQ67" s="719"/>
      <c r="KR67" s="719"/>
      <c r="KS67" s="719"/>
      <c r="KT67" s="719"/>
      <c r="KU67" s="719"/>
      <c r="KV67" s="719"/>
      <c r="KW67" s="719"/>
      <c r="KX67" s="719"/>
      <c r="KY67" s="719"/>
      <c r="KZ67" s="719"/>
      <c r="LA67" s="719"/>
      <c r="LB67" s="719"/>
      <c r="LC67" s="719"/>
      <c r="LD67" s="719"/>
      <c r="LE67" s="719"/>
      <c r="LF67" s="719"/>
      <c r="LG67" s="719"/>
      <c r="LH67" s="719"/>
      <c r="LI67" s="719"/>
      <c r="LJ67" s="719"/>
      <c r="LK67" s="719"/>
      <c r="LL67" s="719"/>
      <c r="LM67" s="719"/>
      <c r="LN67" s="719"/>
      <c r="LO67" s="719"/>
      <c r="LP67" s="719"/>
      <c r="LQ67" s="719"/>
      <c r="LR67" s="719"/>
      <c r="LS67" s="719"/>
      <c r="LT67" s="719"/>
      <c r="LU67" s="719"/>
      <c r="LV67" s="719"/>
      <c r="LW67" s="719"/>
      <c r="LX67" s="719"/>
      <c r="LY67" s="719"/>
      <c r="LZ67" s="719"/>
      <c r="MA67" s="719"/>
      <c r="MB67" s="719"/>
      <c r="MC67" s="719"/>
      <c r="MD67" s="719"/>
      <c r="ME67" s="719"/>
      <c r="MF67" s="719"/>
      <c r="MG67" s="719"/>
      <c r="MH67" s="719"/>
      <c r="MI67" s="719"/>
      <c r="MJ67" s="719"/>
      <c r="MK67" s="719"/>
      <c r="ML67" s="719"/>
      <c r="MM67" s="719"/>
      <c r="MN67" s="719"/>
      <c r="MO67" s="719"/>
      <c r="MP67" s="719"/>
      <c r="MQ67" s="719"/>
      <c r="MR67" s="719"/>
      <c r="MS67" s="719"/>
      <c r="MT67" s="719"/>
      <c r="MU67" s="719"/>
      <c r="MV67" s="719"/>
      <c r="MW67" s="719"/>
      <c r="MX67" s="719"/>
      <c r="MY67" s="719"/>
      <c r="MZ67" s="719"/>
      <c r="NA67" s="719"/>
      <c r="NB67" s="719"/>
      <c r="NC67" s="719"/>
      <c r="ND67" s="719"/>
      <c r="NE67" s="719"/>
      <c r="NF67" s="719"/>
      <c r="NG67" s="719"/>
      <c r="NH67" s="719"/>
      <c r="NI67" s="719"/>
      <c r="NJ67" s="719"/>
      <c r="NK67" s="719"/>
      <c r="NL67" s="719"/>
      <c r="NM67" s="719"/>
      <c r="NN67" s="719"/>
      <c r="NO67" s="719"/>
      <c r="NP67" s="719"/>
      <c r="NQ67" s="719"/>
      <c r="NR67" s="719"/>
      <c r="NS67" s="719"/>
      <c r="NT67" s="719"/>
      <c r="NU67" s="719"/>
      <c r="NV67" s="719"/>
      <c r="NW67" s="719"/>
      <c r="NX67" s="719"/>
      <c r="NY67" s="719"/>
      <c r="NZ67" s="719"/>
      <c r="OA67" s="719"/>
      <c r="OB67" s="719"/>
      <c r="OC67" s="719"/>
      <c r="OD67" s="719"/>
      <c r="OE67" s="719"/>
      <c r="OF67" s="719"/>
      <c r="OG67" s="719"/>
      <c r="OH67" s="719"/>
      <c r="OI67" s="719"/>
      <c r="OJ67" s="719"/>
      <c r="OK67" s="719"/>
      <c r="OL67" s="719"/>
      <c r="OM67" s="719"/>
      <c r="ON67" s="719"/>
      <c r="OO67" s="719"/>
      <c r="OP67" s="719"/>
      <c r="OQ67" s="719"/>
      <c r="OR67" s="719"/>
      <c r="OS67" s="719"/>
      <c r="OT67" s="719"/>
      <c r="OU67" s="719"/>
      <c r="OV67" s="719"/>
      <c r="OW67" s="719"/>
      <c r="OX67" s="719"/>
      <c r="OY67" s="719"/>
      <c r="OZ67" s="719"/>
      <c r="PA67" s="719"/>
      <c r="PB67" s="719"/>
      <c r="PC67" s="719"/>
      <c r="PD67" s="719"/>
      <c r="PE67" s="719"/>
      <c r="PF67" s="719"/>
      <c r="PG67" s="719"/>
      <c r="PH67" s="719"/>
      <c r="PI67" s="719"/>
      <c r="PJ67" s="719"/>
      <c r="PK67" s="719"/>
      <c r="PL67" s="719"/>
      <c r="PM67" s="719"/>
      <c r="PN67" s="719"/>
      <c r="PO67" s="719"/>
      <c r="PP67" s="719"/>
      <c r="PQ67" s="719"/>
      <c r="PR67" s="719"/>
      <c r="PS67" s="719"/>
      <c r="PT67" s="719"/>
      <c r="PU67" s="719"/>
      <c r="PV67" s="719"/>
      <c r="PW67" s="719"/>
      <c r="PX67" s="719"/>
      <c r="PY67" s="719"/>
      <c r="PZ67" s="719"/>
      <c r="QA67" s="719"/>
      <c r="QB67" s="719"/>
      <c r="QC67" s="719"/>
      <c r="QD67" s="719"/>
      <c r="QE67" s="719"/>
      <c r="QF67" s="719"/>
      <c r="QG67" s="719"/>
      <c r="QH67" s="719"/>
      <c r="QI67" s="719"/>
      <c r="QJ67" s="719"/>
      <c r="QK67" s="719"/>
      <c r="QL67" s="719"/>
      <c r="QM67" s="719"/>
      <c r="QN67" s="719"/>
      <c r="QO67" s="719"/>
      <c r="QP67" s="719"/>
      <c r="QQ67" s="719"/>
      <c r="QR67" s="719"/>
      <c r="QS67" s="719"/>
      <c r="QT67" s="719"/>
      <c r="QU67" s="719"/>
      <c r="QV67" s="719"/>
      <c r="QW67" s="719"/>
      <c r="QX67" s="719"/>
      <c r="QY67" s="719"/>
      <c r="QZ67" s="719"/>
      <c r="RA67" s="719"/>
      <c r="RB67" s="719"/>
      <c r="RC67" s="719"/>
      <c r="RD67" s="719"/>
      <c r="RE67" s="719"/>
      <c r="RF67" s="719"/>
      <c r="RG67" s="719"/>
      <c r="RH67" s="719"/>
      <c r="RI67" s="719"/>
      <c r="RJ67" s="719"/>
      <c r="RK67" s="719"/>
      <c r="RL67" s="719"/>
      <c r="RM67" s="719"/>
      <c r="RN67" s="719"/>
      <c r="RO67" s="719"/>
      <c r="RP67" s="719"/>
      <c r="RQ67" s="719"/>
      <c r="RR67" s="719"/>
      <c r="RS67" s="719"/>
      <c r="RT67" s="719"/>
      <c r="RU67" s="719"/>
      <c r="RV67" s="719"/>
      <c r="RW67" s="719"/>
      <c r="RX67" s="719"/>
      <c r="RY67" s="719"/>
      <c r="RZ67" s="719"/>
      <c r="SA67" s="719"/>
      <c r="SB67" s="719"/>
      <c r="SC67" s="719"/>
      <c r="SD67" s="719"/>
      <c r="SE67" s="719"/>
      <c r="SF67" s="719"/>
      <c r="SG67" s="719"/>
      <c r="SH67" s="719"/>
      <c r="SI67" s="719"/>
      <c r="SJ67" s="719"/>
      <c r="SK67" s="719"/>
      <c r="SL67" s="719"/>
      <c r="SM67" s="719"/>
      <c r="SN67" s="719"/>
      <c r="SO67" s="719"/>
      <c r="SP67" s="719"/>
      <c r="SQ67" s="719"/>
      <c r="SR67" s="719"/>
      <c r="SS67" s="719"/>
      <c r="ST67" s="719"/>
      <c r="SU67" s="719"/>
      <c r="SV67" s="719"/>
      <c r="SW67" s="719"/>
      <c r="SX67" s="719"/>
      <c r="SY67" s="719"/>
      <c r="SZ67" s="719"/>
      <c r="TA67" s="719"/>
      <c r="TB67" s="719"/>
      <c r="TC67" s="719"/>
      <c r="TD67" s="719"/>
      <c r="TE67" s="719"/>
      <c r="TF67" s="719"/>
      <c r="TG67" s="719"/>
      <c r="TH67" s="719"/>
      <c r="TI67" s="719"/>
      <c r="TJ67" s="719"/>
      <c r="TK67" s="719"/>
      <c r="TL67" s="719"/>
      <c r="TM67" s="719"/>
      <c r="TN67" s="719"/>
      <c r="TO67" s="719"/>
      <c r="TP67" s="719"/>
      <c r="TQ67" s="719"/>
      <c r="TR67" s="719"/>
      <c r="TS67" s="719"/>
      <c r="TT67" s="719"/>
      <c r="TU67" s="719"/>
      <c r="TV67" s="719"/>
      <c r="TW67" s="719"/>
      <c r="TX67" s="719"/>
      <c r="TY67" s="719"/>
      <c r="TZ67" s="719"/>
      <c r="UA67" s="719"/>
      <c r="UB67" s="719"/>
      <c r="UC67" s="719"/>
      <c r="UD67" s="719"/>
      <c r="UE67" s="719"/>
      <c r="UF67" s="719"/>
      <c r="UG67" s="719"/>
      <c r="UH67" s="719"/>
      <c r="UI67" s="719"/>
      <c r="UJ67" s="719"/>
      <c r="UK67" s="719"/>
      <c r="UL67" s="719"/>
      <c r="UM67" s="719"/>
      <c r="UN67" s="719"/>
      <c r="UO67" s="719"/>
      <c r="UP67" s="719"/>
      <c r="UQ67" s="719"/>
      <c r="UR67" s="719"/>
      <c r="US67" s="719"/>
      <c r="UT67" s="719"/>
      <c r="UU67" s="719"/>
      <c r="UV67" s="719"/>
      <c r="UW67" s="719"/>
      <c r="UX67" s="719"/>
      <c r="UY67" s="719"/>
      <c r="UZ67" s="719"/>
      <c r="VA67" s="719"/>
      <c r="VB67" s="719"/>
      <c r="VC67" s="719"/>
      <c r="VD67" s="719"/>
      <c r="VE67" s="719"/>
      <c r="VF67" s="719"/>
      <c r="VG67" s="719"/>
      <c r="VH67" s="719"/>
      <c r="VI67" s="719"/>
      <c r="VJ67" s="719"/>
      <c r="VK67" s="719"/>
      <c r="VL67" s="719"/>
      <c r="VM67" s="719"/>
      <c r="VN67" s="719"/>
      <c r="VO67" s="719"/>
      <c r="VP67" s="719"/>
      <c r="VQ67" s="719"/>
      <c r="VR67" s="719"/>
      <c r="VS67" s="719"/>
      <c r="VT67" s="719"/>
      <c r="VU67" s="719"/>
      <c r="VV67" s="719"/>
      <c r="VW67" s="719"/>
      <c r="VX67" s="719"/>
      <c r="VY67" s="719"/>
      <c r="VZ67" s="719"/>
      <c r="WA67" s="719"/>
      <c r="WB67" s="719"/>
      <c r="WC67" s="719"/>
      <c r="WD67" s="719"/>
      <c r="WE67" s="719"/>
      <c r="WF67" s="719"/>
      <c r="WG67" s="719"/>
      <c r="WH67" s="719"/>
      <c r="WI67" s="719"/>
      <c r="WJ67" s="719"/>
      <c r="WK67" s="719"/>
      <c r="WL67" s="719"/>
      <c r="WM67" s="719"/>
      <c r="WN67" s="719"/>
      <c r="WO67" s="719"/>
      <c r="WP67" s="719"/>
      <c r="WQ67" s="719"/>
      <c r="WR67" s="719"/>
      <c r="WS67" s="719"/>
      <c r="WT67" s="719"/>
      <c r="WU67" s="719"/>
      <c r="WV67" s="719"/>
      <c r="WW67" s="719"/>
      <c r="WX67" s="719"/>
      <c r="WY67" s="719"/>
      <c r="WZ67" s="719"/>
      <c r="XA67" s="719"/>
      <c r="XB67" s="719"/>
      <c r="XC67" s="719"/>
      <c r="XD67" s="719"/>
      <c r="XE67" s="719"/>
      <c r="XF67" s="719"/>
      <c r="XG67" s="719"/>
      <c r="XH67" s="719"/>
      <c r="XI67" s="719"/>
      <c r="XJ67" s="719"/>
      <c r="XK67" s="719"/>
      <c r="XL67" s="719"/>
      <c r="XM67" s="719"/>
      <c r="XN67" s="719"/>
      <c r="XO67" s="719"/>
      <c r="XP67" s="719"/>
      <c r="XQ67" s="719"/>
      <c r="XR67" s="719"/>
      <c r="XS67" s="719"/>
      <c r="XT67" s="719"/>
      <c r="XU67" s="719"/>
      <c r="XV67" s="719"/>
      <c r="XW67" s="719"/>
      <c r="XX67" s="719"/>
      <c r="XY67" s="719"/>
      <c r="XZ67" s="719"/>
      <c r="YA67" s="719"/>
      <c r="YB67" s="719"/>
      <c r="YC67" s="719"/>
      <c r="YD67" s="719"/>
      <c r="YE67" s="719"/>
      <c r="YF67" s="719"/>
      <c r="YG67" s="719"/>
      <c r="YH67" s="719"/>
      <c r="YI67" s="719"/>
      <c r="YJ67" s="719"/>
      <c r="YK67" s="719"/>
      <c r="YL67" s="719"/>
      <c r="YM67" s="719"/>
      <c r="YN67" s="719"/>
      <c r="YO67" s="719"/>
      <c r="YP67" s="719"/>
      <c r="YQ67" s="719"/>
      <c r="YR67" s="719"/>
      <c r="YS67" s="719"/>
      <c r="YT67" s="719"/>
      <c r="YU67" s="719"/>
      <c r="YV67" s="719"/>
      <c r="YW67" s="719"/>
      <c r="YX67" s="719"/>
      <c r="YY67" s="719"/>
      <c r="YZ67" s="719"/>
      <c r="ZA67" s="719"/>
      <c r="ZB67" s="719"/>
      <c r="ZC67" s="719"/>
      <c r="ZD67" s="719"/>
      <c r="ZE67" s="719"/>
      <c r="ZF67" s="719"/>
      <c r="ZG67" s="719"/>
      <c r="ZH67" s="719"/>
      <c r="ZI67" s="719"/>
      <c r="ZJ67" s="719"/>
      <c r="ZK67" s="719"/>
      <c r="ZL67" s="719"/>
      <c r="ZM67" s="719"/>
      <c r="ZN67" s="719"/>
      <c r="ZO67" s="719"/>
      <c r="ZP67" s="719"/>
      <c r="ZQ67" s="719"/>
      <c r="ZR67" s="719"/>
      <c r="ZS67" s="719"/>
      <c r="ZT67" s="719"/>
      <c r="ZU67" s="719"/>
      <c r="ZV67" s="719"/>
      <c r="ZW67" s="719"/>
      <c r="ZX67" s="719"/>
      <c r="ZY67" s="719"/>
      <c r="ZZ67" s="719"/>
      <c r="AAA67" s="719"/>
      <c r="AAB67" s="719"/>
      <c r="AAC67" s="719"/>
      <c r="AAD67" s="719"/>
      <c r="AAE67" s="719"/>
      <c r="AAF67" s="719"/>
      <c r="AAG67" s="719"/>
      <c r="AAH67" s="719"/>
      <c r="AAI67" s="719"/>
      <c r="AAJ67" s="719"/>
      <c r="AAK67" s="719"/>
      <c r="AAL67" s="719"/>
      <c r="AAM67" s="719"/>
      <c r="AAN67" s="719"/>
      <c r="AAO67" s="719"/>
      <c r="AAP67" s="719"/>
      <c r="AAQ67" s="719"/>
      <c r="AAR67" s="719"/>
      <c r="AAS67" s="719"/>
      <c r="AAT67" s="719"/>
      <c r="AAU67" s="719"/>
      <c r="AAV67" s="719"/>
      <c r="AAW67" s="719"/>
      <c r="AAX67" s="719"/>
      <c r="AAY67" s="719"/>
      <c r="AAZ67" s="719"/>
      <c r="ABA67" s="719"/>
      <c r="ABB67" s="719"/>
      <c r="ABC67" s="719"/>
      <c r="ABD67" s="719"/>
      <c r="ABE67" s="719"/>
      <c r="ABF67" s="719"/>
      <c r="ABG67" s="719"/>
      <c r="ABH67" s="719"/>
      <c r="ABI67" s="719"/>
      <c r="ABJ67" s="719"/>
      <c r="ABK67" s="719"/>
      <c r="ABL67" s="719"/>
      <c r="ABM67" s="719"/>
      <c r="ABN67" s="719"/>
      <c r="ABO67" s="719"/>
      <c r="ABP67" s="719"/>
      <c r="ABQ67" s="719"/>
      <c r="ABR67" s="719"/>
      <c r="ABS67" s="719"/>
      <c r="ABT67" s="719"/>
      <c r="ABU67" s="719"/>
      <c r="ABV67" s="719"/>
      <c r="ABW67" s="719"/>
      <c r="ABX67" s="719"/>
      <c r="ABY67" s="719"/>
      <c r="ABZ67" s="719"/>
      <c r="ACA67" s="719"/>
      <c r="ACB67" s="719"/>
      <c r="ACC67" s="719"/>
      <c r="ACD67" s="719"/>
      <c r="ACE67" s="719"/>
      <c r="ACF67" s="719"/>
      <c r="ACG67" s="719"/>
      <c r="ACH67" s="719"/>
      <c r="ACI67" s="719"/>
      <c r="ACJ67" s="719"/>
      <c r="ACK67" s="719"/>
      <c r="ACL67" s="719"/>
      <c r="ACM67" s="719"/>
      <c r="ACN67" s="719"/>
      <c r="ACO67" s="719"/>
      <c r="ACP67" s="719"/>
      <c r="ACQ67" s="719"/>
      <c r="ACR67" s="719"/>
      <c r="ACS67" s="719"/>
      <c r="ACT67" s="719"/>
      <c r="ACU67" s="719"/>
      <c r="ACV67" s="719"/>
      <c r="ACW67" s="719"/>
      <c r="ACX67" s="719"/>
      <c r="ACY67" s="719"/>
      <c r="ACZ67" s="719"/>
      <c r="ADA67" s="719"/>
      <c r="ADB67" s="719"/>
      <c r="ADC67" s="719"/>
      <c r="ADD67" s="719"/>
      <c r="ADE67" s="719"/>
      <c r="ADF67" s="719"/>
      <c r="ADG67" s="719"/>
      <c r="ADH67" s="719"/>
      <c r="ADI67" s="719"/>
      <c r="ADJ67" s="719"/>
      <c r="ADK67" s="719"/>
      <c r="ADL67" s="719"/>
      <c r="ADM67" s="719"/>
      <c r="ADN67" s="719"/>
      <c r="ADO67" s="719"/>
      <c r="ADP67" s="719"/>
      <c r="ADQ67" s="719"/>
      <c r="ADR67" s="719"/>
      <c r="ADS67" s="719"/>
      <c r="ADT67" s="719"/>
      <c r="ADU67" s="719"/>
      <c r="ADV67" s="719"/>
      <c r="ADW67" s="719"/>
      <c r="ADX67" s="719"/>
      <c r="ADY67" s="719"/>
      <c r="ADZ67" s="719"/>
      <c r="AEA67" s="719"/>
      <c r="AEB67" s="719"/>
      <c r="AEC67" s="719"/>
      <c r="AED67" s="719"/>
      <c r="AEE67" s="719"/>
      <c r="AEF67" s="719"/>
      <c r="AEG67" s="719"/>
      <c r="AEH67" s="719"/>
      <c r="AEI67" s="719"/>
      <c r="AEJ67" s="719"/>
      <c r="AEK67" s="719"/>
      <c r="AEL67" s="719"/>
      <c r="AEM67" s="719"/>
      <c r="AEN67" s="719"/>
      <c r="AEO67" s="719"/>
      <c r="AEP67" s="719"/>
      <c r="AEQ67" s="719"/>
      <c r="AER67" s="719"/>
      <c r="AES67" s="719"/>
      <c r="AET67" s="719"/>
      <c r="AEU67" s="719"/>
      <c r="AEV67" s="719"/>
      <c r="AEW67" s="719"/>
      <c r="AEX67" s="719"/>
      <c r="AEY67" s="719"/>
      <c r="AEZ67" s="719"/>
      <c r="AFA67" s="719"/>
      <c r="AFB67" s="719"/>
      <c r="AFC67" s="719"/>
      <c r="AFD67" s="719"/>
      <c r="AFE67" s="719"/>
      <c r="AFF67" s="719"/>
      <c r="AFG67" s="719"/>
      <c r="AFH67" s="719"/>
      <c r="AFI67" s="719"/>
      <c r="AFJ67" s="719"/>
      <c r="AFK67" s="719"/>
      <c r="AFL67" s="719"/>
      <c r="AFM67" s="719"/>
      <c r="AFN67" s="719"/>
      <c r="AFO67" s="719"/>
      <c r="AFP67" s="719"/>
      <c r="AFQ67" s="719"/>
      <c r="AFR67" s="719"/>
      <c r="AFS67" s="719"/>
      <c r="AFT67" s="719"/>
      <c r="AFU67" s="719"/>
      <c r="AFV67" s="719"/>
      <c r="AFW67" s="719"/>
      <c r="AFX67" s="719"/>
      <c r="AFY67" s="719"/>
      <c r="AFZ67" s="719"/>
      <c r="AGA67" s="719"/>
      <c r="AGB67" s="719"/>
      <c r="AGC67" s="719"/>
      <c r="AGD67" s="719"/>
      <c r="AGE67" s="719"/>
      <c r="AGF67" s="719"/>
      <c r="AGG67" s="719"/>
      <c r="AGH67" s="719"/>
      <c r="AGI67" s="719"/>
      <c r="AGJ67" s="719"/>
      <c r="AGK67" s="719"/>
      <c r="AGL67" s="719"/>
      <c r="AGM67" s="719"/>
      <c r="AGN67" s="719"/>
      <c r="AGO67" s="719"/>
      <c r="AGP67" s="719"/>
      <c r="AGQ67" s="719"/>
      <c r="AGR67" s="719"/>
      <c r="AGS67" s="719"/>
      <c r="AGT67" s="719"/>
      <c r="AGU67" s="719"/>
      <c r="AGV67" s="719"/>
      <c r="AGW67" s="719"/>
      <c r="AGX67" s="719"/>
      <c r="AGY67" s="719"/>
      <c r="AGZ67" s="719"/>
      <c r="AHA67" s="719"/>
      <c r="AHB67" s="719"/>
      <c r="AHC67" s="719"/>
      <c r="AHD67" s="719"/>
      <c r="AHE67" s="719"/>
      <c r="AHF67" s="719"/>
      <c r="AHG67" s="719"/>
      <c r="AHH67" s="719"/>
      <c r="AHI67" s="719"/>
      <c r="AHJ67" s="719"/>
      <c r="AHK67" s="719"/>
      <c r="AHL67" s="719"/>
      <c r="AHM67" s="719"/>
      <c r="AHN67" s="719"/>
      <c r="AHO67" s="719"/>
      <c r="AHP67" s="719"/>
      <c r="AHQ67" s="719"/>
      <c r="AHR67" s="719"/>
      <c r="AHS67" s="719"/>
      <c r="AHT67" s="719"/>
      <c r="AHU67" s="719"/>
      <c r="AHV67" s="719"/>
      <c r="AHW67" s="719"/>
      <c r="AHX67" s="719"/>
      <c r="AHY67" s="719"/>
      <c r="AHZ67" s="719"/>
      <c r="AIA67" s="719"/>
      <c r="AIB67" s="719"/>
      <c r="AIC67" s="719"/>
      <c r="AID67" s="719"/>
      <c r="AIE67" s="719"/>
      <c r="AIF67" s="719"/>
      <c r="AIG67" s="719"/>
      <c r="AIH67" s="719"/>
      <c r="AII67" s="719"/>
      <c r="AIJ67" s="719"/>
      <c r="AIK67" s="719"/>
      <c r="AIL67" s="719"/>
      <c r="AIM67" s="719"/>
      <c r="AIN67" s="719"/>
      <c r="AIO67" s="719"/>
      <c r="AIP67" s="719"/>
      <c r="AIQ67" s="719"/>
      <c r="AIR67" s="719"/>
      <c r="AIS67" s="719"/>
      <c r="AIT67" s="719"/>
      <c r="AIU67" s="719"/>
      <c r="AIV67" s="719"/>
      <c r="AIW67" s="719"/>
      <c r="AIX67" s="719"/>
      <c r="AIY67" s="719"/>
      <c r="AIZ67" s="719"/>
      <c r="AJA67" s="719"/>
      <c r="AJB67" s="719"/>
      <c r="AJC67" s="719"/>
      <c r="AJD67" s="719"/>
      <c r="AJE67" s="719"/>
      <c r="AJF67" s="719"/>
      <c r="AJG67" s="719"/>
      <c r="AJH67" s="719"/>
      <c r="AJI67" s="719"/>
      <c r="AJJ67" s="719"/>
      <c r="AJK67" s="719"/>
      <c r="AJL67" s="719"/>
      <c r="AJM67" s="719"/>
      <c r="AJN67" s="719"/>
      <c r="AJO67" s="719"/>
      <c r="AJP67" s="719"/>
      <c r="AJQ67" s="719"/>
      <c r="AJR67" s="719"/>
      <c r="AJS67" s="719"/>
      <c r="AJT67" s="719"/>
      <c r="AJU67" s="719"/>
      <c r="AJV67" s="719"/>
      <c r="AJW67" s="719"/>
      <c r="AJX67" s="719"/>
      <c r="AJY67" s="719"/>
      <c r="AJZ67" s="719"/>
      <c r="AKA67" s="719"/>
      <c r="AKB67" s="719"/>
      <c r="AKC67" s="719"/>
      <c r="AKD67" s="719"/>
      <c r="AKE67" s="719"/>
      <c r="AKF67" s="719"/>
      <c r="AKG67" s="719"/>
      <c r="AKH67" s="719"/>
      <c r="AKI67" s="719"/>
      <c r="AKJ67" s="719"/>
      <c r="AKK67" s="719"/>
      <c r="AKL67" s="719"/>
      <c r="AKM67" s="719"/>
      <c r="AKN67" s="719"/>
      <c r="AKO67" s="719"/>
      <c r="AKP67" s="719"/>
      <c r="AKQ67" s="719"/>
      <c r="AKR67" s="719"/>
      <c r="AKS67" s="719"/>
      <c r="AKT67" s="719"/>
      <c r="AKU67" s="719"/>
      <c r="AKV67" s="719"/>
      <c r="AKW67" s="719"/>
      <c r="AKX67" s="719"/>
      <c r="AKY67" s="719"/>
      <c r="AKZ67" s="719"/>
      <c r="ALA67" s="719"/>
      <c r="ALB67" s="719"/>
      <c r="ALC67" s="719"/>
      <c r="ALD67" s="719"/>
      <c r="ALE67" s="719"/>
      <c r="ALF67" s="719"/>
      <c r="ALG67" s="719"/>
      <c r="ALH67" s="719"/>
      <c r="ALI67" s="719"/>
      <c r="ALJ67" s="719"/>
      <c r="ALK67" s="719"/>
      <c r="ALL67" s="719"/>
      <c r="ALM67" s="719"/>
      <c r="ALN67" s="719"/>
      <c r="ALO67" s="719"/>
      <c r="ALP67" s="719"/>
      <c r="ALQ67" s="719"/>
      <c r="ALR67" s="719"/>
      <c r="ALS67" s="719"/>
      <c r="ALT67" s="719"/>
      <c r="ALU67" s="719"/>
      <c r="ALV67" s="719"/>
      <c r="ALW67" s="719"/>
      <c r="ALX67" s="719"/>
      <c r="ALY67" s="719"/>
      <c r="ALZ67" s="719"/>
      <c r="AMA67" s="719"/>
      <c r="AMB67" s="719"/>
      <c r="AMC67" s="719"/>
      <c r="AMD67" s="719"/>
      <c r="AME67" s="719"/>
      <c r="AMF67" s="719"/>
      <c r="AMG67" s="719"/>
      <c r="AMH67" s="719"/>
      <c r="AMI67" s="719"/>
      <c r="AMJ67" s="719"/>
      <c r="AMK67" s="719"/>
      <c r="AML67" s="719"/>
    </row>
    <row r="68" spans="1:1026" s="259" customFormat="1">
      <c r="B68" s="726"/>
      <c r="C68" s="727"/>
      <c r="D68" s="726"/>
      <c r="E68" s="726"/>
    </row>
    <row r="69" spans="1:1026" s="259" customFormat="1">
      <c r="B69" s="726"/>
      <c r="C69" s="727"/>
      <c r="D69" s="726"/>
      <c r="E69" s="726"/>
    </row>
    <row r="70" spans="1:1026" s="259" customFormat="1">
      <c r="B70" s="726"/>
      <c r="C70" s="727"/>
      <c r="D70" s="726"/>
      <c r="E70" s="726"/>
    </row>
    <row r="71" spans="1:1026" s="259" customFormat="1">
      <c r="B71" s="715"/>
      <c r="C71" s="716"/>
      <c r="D71" s="715"/>
      <c r="E71" s="715"/>
    </row>
    <row r="72" spans="1:1026" s="259" customFormat="1">
      <c r="B72" s="715"/>
      <c r="C72" s="716"/>
      <c r="D72" s="715"/>
      <c r="E72" s="715"/>
    </row>
    <row r="73" spans="1:1026" s="259" customFormat="1">
      <c r="B73" s="715"/>
      <c r="C73" s="716"/>
      <c r="D73" s="715"/>
      <c r="E73" s="715"/>
    </row>
    <row r="74" spans="1:1026">
      <c r="A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  <c r="AMG74"/>
      <c r="AMH74"/>
      <c r="AMI74"/>
      <c r="AMJ74"/>
      <c r="AMK74"/>
      <c r="AML74"/>
    </row>
    <row r="76" spans="1:1026">
      <c r="A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  <c r="AMG76"/>
      <c r="AMH76"/>
      <c r="AMI76"/>
      <c r="AMJ76"/>
      <c r="AMK76"/>
      <c r="AML76"/>
    </row>
  </sheetData>
  <mergeCells count="29">
    <mergeCell ref="E59:J59"/>
    <mergeCell ref="V43:AH43"/>
    <mergeCell ref="D50:D51"/>
    <mergeCell ref="AI50:AI51"/>
    <mergeCell ref="AJ50:AJ51"/>
    <mergeCell ref="AK50:AK51"/>
    <mergeCell ref="D55:D56"/>
    <mergeCell ref="AI55:AI56"/>
    <mergeCell ref="AJ55:AJ56"/>
    <mergeCell ref="AK55:AK56"/>
    <mergeCell ref="X21:AD21"/>
    <mergeCell ref="F23:AH23"/>
    <mergeCell ref="AI34:AI35"/>
    <mergeCell ref="AJ34:AJ35"/>
    <mergeCell ref="AK34:AK35"/>
    <mergeCell ref="S39:AH39"/>
    <mergeCell ref="AK4:AK5"/>
    <mergeCell ref="E15:S15"/>
    <mergeCell ref="E16:S16"/>
    <mergeCell ref="D18:D19"/>
    <mergeCell ref="AI18:AI19"/>
    <mergeCell ref="AJ18:AJ19"/>
    <mergeCell ref="AK18:AK19"/>
    <mergeCell ref="A1:AH1"/>
    <mergeCell ref="A2:AH2"/>
    <mergeCell ref="A3:AH3"/>
    <mergeCell ref="D4:D5"/>
    <mergeCell ref="AI4:AI5"/>
    <mergeCell ref="AJ4:AJ5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0"/>
  <sheetViews>
    <sheetView workbookViewId="0">
      <selection sqref="A1:XFD1048576"/>
    </sheetView>
  </sheetViews>
  <sheetFormatPr defaultColWidth="8.85546875" defaultRowHeight="15"/>
  <cols>
    <col min="1" max="1" width="13" customWidth="1"/>
    <col min="2" max="2" width="36.42578125" style="814" customWidth="1"/>
    <col min="5" max="34" width="7.28515625" customWidth="1"/>
    <col min="35" max="37" width="5.7109375" customWidth="1"/>
    <col min="38" max="38" width="8.7109375" style="815" customWidth="1"/>
    <col min="39" max="40" width="6.42578125" customWidth="1"/>
    <col min="41" max="41" width="3.5703125" customWidth="1"/>
    <col min="42" max="46" width="6.140625" customWidth="1"/>
    <col min="71" max="71" width="9.42578125" bestFit="1" customWidth="1"/>
  </cols>
  <sheetData>
    <row r="1" spans="1:95" ht="15.75" customHeight="1">
      <c r="A1" s="729" t="s">
        <v>291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  <c r="Q1" s="730"/>
      <c r="R1" s="730"/>
      <c r="S1" s="730"/>
      <c r="T1" s="730"/>
      <c r="U1" s="730"/>
      <c r="V1" s="730"/>
      <c r="W1" s="730"/>
      <c r="X1" s="730"/>
      <c r="Y1" s="730"/>
      <c r="Z1" s="730"/>
      <c r="AA1" s="730"/>
      <c r="AB1" s="730"/>
      <c r="AC1" s="730"/>
      <c r="AD1" s="730"/>
      <c r="AE1" s="730"/>
      <c r="AF1" s="730"/>
      <c r="AG1" s="730"/>
      <c r="AH1" s="730"/>
      <c r="AI1" s="731"/>
      <c r="AJ1" s="731"/>
      <c r="AK1" s="732"/>
      <c r="AL1" s="733"/>
      <c r="AM1" s="734"/>
      <c r="AN1" s="734"/>
      <c r="AO1" s="734"/>
      <c r="AP1" s="642"/>
      <c r="AQ1" s="642"/>
      <c r="AR1" s="642"/>
      <c r="AS1" s="642"/>
      <c r="AT1" s="642"/>
      <c r="AU1" s="642"/>
      <c r="AV1" s="642"/>
      <c r="AW1" s="642"/>
      <c r="AX1" s="642"/>
      <c r="AY1" s="642"/>
      <c r="AZ1" s="642"/>
      <c r="BA1" s="642"/>
      <c r="BB1" s="642"/>
      <c r="BC1" s="642"/>
      <c r="BD1" s="642"/>
      <c r="BE1" s="642"/>
      <c r="BF1" s="642"/>
      <c r="BG1" s="642"/>
      <c r="BH1" s="642"/>
      <c r="BI1" s="642"/>
      <c r="BJ1" s="642"/>
      <c r="BK1" s="642"/>
      <c r="BL1" s="642"/>
      <c r="BM1" s="642"/>
      <c r="BN1" s="642"/>
      <c r="BO1" s="642"/>
      <c r="BP1" s="642"/>
      <c r="BQ1" s="642"/>
      <c r="BR1" s="642"/>
      <c r="BS1" s="642"/>
      <c r="BT1" s="734"/>
    </row>
    <row r="2" spans="1:95" ht="15.75" customHeight="1">
      <c r="A2" s="735" t="s">
        <v>292</v>
      </c>
      <c r="B2" s="736"/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  <c r="N2" s="736"/>
      <c r="O2" s="736"/>
      <c r="P2" s="736"/>
      <c r="Q2" s="736"/>
      <c r="R2" s="736"/>
      <c r="S2" s="736"/>
      <c r="T2" s="736"/>
      <c r="U2" s="736"/>
      <c r="V2" s="736"/>
      <c r="W2" s="736"/>
      <c r="X2" s="736"/>
      <c r="Y2" s="736"/>
      <c r="Z2" s="736"/>
      <c r="AA2" s="736"/>
      <c r="AB2" s="736"/>
      <c r="AC2" s="736"/>
      <c r="AD2" s="736"/>
      <c r="AE2" s="736"/>
      <c r="AF2" s="736"/>
      <c r="AG2" s="736"/>
      <c r="AH2" s="736"/>
      <c r="AI2" s="737"/>
      <c r="AJ2" s="737"/>
      <c r="AK2" s="738"/>
      <c r="AL2" s="739"/>
      <c r="AM2" s="740">
        <f>18*6</f>
        <v>108</v>
      </c>
      <c r="AN2" s="741"/>
      <c r="AO2" s="741"/>
      <c r="AP2" s="741"/>
      <c r="AQ2" s="741"/>
      <c r="AR2" s="741"/>
      <c r="AS2" s="741"/>
      <c r="AT2" s="741"/>
      <c r="AU2" s="741"/>
      <c r="AV2" s="741"/>
      <c r="AW2" s="741"/>
      <c r="AX2" s="741"/>
      <c r="AY2" s="741"/>
      <c r="AZ2" s="741"/>
      <c r="BA2" s="741"/>
      <c r="BB2" s="741"/>
      <c r="BC2" s="741"/>
      <c r="BD2" s="741"/>
      <c r="BE2" s="741"/>
      <c r="BF2" s="741"/>
      <c r="BG2" s="741"/>
      <c r="BH2" s="741"/>
      <c r="BI2" s="741"/>
      <c r="BJ2" s="741"/>
      <c r="BK2" s="741"/>
      <c r="BL2" s="741"/>
      <c r="BM2" s="741"/>
      <c r="BN2" s="741"/>
      <c r="BO2" s="741"/>
      <c r="BP2" s="741"/>
      <c r="BQ2" s="741"/>
      <c r="BR2" s="741"/>
      <c r="BS2" s="741"/>
      <c r="BT2" s="742"/>
    </row>
    <row r="3" spans="1:95" ht="15.75" customHeight="1" thickBot="1">
      <c r="A3" s="743" t="s">
        <v>398</v>
      </c>
      <c r="B3" s="744"/>
      <c r="C3" s="744"/>
      <c r="D3" s="744"/>
      <c r="E3" s="744"/>
      <c r="F3" s="744"/>
      <c r="G3" s="744"/>
      <c r="H3" s="744"/>
      <c r="I3" s="744"/>
      <c r="J3" s="744"/>
      <c r="K3" s="744"/>
      <c r="L3" s="744"/>
      <c r="M3" s="744"/>
      <c r="N3" s="744"/>
      <c r="O3" s="744"/>
      <c r="P3" s="744"/>
      <c r="Q3" s="744"/>
      <c r="R3" s="744"/>
      <c r="S3" s="744"/>
      <c r="T3" s="744"/>
      <c r="U3" s="744"/>
      <c r="V3" s="744"/>
      <c r="W3" s="744"/>
      <c r="X3" s="744"/>
      <c r="Y3" s="744"/>
      <c r="Z3" s="744"/>
      <c r="AA3" s="744"/>
      <c r="AB3" s="744"/>
      <c r="AC3" s="744"/>
      <c r="AD3" s="744"/>
      <c r="AE3" s="744"/>
      <c r="AF3" s="744"/>
      <c r="AG3" s="744"/>
      <c r="AH3" s="744"/>
      <c r="AI3" s="745"/>
      <c r="AJ3" s="745"/>
      <c r="AK3" s="746"/>
      <c r="AL3" s="739"/>
      <c r="AM3" s="741"/>
      <c r="AN3" s="741"/>
      <c r="AO3" s="741"/>
      <c r="AP3" s="741"/>
      <c r="AQ3" s="741"/>
      <c r="AR3" s="741"/>
      <c r="AS3" s="741"/>
      <c r="AT3" s="741"/>
      <c r="AU3" s="741"/>
      <c r="AV3" s="741"/>
      <c r="AW3" s="741"/>
      <c r="AX3" s="741"/>
      <c r="AY3" s="741"/>
      <c r="AZ3" s="741"/>
      <c r="BA3" s="741"/>
      <c r="BB3" s="741"/>
      <c r="BC3" s="741"/>
      <c r="BD3" s="741"/>
      <c r="BE3" s="741"/>
      <c r="BF3" s="741"/>
      <c r="BG3" s="741"/>
      <c r="BH3" s="741"/>
      <c r="BI3" s="741"/>
      <c r="BJ3" s="741"/>
      <c r="BK3" s="741"/>
      <c r="BL3" s="741"/>
      <c r="BM3" s="741"/>
      <c r="BN3" s="741"/>
      <c r="BO3" s="741"/>
      <c r="BP3" s="741"/>
      <c r="BQ3" s="741"/>
      <c r="BR3" s="741"/>
      <c r="BS3" s="741"/>
      <c r="BT3" s="742"/>
    </row>
    <row r="4" spans="1:95" ht="15" customHeight="1">
      <c r="A4" s="747" t="s">
        <v>399</v>
      </c>
      <c r="B4" s="748" t="s">
        <v>400</v>
      </c>
      <c r="C4" s="749" t="s">
        <v>50</v>
      </c>
      <c r="D4" s="750" t="s">
        <v>3</v>
      </c>
      <c r="E4" s="634">
        <v>1</v>
      </c>
      <c r="F4" s="634">
        <v>2</v>
      </c>
      <c r="G4" s="634">
        <v>3</v>
      </c>
      <c r="H4" s="634">
        <v>4</v>
      </c>
      <c r="I4" s="634">
        <v>5</v>
      </c>
      <c r="J4" s="634">
        <v>6</v>
      </c>
      <c r="K4" s="634">
        <v>7</v>
      </c>
      <c r="L4" s="634">
        <v>8</v>
      </c>
      <c r="M4" s="634">
        <v>9</v>
      </c>
      <c r="N4" s="634">
        <v>10</v>
      </c>
      <c r="O4" s="634">
        <v>11</v>
      </c>
      <c r="P4" s="634">
        <v>12</v>
      </c>
      <c r="Q4" s="634">
        <v>13</v>
      </c>
      <c r="R4" s="634">
        <v>14</v>
      </c>
      <c r="S4" s="634">
        <v>15</v>
      </c>
      <c r="T4" s="634">
        <v>16</v>
      </c>
      <c r="U4" s="634">
        <v>17</v>
      </c>
      <c r="V4" s="634">
        <v>18</v>
      </c>
      <c r="W4" s="634">
        <v>19</v>
      </c>
      <c r="X4" s="634">
        <v>20</v>
      </c>
      <c r="Y4" s="634">
        <v>21</v>
      </c>
      <c r="Z4" s="634">
        <v>22</v>
      </c>
      <c r="AA4" s="634">
        <v>23</v>
      </c>
      <c r="AB4" s="634">
        <v>24</v>
      </c>
      <c r="AC4" s="634">
        <v>25</v>
      </c>
      <c r="AD4" s="634">
        <v>26</v>
      </c>
      <c r="AE4" s="634">
        <v>27</v>
      </c>
      <c r="AF4" s="634">
        <v>28</v>
      </c>
      <c r="AG4" s="634">
        <v>29</v>
      </c>
      <c r="AH4" s="634">
        <v>30</v>
      </c>
      <c r="AI4" s="751" t="s">
        <v>4</v>
      </c>
      <c r="AJ4" s="752" t="s">
        <v>5</v>
      </c>
      <c r="AK4" s="752" t="s">
        <v>6</v>
      </c>
      <c r="AL4" s="753"/>
      <c r="AM4" s="741"/>
      <c r="AN4" s="741"/>
      <c r="AO4" s="741"/>
      <c r="AP4" s="741"/>
      <c r="AQ4" s="741"/>
      <c r="AR4" s="741"/>
      <c r="AS4" s="741"/>
      <c r="AT4" s="741"/>
      <c r="AU4" s="741"/>
      <c r="AV4" s="741"/>
      <c r="AW4" s="741"/>
      <c r="AX4" s="741"/>
      <c r="AY4" s="741"/>
      <c r="AZ4" s="741"/>
      <c r="BA4" s="741"/>
      <c r="BB4" s="741"/>
      <c r="BC4" s="741"/>
      <c r="BD4" s="741"/>
      <c r="BE4" s="741"/>
      <c r="BF4" s="741"/>
      <c r="BG4" s="741"/>
      <c r="BH4" s="741"/>
      <c r="BI4" s="741"/>
      <c r="BJ4" s="741"/>
      <c r="BK4" s="741"/>
      <c r="BL4" s="741"/>
      <c r="BM4" s="741"/>
      <c r="BN4" s="741"/>
      <c r="BO4" s="741"/>
      <c r="BP4" s="741"/>
      <c r="BQ4" s="741"/>
      <c r="BR4" s="741"/>
      <c r="BS4" s="741"/>
      <c r="BT4" s="754"/>
    </row>
    <row r="5" spans="1:95" ht="15" customHeight="1">
      <c r="A5" s="755"/>
      <c r="B5" s="756" t="s">
        <v>294</v>
      </c>
      <c r="C5" s="757" t="s">
        <v>211</v>
      </c>
      <c r="D5" s="758"/>
      <c r="E5" s="634" t="s">
        <v>11</v>
      </c>
      <c r="F5" s="634" t="s">
        <v>12</v>
      </c>
      <c r="G5" s="634" t="s">
        <v>13</v>
      </c>
      <c r="H5" s="634" t="s">
        <v>8</v>
      </c>
      <c r="I5" s="634" t="s">
        <v>9</v>
      </c>
      <c r="J5" s="634" t="s">
        <v>10</v>
      </c>
      <c r="K5" s="634" t="s">
        <v>154</v>
      </c>
      <c r="L5" s="634" t="s">
        <v>11</v>
      </c>
      <c r="M5" s="634" t="s">
        <v>12</v>
      </c>
      <c r="N5" s="634" t="s">
        <v>13</v>
      </c>
      <c r="O5" s="634" t="s">
        <v>8</v>
      </c>
      <c r="P5" s="634" t="s">
        <v>9</v>
      </c>
      <c r="Q5" s="634" t="s">
        <v>10</v>
      </c>
      <c r="R5" s="634" t="s">
        <v>154</v>
      </c>
      <c r="S5" s="634" t="s">
        <v>11</v>
      </c>
      <c r="T5" s="634" t="s">
        <v>12</v>
      </c>
      <c r="U5" s="634" t="s">
        <v>13</v>
      </c>
      <c r="V5" s="634" t="s">
        <v>8</v>
      </c>
      <c r="W5" s="634" t="s">
        <v>9</v>
      </c>
      <c r="X5" s="634" t="s">
        <v>10</v>
      </c>
      <c r="Y5" s="634" t="s">
        <v>154</v>
      </c>
      <c r="Z5" s="634" t="s">
        <v>11</v>
      </c>
      <c r="AA5" s="634" t="s">
        <v>12</v>
      </c>
      <c r="AB5" s="634" t="s">
        <v>13</v>
      </c>
      <c r="AC5" s="634" t="s">
        <v>8</v>
      </c>
      <c r="AD5" s="634" t="s">
        <v>9</v>
      </c>
      <c r="AE5" s="634" t="s">
        <v>10</v>
      </c>
      <c r="AF5" s="634" t="s">
        <v>154</v>
      </c>
      <c r="AG5" s="634" t="s">
        <v>11</v>
      </c>
      <c r="AH5" s="634" t="s">
        <v>12</v>
      </c>
      <c r="AI5" s="751"/>
      <c r="AJ5" s="752"/>
      <c r="AK5" s="752"/>
      <c r="AL5" s="753"/>
      <c r="AM5" s="759" t="s">
        <v>4</v>
      </c>
      <c r="AN5" s="759" t="s">
        <v>6</v>
      </c>
      <c r="AO5" s="3"/>
      <c r="AP5" s="760" t="s">
        <v>14</v>
      </c>
      <c r="AQ5" s="760" t="s">
        <v>15</v>
      </c>
      <c r="AR5" s="760" t="s">
        <v>16</v>
      </c>
      <c r="AS5" s="760" t="s">
        <v>17</v>
      </c>
      <c r="AT5" s="760" t="s">
        <v>18</v>
      </c>
      <c r="AU5" s="544" t="s">
        <v>19</v>
      </c>
      <c r="AV5" s="544" t="s">
        <v>20</v>
      </c>
      <c r="AW5" s="544" t="s">
        <v>21</v>
      </c>
      <c r="AX5" s="544" t="s">
        <v>62</v>
      </c>
      <c r="AY5" s="544" t="s">
        <v>23</v>
      </c>
      <c r="AZ5" s="544" t="s">
        <v>155</v>
      </c>
      <c r="BA5" s="544" t="s">
        <v>24</v>
      </c>
      <c r="BB5" s="544" t="s">
        <v>25</v>
      </c>
      <c r="BC5" s="544" t="s">
        <v>26</v>
      </c>
      <c r="BD5" s="544" t="s">
        <v>27</v>
      </c>
      <c r="BE5" s="544" t="s">
        <v>156</v>
      </c>
      <c r="BF5" s="544" t="s">
        <v>157</v>
      </c>
      <c r="BG5" s="544" t="s">
        <v>30</v>
      </c>
      <c r="BH5" s="544" t="s">
        <v>31</v>
      </c>
      <c r="BI5" s="544" t="s">
        <v>32</v>
      </c>
      <c r="BJ5" s="544" t="s">
        <v>33</v>
      </c>
      <c r="BK5" s="544" t="s">
        <v>401</v>
      </c>
      <c r="BL5" s="544" t="s">
        <v>107</v>
      </c>
      <c r="BM5" s="544" t="s">
        <v>214</v>
      </c>
      <c r="BN5" s="544" t="s">
        <v>402</v>
      </c>
      <c r="BO5" s="544" t="s">
        <v>296</v>
      </c>
      <c r="BP5" s="544" t="s">
        <v>297</v>
      </c>
      <c r="BQ5" s="544" t="s">
        <v>298</v>
      </c>
      <c r="BR5" s="761" t="s">
        <v>34</v>
      </c>
      <c r="BS5" s="761" t="s">
        <v>35</v>
      </c>
      <c r="BT5" s="754"/>
      <c r="BU5" s="544" t="s">
        <v>19</v>
      </c>
      <c r="BV5" s="544" t="s">
        <v>20</v>
      </c>
      <c r="BW5" s="544" t="s">
        <v>21</v>
      </c>
      <c r="BX5" s="544" t="s">
        <v>62</v>
      </c>
      <c r="BY5" s="544" t="s">
        <v>23</v>
      </c>
      <c r="BZ5" s="544" t="s">
        <v>155</v>
      </c>
      <c r="CA5" s="544" t="s">
        <v>24</v>
      </c>
      <c r="CB5" s="544" t="s">
        <v>25</v>
      </c>
      <c r="CC5" s="544" t="s">
        <v>26</v>
      </c>
      <c r="CD5" s="544" t="s">
        <v>27</v>
      </c>
      <c r="CE5" s="544" t="s">
        <v>28</v>
      </c>
      <c r="CF5" s="544" t="s">
        <v>157</v>
      </c>
      <c r="CG5" s="544" t="s">
        <v>30</v>
      </c>
      <c r="CH5" s="544" t="s">
        <v>31</v>
      </c>
      <c r="CI5" s="544" t="s">
        <v>156</v>
      </c>
      <c r="CJ5" s="544" t="s">
        <v>33</v>
      </c>
      <c r="CK5" s="544" t="s">
        <v>401</v>
      </c>
      <c r="CL5" s="544" t="s">
        <v>107</v>
      </c>
      <c r="CM5" s="544" t="s">
        <v>214</v>
      </c>
      <c r="CN5" s="544" t="s">
        <v>402</v>
      </c>
      <c r="CO5" s="544" t="s">
        <v>296</v>
      </c>
      <c r="CP5" s="544" t="s">
        <v>297</v>
      </c>
      <c r="CQ5" s="544" t="s">
        <v>32</v>
      </c>
    </row>
    <row r="6" spans="1:95" ht="15.75">
      <c r="A6" s="762" t="s">
        <v>403</v>
      </c>
      <c r="B6" s="763" t="s">
        <v>404</v>
      </c>
      <c r="C6" s="764">
        <v>602458</v>
      </c>
      <c r="D6" s="765" t="s">
        <v>95</v>
      </c>
      <c r="E6" s="649"/>
      <c r="F6" s="651"/>
      <c r="G6" s="651"/>
      <c r="H6" s="651"/>
      <c r="I6" s="651"/>
      <c r="J6" s="651"/>
      <c r="K6" s="649" t="s">
        <v>62</v>
      </c>
      <c r="L6" s="649"/>
      <c r="M6" s="650" t="s">
        <v>62</v>
      </c>
      <c r="N6" s="651" t="s">
        <v>62</v>
      </c>
      <c r="O6" s="651"/>
      <c r="P6" s="650" t="s">
        <v>62</v>
      </c>
      <c r="Q6" s="651" t="s">
        <v>62</v>
      </c>
      <c r="R6" s="649"/>
      <c r="S6" s="649"/>
      <c r="T6" s="651" t="s">
        <v>62</v>
      </c>
      <c r="U6" s="650" t="s">
        <v>62</v>
      </c>
      <c r="V6" s="651"/>
      <c r="W6" s="649" t="s">
        <v>62</v>
      </c>
      <c r="X6" s="649"/>
      <c r="Y6" s="652" t="s">
        <v>62</v>
      </c>
      <c r="Z6" s="649" t="s">
        <v>62</v>
      </c>
      <c r="AA6" s="651"/>
      <c r="AB6" s="651" t="s">
        <v>62</v>
      </c>
      <c r="AC6" s="651" t="s">
        <v>62</v>
      </c>
      <c r="AD6" s="651"/>
      <c r="AE6" s="649"/>
      <c r="AF6" s="649" t="s">
        <v>62</v>
      </c>
      <c r="AG6" s="649"/>
      <c r="AH6" s="650" t="s">
        <v>62</v>
      </c>
      <c r="AI6" s="766">
        <f t="shared" ref="AI6:AI17" si="0">AM6</f>
        <v>108</v>
      </c>
      <c r="AJ6" s="767">
        <f t="shared" ref="AJ6:AJ17" si="1">AI6+AK6</f>
        <v>168</v>
      </c>
      <c r="AK6" s="767">
        <f>AN6</f>
        <v>60</v>
      </c>
      <c r="AL6" s="768" t="s">
        <v>229</v>
      </c>
      <c r="AM6" s="769">
        <f>$AM$2-BR6</f>
        <v>108</v>
      </c>
      <c r="AN6" s="769">
        <f>(BS6-AM6)</f>
        <v>60</v>
      </c>
      <c r="AO6" s="3"/>
      <c r="AP6" s="760"/>
      <c r="AQ6" s="760"/>
      <c r="AR6" s="760"/>
      <c r="AS6" s="760"/>
      <c r="AT6" s="760"/>
      <c r="AU6" s="770">
        <f t="shared" ref="AU6:AU17" si="2">COUNTIF(E6:AH6,"M")</f>
        <v>0</v>
      </c>
      <c r="AV6" s="770">
        <f t="shared" ref="AV6:AV17" si="3">COUNTIF(E6:AH6,"T")</f>
        <v>0</v>
      </c>
      <c r="AW6" s="770">
        <f t="shared" ref="AW6:AW17" si="4">COUNTIF(E6:AH6,"P")</f>
        <v>0</v>
      </c>
      <c r="AX6" s="770">
        <f t="shared" ref="AX6:AX17" si="5">COUNTIF(E6:AH6,"N")</f>
        <v>14</v>
      </c>
      <c r="AY6" s="770">
        <f t="shared" ref="AY6:AY17" si="6">COUNTIF(E6:AH6,"M/T")</f>
        <v>0</v>
      </c>
      <c r="AZ6" s="770">
        <f t="shared" ref="AZ6:AZ17" si="7">COUNTIF(E6:AH6,"I/I")</f>
        <v>0</v>
      </c>
      <c r="BA6" s="770">
        <f t="shared" ref="BA6:BA17" si="8">COUNTIF(E6:AH6,"I")</f>
        <v>0</v>
      </c>
      <c r="BB6" s="770">
        <f t="shared" ref="BB6:BB17" si="9">COUNTIF(E6:AH6,"I²")</f>
        <v>0</v>
      </c>
      <c r="BC6" s="770">
        <f t="shared" ref="BC6:BC17" si="10">COUNTIF(E6:AH6,"M4")</f>
        <v>0</v>
      </c>
      <c r="BD6" s="770">
        <f t="shared" ref="BD6:BD17" si="11">COUNTIF(E6:AH6,"T5")</f>
        <v>0</v>
      </c>
      <c r="BE6" s="770">
        <f t="shared" ref="BE6:BE17" si="12">COUNTIF(E6:AH6,"M/N")</f>
        <v>0</v>
      </c>
      <c r="BF6" s="770">
        <f t="shared" ref="BF6:BF17" si="13">COUNTIF(E6:AH6,"T/N")</f>
        <v>0</v>
      </c>
      <c r="BG6" s="770">
        <f t="shared" ref="BG6:BG17" si="14">COUNTIF(E6:AH6,"T/I")</f>
        <v>0</v>
      </c>
      <c r="BH6" s="770">
        <f t="shared" ref="BH6:BH17" si="15">COUNTIF(E6:AH6,"P/I")</f>
        <v>0</v>
      </c>
      <c r="BI6" s="770">
        <f t="shared" ref="BI6:BI17" si="16">COUNTIF(E6:AH6,"M/I")</f>
        <v>0</v>
      </c>
      <c r="BJ6" s="770">
        <f t="shared" ref="BJ6:BJ17" si="17">COUNTIF(E6:AH6,"M4/T")</f>
        <v>0</v>
      </c>
      <c r="BK6" s="770">
        <f t="shared" ref="BK6:BK17" si="18">COUNTIF(E6:AH6,"I2/N")</f>
        <v>0</v>
      </c>
      <c r="BL6" s="770">
        <f t="shared" ref="BL6:BL17" si="19">COUNTIF(E6:AH6,"M5")</f>
        <v>0</v>
      </c>
      <c r="BM6" s="770">
        <f t="shared" ref="BM6:BM17" si="20">COUNTIF(E6:AH6,"M6")</f>
        <v>0</v>
      </c>
      <c r="BN6" s="770">
        <f t="shared" ref="BN6:BN17" si="21">COUNTIF(E6:AH6,"T2/N")</f>
        <v>0</v>
      </c>
      <c r="BO6" s="770">
        <f t="shared" ref="BO6:BO17" si="22">COUNTIF(E6:AH6,"P2")</f>
        <v>0</v>
      </c>
      <c r="BP6" s="770">
        <f t="shared" ref="BP6:BP17" si="23">COUNTIF(E6:AH6,"T5/N")</f>
        <v>0</v>
      </c>
      <c r="BQ6" s="770">
        <f t="shared" ref="BQ6:BQ17" si="24">COUNTIF(E6:AH6,"M5/I")</f>
        <v>0</v>
      </c>
      <c r="BR6" s="770">
        <f>((AQ6*6)+(AR6*6)+(AS6*6)+(AT6*6)+(AP6*6))</f>
        <v>0</v>
      </c>
      <c r="BS6" s="771">
        <f t="shared" ref="BS6:BS17" si="25">(AU6*$BU$6)+(AV6*$BV$6)+(AW6*$BW$6)+(AX6*$BX$6)+(AY6*$BY$6)+(AZ6*$BZ$6)+(BA6*$CA$6)+(BB6*$CB$6)+(BC6*$CC$6)+(BD6*$CD$6)+(BE6*$CE$6)+(BF6*$CF$6+(BG6*$CG$6)+(BH6*$CH$6)+(BI6*$CI$6)+(BJ6*$CJ$6)+(BK6*$CK$6)+(BL6*$CL$6)+(BM6*$CM6)+(BN6*$CN$6)+(BO6*$CO$6)+(BP6*$CP$6)+(BQ6*$CQ$6))</f>
        <v>168</v>
      </c>
      <c r="BT6" s="754"/>
      <c r="BU6" s="542">
        <v>6</v>
      </c>
      <c r="BV6" s="542">
        <v>6</v>
      </c>
      <c r="BW6" s="542">
        <v>12</v>
      </c>
      <c r="BX6" s="542">
        <v>12</v>
      </c>
      <c r="BY6" s="542">
        <v>12</v>
      </c>
      <c r="BZ6" s="542">
        <v>12</v>
      </c>
      <c r="CA6" s="542">
        <v>6</v>
      </c>
      <c r="CB6" s="542">
        <v>6</v>
      </c>
      <c r="CC6" s="542">
        <v>6</v>
      </c>
      <c r="CD6" s="542">
        <v>6</v>
      </c>
      <c r="CE6" s="542">
        <v>18</v>
      </c>
      <c r="CF6" s="542">
        <v>18</v>
      </c>
      <c r="CG6" s="542">
        <v>12</v>
      </c>
      <c r="CH6" s="542">
        <v>18</v>
      </c>
      <c r="CI6" s="542">
        <v>12</v>
      </c>
      <c r="CJ6" s="542">
        <v>8</v>
      </c>
      <c r="CK6" s="542">
        <v>18</v>
      </c>
      <c r="CL6" s="542">
        <v>3</v>
      </c>
      <c r="CM6" s="559">
        <v>6</v>
      </c>
      <c r="CN6" s="560">
        <v>15</v>
      </c>
      <c r="CO6" s="561">
        <v>12</v>
      </c>
      <c r="CP6" s="560">
        <v>18</v>
      </c>
      <c r="CQ6" s="560">
        <v>18</v>
      </c>
    </row>
    <row r="7" spans="1:95" ht="15.75" customHeight="1">
      <c r="A7" s="762" t="s">
        <v>405</v>
      </c>
      <c r="B7" s="763" t="s">
        <v>406</v>
      </c>
      <c r="C7" s="764">
        <v>889182</v>
      </c>
      <c r="D7" s="765" t="s">
        <v>95</v>
      </c>
      <c r="E7" s="649" t="s">
        <v>350</v>
      </c>
      <c r="F7" s="651"/>
      <c r="G7" s="650" t="s">
        <v>62</v>
      </c>
      <c r="H7" s="651" t="s">
        <v>482</v>
      </c>
      <c r="I7" s="650" t="s">
        <v>62</v>
      </c>
      <c r="J7" s="651"/>
      <c r="K7" s="649" t="s">
        <v>62</v>
      </c>
      <c r="L7" s="652" t="s">
        <v>156</v>
      </c>
      <c r="M7" s="650" t="s">
        <v>61</v>
      </c>
      <c r="N7" s="651" t="s">
        <v>62</v>
      </c>
      <c r="O7" s="650" t="s">
        <v>19</v>
      </c>
      <c r="P7" s="651"/>
      <c r="Q7" s="651" t="s">
        <v>62</v>
      </c>
      <c r="R7" s="652" t="s">
        <v>62</v>
      </c>
      <c r="S7" s="652" t="s">
        <v>62</v>
      </c>
      <c r="T7" s="651" t="s">
        <v>482</v>
      </c>
      <c r="U7" s="650" t="s">
        <v>19</v>
      </c>
      <c r="V7" s="651"/>
      <c r="W7" s="649" t="s">
        <v>482</v>
      </c>
      <c r="X7" s="649"/>
      <c r="Y7" s="649"/>
      <c r="Z7" s="652" t="s">
        <v>31</v>
      </c>
      <c r="AA7" s="651"/>
      <c r="AB7" s="650" t="s">
        <v>19</v>
      </c>
      <c r="AC7" s="651" t="s">
        <v>62</v>
      </c>
      <c r="AD7" s="650" t="s">
        <v>62</v>
      </c>
      <c r="AE7" s="649"/>
      <c r="AF7" s="649" t="s">
        <v>62</v>
      </c>
      <c r="AG7" s="652" t="s">
        <v>62</v>
      </c>
      <c r="AH7" s="651"/>
      <c r="AI7" s="766">
        <f t="shared" si="0"/>
        <v>108</v>
      </c>
      <c r="AJ7" s="767">
        <f t="shared" si="1"/>
        <v>264</v>
      </c>
      <c r="AK7" s="767">
        <f t="shared" ref="AK7:AK17" si="26">AN7</f>
        <v>156</v>
      </c>
      <c r="AL7" s="768" t="s">
        <v>483</v>
      </c>
      <c r="AM7" s="769">
        <f t="shared" ref="AM7:AM17" si="27">$AM$2-BR7</f>
        <v>108</v>
      </c>
      <c r="AN7" s="769">
        <f t="shared" ref="AN7:AN17" si="28">(BS7-AM7)</f>
        <v>156</v>
      </c>
      <c r="AO7" s="3"/>
      <c r="AP7" s="760"/>
      <c r="AQ7" s="760"/>
      <c r="AR7" s="760"/>
      <c r="AS7" s="760"/>
      <c r="AT7" s="760"/>
      <c r="AU7" s="770">
        <f t="shared" si="2"/>
        <v>3</v>
      </c>
      <c r="AV7" s="770">
        <f t="shared" si="3"/>
        <v>0</v>
      </c>
      <c r="AW7" s="770">
        <f t="shared" si="4"/>
        <v>0</v>
      </c>
      <c r="AX7" s="770">
        <f t="shared" si="5"/>
        <v>11</v>
      </c>
      <c r="AY7" s="770">
        <f t="shared" si="6"/>
        <v>0</v>
      </c>
      <c r="AZ7" s="770">
        <f t="shared" si="7"/>
        <v>0</v>
      </c>
      <c r="BA7" s="770">
        <f t="shared" si="8"/>
        <v>1</v>
      </c>
      <c r="BB7" s="770">
        <f t="shared" si="9"/>
        <v>0</v>
      </c>
      <c r="BC7" s="770">
        <f t="shared" si="10"/>
        <v>0</v>
      </c>
      <c r="BD7" s="770">
        <f t="shared" si="11"/>
        <v>0</v>
      </c>
      <c r="BE7" s="770">
        <f t="shared" si="12"/>
        <v>4</v>
      </c>
      <c r="BF7" s="770">
        <f t="shared" si="13"/>
        <v>0</v>
      </c>
      <c r="BG7" s="770">
        <f t="shared" si="14"/>
        <v>0</v>
      </c>
      <c r="BH7" s="770">
        <f t="shared" si="15"/>
        <v>2</v>
      </c>
      <c r="BI7" s="770">
        <f t="shared" si="16"/>
        <v>0</v>
      </c>
      <c r="BJ7" s="770">
        <f t="shared" si="17"/>
        <v>0</v>
      </c>
      <c r="BK7" s="770">
        <f t="shared" si="18"/>
        <v>0</v>
      </c>
      <c r="BL7" s="770">
        <f t="shared" si="19"/>
        <v>0</v>
      </c>
      <c r="BM7" s="770">
        <f t="shared" si="20"/>
        <v>0</v>
      </c>
      <c r="BN7" s="770">
        <f t="shared" si="21"/>
        <v>0</v>
      </c>
      <c r="BO7" s="770">
        <f t="shared" si="22"/>
        <v>0</v>
      </c>
      <c r="BP7" s="770">
        <f t="shared" si="23"/>
        <v>0</v>
      </c>
      <c r="BQ7" s="770">
        <f t="shared" si="24"/>
        <v>0</v>
      </c>
      <c r="BR7" s="770">
        <f>((AQ7*6)+(AR7*6)+(AS7*6)+(AT7*6)+(AP7*6))</f>
        <v>0</v>
      </c>
      <c r="BS7" s="771">
        <f t="shared" si="25"/>
        <v>264</v>
      </c>
      <c r="BT7" s="754"/>
    </row>
    <row r="8" spans="1:95" ht="15.75">
      <c r="A8" s="762" t="s">
        <v>407</v>
      </c>
      <c r="B8" s="763" t="s">
        <v>408</v>
      </c>
      <c r="C8" s="764">
        <v>193516</v>
      </c>
      <c r="D8" s="765" t="s">
        <v>95</v>
      </c>
      <c r="E8" s="649"/>
      <c r="F8" s="651"/>
      <c r="G8" s="651"/>
      <c r="H8" s="650" t="s">
        <v>62</v>
      </c>
      <c r="I8" s="650" t="s">
        <v>61</v>
      </c>
      <c r="J8" s="651"/>
      <c r="K8" s="649"/>
      <c r="L8" s="649"/>
      <c r="M8" s="650" t="s">
        <v>62</v>
      </c>
      <c r="N8" s="650" t="s">
        <v>62</v>
      </c>
      <c r="O8" s="651"/>
      <c r="P8" s="651" t="s">
        <v>62</v>
      </c>
      <c r="Q8" s="651" t="s">
        <v>62</v>
      </c>
      <c r="R8" s="652" t="s">
        <v>62</v>
      </c>
      <c r="S8" s="649" t="s">
        <v>62</v>
      </c>
      <c r="T8" s="651" t="s">
        <v>62</v>
      </c>
      <c r="U8" s="651"/>
      <c r="V8" s="651"/>
      <c r="W8" s="649"/>
      <c r="X8" s="649"/>
      <c r="Y8" s="649"/>
      <c r="Z8" s="649"/>
      <c r="AA8" s="651"/>
      <c r="AB8" s="651" t="s">
        <v>62</v>
      </c>
      <c r="AC8" s="651" t="s">
        <v>62</v>
      </c>
      <c r="AD8" s="651" t="s">
        <v>62</v>
      </c>
      <c r="AE8" s="649" t="s">
        <v>62</v>
      </c>
      <c r="AF8" s="649" t="s">
        <v>62</v>
      </c>
      <c r="AG8" s="652" t="s">
        <v>62</v>
      </c>
      <c r="AH8" s="650" t="s">
        <v>61</v>
      </c>
      <c r="AI8" s="766">
        <f t="shared" si="0"/>
        <v>108</v>
      </c>
      <c r="AJ8" s="767">
        <f t="shared" si="1"/>
        <v>180</v>
      </c>
      <c r="AK8" s="767">
        <f t="shared" si="26"/>
        <v>72</v>
      </c>
      <c r="AL8" s="768" t="s">
        <v>229</v>
      </c>
      <c r="AM8" s="769">
        <f t="shared" si="27"/>
        <v>108</v>
      </c>
      <c r="AN8" s="769">
        <f t="shared" si="28"/>
        <v>72</v>
      </c>
      <c r="AO8" s="3"/>
      <c r="AP8" s="760"/>
      <c r="AQ8" s="760"/>
      <c r="AR8" s="760"/>
      <c r="AS8" s="760"/>
      <c r="AT8" s="760"/>
      <c r="AU8" s="770">
        <f t="shared" si="2"/>
        <v>0</v>
      </c>
      <c r="AV8" s="770">
        <f t="shared" si="3"/>
        <v>0</v>
      </c>
      <c r="AW8" s="770">
        <f t="shared" si="4"/>
        <v>0</v>
      </c>
      <c r="AX8" s="770">
        <f t="shared" si="5"/>
        <v>14</v>
      </c>
      <c r="AY8" s="770">
        <f t="shared" si="6"/>
        <v>0</v>
      </c>
      <c r="AZ8" s="770">
        <f t="shared" si="7"/>
        <v>0</v>
      </c>
      <c r="BA8" s="770">
        <f t="shared" si="8"/>
        <v>2</v>
      </c>
      <c r="BB8" s="770">
        <f t="shared" si="9"/>
        <v>0</v>
      </c>
      <c r="BC8" s="770">
        <f t="shared" si="10"/>
        <v>0</v>
      </c>
      <c r="BD8" s="770">
        <f t="shared" si="11"/>
        <v>0</v>
      </c>
      <c r="BE8" s="770">
        <f t="shared" si="12"/>
        <v>0</v>
      </c>
      <c r="BF8" s="770">
        <f t="shared" si="13"/>
        <v>0</v>
      </c>
      <c r="BG8" s="770">
        <f t="shared" si="14"/>
        <v>0</v>
      </c>
      <c r="BH8" s="770">
        <f t="shared" si="15"/>
        <v>0</v>
      </c>
      <c r="BI8" s="770">
        <f t="shared" si="16"/>
        <v>0</v>
      </c>
      <c r="BJ8" s="770">
        <f t="shared" si="17"/>
        <v>0</v>
      </c>
      <c r="BK8" s="770">
        <f t="shared" si="18"/>
        <v>0</v>
      </c>
      <c r="BL8" s="770">
        <f t="shared" si="19"/>
        <v>0</v>
      </c>
      <c r="BM8" s="770">
        <f t="shared" si="20"/>
        <v>0</v>
      </c>
      <c r="BN8" s="770">
        <f t="shared" si="21"/>
        <v>0</v>
      </c>
      <c r="BO8" s="770">
        <f t="shared" si="22"/>
        <v>0</v>
      </c>
      <c r="BP8" s="770">
        <f t="shared" si="23"/>
        <v>0</v>
      </c>
      <c r="BQ8" s="770">
        <f t="shared" si="24"/>
        <v>0</v>
      </c>
      <c r="BR8" s="770">
        <f t="shared" ref="BR8:BR17" si="29">((AQ8*6)+(AR8*6)+(AS8*6)+(AT8)+(AP8*6))</f>
        <v>0</v>
      </c>
      <c r="BS8" s="771">
        <f t="shared" si="25"/>
        <v>180</v>
      </c>
      <c r="BT8" s="754"/>
    </row>
    <row r="9" spans="1:95" ht="15.75">
      <c r="A9" s="762" t="s">
        <v>409</v>
      </c>
      <c r="B9" s="763" t="s">
        <v>410</v>
      </c>
      <c r="C9" s="764">
        <v>999756</v>
      </c>
      <c r="D9" s="765" t="s">
        <v>95</v>
      </c>
      <c r="E9" s="649" t="s">
        <v>62</v>
      </c>
      <c r="F9" s="651"/>
      <c r="G9" s="650" t="s">
        <v>62</v>
      </c>
      <c r="H9" s="651" t="s">
        <v>62</v>
      </c>
      <c r="I9" s="651"/>
      <c r="J9" s="650" t="s">
        <v>62</v>
      </c>
      <c r="K9" s="649" t="s">
        <v>62</v>
      </c>
      <c r="L9" s="649"/>
      <c r="M9" s="651"/>
      <c r="N9" s="651" t="s">
        <v>62</v>
      </c>
      <c r="O9" s="651"/>
      <c r="P9" s="651"/>
      <c r="Q9" s="651" t="s">
        <v>62</v>
      </c>
      <c r="R9" s="649"/>
      <c r="S9" s="649"/>
      <c r="T9" s="651" t="s">
        <v>62</v>
      </c>
      <c r="U9" s="651"/>
      <c r="V9" s="651"/>
      <c r="W9" s="649" t="s">
        <v>62</v>
      </c>
      <c r="X9" s="649"/>
      <c r="Y9" s="649"/>
      <c r="Z9" s="649" t="s">
        <v>62</v>
      </c>
      <c r="AA9" s="650" t="s">
        <v>62</v>
      </c>
      <c r="AB9" s="651"/>
      <c r="AC9" s="651" t="s">
        <v>62</v>
      </c>
      <c r="AD9" s="651"/>
      <c r="AE9" s="649"/>
      <c r="AF9" s="652" t="s">
        <v>62</v>
      </c>
      <c r="AG9" s="649"/>
      <c r="AH9" s="651"/>
      <c r="AI9" s="766">
        <f t="shared" si="0"/>
        <v>108</v>
      </c>
      <c r="AJ9" s="767">
        <f t="shared" si="1"/>
        <v>156</v>
      </c>
      <c r="AK9" s="767">
        <f t="shared" si="26"/>
        <v>48</v>
      </c>
      <c r="AL9" s="768" t="s">
        <v>229</v>
      </c>
      <c r="AM9" s="769">
        <f t="shared" si="27"/>
        <v>108</v>
      </c>
      <c r="AN9" s="769">
        <f t="shared" si="28"/>
        <v>48</v>
      </c>
      <c r="AO9" s="3"/>
      <c r="AP9" s="760"/>
      <c r="AQ9" s="760"/>
      <c r="AR9" s="760"/>
      <c r="AS9" s="760"/>
      <c r="AT9" s="760"/>
      <c r="AU9" s="770">
        <f t="shared" si="2"/>
        <v>0</v>
      </c>
      <c r="AV9" s="770">
        <f t="shared" si="3"/>
        <v>0</v>
      </c>
      <c r="AW9" s="770">
        <f t="shared" si="4"/>
        <v>0</v>
      </c>
      <c r="AX9" s="770">
        <f t="shared" si="5"/>
        <v>13</v>
      </c>
      <c r="AY9" s="770">
        <f t="shared" si="6"/>
        <v>0</v>
      </c>
      <c r="AZ9" s="770">
        <f t="shared" si="7"/>
        <v>0</v>
      </c>
      <c r="BA9" s="770">
        <f t="shared" si="8"/>
        <v>0</v>
      </c>
      <c r="BB9" s="770">
        <f t="shared" si="9"/>
        <v>0</v>
      </c>
      <c r="BC9" s="770">
        <f t="shared" si="10"/>
        <v>0</v>
      </c>
      <c r="BD9" s="770">
        <f t="shared" si="11"/>
        <v>0</v>
      </c>
      <c r="BE9" s="770">
        <f t="shared" si="12"/>
        <v>0</v>
      </c>
      <c r="BF9" s="770">
        <f t="shared" si="13"/>
        <v>0</v>
      </c>
      <c r="BG9" s="770">
        <f t="shared" si="14"/>
        <v>0</v>
      </c>
      <c r="BH9" s="770">
        <f t="shared" si="15"/>
        <v>0</v>
      </c>
      <c r="BI9" s="770">
        <f t="shared" si="16"/>
        <v>0</v>
      </c>
      <c r="BJ9" s="770">
        <f t="shared" si="17"/>
        <v>0</v>
      </c>
      <c r="BK9" s="770">
        <f t="shared" si="18"/>
        <v>0</v>
      </c>
      <c r="BL9" s="770">
        <f t="shared" si="19"/>
        <v>0</v>
      </c>
      <c r="BM9" s="770">
        <f t="shared" si="20"/>
        <v>0</v>
      </c>
      <c r="BN9" s="770">
        <f t="shared" si="21"/>
        <v>0</v>
      </c>
      <c r="BO9" s="770">
        <f t="shared" si="22"/>
        <v>0</v>
      </c>
      <c r="BP9" s="770">
        <f t="shared" si="23"/>
        <v>0</v>
      </c>
      <c r="BQ9" s="770">
        <f t="shared" si="24"/>
        <v>0</v>
      </c>
      <c r="BR9" s="770">
        <f t="shared" si="29"/>
        <v>0</v>
      </c>
      <c r="BS9" s="771">
        <f t="shared" si="25"/>
        <v>156</v>
      </c>
      <c r="BT9" s="754"/>
    </row>
    <row r="10" spans="1:95" ht="15.75">
      <c r="A10" s="762" t="s">
        <v>411</v>
      </c>
      <c r="B10" s="763" t="s">
        <v>412</v>
      </c>
      <c r="C10" s="764">
        <v>388106</v>
      </c>
      <c r="D10" s="765" t="s">
        <v>413</v>
      </c>
      <c r="E10" s="649" t="s">
        <v>62</v>
      </c>
      <c r="F10" s="651"/>
      <c r="G10" s="651"/>
      <c r="H10" s="651" t="s">
        <v>62</v>
      </c>
      <c r="I10" s="651"/>
      <c r="J10" s="651"/>
      <c r="K10" s="649" t="s">
        <v>62</v>
      </c>
      <c r="L10" s="649"/>
      <c r="M10" s="651"/>
      <c r="N10" s="666" t="s">
        <v>17</v>
      </c>
      <c r="O10" s="651"/>
      <c r="P10" s="651"/>
      <c r="Q10" s="651" t="s">
        <v>62</v>
      </c>
      <c r="R10" s="649"/>
      <c r="S10" s="649"/>
      <c r="T10" s="651" t="s">
        <v>62</v>
      </c>
      <c r="U10" s="651"/>
      <c r="V10" s="651"/>
      <c r="W10" s="649" t="s">
        <v>62</v>
      </c>
      <c r="X10" s="649"/>
      <c r="Y10" s="649"/>
      <c r="Z10" s="649" t="s">
        <v>62</v>
      </c>
      <c r="AA10" s="651"/>
      <c r="AB10" s="651"/>
      <c r="AC10" s="651" t="s">
        <v>62</v>
      </c>
      <c r="AD10" s="651"/>
      <c r="AE10" s="649"/>
      <c r="AF10" s="652" t="s">
        <v>62</v>
      </c>
      <c r="AG10" s="649"/>
      <c r="AH10" s="651"/>
      <c r="AI10" s="766">
        <f t="shared" si="0"/>
        <v>96</v>
      </c>
      <c r="AJ10" s="767">
        <f t="shared" si="1"/>
        <v>108</v>
      </c>
      <c r="AK10" s="767">
        <f t="shared" si="26"/>
        <v>12</v>
      </c>
      <c r="AL10" s="768" t="s">
        <v>229</v>
      </c>
      <c r="AM10" s="769">
        <f t="shared" si="27"/>
        <v>96</v>
      </c>
      <c r="AN10" s="769">
        <f t="shared" si="28"/>
        <v>12</v>
      </c>
      <c r="AO10" s="199"/>
      <c r="AP10" s="760"/>
      <c r="AQ10" s="760"/>
      <c r="AR10" s="760"/>
      <c r="AS10" s="760">
        <v>2</v>
      </c>
      <c r="AT10" s="760"/>
      <c r="AU10" s="770">
        <f t="shared" si="2"/>
        <v>0</v>
      </c>
      <c r="AV10" s="770">
        <f t="shared" si="3"/>
        <v>0</v>
      </c>
      <c r="AW10" s="770">
        <f t="shared" si="4"/>
        <v>0</v>
      </c>
      <c r="AX10" s="770">
        <f t="shared" si="5"/>
        <v>9</v>
      </c>
      <c r="AY10" s="770">
        <f t="shared" si="6"/>
        <v>0</v>
      </c>
      <c r="AZ10" s="770">
        <f t="shared" si="7"/>
        <v>0</v>
      </c>
      <c r="BA10" s="770">
        <f t="shared" si="8"/>
        <v>0</v>
      </c>
      <c r="BB10" s="770">
        <f t="shared" si="9"/>
        <v>0</v>
      </c>
      <c r="BC10" s="770">
        <f t="shared" si="10"/>
        <v>0</v>
      </c>
      <c r="BD10" s="770">
        <f t="shared" si="11"/>
        <v>0</v>
      </c>
      <c r="BE10" s="770">
        <f t="shared" si="12"/>
        <v>0</v>
      </c>
      <c r="BF10" s="770">
        <f t="shared" si="13"/>
        <v>0</v>
      </c>
      <c r="BG10" s="770">
        <f t="shared" si="14"/>
        <v>0</v>
      </c>
      <c r="BH10" s="770">
        <f t="shared" si="15"/>
        <v>0</v>
      </c>
      <c r="BI10" s="770">
        <f t="shared" si="16"/>
        <v>0</v>
      </c>
      <c r="BJ10" s="770">
        <f t="shared" si="17"/>
        <v>0</v>
      </c>
      <c r="BK10" s="770">
        <f t="shared" si="18"/>
        <v>0</v>
      </c>
      <c r="BL10" s="770">
        <f t="shared" si="19"/>
        <v>0</v>
      </c>
      <c r="BM10" s="770">
        <f t="shared" si="20"/>
        <v>0</v>
      </c>
      <c r="BN10" s="770">
        <f t="shared" si="21"/>
        <v>0</v>
      </c>
      <c r="BO10" s="770">
        <f t="shared" si="22"/>
        <v>0</v>
      </c>
      <c r="BP10" s="770">
        <f t="shared" si="23"/>
        <v>0</v>
      </c>
      <c r="BQ10" s="770">
        <f t="shared" si="24"/>
        <v>0</v>
      </c>
      <c r="BR10" s="770">
        <f t="shared" si="29"/>
        <v>12</v>
      </c>
      <c r="BS10" s="771">
        <f t="shared" si="25"/>
        <v>108</v>
      </c>
      <c r="BT10" s="754"/>
    </row>
    <row r="11" spans="1:95" ht="15.75">
      <c r="A11" s="762" t="s">
        <v>414</v>
      </c>
      <c r="B11" s="763" t="s">
        <v>415</v>
      </c>
      <c r="C11" s="764" t="s">
        <v>416</v>
      </c>
      <c r="D11" s="765" t="s">
        <v>413</v>
      </c>
      <c r="E11" s="649" t="s">
        <v>62</v>
      </c>
      <c r="F11" s="651"/>
      <c r="G11" s="650" t="s">
        <v>62</v>
      </c>
      <c r="H11" s="651" t="s">
        <v>62</v>
      </c>
      <c r="I11" s="651"/>
      <c r="J11" s="650" t="s">
        <v>62</v>
      </c>
      <c r="K11" s="649" t="s">
        <v>62</v>
      </c>
      <c r="L11" s="652" t="s">
        <v>62</v>
      </c>
      <c r="M11" s="651"/>
      <c r="N11" s="651" t="s">
        <v>62</v>
      </c>
      <c r="O11" s="651"/>
      <c r="P11" s="650" t="s">
        <v>62</v>
      </c>
      <c r="Q11" s="651" t="s">
        <v>62</v>
      </c>
      <c r="R11" s="649"/>
      <c r="S11" s="649"/>
      <c r="T11" s="651" t="s">
        <v>62</v>
      </c>
      <c r="U11" s="651"/>
      <c r="V11" s="650" t="s">
        <v>62</v>
      </c>
      <c r="W11" s="652" t="s">
        <v>62</v>
      </c>
      <c r="X11" s="649"/>
      <c r="Y11" s="652" t="s">
        <v>62</v>
      </c>
      <c r="Z11" s="649" t="s">
        <v>62</v>
      </c>
      <c r="AA11" s="651"/>
      <c r="AB11" s="651"/>
      <c r="AC11" s="651" t="s">
        <v>62</v>
      </c>
      <c r="AD11" s="650" t="s">
        <v>62</v>
      </c>
      <c r="AE11" s="649"/>
      <c r="AF11" s="652" t="s">
        <v>62</v>
      </c>
      <c r="AG11" s="649"/>
      <c r="AH11" s="651"/>
      <c r="AI11" s="766">
        <f t="shared" si="0"/>
        <v>108</v>
      </c>
      <c r="AJ11" s="767">
        <f t="shared" si="1"/>
        <v>204</v>
      </c>
      <c r="AK11" s="767">
        <f t="shared" si="26"/>
        <v>96</v>
      </c>
      <c r="AL11" s="768" t="s">
        <v>229</v>
      </c>
      <c r="AM11" s="769">
        <f t="shared" si="27"/>
        <v>108</v>
      </c>
      <c r="AN11" s="769">
        <f t="shared" si="28"/>
        <v>96</v>
      </c>
      <c r="AO11" s="199"/>
      <c r="AP11" s="760"/>
      <c r="AQ11" s="760"/>
      <c r="AR11" s="760"/>
      <c r="AS11" s="760"/>
      <c r="AT11" s="760"/>
      <c r="AU11" s="770">
        <f t="shared" si="2"/>
        <v>0</v>
      </c>
      <c r="AV11" s="770">
        <f t="shared" si="3"/>
        <v>0</v>
      </c>
      <c r="AW11" s="770">
        <f t="shared" si="4"/>
        <v>0</v>
      </c>
      <c r="AX11" s="770">
        <f t="shared" si="5"/>
        <v>17</v>
      </c>
      <c r="AY11" s="770">
        <f t="shared" si="6"/>
        <v>0</v>
      </c>
      <c r="AZ11" s="770">
        <f t="shared" si="7"/>
        <v>0</v>
      </c>
      <c r="BA11" s="770">
        <f t="shared" si="8"/>
        <v>0</v>
      </c>
      <c r="BB11" s="770">
        <f t="shared" si="9"/>
        <v>0</v>
      </c>
      <c r="BC11" s="770">
        <f t="shared" si="10"/>
        <v>0</v>
      </c>
      <c r="BD11" s="770">
        <f t="shared" si="11"/>
        <v>0</v>
      </c>
      <c r="BE11" s="770">
        <f t="shared" si="12"/>
        <v>0</v>
      </c>
      <c r="BF11" s="770">
        <f t="shared" si="13"/>
        <v>0</v>
      </c>
      <c r="BG11" s="770">
        <f t="shared" si="14"/>
        <v>0</v>
      </c>
      <c r="BH11" s="770">
        <f t="shared" si="15"/>
        <v>0</v>
      </c>
      <c r="BI11" s="770">
        <f t="shared" si="16"/>
        <v>0</v>
      </c>
      <c r="BJ11" s="770">
        <f t="shared" si="17"/>
        <v>0</v>
      </c>
      <c r="BK11" s="770">
        <f t="shared" si="18"/>
        <v>0</v>
      </c>
      <c r="BL11" s="770">
        <f t="shared" si="19"/>
        <v>0</v>
      </c>
      <c r="BM11" s="770">
        <f t="shared" si="20"/>
        <v>0</v>
      </c>
      <c r="BN11" s="770">
        <f t="shared" si="21"/>
        <v>0</v>
      </c>
      <c r="BO11" s="770">
        <f t="shared" si="22"/>
        <v>0</v>
      </c>
      <c r="BP11" s="770">
        <f t="shared" si="23"/>
        <v>0</v>
      </c>
      <c r="BQ11" s="770">
        <f t="shared" si="24"/>
        <v>0</v>
      </c>
      <c r="BR11" s="770">
        <f t="shared" si="29"/>
        <v>0</v>
      </c>
      <c r="BS11" s="771">
        <f t="shared" si="25"/>
        <v>204</v>
      </c>
      <c r="BT11" s="754"/>
    </row>
    <row r="12" spans="1:95" ht="15.75">
      <c r="A12" s="772" t="s">
        <v>417</v>
      </c>
      <c r="B12" s="773" t="s">
        <v>418</v>
      </c>
      <c r="C12" s="774">
        <v>650059</v>
      </c>
      <c r="D12" s="765" t="s">
        <v>95</v>
      </c>
      <c r="E12" s="652" t="s">
        <v>62</v>
      </c>
      <c r="F12" s="650" t="s">
        <v>62</v>
      </c>
      <c r="G12" s="651" t="s">
        <v>62</v>
      </c>
      <c r="H12" s="651"/>
      <c r="I12" s="650" t="s">
        <v>61</v>
      </c>
      <c r="J12" s="666" t="s">
        <v>17</v>
      </c>
      <c r="K12" s="649"/>
      <c r="L12" s="649"/>
      <c r="M12" s="651" t="s">
        <v>62</v>
      </c>
      <c r="N12" s="651" t="s">
        <v>61</v>
      </c>
      <c r="O12" s="650" t="s">
        <v>62</v>
      </c>
      <c r="P12" s="651" t="s">
        <v>62</v>
      </c>
      <c r="Q12" s="651"/>
      <c r="R12" s="652" t="s">
        <v>62</v>
      </c>
      <c r="S12" s="649" t="s">
        <v>62</v>
      </c>
      <c r="T12" s="651"/>
      <c r="U12" s="650" t="s">
        <v>62</v>
      </c>
      <c r="V12" s="651" t="s">
        <v>62</v>
      </c>
      <c r="W12" s="649"/>
      <c r="X12" s="649"/>
      <c r="Y12" s="649"/>
      <c r="Z12" s="649"/>
      <c r="AA12" s="651" t="s">
        <v>62</v>
      </c>
      <c r="AB12" s="651" t="s">
        <v>62</v>
      </c>
      <c r="AC12" s="651"/>
      <c r="AD12" s="651"/>
      <c r="AE12" s="649" t="s">
        <v>62</v>
      </c>
      <c r="AF12" s="652" t="s">
        <v>61</v>
      </c>
      <c r="AG12" s="652" t="s">
        <v>62</v>
      </c>
      <c r="AH12" s="651"/>
      <c r="AI12" s="766">
        <f t="shared" si="0"/>
        <v>96</v>
      </c>
      <c r="AJ12" s="767">
        <f t="shared" si="1"/>
        <v>186</v>
      </c>
      <c r="AK12" s="767">
        <f t="shared" si="26"/>
        <v>90</v>
      </c>
      <c r="AL12" s="768" t="s">
        <v>229</v>
      </c>
      <c r="AM12" s="769">
        <f t="shared" si="27"/>
        <v>96</v>
      </c>
      <c r="AN12" s="769">
        <f t="shared" si="28"/>
        <v>90</v>
      </c>
      <c r="AO12" s="3"/>
      <c r="AP12" s="760"/>
      <c r="AQ12" s="760"/>
      <c r="AR12" s="760"/>
      <c r="AS12" s="760">
        <v>2</v>
      </c>
      <c r="AT12" s="760"/>
      <c r="AU12" s="770">
        <f t="shared" si="2"/>
        <v>0</v>
      </c>
      <c r="AV12" s="770">
        <f t="shared" si="3"/>
        <v>0</v>
      </c>
      <c r="AW12" s="770">
        <f t="shared" si="4"/>
        <v>0</v>
      </c>
      <c r="AX12" s="770">
        <f t="shared" si="5"/>
        <v>14</v>
      </c>
      <c r="AY12" s="770">
        <f t="shared" si="6"/>
        <v>0</v>
      </c>
      <c r="AZ12" s="770">
        <f t="shared" si="7"/>
        <v>0</v>
      </c>
      <c r="BA12" s="770">
        <f t="shared" si="8"/>
        <v>3</v>
      </c>
      <c r="BB12" s="770">
        <f t="shared" si="9"/>
        <v>0</v>
      </c>
      <c r="BC12" s="770">
        <f t="shared" si="10"/>
        <v>0</v>
      </c>
      <c r="BD12" s="770">
        <f t="shared" si="11"/>
        <v>0</v>
      </c>
      <c r="BE12" s="770">
        <f t="shared" si="12"/>
        <v>0</v>
      </c>
      <c r="BF12" s="770">
        <f t="shared" si="13"/>
        <v>0</v>
      </c>
      <c r="BG12" s="770">
        <f t="shared" si="14"/>
        <v>0</v>
      </c>
      <c r="BH12" s="770">
        <f t="shared" si="15"/>
        <v>0</v>
      </c>
      <c r="BI12" s="770">
        <f t="shared" si="16"/>
        <v>0</v>
      </c>
      <c r="BJ12" s="770">
        <f t="shared" si="17"/>
        <v>0</v>
      </c>
      <c r="BK12" s="770">
        <f t="shared" si="18"/>
        <v>0</v>
      </c>
      <c r="BL12" s="770">
        <f t="shared" si="19"/>
        <v>0</v>
      </c>
      <c r="BM12" s="770">
        <f t="shared" si="20"/>
        <v>0</v>
      </c>
      <c r="BN12" s="770">
        <f t="shared" si="21"/>
        <v>0</v>
      </c>
      <c r="BO12" s="770">
        <f t="shared" si="22"/>
        <v>0</v>
      </c>
      <c r="BP12" s="770">
        <f t="shared" si="23"/>
        <v>0</v>
      </c>
      <c r="BQ12" s="770">
        <f t="shared" si="24"/>
        <v>0</v>
      </c>
      <c r="BR12" s="770">
        <f t="shared" si="29"/>
        <v>12</v>
      </c>
      <c r="BS12" s="771">
        <f t="shared" si="25"/>
        <v>186</v>
      </c>
      <c r="BT12" s="754"/>
    </row>
    <row r="13" spans="1:95" ht="15.75">
      <c r="A13" s="772" t="s">
        <v>419</v>
      </c>
      <c r="B13" s="773" t="s">
        <v>420</v>
      </c>
      <c r="C13" s="774">
        <v>462408</v>
      </c>
      <c r="D13" s="765" t="s">
        <v>95</v>
      </c>
      <c r="E13" s="649" t="s">
        <v>62</v>
      </c>
      <c r="F13" s="651"/>
      <c r="G13" s="651"/>
      <c r="H13" s="651" t="s">
        <v>62</v>
      </c>
      <c r="I13" s="651" t="s">
        <v>62</v>
      </c>
      <c r="J13" s="651"/>
      <c r="K13" s="649" t="s">
        <v>62</v>
      </c>
      <c r="L13" s="649"/>
      <c r="M13" s="651"/>
      <c r="N13" s="651" t="s">
        <v>62</v>
      </c>
      <c r="O13" s="650" t="s">
        <v>62</v>
      </c>
      <c r="P13" s="651"/>
      <c r="Q13" s="651" t="s">
        <v>62</v>
      </c>
      <c r="R13" s="649"/>
      <c r="S13" s="652" t="s">
        <v>62</v>
      </c>
      <c r="T13" s="651" t="s">
        <v>62</v>
      </c>
      <c r="U13" s="650" t="s">
        <v>61</v>
      </c>
      <c r="V13" s="650" t="s">
        <v>484</v>
      </c>
      <c r="W13" s="649" t="s">
        <v>62</v>
      </c>
      <c r="X13" s="649"/>
      <c r="Y13" s="649"/>
      <c r="Z13" s="652" t="s">
        <v>62</v>
      </c>
      <c r="AA13" s="651"/>
      <c r="AB13" s="651"/>
      <c r="AC13" s="666" t="s">
        <v>17</v>
      </c>
      <c r="AD13" s="651"/>
      <c r="AE13" s="649"/>
      <c r="AF13" s="649" t="s">
        <v>62</v>
      </c>
      <c r="AG13" s="649"/>
      <c r="AH13" s="651"/>
      <c r="AI13" s="766">
        <f t="shared" si="0"/>
        <v>96</v>
      </c>
      <c r="AJ13" s="767">
        <f t="shared" si="1"/>
        <v>153</v>
      </c>
      <c r="AK13" s="767">
        <f t="shared" si="26"/>
        <v>57</v>
      </c>
      <c r="AL13" s="768" t="s">
        <v>229</v>
      </c>
      <c r="AM13" s="769">
        <f t="shared" si="27"/>
        <v>96</v>
      </c>
      <c r="AN13" s="769">
        <f t="shared" si="28"/>
        <v>57</v>
      </c>
      <c r="AO13" s="3"/>
      <c r="AP13" s="760"/>
      <c r="AQ13" s="760"/>
      <c r="AR13" s="760"/>
      <c r="AS13" s="760">
        <v>2</v>
      </c>
      <c r="AT13" s="760"/>
      <c r="AU13" s="770">
        <f t="shared" si="2"/>
        <v>0</v>
      </c>
      <c r="AV13" s="770">
        <f t="shared" si="3"/>
        <v>0</v>
      </c>
      <c r="AW13" s="770">
        <f t="shared" si="4"/>
        <v>0</v>
      </c>
      <c r="AX13" s="770">
        <f t="shared" si="5"/>
        <v>12</v>
      </c>
      <c r="AY13" s="770">
        <f t="shared" si="6"/>
        <v>0</v>
      </c>
      <c r="AZ13" s="770">
        <f t="shared" si="7"/>
        <v>0</v>
      </c>
      <c r="BA13" s="770">
        <f t="shared" si="8"/>
        <v>1</v>
      </c>
      <c r="BB13" s="770">
        <f t="shared" si="9"/>
        <v>0</v>
      </c>
      <c r="BC13" s="770">
        <f t="shared" si="10"/>
        <v>0</v>
      </c>
      <c r="BD13" s="770">
        <f t="shared" si="11"/>
        <v>0</v>
      </c>
      <c r="BE13" s="770">
        <f t="shared" si="12"/>
        <v>0</v>
      </c>
      <c r="BF13" s="770">
        <f t="shared" si="13"/>
        <v>0</v>
      </c>
      <c r="BG13" s="770">
        <f t="shared" si="14"/>
        <v>0</v>
      </c>
      <c r="BH13" s="770">
        <f t="shared" si="15"/>
        <v>0</v>
      </c>
      <c r="BI13" s="770">
        <f t="shared" si="16"/>
        <v>0</v>
      </c>
      <c r="BJ13" s="770">
        <f t="shared" si="17"/>
        <v>0</v>
      </c>
      <c r="BK13" s="770">
        <f t="shared" si="18"/>
        <v>0</v>
      </c>
      <c r="BL13" s="770">
        <f>COUNTIF(E13:AH13,"N1")</f>
        <v>1</v>
      </c>
      <c r="BM13" s="770">
        <f t="shared" si="20"/>
        <v>0</v>
      </c>
      <c r="BN13" s="770">
        <f t="shared" si="21"/>
        <v>0</v>
      </c>
      <c r="BO13" s="770">
        <f t="shared" si="22"/>
        <v>0</v>
      </c>
      <c r="BP13" s="770">
        <f t="shared" si="23"/>
        <v>0</v>
      </c>
      <c r="BQ13" s="770">
        <f t="shared" si="24"/>
        <v>0</v>
      </c>
      <c r="BR13" s="770">
        <f t="shared" si="29"/>
        <v>12</v>
      </c>
      <c r="BS13" s="771">
        <f t="shared" si="25"/>
        <v>153</v>
      </c>
      <c r="BT13" s="754"/>
    </row>
    <row r="14" spans="1:95" ht="15.75">
      <c r="A14" s="772" t="s">
        <v>421</v>
      </c>
      <c r="B14" s="773" t="s">
        <v>422</v>
      </c>
      <c r="C14" s="774"/>
      <c r="D14" s="765" t="s">
        <v>95</v>
      </c>
      <c r="E14" s="649"/>
      <c r="F14" s="651"/>
      <c r="G14" s="651"/>
      <c r="H14" s="651"/>
      <c r="I14" s="651"/>
      <c r="J14" s="651"/>
      <c r="K14" s="649"/>
      <c r="L14" s="649"/>
      <c r="M14" s="651"/>
      <c r="N14" s="651"/>
      <c r="O14" s="651"/>
      <c r="P14" s="651"/>
      <c r="Q14" s="651"/>
      <c r="R14" s="649"/>
      <c r="S14" s="649"/>
      <c r="T14" s="651"/>
      <c r="U14" s="651" t="s">
        <v>62</v>
      </c>
      <c r="V14" s="651"/>
      <c r="W14" s="649" t="s">
        <v>62</v>
      </c>
      <c r="X14" s="649"/>
      <c r="Y14" s="649" t="s">
        <v>62</v>
      </c>
      <c r="Z14" s="649"/>
      <c r="AA14" s="651" t="s">
        <v>62</v>
      </c>
      <c r="AB14" s="651"/>
      <c r="AC14" s="651"/>
      <c r="AD14" s="651"/>
      <c r="AE14" s="649" t="s">
        <v>62</v>
      </c>
      <c r="AF14" s="649"/>
      <c r="AG14" s="649"/>
      <c r="AH14" s="651"/>
      <c r="AI14" s="766">
        <f t="shared" si="0"/>
        <v>48</v>
      </c>
      <c r="AJ14" s="767">
        <f t="shared" si="1"/>
        <v>60</v>
      </c>
      <c r="AK14" s="767">
        <f t="shared" si="26"/>
        <v>12</v>
      </c>
      <c r="AL14" s="768" t="s">
        <v>229</v>
      </c>
      <c r="AM14" s="769">
        <f t="shared" si="27"/>
        <v>48</v>
      </c>
      <c r="AN14" s="769">
        <f t="shared" si="28"/>
        <v>12</v>
      </c>
      <c r="AO14" s="3"/>
      <c r="AP14" s="760"/>
      <c r="AQ14" s="760">
        <v>10</v>
      </c>
      <c r="AR14" s="760"/>
      <c r="AS14" s="760"/>
      <c r="AT14" s="760"/>
      <c r="AU14" s="770">
        <f t="shared" si="2"/>
        <v>0</v>
      </c>
      <c r="AV14" s="770">
        <f t="shared" si="3"/>
        <v>0</v>
      </c>
      <c r="AW14" s="770">
        <f t="shared" si="4"/>
        <v>0</v>
      </c>
      <c r="AX14" s="770">
        <f t="shared" si="5"/>
        <v>5</v>
      </c>
      <c r="AY14" s="770">
        <f t="shared" si="6"/>
        <v>0</v>
      </c>
      <c r="AZ14" s="770">
        <f t="shared" si="7"/>
        <v>0</v>
      </c>
      <c r="BA14" s="770">
        <f t="shared" si="8"/>
        <v>0</v>
      </c>
      <c r="BB14" s="770">
        <f t="shared" si="9"/>
        <v>0</v>
      </c>
      <c r="BC14" s="770">
        <f t="shared" si="10"/>
        <v>0</v>
      </c>
      <c r="BD14" s="770">
        <f t="shared" si="11"/>
        <v>0</v>
      </c>
      <c r="BE14" s="770">
        <f t="shared" si="12"/>
        <v>0</v>
      </c>
      <c r="BF14" s="770">
        <f t="shared" si="13"/>
        <v>0</v>
      </c>
      <c r="BG14" s="770">
        <f t="shared" si="14"/>
        <v>0</v>
      </c>
      <c r="BH14" s="770">
        <f t="shared" si="15"/>
        <v>0</v>
      </c>
      <c r="BI14" s="770">
        <f t="shared" si="16"/>
        <v>0</v>
      </c>
      <c r="BJ14" s="770">
        <f t="shared" si="17"/>
        <v>0</v>
      </c>
      <c r="BK14" s="770">
        <f t="shared" si="18"/>
        <v>0</v>
      </c>
      <c r="BL14" s="770">
        <f t="shared" ref="BL14" si="30">COUNTIF(E14:AH14,"M5")</f>
        <v>0</v>
      </c>
      <c r="BM14" s="770">
        <f t="shared" si="20"/>
        <v>0</v>
      </c>
      <c r="BN14" s="770">
        <f t="shared" si="21"/>
        <v>0</v>
      </c>
      <c r="BO14" s="770">
        <f t="shared" si="22"/>
        <v>0</v>
      </c>
      <c r="BP14" s="770">
        <f t="shared" si="23"/>
        <v>0</v>
      </c>
      <c r="BQ14" s="770">
        <f t="shared" si="24"/>
        <v>0</v>
      </c>
      <c r="BR14" s="770">
        <f t="shared" si="29"/>
        <v>60</v>
      </c>
      <c r="BS14" s="771">
        <f t="shared" si="25"/>
        <v>60</v>
      </c>
      <c r="BT14" s="754"/>
    </row>
    <row r="15" spans="1:95" ht="15.75">
      <c r="A15" s="775" t="s">
        <v>423</v>
      </c>
      <c r="B15" s="773" t="s">
        <v>424</v>
      </c>
      <c r="C15" s="776">
        <v>782275</v>
      </c>
      <c r="D15" s="765" t="s">
        <v>95</v>
      </c>
      <c r="E15" s="649"/>
      <c r="F15" s="651" t="s">
        <v>62</v>
      </c>
      <c r="G15" s="651"/>
      <c r="H15" s="651" t="s">
        <v>62</v>
      </c>
      <c r="I15" s="651"/>
      <c r="J15" s="651" t="s">
        <v>62</v>
      </c>
      <c r="K15" s="649"/>
      <c r="L15" s="649" t="s">
        <v>62</v>
      </c>
      <c r="M15" s="651"/>
      <c r="N15" s="651" t="s">
        <v>62</v>
      </c>
      <c r="O15" s="651"/>
      <c r="P15" s="651" t="s">
        <v>62</v>
      </c>
      <c r="Q15" s="651"/>
      <c r="R15" s="649"/>
      <c r="S15" s="649"/>
      <c r="T15" s="651"/>
      <c r="U15" s="651"/>
      <c r="V15" s="651" t="s">
        <v>62</v>
      </c>
      <c r="W15" s="649" t="s">
        <v>61</v>
      </c>
      <c r="X15" s="649"/>
      <c r="Y15" s="649"/>
      <c r="Z15" s="649" t="s">
        <v>62</v>
      </c>
      <c r="AA15" s="651"/>
      <c r="AB15" s="651" t="s">
        <v>62</v>
      </c>
      <c r="AC15" s="651"/>
      <c r="AD15" s="651"/>
      <c r="AE15" s="649"/>
      <c r="AF15" s="649"/>
      <c r="AG15" s="649"/>
      <c r="AH15" s="651"/>
      <c r="AI15" s="766">
        <f t="shared" si="0"/>
        <v>108</v>
      </c>
      <c r="AJ15" s="767">
        <f t="shared" si="1"/>
        <v>114</v>
      </c>
      <c r="AK15" s="767">
        <f t="shared" si="26"/>
        <v>6</v>
      </c>
      <c r="AL15" s="768"/>
      <c r="AM15" s="769">
        <f t="shared" si="27"/>
        <v>108</v>
      </c>
      <c r="AN15" s="769">
        <f t="shared" si="28"/>
        <v>6</v>
      </c>
      <c r="AO15" s="199"/>
      <c r="AP15" s="760"/>
      <c r="AQ15" s="760"/>
      <c r="AR15" s="760"/>
      <c r="AS15" s="760"/>
      <c r="AT15" s="760"/>
      <c r="AU15" s="770">
        <f t="shared" si="2"/>
        <v>0</v>
      </c>
      <c r="AV15" s="770">
        <f t="shared" si="3"/>
        <v>0</v>
      </c>
      <c r="AW15" s="770">
        <f t="shared" si="4"/>
        <v>0</v>
      </c>
      <c r="AX15" s="770">
        <f t="shared" si="5"/>
        <v>9</v>
      </c>
      <c r="AY15" s="770">
        <f t="shared" si="6"/>
        <v>0</v>
      </c>
      <c r="AZ15" s="770">
        <f t="shared" si="7"/>
        <v>0</v>
      </c>
      <c r="BA15" s="770">
        <f t="shared" si="8"/>
        <v>1</v>
      </c>
      <c r="BB15" s="770">
        <f t="shared" si="9"/>
        <v>0</v>
      </c>
      <c r="BC15" s="770">
        <f t="shared" si="10"/>
        <v>0</v>
      </c>
      <c r="BD15" s="770">
        <f t="shared" si="11"/>
        <v>0</v>
      </c>
      <c r="BE15" s="770">
        <f t="shared" si="12"/>
        <v>0</v>
      </c>
      <c r="BF15" s="770">
        <f t="shared" si="13"/>
        <v>0</v>
      </c>
      <c r="BG15" s="770">
        <f t="shared" si="14"/>
        <v>0</v>
      </c>
      <c r="BH15" s="770">
        <f t="shared" si="15"/>
        <v>0</v>
      </c>
      <c r="BI15" s="770">
        <f t="shared" si="16"/>
        <v>0</v>
      </c>
      <c r="BJ15" s="770">
        <f t="shared" si="17"/>
        <v>0</v>
      </c>
      <c r="BK15" s="770">
        <f t="shared" si="18"/>
        <v>0</v>
      </c>
      <c r="BL15" s="770">
        <f t="shared" si="19"/>
        <v>0</v>
      </c>
      <c r="BM15" s="770">
        <f t="shared" si="20"/>
        <v>0</v>
      </c>
      <c r="BN15" s="770">
        <f t="shared" si="21"/>
        <v>0</v>
      </c>
      <c r="BO15" s="770">
        <f t="shared" si="22"/>
        <v>0</v>
      </c>
      <c r="BP15" s="770">
        <f t="shared" si="23"/>
        <v>0</v>
      </c>
      <c r="BQ15" s="770">
        <f t="shared" si="24"/>
        <v>0</v>
      </c>
      <c r="BR15" s="770">
        <f t="shared" si="29"/>
        <v>0</v>
      </c>
      <c r="BS15" s="771">
        <f t="shared" si="25"/>
        <v>114</v>
      </c>
      <c r="BT15" s="754"/>
    </row>
    <row r="16" spans="1:95" ht="15.75">
      <c r="A16" s="762" t="s">
        <v>425</v>
      </c>
      <c r="B16" s="763" t="s">
        <v>426</v>
      </c>
      <c r="C16" s="776">
        <v>332412</v>
      </c>
      <c r="D16" s="765" t="s">
        <v>95</v>
      </c>
      <c r="E16" s="649" t="s">
        <v>62</v>
      </c>
      <c r="F16" s="651"/>
      <c r="G16" s="651"/>
      <c r="H16" s="651" t="s">
        <v>62</v>
      </c>
      <c r="I16" s="651"/>
      <c r="J16" s="651"/>
      <c r="K16" s="649" t="s">
        <v>62</v>
      </c>
      <c r="L16" s="649"/>
      <c r="M16" s="651" t="s">
        <v>62</v>
      </c>
      <c r="N16" s="651" t="s">
        <v>62</v>
      </c>
      <c r="O16" s="651"/>
      <c r="P16" s="651"/>
      <c r="Q16" s="651"/>
      <c r="R16" s="649"/>
      <c r="S16" s="649"/>
      <c r="T16" s="651" t="s">
        <v>62</v>
      </c>
      <c r="U16" s="651"/>
      <c r="V16" s="651"/>
      <c r="W16" s="649" t="s">
        <v>62</v>
      </c>
      <c r="X16" s="649"/>
      <c r="Y16" s="649"/>
      <c r="Z16" s="649" t="s">
        <v>62</v>
      </c>
      <c r="AA16" s="651"/>
      <c r="AB16" s="651"/>
      <c r="AC16" s="651" t="s">
        <v>62</v>
      </c>
      <c r="AD16" s="651"/>
      <c r="AE16" s="649"/>
      <c r="AF16" s="652" t="s">
        <v>62</v>
      </c>
      <c r="AG16" s="649"/>
      <c r="AH16" s="651"/>
      <c r="AI16" s="766">
        <f t="shared" si="0"/>
        <v>108</v>
      </c>
      <c r="AJ16" s="767">
        <f t="shared" si="1"/>
        <v>120</v>
      </c>
      <c r="AK16" s="767">
        <f t="shared" si="26"/>
        <v>12</v>
      </c>
      <c r="AL16" s="768" t="s">
        <v>229</v>
      </c>
      <c r="AM16" s="769">
        <f t="shared" si="27"/>
        <v>108</v>
      </c>
      <c r="AN16" s="769">
        <f t="shared" si="28"/>
        <v>12</v>
      </c>
      <c r="AO16" s="3"/>
      <c r="AP16" s="760"/>
      <c r="AQ16" s="760"/>
      <c r="AR16" s="760"/>
      <c r="AS16" s="760"/>
      <c r="AT16" s="760"/>
      <c r="AU16" s="770">
        <f t="shared" si="2"/>
        <v>0</v>
      </c>
      <c r="AV16" s="770">
        <f t="shared" si="3"/>
        <v>0</v>
      </c>
      <c r="AW16" s="770">
        <f t="shared" si="4"/>
        <v>0</v>
      </c>
      <c r="AX16" s="770">
        <f t="shared" si="5"/>
        <v>10</v>
      </c>
      <c r="AY16" s="770">
        <f t="shared" si="6"/>
        <v>0</v>
      </c>
      <c r="AZ16" s="770">
        <f t="shared" si="7"/>
        <v>0</v>
      </c>
      <c r="BA16" s="770">
        <f t="shared" si="8"/>
        <v>0</v>
      </c>
      <c r="BB16" s="770">
        <f t="shared" si="9"/>
        <v>0</v>
      </c>
      <c r="BC16" s="770">
        <f t="shared" si="10"/>
        <v>0</v>
      </c>
      <c r="BD16" s="770">
        <f t="shared" si="11"/>
        <v>0</v>
      </c>
      <c r="BE16" s="770">
        <f t="shared" si="12"/>
        <v>0</v>
      </c>
      <c r="BF16" s="770">
        <f t="shared" si="13"/>
        <v>0</v>
      </c>
      <c r="BG16" s="770">
        <f t="shared" si="14"/>
        <v>0</v>
      </c>
      <c r="BH16" s="770">
        <f t="shared" si="15"/>
        <v>0</v>
      </c>
      <c r="BI16" s="770">
        <f t="shared" si="16"/>
        <v>0</v>
      </c>
      <c r="BJ16" s="770">
        <f t="shared" si="17"/>
        <v>0</v>
      </c>
      <c r="BK16" s="770">
        <f t="shared" si="18"/>
        <v>0</v>
      </c>
      <c r="BL16" s="770">
        <f t="shared" si="19"/>
        <v>0</v>
      </c>
      <c r="BM16" s="770">
        <f t="shared" si="20"/>
        <v>0</v>
      </c>
      <c r="BN16" s="770">
        <f t="shared" si="21"/>
        <v>0</v>
      </c>
      <c r="BO16" s="770">
        <f t="shared" si="22"/>
        <v>0</v>
      </c>
      <c r="BP16" s="770">
        <f t="shared" si="23"/>
        <v>0</v>
      </c>
      <c r="BQ16" s="770">
        <f t="shared" si="24"/>
        <v>0</v>
      </c>
      <c r="BR16" s="770">
        <f t="shared" si="29"/>
        <v>0</v>
      </c>
      <c r="BS16" s="771">
        <f t="shared" si="25"/>
        <v>120</v>
      </c>
      <c r="BT16" s="754"/>
    </row>
    <row r="17" spans="1:73" ht="15.75">
      <c r="A17" s="762" t="s">
        <v>427</v>
      </c>
      <c r="B17" s="763" t="s">
        <v>428</v>
      </c>
      <c r="C17" s="776">
        <v>856822</v>
      </c>
      <c r="D17" s="765" t="s">
        <v>95</v>
      </c>
      <c r="E17" s="649" t="s">
        <v>62</v>
      </c>
      <c r="F17" s="651"/>
      <c r="G17" s="651"/>
      <c r="H17" s="651" t="s">
        <v>62</v>
      </c>
      <c r="I17" s="650" t="s">
        <v>62</v>
      </c>
      <c r="J17" s="651"/>
      <c r="K17" s="649" t="s">
        <v>62</v>
      </c>
      <c r="L17" s="649"/>
      <c r="M17" s="650" t="s">
        <v>21</v>
      </c>
      <c r="N17" s="651" t="s">
        <v>62</v>
      </c>
      <c r="O17" s="651"/>
      <c r="P17" s="651"/>
      <c r="Q17" s="651" t="s">
        <v>62</v>
      </c>
      <c r="R17" s="649"/>
      <c r="S17" s="649"/>
      <c r="T17" s="651" t="s">
        <v>62</v>
      </c>
      <c r="U17" s="651"/>
      <c r="V17" s="651"/>
      <c r="W17" s="649" t="s">
        <v>62</v>
      </c>
      <c r="X17" s="649"/>
      <c r="Y17" s="649"/>
      <c r="Z17" s="649" t="s">
        <v>62</v>
      </c>
      <c r="AA17" s="651"/>
      <c r="AB17" s="651"/>
      <c r="AC17" s="651" t="s">
        <v>62</v>
      </c>
      <c r="AD17" s="651"/>
      <c r="AE17" s="649"/>
      <c r="AF17" s="652" t="s">
        <v>62</v>
      </c>
      <c r="AG17" s="649"/>
      <c r="AH17" s="651"/>
      <c r="AI17" s="766">
        <f t="shared" si="0"/>
        <v>108</v>
      </c>
      <c r="AJ17" s="767">
        <f t="shared" si="1"/>
        <v>144</v>
      </c>
      <c r="AK17" s="767">
        <f t="shared" si="26"/>
        <v>36</v>
      </c>
      <c r="AL17" s="768" t="s">
        <v>229</v>
      </c>
      <c r="AM17" s="769">
        <f t="shared" si="27"/>
        <v>108</v>
      </c>
      <c r="AN17" s="769">
        <f t="shared" si="28"/>
        <v>36</v>
      </c>
      <c r="AO17" s="3"/>
      <c r="AP17" s="760"/>
      <c r="AQ17" s="760"/>
      <c r="AR17" s="760"/>
      <c r="AS17" s="760"/>
      <c r="AT17" s="760"/>
      <c r="AU17" s="770">
        <f t="shared" si="2"/>
        <v>0</v>
      </c>
      <c r="AV17" s="770">
        <f t="shared" si="3"/>
        <v>0</v>
      </c>
      <c r="AW17" s="770">
        <f t="shared" si="4"/>
        <v>1</v>
      </c>
      <c r="AX17" s="770">
        <f t="shared" si="5"/>
        <v>11</v>
      </c>
      <c r="AY17" s="770">
        <f t="shared" si="6"/>
        <v>0</v>
      </c>
      <c r="AZ17" s="770">
        <f t="shared" si="7"/>
        <v>0</v>
      </c>
      <c r="BA17" s="770">
        <f t="shared" si="8"/>
        <v>0</v>
      </c>
      <c r="BB17" s="770">
        <f t="shared" si="9"/>
        <v>0</v>
      </c>
      <c r="BC17" s="770">
        <f t="shared" si="10"/>
        <v>0</v>
      </c>
      <c r="BD17" s="770">
        <f t="shared" si="11"/>
        <v>0</v>
      </c>
      <c r="BE17" s="770">
        <f t="shared" si="12"/>
        <v>0</v>
      </c>
      <c r="BF17" s="770">
        <f t="shared" si="13"/>
        <v>0</v>
      </c>
      <c r="BG17" s="770">
        <f t="shared" si="14"/>
        <v>0</v>
      </c>
      <c r="BH17" s="770">
        <f t="shared" si="15"/>
        <v>0</v>
      </c>
      <c r="BI17" s="770">
        <f t="shared" si="16"/>
        <v>0</v>
      </c>
      <c r="BJ17" s="770">
        <f t="shared" si="17"/>
        <v>0</v>
      </c>
      <c r="BK17" s="770">
        <f t="shared" si="18"/>
        <v>0</v>
      </c>
      <c r="BL17" s="770">
        <f t="shared" si="19"/>
        <v>0</v>
      </c>
      <c r="BM17" s="770">
        <f t="shared" si="20"/>
        <v>0</v>
      </c>
      <c r="BN17" s="770">
        <f t="shared" si="21"/>
        <v>0</v>
      </c>
      <c r="BO17" s="770">
        <f t="shared" si="22"/>
        <v>0</v>
      </c>
      <c r="BP17" s="770">
        <f t="shared" si="23"/>
        <v>0</v>
      </c>
      <c r="BQ17" s="770">
        <f t="shared" si="24"/>
        <v>0</v>
      </c>
      <c r="BR17" s="770">
        <f t="shared" si="29"/>
        <v>0</v>
      </c>
      <c r="BS17" s="771">
        <f t="shared" si="25"/>
        <v>144</v>
      </c>
      <c r="BT17" s="754"/>
    </row>
    <row r="18" spans="1:73">
      <c r="A18" s="747" t="s">
        <v>399</v>
      </c>
      <c r="B18" s="748" t="s">
        <v>400</v>
      </c>
      <c r="C18" s="749" t="s">
        <v>50</v>
      </c>
      <c r="D18" s="777" t="s">
        <v>3</v>
      </c>
      <c r="E18" s="634">
        <v>1</v>
      </c>
      <c r="F18" s="634">
        <v>2</v>
      </c>
      <c r="G18" s="634">
        <v>3</v>
      </c>
      <c r="H18" s="634">
        <v>4</v>
      </c>
      <c r="I18" s="634">
        <v>5</v>
      </c>
      <c r="J18" s="634">
        <v>6</v>
      </c>
      <c r="K18" s="634">
        <v>7</v>
      </c>
      <c r="L18" s="634">
        <v>8</v>
      </c>
      <c r="M18" s="634">
        <v>9</v>
      </c>
      <c r="N18" s="634">
        <v>10</v>
      </c>
      <c r="O18" s="634">
        <v>11</v>
      </c>
      <c r="P18" s="634">
        <v>12</v>
      </c>
      <c r="Q18" s="634">
        <v>13</v>
      </c>
      <c r="R18" s="634">
        <v>14</v>
      </c>
      <c r="S18" s="634">
        <v>15</v>
      </c>
      <c r="T18" s="634">
        <v>16</v>
      </c>
      <c r="U18" s="634">
        <v>17</v>
      </c>
      <c r="V18" s="634">
        <v>18</v>
      </c>
      <c r="W18" s="634">
        <v>19</v>
      </c>
      <c r="X18" s="634">
        <v>20</v>
      </c>
      <c r="Y18" s="634">
        <v>21</v>
      </c>
      <c r="Z18" s="634">
        <v>22</v>
      </c>
      <c r="AA18" s="634">
        <v>23</v>
      </c>
      <c r="AB18" s="634">
        <v>24</v>
      </c>
      <c r="AC18" s="634">
        <v>25</v>
      </c>
      <c r="AD18" s="634">
        <v>26</v>
      </c>
      <c r="AE18" s="634">
        <v>27</v>
      </c>
      <c r="AF18" s="634">
        <v>28</v>
      </c>
      <c r="AG18" s="634">
        <v>29</v>
      </c>
      <c r="AH18" s="634">
        <v>30</v>
      </c>
      <c r="AI18" s="751" t="s">
        <v>4</v>
      </c>
      <c r="AJ18" s="752" t="s">
        <v>5</v>
      </c>
      <c r="AK18" s="752" t="s">
        <v>6</v>
      </c>
      <c r="AL18" s="778"/>
      <c r="AM18" s="779"/>
      <c r="AN18" s="779"/>
      <c r="AO18" s="199"/>
      <c r="AP18" s="780"/>
      <c r="AQ18" s="780"/>
      <c r="AR18" s="780"/>
      <c r="AS18" s="780"/>
      <c r="AT18" s="781"/>
      <c r="AU18" s="782"/>
      <c r="AV18" s="782"/>
      <c r="AW18" s="782"/>
      <c r="AX18" s="782"/>
      <c r="AY18" s="782"/>
      <c r="AZ18" s="782"/>
      <c r="BA18" s="782"/>
      <c r="BB18" s="782"/>
      <c r="BC18" s="782"/>
      <c r="BD18" s="782"/>
      <c r="BE18" s="782"/>
      <c r="BF18" s="782"/>
      <c r="BG18" s="782"/>
      <c r="BH18" s="782"/>
      <c r="BI18" s="782"/>
      <c r="BJ18" s="782"/>
      <c r="BK18" s="782"/>
      <c r="BL18" s="782"/>
      <c r="BM18" s="782"/>
      <c r="BN18" s="782"/>
      <c r="BO18" s="782"/>
      <c r="BP18" s="782"/>
      <c r="BQ18" s="782"/>
      <c r="BR18" s="781"/>
      <c r="BS18" s="783"/>
      <c r="BT18" s="784"/>
      <c r="BU18" s="259"/>
    </row>
    <row r="19" spans="1:73" ht="15.75">
      <c r="A19" s="755"/>
      <c r="B19" s="756" t="s">
        <v>294</v>
      </c>
      <c r="C19" s="757" t="s">
        <v>211</v>
      </c>
      <c r="D19" s="777"/>
      <c r="E19" s="634" t="s">
        <v>11</v>
      </c>
      <c r="F19" s="634" t="s">
        <v>12</v>
      </c>
      <c r="G19" s="634" t="s">
        <v>13</v>
      </c>
      <c r="H19" s="634" t="s">
        <v>8</v>
      </c>
      <c r="I19" s="634" t="s">
        <v>9</v>
      </c>
      <c r="J19" s="634" t="s">
        <v>10</v>
      </c>
      <c r="K19" s="634" t="s">
        <v>154</v>
      </c>
      <c r="L19" s="634" t="s">
        <v>11</v>
      </c>
      <c r="M19" s="634" t="s">
        <v>12</v>
      </c>
      <c r="N19" s="634" t="s">
        <v>13</v>
      </c>
      <c r="O19" s="634" t="s">
        <v>8</v>
      </c>
      <c r="P19" s="634" t="s">
        <v>9</v>
      </c>
      <c r="Q19" s="634" t="s">
        <v>10</v>
      </c>
      <c r="R19" s="634" t="s">
        <v>154</v>
      </c>
      <c r="S19" s="634" t="s">
        <v>11</v>
      </c>
      <c r="T19" s="634" t="s">
        <v>12</v>
      </c>
      <c r="U19" s="634" t="s">
        <v>13</v>
      </c>
      <c r="V19" s="634" t="s">
        <v>8</v>
      </c>
      <c r="W19" s="634" t="s">
        <v>9</v>
      </c>
      <c r="X19" s="634" t="s">
        <v>10</v>
      </c>
      <c r="Y19" s="634" t="s">
        <v>154</v>
      </c>
      <c r="Z19" s="634" t="s">
        <v>11</v>
      </c>
      <c r="AA19" s="634" t="s">
        <v>12</v>
      </c>
      <c r="AB19" s="634" t="s">
        <v>13</v>
      </c>
      <c r="AC19" s="634" t="s">
        <v>8</v>
      </c>
      <c r="AD19" s="634" t="s">
        <v>9</v>
      </c>
      <c r="AE19" s="634" t="s">
        <v>10</v>
      </c>
      <c r="AF19" s="634" t="s">
        <v>154</v>
      </c>
      <c r="AG19" s="634" t="s">
        <v>11</v>
      </c>
      <c r="AH19" s="634" t="s">
        <v>12</v>
      </c>
      <c r="AI19" s="751"/>
      <c r="AJ19" s="752"/>
      <c r="AK19" s="752"/>
      <c r="AL19" s="778"/>
      <c r="AM19" s="759" t="s">
        <v>4</v>
      </c>
      <c r="AN19" s="759" t="s">
        <v>6</v>
      </c>
      <c r="AO19" s="3"/>
      <c r="AP19" s="760" t="s">
        <v>14</v>
      </c>
      <c r="AQ19" s="760" t="s">
        <v>15</v>
      </c>
      <c r="AR19" s="760" t="s">
        <v>16</v>
      </c>
      <c r="AS19" s="760" t="s">
        <v>17</v>
      </c>
      <c r="AT19" s="760" t="s">
        <v>18</v>
      </c>
      <c r="AU19" s="770">
        <f t="shared" ref="AU19:AU32" si="31">COUNTIF(E19:AH19,"M")</f>
        <v>0</v>
      </c>
      <c r="AV19" s="770">
        <f t="shared" ref="AV19:AV32" si="32">COUNTIF(E19:AH19,"T")</f>
        <v>0</v>
      </c>
      <c r="AW19" s="770">
        <f t="shared" ref="AW19:AW32" si="33">COUNTIF(E19:AH19,"P")</f>
        <v>0</v>
      </c>
      <c r="AX19" s="770">
        <f t="shared" ref="AX19:AX32" si="34">COUNTIF(E19:AH19,"N")</f>
        <v>0</v>
      </c>
      <c r="AY19" s="770">
        <f t="shared" ref="AY19:AY32" si="35">COUNTIF(E19:AH19,"M/T")</f>
        <v>0</v>
      </c>
      <c r="AZ19" s="770">
        <f t="shared" ref="AZ19:AZ32" si="36">COUNTIF(E19:AH19,"I/I")</f>
        <v>0</v>
      </c>
      <c r="BA19" s="770">
        <f t="shared" ref="BA19:BA32" si="37">COUNTIF(E19:AH19,"I")</f>
        <v>0</v>
      </c>
      <c r="BB19" s="770">
        <f t="shared" ref="BB19:BB32" si="38">COUNTIF(E19:AH19,"I²")</f>
        <v>0</v>
      </c>
      <c r="BC19" s="770">
        <f t="shared" ref="BC19:BC32" si="39">COUNTIF(E19:AH19,"M4")</f>
        <v>0</v>
      </c>
      <c r="BD19" s="770">
        <f t="shared" ref="BD19:BD32" si="40">COUNTIF(E19:AH19,"T5")</f>
        <v>0</v>
      </c>
      <c r="BE19" s="770">
        <f t="shared" ref="BE19:BE32" si="41">COUNTIF(E19:AH19,"M/N")</f>
        <v>0</v>
      </c>
      <c r="BF19" s="770">
        <f t="shared" ref="BF19:BF32" si="42">COUNTIF(E19:AH19,"T/N")</f>
        <v>0</v>
      </c>
      <c r="BG19" s="770">
        <f t="shared" ref="BG19:BG32" si="43">COUNTIF(E19:AH19,"T/I")</f>
        <v>0</v>
      </c>
      <c r="BH19" s="770">
        <f t="shared" ref="BH19:BH32" si="44">COUNTIF(E19:AH19,"P/I")</f>
        <v>0</v>
      </c>
      <c r="BI19" s="770">
        <f t="shared" ref="BI19:BI32" si="45">COUNTIF(E19:AH19,"M/I")</f>
        <v>0</v>
      </c>
      <c r="BJ19" s="770">
        <f t="shared" ref="BJ19:BJ32" si="46">COUNTIF(E19:AH19,"M4/T")</f>
        <v>0</v>
      </c>
      <c r="BK19" s="770">
        <f t="shared" ref="BK19:BK32" si="47">COUNTIF(E19:AH19,"I2/N")</f>
        <v>0</v>
      </c>
      <c r="BL19" s="770">
        <f t="shared" ref="BL19:BL32" si="48">COUNTIF(E19:AH19,"M5")</f>
        <v>0</v>
      </c>
      <c r="BM19" s="770">
        <f t="shared" ref="BM19:BM32" si="49">COUNTIF(E19:AH19,"M6")</f>
        <v>0</v>
      </c>
      <c r="BN19" s="770">
        <f t="shared" ref="BN19:BN32" si="50">COUNTIF(E19:AH19,"T2/N")</f>
        <v>0</v>
      </c>
      <c r="BO19" s="770">
        <f t="shared" ref="BO19:BO32" si="51">COUNTIF(E19:AH19,"P2")</f>
        <v>0</v>
      </c>
      <c r="BP19" s="770">
        <f t="shared" ref="BP19:BP32" si="52">COUNTIF(E19:AH19,"T5/N")</f>
        <v>0</v>
      </c>
      <c r="BQ19" s="770">
        <f t="shared" ref="BQ19:BQ32" si="53">COUNTIF(E19:AH19,"M5/I")</f>
        <v>0</v>
      </c>
      <c r="BR19" s="761" t="s">
        <v>34</v>
      </c>
      <c r="BS19" s="761" t="s">
        <v>35</v>
      </c>
      <c r="BT19" s="754"/>
    </row>
    <row r="20" spans="1:73" ht="15.75">
      <c r="A20" s="762" t="s">
        <v>429</v>
      </c>
      <c r="B20" s="785" t="s">
        <v>430</v>
      </c>
      <c r="C20" s="764">
        <v>612911</v>
      </c>
      <c r="D20" s="786" t="s">
        <v>95</v>
      </c>
      <c r="E20" s="649"/>
      <c r="F20" s="651"/>
      <c r="G20" s="651"/>
      <c r="H20" s="651"/>
      <c r="I20" s="651"/>
      <c r="J20" s="666" t="s">
        <v>17</v>
      </c>
      <c r="K20" s="649" t="s">
        <v>62</v>
      </c>
      <c r="L20" s="649"/>
      <c r="M20" s="651" t="s">
        <v>62</v>
      </c>
      <c r="N20" s="651"/>
      <c r="O20" s="651" t="s">
        <v>62</v>
      </c>
      <c r="P20" s="651"/>
      <c r="Q20" s="651"/>
      <c r="R20" s="649" t="s">
        <v>62</v>
      </c>
      <c r="S20" s="649"/>
      <c r="T20" s="651"/>
      <c r="U20" s="651" t="s">
        <v>62</v>
      </c>
      <c r="V20" s="651"/>
      <c r="W20" s="649"/>
      <c r="X20" s="652" t="s">
        <v>62</v>
      </c>
      <c r="Y20" s="652" t="s">
        <v>62</v>
      </c>
      <c r="Z20" s="649"/>
      <c r="AA20" s="651" t="s">
        <v>62</v>
      </c>
      <c r="AB20" s="650" t="s">
        <v>62</v>
      </c>
      <c r="AC20" s="651" t="s">
        <v>62</v>
      </c>
      <c r="AD20" s="651" t="s">
        <v>62</v>
      </c>
      <c r="AE20" s="652" t="s">
        <v>62</v>
      </c>
      <c r="AF20" s="649"/>
      <c r="AG20" s="649"/>
      <c r="AH20" s="650" t="s">
        <v>62</v>
      </c>
      <c r="AI20" s="766">
        <f t="shared" ref="AI20:AI32" si="54">AM20</f>
        <v>96</v>
      </c>
      <c r="AJ20" s="767">
        <f t="shared" ref="AJ20:AJ32" si="55">AI20+AK20</f>
        <v>156</v>
      </c>
      <c r="AK20" s="767">
        <f>AN20</f>
        <v>60</v>
      </c>
      <c r="AL20" s="768" t="s">
        <v>229</v>
      </c>
      <c r="AM20" s="769">
        <f t="shared" ref="AM20:AM32" si="56">$AM$2-BR20</f>
        <v>96</v>
      </c>
      <c r="AN20" s="769">
        <f t="shared" ref="AN20:AN32" si="57">(BS20-AM20)</f>
        <v>60</v>
      </c>
      <c r="AO20" s="3"/>
      <c r="AP20" s="760"/>
      <c r="AQ20" s="760"/>
      <c r="AR20" s="760"/>
      <c r="AS20" s="760">
        <v>2</v>
      </c>
      <c r="AT20" s="760"/>
      <c r="AU20" s="770">
        <f t="shared" si="31"/>
        <v>0</v>
      </c>
      <c r="AV20" s="770">
        <f t="shared" si="32"/>
        <v>0</v>
      </c>
      <c r="AW20" s="770">
        <f t="shared" si="33"/>
        <v>0</v>
      </c>
      <c r="AX20" s="770">
        <f t="shared" si="34"/>
        <v>13</v>
      </c>
      <c r="AY20" s="770">
        <f t="shared" si="35"/>
        <v>0</v>
      </c>
      <c r="AZ20" s="770">
        <f t="shared" si="36"/>
        <v>0</v>
      </c>
      <c r="BA20" s="770">
        <f t="shared" si="37"/>
        <v>0</v>
      </c>
      <c r="BB20" s="770">
        <f t="shared" si="38"/>
        <v>0</v>
      </c>
      <c r="BC20" s="770">
        <f t="shared" si="39"/>
        <v>0</v>
      </c>
      <c r="BD20" s="770">
        <f t="shared" si="40"/>
        <v>0</v>
      </c>
      <c r="BE20" s="770">
        <f t="shared" si="41"/>
        <v>0</v>
      </c>
      <c r="BF20" s="770">
        <f t="shared" si="42"/>
        <v>0</v>
      </c>
      <c r="BG20" s="770">
        <f t="shared" si="43"/>
        <v>0</v>
      </c>
      <c r="BH20" s="770">
        <f t="shared" si="44"/>
        <v>0</v>
      </c>
      <c r="BI20" s="770">
        <f t="shared" si="45"/>
        <v>0</v>
      </c>
      <c r="BJ20" s="770">
        <f t="shared" si="46"/>
        <v>0</v>
      </c>
      <c r="BK20" s="770">
        <f t="shared" si="47"/>
        <v>0</v>
      </c>
      <c r="BL20" s="770">
        <f t="shared" si="48"/>
        <v>0</v>
      </c>
      <c r="BM20" s="770">
        <f t="shared" si="49"/>
        <v>0</v>
      </c>
      <c r="BN20" s="770">
        <f t="shared" si="50"/>
        <v>0</v>
      </c>
      <c r="BO20" s="770">
        <f t="shared" si="51"/>
        <v>0</v>
      </c>
      <c r="BP20" s="770">
        <f t="shared" si="52"/>
        <v>0</v>
      </c>
      <c r="BQ20" s="770">
        <f t="shared" si="53"/>
        <v>0</v>
      </c>
      <c r="BR20" s="770">
        <f t="shared" ref="BR20:BR32" si="58">((AQ20*6)+(AR20*6)+(AS20*6)+(AT20)+(AP20*6))</f>
        <v>12</v>
      </c>
      <c r="BS20" s="771">
        <f t="shared" ref="BS20:BS31" si="59">(AU20*$BU$6)+(AV20*$BV$6)+(AW20*$BW$6)+(AX20*$BX$6)+(AY20*$BY$6)+(AZ20*$BZ$6)+(BA20*$CA$6)+(BB20*$CB$6)+(BC20*$CC$6)+(BD20*$CD$6)+(BE20*$CE$6)+(BF20*$CF$6+(BG20*$CG$6)+(BH20*$CH$6)+(BI20*$CI$6)+(BJ20*$CJ$6)+(BK20*$CK$6)+(BL20*$CL$6)+(BM20*$CM20)+(BN20*$CN$6)+(BO20*$CO$6)+(BP20*$CP$6)+(BQ20*$CQ$6))</f>
        <v>156</v>
      </c>
      <c r="BT20" s="754"/>
    </row>
    <row r="21" spans="1:73" ht="15.75">
      <c r="A21" s="762" t="s">
        <v>431</v>
      </c>
      <c r="B21" s="785" t="s">
        <v>432</v>
      </c>
      <c r="C21" s="764">
        <v>731473</v>
      </c>
      <c r="D21" s="786" t="s">
        <v>95</v>
      </c>
      <c r="E21" s="649"/>
      <c r="F21" s="651" t="s">
        <v>62</v>
      </c>
      <c r="G21" s="650" t="s">
        <v>62</v>
      </c>
      <c r="H21" s="651"/>
      <c r="I21" s="651" t="s">
        <v>62</v>
      </c>
      <c r="J21" s="650" t="s">
        <v>62</v>
      </c>
      <c r="K21" s="649"/>
      <c r="L21" s="649" t="s">
        <v>62</v>
      </c>
      <c r="M21" s="650" t="s">
        <v>62</v>
      </c>
      <c r="N21" s="650" t="s">
        <v>61</v>
      </c>
      <c r="O21" s="651" t="s">
        <v>62</v>
      </c>
      <c r="P21" s="651"/>
      <c r="Q21" s="651"/>
      <c r="R21" s="652" t="s">
        <v>62</v>
      </c>
      <c r="S21" s="649"/>
      <c r="T21" s="650" t="s">
        <v>61</v>
      </c>
      <c r="U21" s="651" t="s">
        <v>62</v>
      </c>
      <c r="V21" s="650" t="s">
        <v>61</v>
      </c>
      <c r="W21" s="649"/>
      <c r="X21" s="649" t="s">
        <v>62</v>
      </c>
      <c r="Y21" s="652" t="s">
        <v>62</v>
      </c>
      <c r="Z21" s="649"/>
      <c r="AA21" s="651" t="s">
        <v>62</v>
      </c>
      <c r="AB21" s="651"/>
      <c r="AC21" s="651"/>
      <c r="AD21" s="651" t="s">
        <v>62</v>
      </c>
      <c r="AE21" s="649"/>
      <c r="AF21" s="649"/>
      <c r="AG21" s="649" t="s">
        <v>62</v>
      </c>
      <c r="AH21" s="651"/>
      <c r="AI21" s="766">
        <f t="shared" si="54"/>
        <v>108</v>
      </c>
      <c r="AJ21" s="767">
        <f t="shared" si="55"/>
        <v>186</v>
      </c>
      <c r="AK21" s="767">
        <f t="shared" ref="AK21:AK32" si="60">AN21</f>
        <v>78</v>
      </c>
      <c r="AL21" s="768" t="s">
        <v>229</v>
      </c>
      <c r="AM21" s="769">
        <f t="shared" si="56"/>
        <v>108</v>
      </c>
      <c r="AN21" s="769">
        <f t="shared" si="57"/>
        <v>78</v>
      </c>
      <c r="AO21" s="3"/>
      <c r="AP21" s="760"/>
      <c r="AQ21" s="760"/>
      <c r="AR21" s="760"/>
      <c r="AS21" s="760"/>
      <c r="AT21" s="760"/>
      <c r="AU21" s="770">
        <f t="shared" si="31"/>
        <v>0</v>
      </c>
      <c r="AV21" s="770">
        <f t="shared" si="32"/>
        <v>0</v>
      </c>
      <c r="AW21" s="770">
        <f t="shared" si="33"/>
        <v>0</v>
      </c>
      <c r="AX21" s="770">
        <f t="shared" si="34"/>
        <v>14</v>
      </c>
      <c r="AY21" s="770">
        <f t="shared" si="35"/>
        <v>0</v>
      </c>
      <c r="AZ21" s="770">
        <f t="shared" si="36"/>
        <v>0</v>
      </c>
      <c r="BA21" s="770">
        <f t="shared" si="37"/>
        <v>3</v>
      </c>
      <c r="BB21" s="770">
        <f t="shared" si="38"/>
        <v>0</v>
      </c>
      <c r="BC21" s="770">
        <f t="shared" si="39"/>
        <v>0</v>
      </c>
      <c r="BD21" s="770">
        <f t="shared" si="40"/>
        <v>0</v>
      </c>
      <c r="BE21" s="770">
        <f t="shared" si="41"/>
        <v>0</v>
      </c>
      <c r="BF21" s="770">
        <f t="shared" si="42"/>
        <v>0</v>
      </c>
      <c r="BG21" s="770">
        <f t="shared" si="43"/>
        <v>0</v>
      </c>
      <c r="BH21" s="770">
        <f t="shared" si="44"/>
        <v>0</v>
      </c>
      <c r="BI21" s="770">
        <f t="shared" si="45"/>
        <v>0</v>
      </c>
      <c r="BJ21" s="770">
        <f t="shared" si="46"/>
        <v>0</v>
      </c>
      <c r="BK21" s="770">
        <f t="shared" si="47"/>
        <v>0</v>
      </c>
      <c r="BL21" s="770">
        <f t="shared" si="48"/>
        <v>0</v>
      </c>
      <c r="BM21" s="770">
        <f t="shared" si="49"/>
        <v>0</v>
      </c>
      <c r="BN21" s="770">
        <f t="shared" si="50"/>
        <v>0</v>
      </c>
      <c r="BO21" s="770">
        <f t="shared" si="51"/>
        <v>0</v>
      </c>
      <c r="BP21" s="770">
        <f t="shared" si="52"/>
        <v>0</v>
      </c>
      <c r="BQ21" s="770">
        <f t="shared" si="53"/>
        <v>0</v>
      </c>
      <c r="BR21" s="770">
        <f t="shared" si="58"/>
        <v>0</v>
      </c>
      <c r="BS21" s="771">
        <f t="shared" si="59"/>
        <v>186</v>
      </c>
      <c r="BT21" s="754"/>
    </row>
    <row r="22" spans="1:73" ht="15.75">
      <c r="A22" s="762" t="s">
        <v>433</v>
      </c>
      <c r="B22" s="785" t="s">
        <v>434</v>
      </c>
      <c r="C22" s="764">
        <v>731519</v>
      </c>
      <c r="D22" s="786" t="s">
        <v>413</v>
      </c>
      <c r="E22" s="649"/>
      <c r="F22" s="651" t="s">
        <v>62</v>
      </c>
      <c r="G22" s="651" t="s">
        <v>62</v>
      </c>
      <c r="H22" s="651"/>
      <c r="I22" s="651" t="s">
        <v>62</v>
      </c>
      <c r="J22" s="651"/>
      <c r="K22" s="649"/>
      <c r="L22" s="649" t="s">
        <v>62</v>
      </c>
      <c r="M22" s="651"/>
      <c r="N22" s="651"/>
      <c r="O22" s="651"/>
      <c r="P22" s="651" t="s">
        <v>62</v>
      </c>
      <c r="Q22" s="651"/>
      <c r="R22" s="649" t="s">
        <v>62</v>
      </c>
      <c r="S22" s="649"/>
      <c r="T22" s="651"/>
      <c r="U22" s="651" t="s">
        <v>62</v>
      </c>
      <c r="V22" s="651"/>
      <c r="W22" s="649"/>
      <c r="X22" s="649" t="s">
        <v>62</v>
      </c>
      <c r="Y22" s="649" t="s">
        <v>62</v>
      </c>
      <c r="Z22" s="649"/>
      <c r="AA22" s="651"/>
      <c r="AB22" s="651"/>
      <c r="AC22" s="651"/>
      <c r="AD22" s="651"/>
      <c r="AE22" s="649"/>
      <c r="AF22" s="649"/>
      <c r="AG22" s="649"/>
      <c r="AH22" s="651"/>
      <c r="AI22" s="766">
        <f t="shared" si="54"/>
        <v>108</v>
      </c>
      <c r="AJ22" s="767">
        <f t="shared" si="55"/>
        <v>108</v>
      </c>
      <c r="AK22" s="767">
        <f t="shared" si="60"/>
        <v>0</v>
      </c>
      <c r="AL22" s="768" t="s">
        <v>229</v>
      </c>
      <c r="AM22" s="769">
        <f t="shared" si="56"/>
        <v>108</v>
      </c>
      <c r="AN22" s="769">
        <f t="shared" si="57"/>
        <v>0</v>
      </c>
      <c r="AO22" s="199"/>
      <c r="AP22" s="760"/>
      <c r="AQ22" s="760"/>
      <c r="AR22" s="760"/>
      <c r="AS22" s="760"/>
      <c r="AT22" s="760"/>
      <c r="AU22" s="770">
        <f t="shared" si="31"/>
        <v>0</v>
      </c>
      <c r="AV22" s="770">
        <f t="shared" si="32"/>
        <v>0</v>
      </c>
      <c r="AW22" s="770">
        <f t="shared" si="33"/>
        <v>0</v>
      </c>
      <c r="AX22" s="770">
        <f t="shared" si="34"/>
        <v>9</v>
      </c>
      <c r="AY22" s="770">
        <f t="shared" si="35"/>
        <v>0</v>
      </c>
      <c r="AZ22" s="770">
        <f t="shared" si="36"/>
        <v>0</v>
      </c>
      <c r="BA22" s="770">
        <f t="shared" si="37"/>
        <v>0</v>
      </c>
      <c r="BB22" s="770">
        <f t="shared" si="38"/>
        <v>0</v>
      </c>
      <c r="BC22" s="770">
        <f t="shared" si="39"/>
        <v>0</v>
      </c>
      <c r="BD22" s="770">
        <f t="shared" si="40"/>
        <v>0</v>
      </c>
      <c r="BE22" s="770">
        <f t="shared" si="41"/>
        <v>0</v>
      </c>
      <c r="BF22" s="770">
        <f t="shared" si="42"/>
        <v>0</v>
      </c>
      <c r="BG22" s="770">
        <f t="shared" si="43"/>
        <v>0</v>
      </c>
      <c r="BH22" s="770">
        <f t="shared" si="44"/>
        <v>0</v>
      </c>
      <c r="BI22" s="770">
        <f t="shared" si="45"/>
        <v>0</v>
      </c>
      <c r="BJ22" s="770">
        <f t="shared" si="46"/>
        <v>0</v>
      </c>
      <c r="BK22" s="770">
        <f t="shared" si="47"/>
        <v>0</v>
      </c>
      <c r="BL22" s="770">
        <f t="shared" si="48"/>
        <v>0</v>
      </c>
      <c r="BM22" s="770">
        <f t="shared" si="49"/>
        <v>0</v>
      </c>
      <c r="BN22" s="770">
        <f t="shared" si="50"/>
        <v>0</v>
      </c>
      <c r="BO22" s="770">
        <f t="shared" si="51"/>
        <v>0</v>
      </c>
      <c r="BP22" s="770">
        <f t="shared" si="52"/>
        <v>0</v>
      </c>
      <c r="BQ22" s="770">
        <f t="shared" si="53"/>
        <v>0</v>
      </c>
      <c r="BR22" s="770">
        <f t="shared" si="58"/>
        <v>0</v>
      </c>
      <c r="BS22" s="771">
        <f t="shared" si="59"/>
        <v>108</v>
      </c>
      <c r="BT22" s="754"/>
    </row>
    <row r="23" spans="1:73" ht="15.75">
      <c r="A23" s="762" t="s">
        <v>435</v>
      </c>
      <c r="B23" s="785" t="s">
        <v>436</v>
      </c>
      <c r="C23" s="764">
        <v>408802</v>
      </c>
      <c r="D23" s="786" t="s">
        <v>95</v>
      </c>
      <c r="E23" s="649"/>
      <c r="F23" s="651" t="s">
        <v>62</v>
      </c>
      <c r="G23" s="651"/>
      <c r="H23" s="651" t="s">
        <v>62</v>
      </c>
      <c r="I23" s="651"/>
      <c r="J23" s="651"/>
      <c r="K23" s="649" t="s">
        <v>62</v>
      </c>
      <c r="L23" s="649"/>
      <c r="M23" s="650" t="s">
        <v>62</v>
      </c>
      <c r="N23" s="651" t="s">
        <v>62</v>
      </c>
      <c r="O23" s="651"/>
      <c r="P23" s="651"/>
      <c r="Q23" s="651"/>
      <c r="R23" s="649" t="s">
        <v>62</v>
      </c>
      <c r="S23" s="649"/>
      <c r="T23" s="651"/>
      <c r="U23" s="651" t="s">
        <v>62</v>
      </c>
      <c r="V23" s="651" t="s">
        <v>62</v>
      </c>
      <c r="W23" s="649"/>
      <c r="X23" s="649"/>
      <c r="Y23" s="649"/>
      <c r="Z23" s="649"/>
      <c r="AA23" s="651" t="s">
        <v>62</v>
      </c>
      <c r="AB23" s="651"/>
      <c r="AC23" s="651" t="s">
        <v>62</v>
      </c>
      <c r="AD23" s="651"/>
      <c r="AE23" s="652" t="s">
        <v>62</v>
      </c>
      <c r="AF23" s="652" t="s">
        <v>62</v>
      </c>
      <c r="AG23" s="649"/>
      <c r="AH23" s="650" t="s">
        <v>62</v>
      </c>
      <c r="AI23" s="766">
        <f t="shared" si="54"/>
        <v>108</v>
      </c>
      <c r="AJ23" s="767">
        <f t="shared" si="55"/>
        <v>156</v>
      </c>
      <c r="AK23" s="767">
        <f t="shared" si="60"/>
        <v>48</v>
      </c>
      <c r="AL23" s="768" t="s">
        <v>229</v>
      </c>
      <c r="AM23" s="769">
        <f t="shared" si="56"/>
        <v>108</v>
      </c>
      <c r="AN23" s="769">
        <f t="shared" si="57"/>
        <v>48</v>
      </c>
      <c r="AO23" s="3"/>
      <c r="AP23" s="760"/>
      <c r="AQ23" s="760"/>
      <c r="AR23" s="760"/>
      <c r="AS23" s="760"/>
      <c r="AT23" s="760"/>
      <c r="AU23" s="770">
        <f t="shared" si="31"/>
        <v>0</v>
      </c>
      <c r="AV23" s="770">
        <f t="shared" si="32"/>
        <v>0</v>
      </c>
      <c r="AW23" s="770">
        <f t="shared" si="33"/>
        <v>0</v>
      </c>
      <c r="AX23" s="770">
        <f t="shared" si="34"/>
        <v>13</v>
      </c>
      <c r="AY23" s="770">
        <f t="shared" si="35"/>
        <v>0</v>
      </c>
      <c r="AZ23" s="770">
        <f t="shared" si="36"/>
        <v>0</v>
      </c>
      <c r="BA23" s="770">
        <f t="shared" si="37"/>
        <v>0</v>
      </c>
      <c r="BB23" s="770">
        <f t="shared" si="38"/>
        <v>0</v>
      </c>
      <c r="BC23" s="770">
        <f t="shared" si="39"/>
        <v>0</v>
      </c>
      <c r="BD23" s="770">
        <f t="shared" si="40"/>
        <v>0</v>
      </c>
      <c r="BE23" s="770">
        <f t="shared" si="41"/>
        <v>0</v>
      </c>
      <c r="BF23" s="770">
        <f t="shared" si="42"/>
        <v>0</v>
      </c>
      <c r="BG23" s="770">
        <f t="shared" si="43"/>
        <v>0</v>
      </c>
      <c r="BH23" s="770">
        <f t="shared" si="44"/>
        <v>0</v>
      </c>
      <c r="BI23" s="770">
        <f t="shared" si="45"/>
        <v>0</v>
      </c>
      <c r="BJ23" s="770">
        <f t="shared" si="46"/>
        <v>0</v>
      </c>
      <c r="BK23" s="770">
        <f t="shared" si="47"/>
        <v>0</v>
      </c>
      <c r="BL23" s="770">
        <f t="shared" si="48"/>
        <v>0</v>
      </c>
      <c r="BM23" s="770">
        <f t="shared" si="49"/>
        <v>0</v>
      </c>
      <c r="BN23" s="770">
        <f t="shared" si="50"/>
        <v>0</v>
      </c>
      <c r="BO23" s="770">
        <f t="shared" si="51"/>
        <v>0</v>
      </c>
      <c r="BP23" s="770">
        <f t="shared" si="52"/>
        <v>0</v>
      </c>
      <c r="BQ23" s="770">
        <f t="shared" si="53"/>
        <v>0</v>
      </c>
      <c r="BR23" s="770">
        <f t="shared" si="58"/>
        <v>0</v>
      </c>
      <c r="BS23" s="771">
        <f t="shared" si="59"/>
        <v>156</v>
      </c>
      <c r="BT23" s="754"/>
    </row>
    <row r="24" spans="1:73" ht="15.75">
      <c r="A24" s="762" t="s">
        <v>437</v>
      </c>
      <c r="B24" s="785" t="s">
        <v>438</v>
      </c>
      <c r="C24" s="764">
        <v>530322</v>
      </c>
      <c r="D24" s="786" t="s">
        <v>95</v>
      </c>
      <c r="E24" s="649"/>
      <c r="F24" s="651"/>
      <c r="G24" s="651"/>
      <c r="H24" s="651" t="s">
        <v>61</v>
      </c>
      <c r="I24" s="650" t="s">
        <v>62</v>
      </c>
      <c r="J24" s="651" t="s">
        <v>62</v>
      </c>
      <c r="K24" s="652" t="s">
        <v>62</v>
      </c>
      <c r="L24" s="649" t="s">
        <v>485</v>
      </c>
      <c r="M24" s="651"/>
      <c r="N24" s="650" t="s">
        <v>62</v>
      </c>
      <c r="O24" s="651" t="s">
        <v>62</v>
      </c>
      <c r="P24" s="651"/>
      <c r="Q24" s="651"/>
      <c r="R24" s="649" t="s">
        <v>62</v>
      </c>
      <c r="S24" s="652" t="s">
        <v>62</v>
      </c>
      <c r="T24" s="650" t="s">
        <v>62</v>
      </c>
      <c r="U24" s="651" t="s">
        <v>62</v>
      </c>
      <c r="V24" s="650" t="s">
        <v>62</v>
      </c>
      <c r="W24" s="649"/>
      <c r="X24" s="652" t="s">
        <v>486</v>
      </c>
      <c r="Y24" s="652" t="s">
        <v>62</v>
      </c>
      <c r="Z24" s="649"/>
      <c r="AA24" s="651" t="s">
        <v>62</v>
      </c>
      <c r="AB24" s="651" t="s">
        <v>62</v>
      </c>
      <c r="AC24" s="651" t="s">
        <v>62</v>
      </c>
      <c r="AD24" s="651"/>
      <c r="AE24" s="649"/>
      <c r="AF24" s="649"/>
      <c r="AG24" s="649" t="s">
        <v>62</v>
      </c>
      <c r="AH24" s="651"/>
      <c r="AI24" s="766">
        <f t="shared" si="54"/>
        <v>108</v>
      </c>
      <c r="AJ24" s="767">
        <f t="shared" si="55"/>
        <v>222</v>
      </c>
      <c r="AK24" s="767">
        <f t="shared" si="60"/>
        <v>114</v>
      </c>
      <c r="AL24" s="768" t="s">
        <v>229</v>
      </c>
      <c r="AM24" s="769">
        <f t="shared" si="56"/>
        <v>108</v>
      </c>
      <c r="AN24" s="769">
        <f t="shared" si="57"/>
        <v>114</v>
      </c>
      <c r="AO24" s="3"/>
      <c r="AP24" s="760"/>
      <c r="AQ24" s="760"/>
      <c r="AR24" s="760"/>
      <c r="AS24" s="760"/>
      <c r="AT24" s="760"/>
      <c r="AU24" s="770">
        <f t="shared" si="31"/>
        <v>0</v>
      </c>
      <c r="AV24" s="770">
        <f t="shared" si="32"/>
        <v>0</v>
      </c>
      <c r="AW24" s="770">
        <f t="shared" si="33"/>
        <v>0</v>
      </c>
      <c r="AX24" s="770">
        <f t="shared" si="34"/>
        <v>15</v>
      </c>
      <c r="AY24" s="770">
        <f t="shared" si="35"/>
        <v>0</v>
      </c>
      <c r="AZ24" s="770">
        <f t="shared" si="36"/>
        <v>0</v>
      </c>
      <c r="BA24" s="770">
        <f t="shared" si="37"/>
        <v>1</v>
      </c>
      <c r="BB24" s="770">
        <f t="shared" si="38"/>
        <v>0</v>
      </c>
      <c r="BC24" s="770">
        <f t="shared" si="39"/>
        <v>0</v>
      </c>
      <c r="BD24" s="770">
        <f t="shared" si="40"/>
        <v>0</v>
      </c>
      <c r="BE24" s="770">
        <f t="shared" si="41"/>
        <v>1</v>
      </c>
      <c r="BF24" s="770">
        <f t="shared" si="42"/>
        <v>1</v>
      </c>
      <c r="BG24" s="770">
        <f t="shared" si="43"/>
        <v>0</v>
      </c>
      <c r="BH24" s="770">
        <f t="shared" si="44"/>
        <v>0</v>
      </c>
      <c r="BI24" s="770">
        <f t="shared" si="45"/>
        <v>0</v>
      </c>
      <c r="BJ24" s="770">
        <f t="shared" si="46"/>
        <v>0</v>
      </c>
      <c r="BK24" s="770">
        <f t="shared" si="47"/>
        <v>0</v>
      </c>
      <c r="BL24" s="770">
        <f t="shared" si="48"/>
        <v>0</v>
      </c>
      <c r="BM24" s="770">
        <f t="shared" si="49"/>
        <v>0</v>
      </c>
      <c r="BN24" s="770">
        <f t="shared" si="50"/>
        <v>0</v>
      </c>
      <c r="BO24" s="770">
        <f t="shared" si="51"/>
        <v>0</v>
      </c>
      <c r="BP24" s="770">
        <f t="shared" si="52"/>
        <v>0</v>
      </c>
      <c r="BQ24" s="770">
        <f t="shared" si="53"/>
        <v>0</v>
      </c>
      <c r="BR24" s="770">
        <f t="shared" si="58"/>
        <v>0</v>
      </c>
      <c r="BS24" s="771">
        <f t="shared" si="59"/>
        <v>222</v>
      </c>
      <c r="BT24" s="754"/>
    </row>
    <row r="25" spans="1:73" ht="15.75">
      <c r="A25" s="762" t="s">
        <v>439</v>
      </c>
      <c r="B25" s="785" t="s">
        <v>440</v>
      </c>
      <c r="C25" s="764">
        <v>1189571</v>
      </c>
      <c r="D25" s="786" t="s">
        <v>95</v>
      </c>
      <c r="E25" s="649"/>
      <c r="F25" s="651"/>
      <c r="G25" s="651"/>
      <c r="H25" s="651"/>
      <c r="I25" s="651"/>
      <c r="J25" s="651"/>
      <c r="K25" s="649"/>
      <c r="L25" s="649"/>
      <c r="M25" s="651"/>
      <c r="N25" s="651"/>
      <c r="O25" s="651"/>
      <c r="P25" s="651"/>
      <c r="Q25" s="651"/>
      <c r="R25" s="649"/>
      <c r="S25" s="649"/>
      <c r="T25" s="651"/>
      <c r="U25" s="651"/>
      <c r="V25" s="651"/>
      <c r="W25" s="649"/>
      <c r="X25" s="649"/>
      <c r="Y25" s="649"/>
      <c r="Z25" s="649"/>
      <c r="AA25" s="651"/>
      <c r="AB25" s="651"/>
      <c r="AC25" s="651"/>
      <c r="AD25" s="651"/>
      <c r="AE25" s="649"/>
      <c r="AF25" s="649"/>
      <c r="AG25" s="649"/>
      <c r="AH25" s="651"/>
      <c r="AI25" s="766">
        <f t="shared" si="54"/>
        <v>108</v>
      </c>
      <c r="AJ25" s="767">
        <f t="shared" si="55"/>
        <v>0</v>
      </c>
      <c r="AK25" s="767">
        <f t="shared" si="60"/>
        <v>-108</v>
      </c>
      <c r="AL25" s="768"/>
      <c r="AM25" s="769">
        <f t="shared" si="56"/>
        <v>108</v>
      </c>
      <c r="AN25" s="769">
        <f t="shared" si="57"/>
        <v>-108</v>
      </c>
      <c r="AO25" s="3"/>
      <c r="AP25" s="760"/>
      <c r="AQ25" s="760"/>
      <c r="AR25" s="760"/>
      <c r="AS25" s="760"/>
      <c r="AT25" s="760"/>
      <c r="AU25" s="770">
        <f t="shared" si="31"/>
        <v>0</v>
      </c>
      <c r="AV25" s="770">
        <f t="shared" si="32"/>
        <v>0</v>
      </c>
      <c r="AW25" s="770">
        <f t="shared" si="33"/>
        <v>0</v>
      </c>
      <c r="AX25" s="770">
        <f t="shared" si="34"/>
        <v>0</v>
      </c>
      <c r="AY25" s="770">
        <f t="shared" si="35"/>
        <v>0</v>
      </c>
      <c r="AZ25" s="770">
        <f t="shared" si="36"/>
        <v>0</v>
      </c>
      <c r="BA25" s="770">
        <f t="shared" si="37"/>
        <v>0</v>
      </c>
      <c r="BB25" s="770">
        <f t="shared" si="38"/>
        <v>0</v>
      </c>
      <c r="BC25" s="770">
        <f t="shared" si="39"/>
        <v>0</v>
      </c>
      <c r="BD25" s="770">
        <f t="shared" si="40"/>
        <v>0</v>
      </c>
      <c r="BE25" s="770">
        <f t="shared" si="41"/>
        <v>0</v>
      </c>
      <c r="BF25" s="770">
        <f t="shared" si="42"/>
        <v>0</v>
      </c>
      <c r="BG25" s="770">
        <f t="shared" si="43"/>
        <v>0</v>
      </c>
      <c r="BH25" s="770">
        <f t="shared" si="44"/>
        <v>0</v>
      </c>
      <c r="BI25" s="770">
        <f t="shared" si="45"/>
        <v>0</v>
      </c>
      <c r="BJ25" s="770">
        <f t="shared" si="46"/>
        <v>0</v>
      </c>
      <c r="BK25" s="770">
        <f t="shared" si="47"/>
        <v>0</v>
      </c>
      <c r="BL25" s="770">
        <f t="shared" si="48"/>
        <v>0</v>
      </c>
      <c r="BM25" s="770">
        <f t="shared" si="49"/>
        <v>0</v>
      </c>
      <c r="BN25" s="770">
        <f t="shared" si="50"/>
        <v>0</v>
      </c>
      <c r="BO25" s="770">
        <f t="shared" si="51"/>
        <v>0</v>
      </c>
      <c r="BP25" s="770">
        <f t="shared" si="52"/>
        <v>0</v>
      </c>
      <c r="BQ25" s="770">
        <f t="shared" si="53"/>
        <v>0</v>
      </c>
      <c r="BR25" s="770">
        <f t="shared" si="58"/>
        <v>0</v>
      </c>
      <c r="BS25" s="771">
        <f t="shared" si="59"/>
        <v>0</v>
      </c>
      <c r="BT25" s="754"/>
    </row>
    <row r="26" spans="1:73" ht="15.75">
      <c r="A26" s="762" t="s">
        <v>441</v>
      </c>
      <c r="B26" s="785" t="s">
        <v>442</v>
      </c>
      <c r="C26" s="764">
        <v>731501</v>
      </c>
      <c r="D26" s="786" t="s">
        <v>95</v>
      </c>
      <c r="E26" s="649"/>
      <c r="F26" s="651" t="s">
        <v>62</v>
      </c>
      <c r="G26" s="650" t="s">
        <v>61</v>
      </c>
      <c r="H26" s="651"/>
      <c r="I26" s="651" t="s">
        <v>62</v>
      </c>
      <c r="J26" s="650" t="s">
        <v>62</v>
      </c>
      <c r="K26" s="649"/>
      <c r="L26" s="649" t="s">
        <v>62</v>
      </c>
      <c r="M26" s="650" t="s">
        <v>62</v>
      </c>
      <c r="N26" s="650" t="s">
        <v>61</v>
      </c>
      <c r="O26" s="651" t="s">
        <v>62</v>
      </c>
      <c r="P26" s="650" t="s">
        <v>62</v>
      </c>
      <c r="Q26" s="651"/>
      <c r="R26" s="649" t="s">
        <v>62</v>
      </c>
      <c r="S26" s="652" t="s">
        <v>62</v>
      </c>
      <c r="T26" s="650" t="s">
        <v>30</v>
      </c>
      <c r="U26" s="666" t="s">
        <v>17</v>
      </c>
      <c r="V26" s="651"/>
      <c r="W26" s="649"/>
      <c r="X26" s="688" t="s">
        <v>17</v>
      </c>
      <c r="Y26" s="649"/>
      <c r="Z26" s="649"/>
      <c r="AA26" s="651" t="s">
        <v>62</v>
      </c>
      <c r="AB26" s="651"/>
      <c r="AC26" s="650" t="s">
        <v>20</v>
      </c>
      <c r="AD26" s="651" t="s">
        <v>62</v>
      </c>
      <c r="AE26" s="652" t="s">
        <v>20</v>
      </c>
      <c r="AF26" s="652" t="s">
        <v>20</v>
      </c>
      <c r="AG26" s="652" t="s">
        <v>62</v>
      </c>
      <c r="AH26" s="650" t="s">
        <v>20</v>
      </c>
      <c r="AI26" s="766">
        <f t="shared" si="54"/>
        <v>84</v>
      </c>
      <c r="AJ26" s="767">
        <f t="shared" si="55"/>
        <v>192</v>
      </c>
      <c r="AK26" s="767">
        <f t="shared" si="60"/>
        <v>108</v>
      </c>
      <c r="AL26" s="768" t="s">
        <v>229</v>
      </c>
      <c r="AM26" s="769">
        <f t="shared" si="56"/>
        <v>84</v>
      </c>
      <c r="AN26" s="769">
        <f t="shared" si="57"/>
        <v>108</v>
      </c>
      <c r="AO26" s="3"/>
      <c r="AP26" s="760"/>
      <c r="AQ26" s="760"/>
      <c r="AR26" s="760"/>
      <c r="AS26" s="760">
        <v>4</v>
      </c>
      <c r="AT26" s="760"/>
      <c r="AU26" s="770">
        <f t="shared" si="31"/>
        <v>0</v>
      </c>
      <c r="AV26" s="770">
        <f t="shared" si="32"/>
        <v>4</v>
      </c>
      <c r="AW26" s="770">
        <f t="shared" si="33"/>
        <v>0</v>
      </c>
      <c r="AX26" s="770">
        <f t="shared" si="34"/>
        <v>12</v>
      </c>
      <c r="AY26" s="770">
        <f t="shared" si="35"/>
        <v>0</v>
      </c>
      <c r="AZ26" s="770">
        <f t="shared" si="36"/>
        <v>0</v>
      </c>
      <c r="BA26" s="770">
        <f t="shared" si="37"/>
        <v>2</v>
      </c>
      <c r="BB26" s="770">
        <f t="shared" si="38"/>
        <v>0</v>
      </c>
      <c r="BC26" s="770">
        <f t="shared" si="39"/>
        <v>0</v>
      </c>
      <c r="BD26" s="770">
        <f t="shared" si="40"/>
        <v>0</v>
      </c>
      <c r="BE26" s="770">
        <f t="shared" si="41"/>
        <v>0</v>
      </c>
      <c r="BF26" s="770">
        <f t="shared" si="42"/>
        <v>0</v>
      </c>
      <c r="BG26" s="770">
        <f t="shared" si="43"/>
        <v>1</v>
      </c>
      <c r="BH26" s="770">
        <f t="shared" si="44"/>
        <v>0</v>
      </c>
      <c r="BI26" s="770">
        <f t="shared" si="45"/>
        <v>0</v>
      </c>
      <c r="BJ26" s="770">
        <f t="shared" si="46"/>
        <v>0</v>
      </c>
      <c r="BK26" s="770">
        <f t="shared" si="47"/>
        <v>0</v>
      </c>
      <c r="BL26" s="770">
        <f t="shared" si="48"/>
        <v>0</v>
      </c>
      <c r="BM26" s="770">
        <f t="shared" si="49"/>
        <v>0</v>
      </c>
      <c r="BN26" s="770">
        <f t="shared" si="50"/>
        <v>0</v>
      </c>
      <c r="BO26" s="770">
        <f t="shared" si="51"/>
        <v>0</v>
      </c>
      <c r="BP26" s="770">
        <f t="shared" si="52"/>
        <v>0</v>
      </c>
      <c r="BQ26" s="770">
        <f t="shared" si="53"/>
        <v>0</v>
      </c>
      <c r="BR26" s="770">
        <f t="shared" si="58"/>
        <v>24</v>
      </c>
      <c r="BS26" s="771">
        <f t="shared" si="59"/>
        <v>192</v>
      </c>
      <c r="BT26" s="754"/>
    </row>
    <row r="27" spans="1:73" ht="15.75">
      <c r="A27" s="762" t="s">
        <v>443</v>
      </c>
      <c r="B27" s="785" t="s">
        <v>444</v>
      </c>
      <c r="C27" s="764">
        <v>675643</v>
      </c>
      <c r="D27" s="786" t="s">
        <v>95</v>
      </c>
      <c r="E27" s="649"/>
      <c r="F27" s="651" t="s">
        <v>62</v>
      </c>
      <c r="G27" s="651"/>
      <c r="H27" s="666" t="s">
        <v>17</v>
      </c>
      <c r="I27" s="651"/>
      <c r="J27" s="666" t="s">
        <v>17</v>
      </c>
      <c r="K27" s="649"/>
      <c r="L27" s="649" t="s">
        <v>62</v>
      </c>
      <c r="M27" s="651"/>
      <c r="N27" s="650" t="s">
        <v>62</v>
      </c>
      <c r="O27" s="651"/>
      <c r="P27" s="651" t="s">
        <v>62</v>
      </c>
      <c r="Q27" s="651"/>
      <c r="R27" s="649"/>
      <c r="S27" s="649"/>
      <c r="T27" s="650" t="s">
        <v>62</v>
      </c>
      <c r="U27" s="651"/>
      <c r="V27" s="651" t="s">
        <v>62</v>
      </c>
      <c r="W27" s="649"/>
      <c r="X27" s="649" t="s">
        <v>62</v>
      </c>
      <c r="Y27" s="649"/>
      <c r="Z27" s="652" t="s">
        <v>62</v>
      </c>
      <c r="AA27" s="651"/>
      <c r="AB27" s="651" t="s">
        <v>62</v>
      </c>
      <c r="AC27" s="651"/>
      <c r="AD27" s="650" t="s">
        <v>62</v>
      </c>
      <c r="AE27" s="649"/>
      <c r="AF27" s="649"/>
      <c r="AG27" s="649"/>
      <c r="AH27" s="651" t="s">
        <v>62</v>
      </c>
      <c r="AI27" s="766">
        <f t="shared" si="54"/>
        <v>84</v>
      </c>
      <c r="AJ27" s="767">
        <f t="shared" si="55"/>
        <v>132</v>
      </c>
      <c r="AK27" s="767">
        <f t="shared" si="60"/>
        <v>48</v>
      </c>
      <c r="AL27" s="768" t="s">
        <v>229</v>
      </c>
      <c r="AM27" s="769">
        <f t="shared" si="56"/>
        <v>84</v>
      </c>
      <c r="AN27" s="769">
        <f t="shared" si="57"/>
        <v>48</v>
      </c>
      <c r="AO27" s="3"/>
      <c r="AP27" s="760"/>
      <c r="AQ27" s="760"/>
      <c r="AR27" s="760"/>
      <c r="AS27" s="760">
        <v>4</v>
      </c>
      <c r="AT27" s="760"/>
      <c r="AU27" s="770">
        <f t="shared" si="31"/>
        <v>0</v>
      </c>
      <c r="AV27" s="770">
        <f t="shared" si="32"/>
        <v>0</v>
      </c>
      <c r="AW27" s="770">
        <f t="shared" si="33"/>
        <v>0</v>
      </c>
      <c r="AX27" s="770">
        <f t="shared" si="34"/>
        <v>11</v>
      </c>
      <c r="AY27" s="770">
        <f t="shared" si="35"/>
        <v>0</v>
      </c>
      <c r="AZ27" s="770">
        <f t="shared" si="36"/>
        <v>0</v>
      </c>
      <c r="BA27" s="770">
        <f t="shared" si="37"/>
        <v>0</v>
      </c>
      <c r="BB27" s="770">
        <f t="shared" si="38"/>
        <v>0</v>
      </c>
      <c r="BC27" s="770">
        <f t="shared" si="39"/>
        <v>0</v>
      </c>
      <c r="BD27" s="770">
        <f t="shared" si="40"/>
        <v>0</v>
      </c>
      <c r="BE27" s="770">
        <f t="shared" si="41"/>
        <v>0</v>
      </c>
      <c r="BF27" s="770">
        <f t="shared" si="42"/>
        <v>0</v>
      </c>
      <c r="BG27" s="770">
        <f t="shared" si="43"/>
        <v>0</v>
      </c>
      <c r="BH27" s="770">
        <f t="shared" si="44"/>
        <v>0</v>
      </c>
      <c r="BI27" s="770">
        <f t="shared" si="45"/>
        <v>0</v>
      </c>
      <c r="BJ27" s="770">
        <f t="shared" si="46"/>
        <v>0</v>
      </c>
      <c r="BK27" s="770">
        <f t="shared" si="47"/>
        <v>0</v>
      </c>
      <c r="BL27" s="770">
        <f t="shared" si="48"/>
        <v>0</v>
      </c>
      <c r="BM27" s="770">
        <f t="shared" si="49"/>
        <v>0</v>
      </c>
      <c r="BN27" s="770">
        <f t="shared" si="50"/>
        <v>0</v>
      </c>
      <c r="BO27" s="770">
        <f t="shared" si="51"/>
        <v>0</v>
      </c>
      <c r="BP27" s="770">
        <f t="shared" si="52"/>
        <v>0</v>
      </c>
      <c r="BQ27" s="770">
        <f t="shared" si="53"/>
        <v>0</v>
      </c>
      <c r="BR27" s="770">
        <f t="shared" si="58"/>
        <v>24</v>
      </c>
      <c r="BS27" s="771">
        <f t="shared" si="59"/>
        <v>132</v>
      </c>
      <c r="BT27" s="754"/>
    </row>
    <row r="28" spans="1:73" ht="15.75">
      <c r="A28" s="762" t="s">
        <v>445</v>
      </c>
      <c r="B28" s="785" t="s">
        <v>446</v>
      </c>
      <c r="C28" s="764">
        <v>64760</v>
      </c>
      <c r="D28" s="786" t="s">
        <v>95</v>
      </c>
      <c r="E28" s="649"/>
      <c r="F28" s="666" t="s">
        <v>17</v>
      </c>
      <c r="G28" s="651"/>
      <c r="H28" s="651"/>
      <c r="I28" s="651" t="s">
        <v>62</v>
      </c>
      <c r="J28" s="666" t="s">
        <v>17</v>
      </c>
      <c r="K28" s="649"/>
      <c r="L28" s="688" t="s">
        <v>17</v>
      </c>
      <c r="M28" s="651"/>
      <c r="N28" s="650" t="s">
        <v>62</v>
      </c>
      <c r="O28" s="651" t="s">
        <v>62</v>
      </c>
      <c r="P28" s="651"/>
      <c r="Q28" s="650" t="s">
        <v>62</v>
      </c>
      <c r="R28" s="649" t="s">
        <v>62</v>
      </c>
      <c r="S28" s="649"/>
      <c r="T28" s="651"/>
      <c r="U28" s="651"/>
      <c r="V28" s="651"/>
      <c r="W28" s="649"/>
      <c r="X28" s="649"/>
      <c r="Y28" s="652" t="s">
        <v>62</v>
      </c>
      <c r="Z28" s="649"/>
      <c r="AA28" s="651"/>
      <c r="AB28" s="650" t="s">
        <v>62</v>
      </c>
      <c r="AC28" s="651"/>
      <c r="AD28" s="651" t="s">
        <v>62</v>
      </c>
      <c r="AE28" s="649"/>
      <c r="AF28" s="688" t="s">
        <v>17</v>
      </c>
      <c r="AG28" s="688" t="s">
        <v>17</v>
      </c>
      <c r="AH28" s="651"/>
      <c r="AI28" s="766">
        <f t="shared" si="54"/>
        <v>48</v>
      </c>
      <c r="AJ28" s="787">
        <f t="shared" si="55"/>
        <v>96</v>
      </c>
      <c r="AK28" s="767">
        <f t="shared" si="60"/>
        <v>48</v>
      </c>
      <c r="AL28" s="768" t="s">
        <v>229</v>
      </c>
      <c r="AM28" s="769">
        <f t="shared" si="56"/>
        <v>48</v>
      </c>
      <c r="AN28" s="769">
        <f t="shared" si="57"/>
        <v>48</v>
      </c>
      <c r="AO28" s="3"/>
      <c r="AP28" s="760"/>
      <c r="AQ28" s="760"/>
      <c r="AR28" s="760"/>
      <c r="AS28" s="760">
        <v>10</v>
      </c>
      <c r="AT28" s="760"/>
      <c r="AU28" s="770">
        <f t="shared" si="31"/>
        <v>0</v>
      </c>
      <c r="AV28" s="770">
        <f t="shared" si="32"/>
        <v>0</v>
      </c>
      <c r="AW28" s="770">
        <f t="shared" si="33"/>
        <v>0</v>
      </c>
      <c r="AX28" s="770">
        <f t="shared" si="34"/>
        <v>8</v>
      </c>
      <c r="AY28" s="770">
        <f t="shared" si="35"/>
        <v>0</v>
      </c>
      <c r="AZ28" s="770">
        <f t="shared" si="36"/>
        <v>0</v>
      </c>
      <c r="BA28" s="770">
        <f t="shared" si="37"/>
        <v>0</v>
      </c>
      <c r="BB28" s="770">
        <f t="shared" si="38"/>
        <v>0</v>
      </c>
      <c r="BC28" s="770">
        <f t="shared" si="39"/>
        <v>0</v>
      </c>
      <c r="BD28" s="770">
        <f t="shared" si="40"/>
        <v>0</v>
      </c>
      <c r="BE28" s="770">
        <f t="shared" si="41"/>
        <v>0</v>
      </c>
      <c r="BF28" s="770">
        <f t="shared" si="42"/>
        <v>0</v>
      </c>
      <c r="BG28" s="770">
        <f t="shared" si="43"/>
        <v>0</v>
      </c>
      <c r="BH28" s="770">
        <f t="shared" si="44"/>
        <v>0</v>
      </c>
      <c r="BI28" s="770">
        <f t="shared" si="45"/>
        <v>0</v>
      </c>
      <c r="BJ28" s="770">
        <f t="shared" si="46"/>
        <v>0</v>
      </c>
      <c r="BK28" s="770">
        <f t="shared" si="47"/>
        <v>0</v>
      </c>
      <c r="BL28" s="770">
        <f t="shared" si="48"/>
        <v>0</v>
      </c>
      <c r="BM28" s="770">
        <f t="shared" si="49"/>
        <v>0</v>
      </c>
      <c r="BN28" s="770">
        <f t="shared" si="50"/>
        <v>0</v>
      </c>
      <c r="BO28" s="770">
        <f t="shared" si="51"/>
        <v>0</v>
      </c>
      <c r="BP28" s="770">
        <f t="shared" si="52"/>
        <v>0</v>
      </c>
      <c r="BQ28" s="770">
        <f t="shared" si="53"/>
        <v>0</v>
      </c>
      <c r="BR28" s="770">
        <f t="shared" si="58"/>
        <v>60</v>
      </c>
      <c r="BS28" s="771">
        <f t="shared" si="59"/>
        <v>96</v>
      </c>
      <c r="BT28" s="754"/>
    </row>
    <row r="29" spans="1:73" ht="15.75">
      <c r="A29" s="762" t="s">
        <v>447</v>
      </c>
      <c r="B29" s="785" t="s">
        <v>448</v>
      </c>
      <c r="C29" s="774">
        <v>799719</v>
      </c>
      <c r="D29" s="786" t="s">
        <v>95</v>
      </c>
      <c r="E29" s="649"/>
      <c r="F29" s="651" t="s">
        <v>62</v>
      </c>
      <c r="G29" s="650" t="s">
        <v>62</v>
      </c>
      <c r="H29" s="650" t="s">
        <v>62</v>
      </c>
      <c r="I29" s="651" t="s">
        <v>62</v>
      </c>
      <c r="J29" s="651"/>
      <c r="K29" s="652" t="s">
        <v>61</v>
      </c>
      <c r="L29" s="649" t="s">
        <v>62</v>
      </c>
      <c r="M29" s="650" t="s">
        <v>62</v>
      </c>
      <c r="N29" s="651"/>
      <c r="O29" s="651" t="s">
        <v>62</v>
      </c>
      <c r="P29" s="650" t="s">
        <v>61</v>
      </c>
      <c r="Q29" s="650" t="s">
        <v>62</v>
      </c>
      <c r="R29" s="688" t="s">
        <v>17</v>
      </c>
      <c r="S29" s="652" t="s">
        <v>62</v>
      </c>
      <c r="T29" s="651"/>
      <c r="U29" s="651" t="s">
        <v>487</v>
      </c>
      <c r="V29" s="650" t="s">
        <v>62</v>
      </c>
      <c r="W29" s="652" t="s">
        <v>19</v>
      </c>
      <c r="X29" s="649" t="s">
        <v>62</v>
      </c>
      <c r="Y29" s="652" t="s">
        <v>62</v>
      </c>
      <c r="Z29" s="652" t="s">
        <v>62</v>
      </c>
      <c r="AA29" s="651" t="s">
        <v>62</v>
      </c>
      <c r="AB29" s="651"/>
      <c r="AC29" s="651"/>
      <c r="AD29" s="651" t="s">
        <v>62</v>
      </c>
      <c r="AE29" s="652" t="s">
        <v>19</v>
      </c>
      <c r="AF29" s="652" t="s">
        <v>62</v>
      </c>
      <c r="AG29" s="688" t="s">
        <v>17</v>
      </c>
      <c r="AH29" s="650" t="s">
        <v>62</v>
      </c>
      <c r="AI29" s="766">
        <f t="shared" si="54"/>
        <v>84</v>
      </c>
      <c r="AJ29" s="788">
        <f t="shared" si="55"/>
        <v>246</v>
      </c>
      <c r="AK29" s="788">
        <f t="shared" si="60"/>
        <v>162</v>
      </c>
      <c r="AL29" s="768" t="s">
        <v>229</v>
      </c>
      <c r="AM29" s="769">
        <f t="shared" si="56"/>
        <v>84</v>
      </c>
      <c r="AN29" s="769">
        <f t="shared" si="57"/>
        <v>162</v>
      </c>
      <c r="AO29" s="789"/>
      <c r="AP29" s="760"/>
      <c r="AQ29" s="760"/>
      <c r="AR29" s="760"/>
      <c r="AS29" s="760">
        <v>4</v>
      </c>
      <c r="AT29" s="760"/>
      <c r="AU29" s="770">
        <f t="shared" si="31"/>
        <v>2</v>
      </c>
      <c r="AV29" s="770">
        <f t="shared" si="32"/>
        <v>0</v>
      </c>
      <c r="AW29" s="770">
        <f t="shared" si="33"/>
        <v>0</v>
      </c>
      <c r="AX29" s="770">
        <f t="shared" si="34"/>
        <v>17</v>
      </c>
      <c r="AY29" s="770">
        <f t="shared" si="35"/>
        <v>0</v>
      </c>
      <c r="AZ29" s="770">
        <f t="shared" si="36"/>
        <v>0</v>
      </c>
      <c r="BA29" s="770">
        <f t="shared" si="37"/>
        <v>2</v>
      </c>
      <c r="BB29" s="770">
        <f t="shared" si="38"/>
        <v>0</v>
      </c>
      <c r="BC29" s="770">
        <f t="shared" si="39"/>
        <v>0</v>
      </c>
      <c r="BD29" s="770">
        <f t="shared" si="40"/>
        <v>0</v>
      </c>
      <c r="BE29" s="770">
        <f t="shared" si="41"/>
        <v>0</v>
      </c>
      <c r="BF29" s="770">
        <f t="shared" si="42"/>
        <v>1</v>
      </c>
      <c r="BG29" s="770">
        <f t="shared" si="43"/>
        <v>0</v>
      </c>
      <c r="BH29" s="770">
        <f t="shared" si="44"/>
        <v>0</v>
      </c>
      <c r="BI29" s="770">
        <f t="shared" si="45"/>
        <v>0</v>
      </c>
      <c r="BJ29" s="770">
        <f t="shared" si="46"/>
        <v>0</v>
      </c>
      <c r="BK29" s="770">
        <f t="shared" si="47"/>
        <v>0</v>
      </c>
      <c r="BL29" s="770">
        <f t="shared" si="48"/>
        <v>0</v>
      </c>
      <c r="BM29" s="770">
        <f t="shared" si="49"/>
        <v>0</v>
      </c>
      <c r="BN29" s="770">
        <f t="shared" si="50"/>
        <v>0</v>
      </c>
      <c r="BO29" s="770">
        <f t="shared" si="51"/>
        <v>0</v>
      </c>
      <c r="BP29" s="770">
        <f t="shared" si="52"/>
        <v>0</v>
      </c>
      <c r="BQ29" s="770">
        <f t="shared" si="53"/>
        <v>0</v>
      </c>
      <c r="BR29" s="770">
        <f t="shared" si="58"/>
        <v>24</v>
      </c>
      <c r="BS29" s="771">
        <f t="shared" si="59"/>
        <v>246</v>
      </c>
      <c r="BT29" s="754"/>
    </row>
    <row r="30" spans="1:73" ht="15.75">
      <c r="A30" s="762" t="s">
        <v>449</v>
      </c>
      <c r="B30" s="785" t="s">
        <v>450</v>
      </c>
      <c r="C30" s="764">
        <v>754949</v>
      </c>
      <c r="D30" s="786" t="s">
        <v>95</v>
      </c>
      <c r="E30" s="649"/>
      <c r="F30" s="651" t="s">
        <v>62</v>
      </c>
      <c r="G30" s="651"/>
      <c r="H30" s="650" t="s">
        <v>62</v>
      </c>
      <c r="I30" s="651" t="s">
        <v>62</v>
      </c>
      <c r="J30" s="651"/>
      <c r="K30" s="649"/>
      <c r="L30" s="649" t="s">
        <v>62</v>
      </c>
      <c r="M30" s="650" t="s">
        <v>62</v>
      </c>
      <c r="N30" s="651"/>
      <c r="O30" s="651" t="s">
        <v>62</v>
      </c>
      <c r="P30" s="651"/>
      <c r="Q30" s="651"/>
      <c r="R30" s="649"/>
      <c r="S30" s="649"/>
      <c r="T30" s="650" t="s">
        <v>61</v>
      </c>
      <c r="U30" s="651" t="s">
        <v>62</v>
      </c>
      <c r="V30" s="650" t="s">
        <v>62</v>
      </c>
      <c r="W30" s="649"/>
      <c r="X30" s="649" t="s">
        <v>62</v>
      </c>
      <c r="Y30" s="649"/>
      <c r="Z30" s="649"/>
      <c r="AA30" s="651" t="s">
        <v>62</v>
      </c>
      <c r="AB30" s="651"/>
      <c r="AC30" s="651"/>
      <c r="AD30" s="666" t="s">
        <v>488</v>
      </c>
      <c r="AE30" s="649"/>
      <c r="AF30" s="649"/>
      <c r="AG30" s="688" t="s">
        <v>488</v>
      </c>
      <c r="AH30" s="651"/>
      <c r="AI30" s="766">
        <f t="shared" si="54"/>
        <v>84</v>
      </c>
      <c r="AJ30" s="788">
        <f t="shared" si="55"/>
        <v>126</v>
      </c>
      <c r="AK30" s="788">
        <f t="shared" si="60"/>
        <v>42</v>
      </c>
      <c r="AL30" s="768" t="s">
        <v>229</v>
      </c>
      <c r="AM30" s="769">
        <f t="shared" si="56"/>
        <v>84</v>
      </c>
      <c r="AN30" s="769">
        <f t="shared" si="57"/>
        <v>42</v>
      </c>
      <c r="AO30" s="789"/>
      <c r="AP30" s="760"/>
      <c r="AQ30" s="760"/>
      <c r="AR30" s="760"/>
      <c r="AS30" s="760">
        <v>4</v>
      </c>
      <c r="AT30" s="760"/>
      <c r="AU30" s="770">
        <f t="shared" si="31"/>
        <v>0</v>
      </c>
      <c r="AV30" s="770">
        <f t="shared" si="32"/>
        <v>0</v>
      </c>
      <c r="AW30" s="770">
        <f t="shared" si="33"/>
        <v>0</v>
      </c>
      <c r="AX30" s="770">
        <f t="shared" si="34"/>
        <v>10</v>
      </c>
      <c r="AY30" s="770">
        <f t="shared" si="35"/>
        <v>0</v>
      </c>
      <c r="AZ30" s="770">
        <f t="shared" si="36"/>
        <v>0</v>
      </c>
      <c r="BA30" s="770">
        <f t="shared" si="37"/>
        <v>1</v>
      </c>
      <c r="BB30" s="770">
        <f t="shared" si="38"/>
        <v>0</v>
      </c>
      <c r="BC30" s="770">
        <f t="shared" si="39"/>
        <v>0</v>
      </c>
      <c r="BD30" s="770">
        <f t="shared" si="40"/>
        <v>0</v>
      </c>
      <c r="BE30" s="770">
        <f t="shared" si="41"/>
        <v>0</v>
      </c>
      <c r="BF30" s="770">
        <f t="shared" si="42"/>
        <v>0</v>
      </c>
      <c r="BG30" s="770">
        <f t="shared" si="43"/>
        <v>0</v>
      </c>
      <c r="BH30" s="770">
        <f t="shared" si="44"/>
        <v>0</v>
      </c>
      <c r="BI30" s="770">
        <f t="shared" si="45"/>
        <v>0</v>
      </c>
      <c r="BJ30" s="770">
        <f t="shared" si="46"/>
        <v>0</v>
      </c>
      <c r="BK30" s="770">
        <f t="shared" si="47"/>
        <v>0</v>
      </c>
      <c r="BL30" s="770">
        <f t="shared" si="48"/>
        <v>0</v>
      </c>
      <c r="BM30" s="770">
        <f t="shared" si="49"/>
        <v>0</v>
      </c>
      <c r="BN30" s="770">
        <f t="shared" si="50"/>
        <v>0</v>
      </c>
      <c r="BO30" s="770">
        <f t="shared" si="51"/>
        <v>0</v>
      </c>
      <c r="BP30" s="770">
        <f t="shared" si="52"/>
        <v>0</v>
      </c>
      <c r="BQ30" s="770">
        <f t="shared" si="53"/>
        <v>0</v>
      </c>
      <c r="BR30" s="770">
        <f t="shared" si="58"/>
        <v>24</v>
      </c>
      <c r="BS30" s="771">
        <f t="shared" si="59"/>
        <v>126</v>
      </c>
      <c r="BT30" s="754"/>
    </row>
    <row r="31" spans="1:73" ht="15.75" customHeight="1">
      <c r="A31" s="762" t="s">
        <v>451</v>
      </c>
      <c r="B31" s="785" t="s">
        <v>452</v>
      </c>
      <c r="C31" s="764">
        <v>657849</v>
      </c>
      <c r="D31" s="786" t="s">
        <v>413</v>
      </c>
      <c r="E31" s="652" t="s">
        <v>62</v>
      </c>
      <c r="F31" s="651" t="s">
        <v>62</v>
      </c>
      <c r="G31" s="666" t="s">
        <v>17</v>
      </c>
      <c r="H31" s="651"/>
      <c r="I31" s="651"/>
      <c r="J31" s="651"/>
      <c r="K31" s="649"/>
      <c r="L31" s="688" t="s">
        <v>17</v>
      </c>
      <c r="M31" s="666" t="s">
        <v>17</v>
      </c>
      <c r="N31" s="651"/>
      <c r="O31" s="651"/>
      <c r="P31" s="651"/>
      <c r="Q31" s="651"/>
      <c r="R31" s="649"/>
      <c r="S31" s="649" t="s">
        <v>62</v>
      </c>
      <c r="T31" s="651" t="s">
        <v>62</v>
      </c>
      <c r="U31" s="666" t="s">
        <v>17</v>
      </c>
      <c r="V31" s="651"/>
      <c r="W31" s="649"/>
      <c r="X31" s="649"/>
      <c r="Y31" s="649"/>
      <c r="Z31" s="652" t="s">
        <v>62</v>
      </c>
      <c r="AA31" s="651"/>
      <c r="AB31" s="651" t="s">
        <v>62</v>
      </c>
      <c r="AC31" s="651"/>
      <c r="AD31" s="651" t="s">
        <v>62</v>
      </c>
      <c r="AE31" s="649"/>
      <c r="AF31" s="649"/>
      <c r="AG31" s="652" t="s">
        <v>62</v>
      </c>
      <c r="AH31" s="650" t="s">
        <v>62</v>
      </c>
      <c r="AI31" s="766">
        <f t="shared" si="54"/>
        <v>60</v>
      </c>
      <c r="AJ31" s="767">
        <f t="shared" si="55"/>
        <v>108</v>
      </c>
      <c r="AK31" s="788">
        <f t="shared" si="60"/>
        <v>48</v>
      </c>
      <c r="AL31" s="768" t="s">
        <v>229</v>
      </c>
      <c r="AM31" s="769">
        <f t="shared" si="56"/>
        <v>60</v>
      </c>
      <c r="AN31" s="769">
        <f t="shared" si="57"/>
        <v>48</v>
      </c>
      <c r="AO31" s="199"/>
      <c r="AP31" s="760"/>
      <c r="AQ31" s="760"/>
      <c r="AR31" s="760"/>
      <c r="AS31" s="760">
        <v>8</v>
      </c>
      <c r="AT31" s="760"/>
      <c r="AU31" s="770">
        <f t="shared" si="31"/>
        <v>0</v>
      </c>
      <c r="AV31" s="770">
        <f t="shared" si="32"/>
        <v>0</v>
      </c>
      <c r="AW31" s="770">
        <f t="shared" si="33"/>
        <v>0</v>
      </c>
      <c r="AX31" s="770">
        <f t="shared" si="34"/>
        <v>9</v>
      </c>
      <c r="AY31" s="770">
        <f t="shared" si="35"/>
        <v>0</v>
      </c>
      <c r="AZ31" s="770">
        <f t="shared" si="36"/>
        <v>0</v>
      </c>
      <c r="BA31" s="770">
        <f t="shared" si="37"/>
        <v>0</v>
      </c>
      <c r="BB31" s="770">
        <f t="shared" si="38"/>
        <v>0</v>
      </c>
      <c r="BC31" s="770">
        <f t="shared" si="39"/>
        <v>0</v>
      </c>
      <c r="BD31" s="770">
        <f t="shared" si="40"/>
        <v>0</v>
      </c>
      <c r="BE31" s="770">
        <f t="shared" si="41"/>
        <v>0</v>
      </c>
      <c r="BF31" s="770">
        <f t="shared" si="42"/>
        <v>0</v>
      </c>
      <c r="BG31" s="770">
        <f t="shared" si="43"/>
        <v>0</v>
      </c>
      <c r="BH31" s="770">
        <f t="shared" si="44"/>
        <v>0</v>
      </c>
      <c r="BI31" s="770">
        <f t="shared" si="45"/>
        <v>0</v>
      </c>
      <c r="BJ31" s="770">
        <f t="shared" si="46"/>
        <v>0</v>
      </c>
      <c r="BK31" s="770">
        <f t="shared" si="47"/>
        <v>0</v>
      </c>
      <c r="BL31" s="770">
        <f t="shared" si="48"/>
        <v>0</v>
      </c>
      <c r="BM31" s="770">
        <f t="shared" si="49"/>
        <v>0</v>
      </c>
      <c r="BN31" s="770">
        <f t="shared" si="50"/>
        <v>0</v>
      </c>
      <c r="BO31" s="770">
        <f t="shared" si="51"/>
        <v>0</v>
      </c>
      <c r="BP31" s="770">
        <f t="shared" si="52"/>
        <v>0</v>
      </c>
      <c r="BQ31" s="770">
        <f t="shared" si="53"/>
        <v>0</v>
      </c>
      <c r="BR31" s="770">
        <f t="shared" si="58"/>
        <v>48</v>
      </c>
      <c r="BS31" s="771">
        <f t="shared" si="59"/>
        <v>108</v>
      </c>
      <c r="BT31" s="754"/>
    </row>
    <row r="32" spans="1:73" ht="15.75">
      <c r="A32" s="790" t="s">
        <v>453</v>
      </c>
      <c r="B32" s="791" t="s">
        <v>454</v>
      </c>
      <c r="C32" s="792">
        <v>106143</v>
      </c>
      <c r="D32" s="786" t="s">
        <v>95</v>
      </c>
      <c r="E32" s="649"/>
      <c r="F32" s="650" t="s">
        <v>400</v>
      </c>
      <c r="G32" s="651"/>
      <c r="H32" s="651"/>
      <c r="I32" s="651"/>
      <c r="J32" s="651"/>
      <c r="K32" s="649"/>
      <c r="L32" s="649"/>
      <c r="M32" s="651"/>
      <c r="N32" s="651"/>
      <c r="O32" s="651" t="s">
        <v>62</v>
      </c>
      <c r="P32" s="650" t="s">
        <v>20</v>
      </c>
      <c r="Q32" s="651" t="s">
        <v>62</v>
      </c>
      <c r="R32" s="688" t="s">
        <v>17</v>
      </c>
      <c r="S32" s="652" t="s">
        <v>62</v>
      </c>
      <c r="T32" s="650" t="s">
        <v>19</v>
      </c>
      <c r="U32" s="651" t="s">
        <v>62</v>
      </c>
      <c r="V32" s="650" t="s">
        <v>62</v>
      </c>
      <c r="W32" s="649"/>
      <c r="X32" s="652" t="s">
        <v>156</v>
      </c>
      <c r="Y32" s="649"/>
      <c r="Z32" s="649"/>
      <c r="AA32" s="651" t="s">
        <v>62</v>
      </c>
      <c r="AB32" s="650" t="s">
        <v>19</v>
      </c>
      <c r="AC32" s="651" t="s">
        <v>62</v>
      </c>
      <c r="AD32" s="651" t="s">
        <v>62</v>
      </c>
      <c r="AE32" s="652" t="s">
        <v>62</v>
      </c>
      <c r="AF32" s="688" t="s">
        <v>17</v>
      </c>
      <c r="AG32" s="688" t="s">
        <v>17</v>
      </c>
      <c r="AH32" s="651"/>
      <c r="AI32" s="766">
        <f t="shared" si="54"/>
        <v>72</v>
      </c>
      <c r="AJ32" s="788">
        <f t="shared" si="55"/>
        <v>144</v>
      </c>
      <c r="AK32" s="788">
        <f t="shared" si="60"/>
        <v>72</v>
      </c>
      <c r="AL32" s="768"/>
      <c r="AM32" s="769">
        <f t="shared" si="56"/>
        <v>72</v>
      </c>
      <c r="AN32" s="769">
        <f t="shared" si="57"/>
        <v>72</v>
      </c>
      <c r="AO32" s="789"/>
      <c r="AP32" s="760"/>
      <c r="AQ32" s="760"/>
      <c r="AR32" s="760"/>
      <c r="AS32" s="760">
        <v>6</v>
      </c>
      <c r="AT32" s="760"/>
      <c r="AU32" s="770">
        <f t="shared" si="31"/>
        <v>2</v>
      </c>
      <c r="AV32" s="770">
        <f t="shared" si="32"/>
        <v>1</v>
      </c>
      <c r="AW32" s="770">
        <f t="shared" si="33"/>
        <v>0</v>
      </c>
      <c r="AX32" s="770">
        <f t="shared" si="34"/>
        <v>9</v>
      </c>
      <c r="AY32" s="770">
        <f t="shared" si="35"/>
        <v>0</v>
      </c>
      <c r="AZ32" s="770">
        <f t="shared" si="36"/>
        <v>0</v>
      </c>
      <c r="BA32" s="770">
        <f t="shared" si="37"/>
        <v>0</v>
      </c>
      <c r="BB32" s="770">
        <f t="shared" si="38"/>
        <v>0</v>
      </c>
      <c r="BC32" s="770">
        <f t="shared" si="39"/>
        <v>0</v>
      </c>
      <c r="BD32" s="770">
        <f t="shared" si="40"/>
        <v>0</v>
      </c>
      <c r="BE32" s="770">
        <f t="shared" si="41"/>
        <v>1</v>
      </c>
      <c r="BF32" s="770">
        <f t="shared" si="42"/>
        <v>0</v>
      </c>
      <c r="BG32" s="770">
        <f t="shared" si="43"/>
        <v>0</v>
      </c>
      <c r="BH32" s="770">
        <f t="shared" si="44"/>
        <v>0</v>
      </c>
      <c r="BI32" s="770">
        <f t="shared" si="45"/>
        <v>0</v>
      </c>
      <c r="BJ32" s="770">
        <f t="shared" si="46"/>
        <v>0</v>
      </c>
      <c r="BK32" s="770">
        <f t="shared" si="47"/>
        <v>0</v>
      </c>
      <c r="BL32" s="770">
        <f t="shared" si="48"/>
        <v>0</v>
      </c>
      <c r="BM32" s="770">
        <f t="shared" si="49"/>
        <v>0</v>
      </c>
      <c r="BN32" s="770">
        <f t="shared" si="50"/>
        <v>0</v>
      </c>
      <c r="BO32" s="770">
        <f t="shared" si="51"/>
        <v>0</v>
      </c>
      <c r="BP32" s="770">
        <f t="shared" si="52"/>
        <v>0</v>
      </c>
      <c r="BQ32" s="770">
        <f t="shared" si="53"/>
        <v>0</v>
      </c>
      <c r="BR32" s="770">
        <f t="shared" si="58"/>
        <v>36</v>
      </c>
      <c r="BS32" s="771">
        <f>(AU32*$BU$6)+(AV32*$BV$6)+(AW32*$BW$6)+(AX32*$BX$6)+(AY32*$BY$6)+(AZ32*$BZ$6)+(BA32*$CA$6)+(BB32*$CB$6)+(BC32*$CC$6)+(BD32*$CD$6)+(BE32*$CE$6)+(BF32*$CF$6+(BG32*$CG$6)+(BH32*$CH$6)+(BI32*$CI$6)+(BJ32*$CJ$6)+(BK32*$CK$6)+(BL32*$CL$6)+(BM32*$CM$6)+(BN32*$CN$6)+(BO32*$CO$6)+(BP32*$CP$6)+(BQ32*$CQ$6))</f>
        <v>144</v>
      </c>
      <c r="BT32" s="754"/>
    </row>
    <row r="33" spans="1:72">
      <c r="A33" s="747" t="s">
        <v>399</v>
      </c>
      <c r="B33" s="748" t="s">
        <v>400</v>
      </c>
      <c r="C33" s="749" t="s">
        <v>50</v>
      </c>
      <c r="D33" s="793" t="s">
        <v>3</v>
      </c>
      <c r="E33" s="634">
        <v>1</v>
      </c>
      <c r="F33" s="634">
        <v>2</v>
      </c>
      <c r="G33" s="634">
        <v>3</v>
      </c>
      <c r="H33" s="634">
        <v>4</v>
      </c>
      <c r="I33" s="634">
        <v>5</v>
      </c>
      <c r="J33" s="634">
        <v>6</v>
      </c>
      <c r="K33" s="634">
        <v>7</v>
      </c>
      <c r="L33" s="634">
        <v>8</v>
      </c>
      <c r="M33" s="634">
        <v>9</v>
      </c>
      <c r="N33" s="634">
        <v>10</v>
      </c>
      <c r="O33" s="634">
        <v>11</v>
      </c>
      <c r="P33" s="634">
        <v>12</v>
      </c>
      <c r="Q33" s="634">
        <v>13</v>
      </c>
      <c r="R33" s="634">
        <v>14</v>
      </c>
      <c r="S33" s="634">
        <v>15</v>
      </c>
      <c r="T33" s="634">
        <v>16</v>
      </c>
      <c r="U33" s="634">
        <v>17</v>
      </c>
      <c r="V33" s="634">
        <v>18</v>
      </c>
      <c r="W33" s="634">
        <v>19</v>
      </c>
      <c r="X33" s="634">
        <v>20</v>
      </c>
      <c r="Y33" s="634">
        <v>21</v>
      </c>
      <c r="Z33" s="634">
        <v>22</v>
      </c>
      <c r="AA33" s="634">
        <v>23</v>
      </c>
      <c r="AB33" s="634">
        <v>24</v>
      </c>
      <c r="AC33" s="634">
        <v>25</v>
      </c>
      <c r="AD33" s="634">
        <v>26</v>
      </c>
      <c r="AE33" s="634">
        <v>27</v>
      </c>
      <c r="AF33" s="634">
        <v>28</v>
      </c>
      <c r="AG33" s="634">
        <v>29</v>
      </c>
      <c r="AH33" s="634">
        <v>30</v>
      </c>
      <c r="AI33" s="751" t="s">
        <v>4</v>
      </c>
      <c r="AJ33" s="752" t="s">
        <v>5</v>
      </c>
      <c r="AK33" s="752" t="s">
        <v>6</v>
      </c>
      <c r="AL33" s="778"/>
      <c r="AM33" s="794"/>
      <c r="AN33" s="794"/>
      <c r="AO33" s="199"/>
      <c r="AP33" s="780"/>
      <c r="AQ33" s="780"/>
      <c r="AR33" s="780"/>
      <c r="AS33" s="780"/>
      <c r="AT33" s="781"/>
      <c r="AU33" s="782"/>
      <c r="AV33" s="782"/>
      <c r="AW33" s="782"/>
      <c r="AX33" s="782"/>
      <c r="AY33" s="782"/>
      <c r="AZ33" s="782"/>
      <c r="BA33" s="782"/>
      <c r="BB33" s="782"/>
      <c r="BC33" s="782"/>
      <c r="BD33" s="782"/>
      <c r="BE33" s="782"/>
      <c r="BF33" s="782"/>
      <c r="BG33" s="782"/>
      <c r="BH33" s="782"/>
      <c r="BI33" s="782"/>
      <c r="BJ33" s="782"/>
      <c r="BK33" s="782"/>
      <c r="BL33" s="782"/>
      <c r="BM33" s="782"/>
      <c r="BN33" s="782"/>
      <c r="BO33" s="782"/>
      <c r="BP33" s="782"/>
      <c r="BQ33" s="782"/>
      <c r="BR33" s="782"/>
      <c r="BS33" s="783"/>
      <c r="BT33" s="784"/>
    </row>
    <row r="34" spans="1:72" ht="15.75">
      <c r="A34" s="755"/>
      <c r="B34" s="756" t="s">
        <v>294</v>
      </c>
      <c r="C34" s="757" t="s">
        <v>211</v>
      </c>
      <c r="D34" s="793"/>
      <c r="E34" s="634" t="s">
        <v>11</v>
      </c>
      <c r="F34" s="634" t="s">
        <v>12</v>
      </c>
      <c r="G34" s="634" t="s">
        <v>13</v>
      </c>
      <c r="H34" s="634" t="s">
        <v>8</v>
      </c>
      <c r="I34" s="634" t="s">
        <v>9</v>
      </c>
      <c r="J34" s="634" t="s">
        <v>10</v>
      </c>
      <c r="K34" s="634" t="s">
        <v>154</v>
      </c>
      <c r="L34" s="634" t="s">
        <v>11</v>
      </c>
      <c r="M34" s="634" t="s">
        <v>12</v>
      </c>
      <c r="N34" s="634" t="s">
        <v>13</v>
      </c>
      <c r="O34" s="634" t="s">
        <v>8</v>
      </c>
      <c r="P34" s="634" t="s">
        <v>9</v>
      </c>
      <c r="Q34" s="634" t="s">
        <v>10</v>
      </c>
      <c r="R34" s="634" t="s">
        <v>154</v>
      </c>
      <c r="S34" s="634" t="s">
        <v>11</v>
      </c>
      <c r="T34" s="634" t="s">
        <v>12</v>
      </c>
      <c r="U34" s="634" t="s">
        <v>13</v>
      </c>
      <c r="V34" s="634" t="s">
        <v>8</v>
      </c>
      <c r="W34" s="634" t="s">
        <v>9</v>
      </c>
      <c r="X34" s="634" t="s">
        <v>10</v>
      </c>
      <c r="Y34" s="634" t="s">
        <v>154</v>
      </c>
      <c r="Z34" s="634" t="s">
        <v>11</v>
      </c>
      <c r="AA34" s="634" t="s">
        <v>12</v>
      </c>
      <c r="AB34" s="634" t="s">
        <v>13</v>
      </c>
      <c r="AC34" s="634" t="s">
        <v>8</v>
      </c>
      <c r="AD34" s="634" t="s">
        <v>9</v>
      </c>
      <c r="AE34" s="634" t="s">
        <v>10</v>
      </c>
      <c r="AF34" s="634" t="s">
        <v>154</v>
      </c>
      <c r="AG34" s="634" t="s">
        <v>11</v>
      </c>
      <c r="AH34" s="634" t="s">
        <v>12</v>
      </c>
      <c r="AI34" s="751"/>
      <c r="AJ34" s="752"/>
      <c r="AK34" s="752"/>
      <c r="AL34" s="778"/>
      <c r="AM34" s="759" t="s">
        <v>4</v>
      </c>
      <c r="AN34" s="759" t="s">
        <v>6</v>
      </c>
      <c r="AO34" s="199"/>
      <c r="AP34" s="760" t="s">
        <v>14</v>
      </c>
      <c r="AQ34" s="760" t="s">
        <v>15</v>
      </c>
      <c r="AR34" s="760" t="s">
        <v>16</v>
      </c>
      <c r="AS34" s="760" t="s">
        <v>17</v>
      </c>
      <c r="AT34" s="760" t="s">
        <v>18</v>
      </c>
      <c r="AU34" s="770">
        <f t="shared" ref="AU34:AU46" si="61">COUNTIF(E34:AH34,"M")</f>
        <v>0</v>
      </c>
      <c r="AV34" s="770">
        <f t="shared" ref="AV34:AV46" si="62">COUNTIF(E34:AH34,"T")</f>
        <v>0</v>
      </c>
      <c r="AW34" s="770">
        <f t="shared" ref="AW34:AW46" si="63">COUNTIF(E34:AH34,"P")</f>
        <v>0</v>
      </c>
      <c r="AX34" s="770">
        <f>COUNTIF(E34:AH34,"SN")</f>
        <v>0</v>
      </c>
      <c r="AY34" s="770">
        <f t="shared" ref="AY34:AY46" si="64">COUNTIF(E34:AH34,"M/T")</f>
        <v>0</v>
      </c>
      <c r="AZ34" s="770">
        <f t="shared" ref="AZ34:AZ46" si="65">COUNTIF(E34:AH34,"I/I")</f>
        <v>0</v>
      </c>
      <c r="BA34" s="770">
        <f t="shared" ref="BA34:BA46" si="66">COUNTIF(E34:AH34,"I")</f>
        <v>0</v>
      </c>
      <c r="BB34" s="770">
        <f t="shared" ref="BB34:BB46" si="67">COUNTIF(E34:AH34,"I²")</f>
        <v>0</v>
      </c>
      <c r="BC34" s="770">
        <f t="shared" ref="BC34:BC46" si="68">COUNTIF(E34:AH34,"M4")</f>
        <v>0</v>
      </c>
      <c r="BD34" s="770">
        <f t="shared" ref="BD34:BD46" si="69">COUNTIF(E34:AH34,"T5")</f>
        <v>0</v>
      </c>
      <c r="BE34" s="770">
        <f t="shared" ref="BE34:BE46" si="70">COUNTIF(E34:AH34,"M/N")</f>
        <v>0</v>
      </c>
      <c r="BF34" s="770">
        <f t="shared" ref="BF34:BF46" si="71">COUNTIF(E34:AH34,"T/N")</f>
        <v>0</v>
      </c>
      <c r="BG34" s="770">
        <f t="shared" ref="BG34:BG46" si="72">COUNTIF(E34:AH34,"T/I")</f>
        <v>0</v>
      </c>
      <c r="BH34" s="770">
        <f t="shared" ref="BH34:BH46" si="73">COUNTIF(E34:AH34,"P/I")</f>
        <v>0</v>
      </c>
      <c r="BI34" s="770">
        <f t="shared" ref="BI34:BI46" si="74">COUNTIF(E34:AH34,"M/I")</f>
        <v>0</v>
      </c>
      <c r="BJ34" s="770">
        <f t="shared" ref="BJ34:BJ46" si="75">COUNTIF(E34:AH34,"M4/T")</f>
        <v>0</v>
      </c>
      <c r="BK34" s="770">
        <f t="shared" ref="BK34:BK50" si="76">COUNTIF(E34:AH34,"I2/N")</f>
        <v>0</v>
      </c>
      <c r="BL34" s="770">
        <f t="shared" ref="BL34:BL46" si="77">COUNTIF(E34:AH34,"M5")</f>
        <v>0</v>
      </c>
      <c r="BM34" s="770">
        <f t="shared" ref="BM34:BM46" si="78">COUNTIF(E34:AH34,"M6")</f>
        <v>0</v>
      </c>
      <c r="BN34" s="770">
        <f t="shared" ref="BN34:BN46" si="79">COUNTIF(E34:AH34,"T2/N")</f>
        <v>0</v>
      </c>
      <c r="BO34" s="770">
        <f t="shared" ref="BO34:BO46" si="80">COUNTIF(E34:AH34,"P2")</f>
        <v>0</v>
      </c>
      <c r="BP34" s="770">
        <f t="shared" ref="BP34:BP46" si="81">COUNTIF(E34:AH34,"T5/N")</f>
        <v>0</v>
      </c>
      <c r="BQ34" s="770">
        <f t="shared" ref="BQ34:BQ46" si="82">COUNTIF(E34:AH34,"M5/I")</f>
        <v>0</v>
      </c>
      <c r="BR34" s="761" t="s">
        <v>34</v>
      </c>
      <c r="BS34" s="761" t="s">
        <v>35</v>
      </c>
      <c r="BT34" s="754"/>
    </row>
    <row r="35" spans="1:72" ht="18" customHeight="1">
      <c r="A35" s="795" t="s">
        <v>455</v>
      </c>
      <c r="B35" s="796" t="s">
        <v>456</v>
      </c>
      <c r="C35" s="764">
        <v>888578</v>
      </c>
      <c r="D35" s="786" t="s">
        <v>95</v>
      </c>
      <c r="E35" s="649"/>
      <c r="F35" s="651"/>
      <c r="G35" s="651" t="s">
        <v>62</v>
      </c>
      <c r="H35" s="651"/>
      <c r="I35" s="666" t="s">
        <v>17</v>
      </c>
      <c r="J35" s="666" t="s">
        <v>17</v>
      </c>
      <c r="K35" s="649"/>
      <c r="L35" s="649"/>
      <c r="M35" s="651"/>
      <c r="N35" s="651"/>
      <c r="O35" s="651"/>
      <c r="P35" s="651"/>
      <c r="Q35" s="651"/>
      <c r="R35" s="649"/>
      <c r="S35" s="649"/>
      <c r="T35" s="651"/>
      <c r="U35" s="651"/>
      <c r="V35" s="651" t="s">
        <v>62</v>
      </c>
      <c r="W35" s="688" t="s">
        <v>17</v>
      </c>
      <c r="X35" s="649"/>
      <c r="Y35" s="652" t="s">
        <v>62</v>
      </c>
      <c r="Z35" s="649"/>
      <c r="AA35" s="650" t="s">
        <v>61</v>
      </c>
      <c r="AB35" s="651" t="s">
        <v>62</v>
      </c>
      <c r="AC35" s="651"/>
      <c r="AD35" s="651"/>
      <c r="AE35" s="649" t="s">
        <v>62</v>
      </c>
      <c r="AF35" s="649"/>
      <c r="AG35" s="649" t="s">
        <v>62</v>
      </c>
      <c r="AH35" s="651" t="s">
        <v>62</v>
      </c>
      <c r="AI35" s="766">
        <f t="shared" ref="AI35:AI46" si="83">AM35</f>
        <v>72</v>
      </c>
      <c r="AJ35" s="767">
        <f t="shared" ref="AJ35:AJ46" si="84">AI35+AK35</f>
        <v>90</v>
      </c>
      <c r="AK35" s="767">
        <f t="shared" ref="AK35:AK46" si="85">AN35</f>
        <v>18</v>
      </c>
      <c r="AL35" s="768" t="s">
        <v>229</v>
      </c>
      <c r="AM35" s="769">
        <f t="shared" ref="AM35:AM46" si="86">$AM$2-BR35</f>
        <v>72</v>
      </c>
      <c r="AN35" s="769">
        <f t="shared" ref="AN35:AN46" si="87">(BS35-AM35)</f>
        <v>18</v>
      </c>
      <c r="AO35" s="199"/>
      <c r="AP35" s="760"/>
      <c r="AQ35" s="760"/>
      <c r="AR35" s="760"/>
      <c r="AS35" s="760">
        <v>6</v>
      </c>
      <c r="AT35" s="760"/>
      <c r="AU35" s="770">
        <f t="shared" si="61"/>
        <v>0</v>
      </c>
      <c r="AV35" s="770">
        <f t="shared" si="62"/>
        <v>0</v>
      </c>
      <c r="AW35" s="770">
        <f t="shared" si="63"/>
        <v>0</v>
      </c>
      <c r="AX35" s="770">
        <f t="shared" ref="AX35:AX46" si="88">COUNTIF(E35:AH35,"N")</f>
        <v>7</v>
      </c>
      <c r="AY35" s="770">
        <f t="shared" si="64"/>
        <v>0</v>
      </c>
      <c r="AZ35" s="770">
        <f t="shared" si="65"/>
        <v>0</v>
      </c>
      <c r="BA35" s="770">
        <f t="shared" si="66"/>
        <v>1</v>
      </c>
      <c r="BB35" s="770">
        <f t="shared" si="67"/>
        <v>0</v>
      </c>
      <c r="BC35" s="770">
        <f t="shared" si="68"/>
        <v>0</v>
      </c>
      <c r="BD35" s="770">
        <f t="shared" si="69"/>
        <v>0</v>
      </c>
      <c r="BE35" s="770">
        <f t="shared" si="70"/>
        <v>0</v>
      </c>
      <c r="BF35" s="770">
        <f t="shared" si="71"/>
        <v>0</v>
      </c>
      <c r="BG35" s="770">
        <f t="shared" si="72"/>
        <v>0</v>
      </c>
      <c r="BH35" s="770">
        <f t="shared" si="73"/>
        <v>0</v>
      </c>
      <c r="BI35" s="770">
        <f t="shared" si="74"/>
        <v>0</v>
      </c>
      <c r="BJ35" s="770">
        <f t="shared" si="75"/>
        <v>0</v>
      </c>
      <c r="BK35" s="770">
        <f t="shared" si="76"/>
        <v>0</v>
      </c>
      <c r="BL35" s="770">
        <f t="shared" si="77"/>
        <v>0</v>
      </c>
      <c r="BM35" s="770">
        <f t="shared" si="78"/>
        <v>0</v>
      </c>
      <c r="BN35" s="770">
        <f t="shared" si="79"/>
        <v>0</v>
      </c>
      <c r="BO35" s="770">
        <f t="shared" si="80"/>
        <v>0</v>
      </c>
      <c r="BP35" s="770">
        <f t="shared" si="81"/>
        <v>0</v>
      </c>
      <c r="BQ35" s="770">
        <f t="shared" si="82"/>
        <v>0</v>
      </c>
      <c r="BR35" s="770">
        <f t="shared" ref="BR35:BR46" si="89">((AQ35*6)+(AR35*6)+(AS35*6)+(AT35)+(AP35*6))</f>
        <v>36</v>
      </c>
      <c r="BS35" s="771">
        <f t="shared" ref="BS35:BS46" si="90">(AU35*$BU$6)+(AV35*$BV$6)+(AW35*$BW$6)+(AX35*$BX$6)+(AY35*$BY$6)+(AZ35*$BZ$6)+(BA35*$CA$6)+(BB35*$CB$6)+(BC35*$CC$6)+(BD35*$CD$6)+(BE35*$CE$6)+(BF35*$CF$6+(BG35*$CG$6)+(BH35*$CH$6)+(BI35*$CI$6)+(BJ35*$CJ$6)+(BK35*$CK$6)+(BL35*$CL$6)+(BM35*$CM35)+(BN35*$CN$6)+(BO35*$CO$6)+(BP35*$CP$6)+(BQ35*$CQ$6))</f>
        <v>90</v>
      </c>
      <c r="BT35" s="754"/>
    </row>
    <row r="36" spans="1:72" ht="15.75">
      <c r="A36" s="795" t="s">
        <v>457</v>
      </c>
      <c r="B36" s="796" t="s">
        <v>458</v>
      </c>
      <c r="C36" s="764" t="s">
        <v>416</v>
      </c>
      <c r="D36" s="786" t="s">
        <v>95</v>
      </c>
      <c r="E36" s="652" t="s">
        <v>62</v>
      </c>
      <c r="F36" s="651" t="s">
        <v>61</v>
      </c>
      <c r="G36" s="670" t="s">
        <v>43</v>
      </c>
      <c r="H36" s="671"/>
      <c r="I36" s="671"/>
      <c r="J36" s="671"/>
      <c r="K36" s="671"/>
      <c r="L36" s="671"/>
      <c r="M36" s="671"/>
      <c r="N36" s="671"/>
      <c r="O36" s="671"/>
      <c r="P36" s="671"/>
      <c r="Q36" s="671"/>
      <c r="R36" s="671"/>
      <c r="S36" s="671"/>
      <c r="T36" s="671"/>
      <c r="U36" s="671"/>
      <c r="V36" s="671"/>
      <c r="W36" s="671"/>
      <c r="X36" s="671"/>
      <c r="Y36" s="671"/>
      <c r="Z36" s="672"/>
      <c r="AA36" s="650" t="s">
        <v>62</v>
      </c>
      <c r="AB36" s="651" t="s">
        <v>62</v>
      </c>
      <c r="AC36" s="650" t="s">
        <v>61</v>
      </c>
      <c r="AD36" s="650" t="s">
        <v>62</v>
      </c>
      <c r="AE36" s="652" t="s">
        <v>62</v>
      </c>
      <c r="AF36" s="652" t="s">
        <v>61</v>
      </c>
      <c r="AG36" s="652" t="s">
        <v>62</v>
      </c>
      <c r="AH36" s="651" t="s">
        <v>62</v>
      </c>
      <c r="AI36" s="766">
        <f t="shared" si="83"/>
        <v>36</v>
      </c>
      <c r="AJ36" s="767">
        <f t="shared" si="84"/>
        <v>102</v>
      </c>
      <c r="AK36" s="767">
        <f t="shared" si="85"/>
        <v>66</v>
      </c>
      <c r="AL36" s="768" t="s">
        <v>229</v>
      </c>
      <c r="AM36" s="769">
        <f t="shared" si="86"/>
        <v>36</v>
      </c>
      <c r="AN36" s="769">
        <f t="shared" si="87"/>
        <v>66</v>
      </c>
      <c r="AO36" s="199"/>
      <c r="AP36" s="760"/>
      <c r="AQ36" s="797">
        <v>12</v>
      </c>
      <c r="AR36" s="797"/>
      <c r="AS36" s="797"/>
      <c r="AT36" s="797"/>
      <c r="AU36" s="770">
        <f t="shared" si="61"/>
        <v>0</v>
      </c>
      <c r="AV36" s="770">
        <f t="shared" si="62"/>
        <v>0</v>
      </c>
      <c r="AW36" s="770">
        <f t="shared" si="63"/>
        <v>0</v>
      </c>
      <c r="AX36" s="770">
        <f t="shared" si="88"/>
        <v>7</v>
      </c>
      <c r="AY36" s="770">
        <f t="shared" si="64"/>
        <v>0</v>
      </c>
      <c r="AZ36" s="770">
        <f t="shared" si="65"/>
        <v>0</v>
      </c>
      <c r="BA36" s="770">
        <f t="shared" si="66"/>
        <v>3</v>
      </c>
      <c r="BB36" s="770">
        <f t="shared" si="67"/>
        <v>0</v>
      </c>
      <c r="BC36" s="770">
        <f t="shared" si="68"/>
        <v>0</v>
      </c>
      <c r="BD36" s="770">
        <f t="shared" si="69"/>
        <v>0</v>
      </c>
      <c r="BE36" s="770">
        <f t="shared" si="70"/>
        <v>0</v>
      </c>
      <c r="BF36" s="770">
        <f t="shared" si="71"/>
        <v>0</v>
      </c>
      <c r="BG36" s="770">
        <f t="shared" si="72"/>
        <v>0</v>
      </c>
      <c r="BH36" s="770">
        <f t="shared" si="73"/>
        <v>0</v>
      </c>
      <c r="BI36" s="770">
        <f t="shared" si="74"/>
        <v>0</v>
      </c>
      <c r="BJ36" s="770">
        <f t="shared" si="75"/>
        <v>0</v>
      </c>
      <c r="BK36" s="770">
        <f t="shared" si="76"/>
        <v>0</v>
      </c>
      <c r="BL36" s="770">
        <f t="shared" si="77"/>
        <v>0</v>
      </c>
      <c r="BM36" s="770">
        <f t="shared" si="78"/>
        <v>0</v>
      </c>
      <c r="BN36" s="770">
        <f t="shared" si="79"/>
        <v>0</v>
      </c>
      <c r="BO36" s="770">
        <f t="shared" si="80"/>
        <v>0</v>
      </c>
      <c r="BP36" s="770">
        <f t="shared" si="81"/>
        <v>0</v>
      </c>
      <c r="BQ36" s="770">
        <f t="shared" si="82"/>
        <v>0</v>
      </c>
      <c r="BR36" s="770">
        <f t="shared" si="89"/>
        <v>72</v>
      </c>
      <c r="BS36" s="771">
        <f t="shared" si="90"/>
        <v>102</v>
      </c>
      <c r="BT36" s="754"/>
    </row>
    <row r="37" spans="1:72" ht="15.75">
      <c r="A37" s="795" t="s">
        <v>459</v>
      </c>
      <c r="B37" s="796" t="s">
        <v>460</v>
      </c>
      <c r="C37" s="764">
        <v>589842</v>
      </c>
      <c r="D37" s="786" t="s">
        <v>95</v>
      </c>
      <c r="E37" s="649"/>
      <c r="F37" s="650" t="s">
        <v>62</v>
      </c>
      <c r="G37" s="651"/>
      <c r="H37" s="651"/>
      <c r="I37" s="666" t="s">
        <v>17</v>
      </c>
      <c r="J37" s="651"/>
      <c r="K37" s="649"/>
      <c r="L37" s="649" t="s">
        <v>62</v>
      </c>
      <c r="M37" s="651"/>
      <c r="N37" s="651"/>
      <c r="O37" s="651" t="s">
        <v>62</v>
      </c>
      <c r="P37" s="651"/>
      <c r="Q37" s="651"/>
      <c r="R37" s="649"/>
      <c r="S37" s="649"/>
      <c r="T37" s="651"/>
      <c r="U37" s="651" t="s">
        <v>62</v>
      </c>
      <c r="V37" s="651"/>
      <c r="W37" s="649"/>
      <c r="X37" s="649" t="s">
        <v>62</v>
      </c>
      <c r="Y37" s="649"/>
      <c r="Z37" s="688" t="s">
        <v>17</v>
      </c>
      <c r="AA37" s="651" t="s">
        <v>62</v>
      </c>
      <c r="AB37" s="651"/>
      <c r="AC37" s="651"/>
      <c r="AD37" s="651" t="s">
        <v>62</v>
      </c>
      <c r="AE37" s="649"/>
      <c r="AF37" s="649"/>
      <c r="AG37" s="649" t="s">
        <v>62</v>
      </c>
      <c r="AH37" s="651"/>
      <c r="AI37" s="766">
        <f t="shared" si="83"/>
        <v>84</v>
      </c>
      <c r="AJ37" s="767">
        <f t="shared" si="84"/>
        <v>96</v>
      </c>
      <c r="AK37" s="767">
        <f t="shared" si="85"/>
        <v>12</v>
      </c>
      <c r="AL37" s="768" t="s">
        <v>229</v>
      </c>
      <c r="AM37" s="769">
        <f t="shared" si="86"/>
        <v>84</v>
      </c>
      <c r="AN37" s="769">
        <f t="shared" si="87"/>
        <v>12</v>
      </c>
      <c r="AO37" s="199"/>
      <c r="AP37" s="760"/>
      <c r="AQ37" s="760"/>
      <c r="AR37" s="760"/>
      <c r="AS37" s="760">
        <v>4</v>
      </c>
      <c r="AT37" s="760"/>
      <c r="AU37" s="770">
        <f t="shared" si="61"/>
        <v>0</v>
      </c>
      <c r="AV37" s="770">
        <f t="shared" si="62"/>
        <v>0</v>
      </c>
      <c r="AW37" s="770">
        <f t="shared" si="63"/>
        <v>0</v>
      </c>
      <c r="AX37" s="770">
        <f t="shared" si="88"/>
        <v>8</v>
      </c>
      <c r="AY37" s="770">
        <f t="shared" si="64"/>
        <v>0</v>
      </c>
      <c r="AZ37" s="770">
        <f t="shared" si="65"/>
        <v>0</v>
      </c>
      <c r="BA37" s="770">
        <f t="shared" si="66"/>
        <v>0</v>
      </c>
      <c r="BB37" s="770">
        <f t="shared" si="67"/>
        <v>0</v>
      </c>
      <c r="BC37" s="770">
        <f t="shared" si="68"/>
        <v>0</v>
      </c>
      <c r="BD37" s="770">
        <f t="shared" si="69"/>
        <v>0</v>
      </c>
      <c r="BE37" s="770">
        <f t="shared" si="70"/>
        <v>0</v>
      </c>
      <c r="BF37" s="770">
        <f t="shared" si="71"/>
        <v>0</v>
      </c>
      <c r="BG37" s="770">
        <f t="shared" si="72"/>
        <v>0</v>
      </c>
      <c r="BH37" s="770">
        <f t="shared" si="73"/>
        <v>0</v>
      </c>
      <c r="BI37" s="770">
        <f t="shared" si="74"/>
        <v>0</v>
      </c>
      <c r="BJ37" s="770">
        <f t="shared" si="75"/>
        <v>0</v>
      </c>
      <c r="BK37" s="770">
        <f t="shared" si="76"/>
        <v>0</v>
      </c>
      <c r="BL37" s="770">
        <f t="shared" si="77"/>
        <v>0</v>
      </c>
      <c r="BM37" s="770">
        <f t="shared" si="78"/>
        <v>0</v>
      </c>
      <c r="BN37" s="770">
        <f t="shared" si="79"/>
        <v>0</v>
      </c>
      <c r="BO37" s="770">
        <f t="shared" si="80"/>
        <v>0</v>
      </c>
      <c r="BP37" s="770">
        <f t="shared" si="81"/>
        <v>0</v>
      </c>
      <c r="BQ37" s="770">
        <f t="shared" si="82"/>
        <v>0</v>
      </c>
      <c r="BR37" s="770">
        <f t="shared" si="89"/>
        <v>24</v>
      </c>
      <c r="BS37" s="771">
        <f t="shared" si="90"/>
        <v>96</v>
      </c>
      <c r="BT37" s="754"/>
    </row>
    <row r="38" spans="1:72" ht="15.75">
      <c r="A38" s="795" t="s">
        <v>461</v>
      </c>
      <c r="B38" s="796" t="s">
        <v>462</v>
      </c>
      <c r="C38" s="764">
        <v>589842</v>
      </c>
      <c r="D38" s="786" t="s">
        <v>95</v>
      </c>
      <c r="E38" s="649"/>
      <c r="F38" s="650" t="s">
        <v>62</v>
      </c>
      <c r="G38" s="651" t="s">
        <v>62</v>
      </c>
      <c r="H38" s="650" t="s">
        <v>62</v>
      </c>
      <c r="I38" s="650" t="s">
        <v>62</v>
      </c>
      <c r="J38" s="651" t="s">
        <v>62</v>
      </c>
      <c r="K38" s="652" t="s">
        <v>62</v>
      </c>
      <c r="L38" s="652" t="s">
        <v>62</v>
      </c>
      <c r="M38" s="651" t="s">
        <v>62</v>
      </c>
      <c r="N38" s="650" t="s">
        <v>62</v>
      </c>
      <c r="O38" s="650" t="s">
        <v>62</v>
      </c>
      <c r="P38" s="666" t="s">
        <v>17</v>
      </c>
      <c r="Q38" s="650" t="s">
        <v>62</v>
      </c>
      <c r="R38" s="652" t="s">
        <v>62</v>
      </c>
      <c r="S38" s="649" t="s">
        <v>62</v>
      </c>
      <c r="T38" s="651"/>
      <c r="U38" s="650" t="s">
        <v>62</v>
      </c>
      <c r="V38" s="651" t="s">
        <v>62</v>
      </c>
      <c r="W38" s="652" t="s">
        <v>62</v>
      </c>
      <c r="X38" s="652" t="s">
        <v>62</v>
      </c>
      <c r="Y38" s="688" t="s">
        <v>17</v>
      </c>
      <c r="Z38" s="652" t="s">
        <v>62</v>
      </c>
      <c r="AA38" s="650" t="s">
        <v>62</v>
      </c>
      <c r="AB38" s="651" t="s">
        <v>62</v>
      </c>
      <c r="AC38" s="651"/>
      <c r="AD38" s="650" t="s">
        <v>62</v>
      </c>
      <c r="AE38" s="649" t="s">
        <v>62</v>
      </c>
      <c r="AF38" s="652" t="s">
        <v>62</v>
      </c>
      <c r="AG38" s="652" t="s">
        <v>62</v>
      </c>
      <c r="AH38" s="650" t="s">
        <v>62</v>
      </c>
      <c r="AI38" s="766">
        <f t="shared" si="83"/>
        <v>84</v>
      </c>
      <c r="AJ38" s="767">
        <f t="shared" si="84"/>
        <v>300</v>
      </c>
      <c r="AK38" s="767">
        <f t="shared" si="85"/>
        <v>216</v>
      </c>
      <c r="AL38" s="768" t="s">
        <v>229</v>
      </c>
      <c r="AM38" s="769">
        <f t="shared" si="86"/>
        <v>84</v>
      </c>
      <c r="AN38" s="769">
        <f t="shared" si="87"/>
        <v>216</v>
      </c>
      <c r="AO38" s="199"/>
      <c r="AP38" s="760"/>
      <c r="AQ38" s="760"/>
      <c r="AR38" s="760"/>
      <c r="AS38" s="760">
        <v>4</v>
      </c>
      <c r="AT38" s="760"/>
      <c r="AU38" s="770">
        <f t="shared" si="61"/>
        <v>0</v>
      </c>
      <c r="AV38" s="770">
        <f t="shared" si="62"/>
        <v>0</v>
      </c>
      <c r="AW38" s="770">
        <f t="shared" si="63"/>
        <v>0</v>
      </c>
      <c r="AX38" s="770">
        <f t="shared" si="88"/>
        <v>25</v>
      </c>
      <c r="AY38" s="770">
        <f t="shared" si="64"/>
        <v>0</v>
      </c>
      <c r="AZ38" s="770">
        <f t="shared" si="65"/>
        <v>0</v>
      </c>
      <c r="BA38" s="770">
        <f t="shared" si="66"/>
        <v>0</v>
      </c>
      <c r="BB38" s="770">
        <f t="shared" si="67"/>
        <v>0</v>
      </c>
      <c r="BC38" s="770">
        <f t="shared" si="68"/>
        <v>0</v>
      </c>
      <c r="BD38" s="770">
        <f t="shared" si="69"/>
        <v>0</v>
      </c>
      <c r="BE38" s="770">
        <f t="shared" si="70"/>
        <v>0</v>
      </c>
      <c r="BF38" s="770">
        <f t="shared" si="71"/>
        <v>0</v>
      </c>
      <c r="BG38" s="770">
        <f t="shared" si="72"/>
        <v>0</v>
      </c>
      <c r="BH38" s="770">
        <f t="shared" si="73"/>
        <v>0</v>
      </c>
      <c r="BI38" s="770">
        <f t="shared" si="74"/>
        <v>0</v>
      </c>
      <c r="BJ38" s="770">
        <f t="shared" si="75"/>
        <v>0</v>
      </c>
      <c r="BK38" s="770">
        <f t="shared" si="76"/>
        <v>0</v>
      </c>
      <c r="BL38" s="770">
        <f t="shared" si="77"/>
        <v>0</v>
      </c>
      <c r="BM38" s="770">
        <f t="shared" si="78"/>
        <v>0</v>
      </c>
      <c r="BN38" s="770">
        <f t="shared" si="79"/>
        <v>0</v>
      </c>
      <c r="BO38" s="770">
        <f t="shared" si="80"/>
        <v>0</v>
      </c>
      <c r="BP38" s="770">
        <f t="shared" si="81"/>
        <v>0</v>
      </c>
      <c r="BQ38" s="770">
        <f t="shared" si="82"/>
        <v>0</v>
      </c>
      <c r="BR38" s="770">
        <f t="shared" si="89"/>
        <v>24</v>
      </c>
      <c r="BS38" s="771">
        <f t="shared" si="90"/>
        <v>300</v>
      </c>
      <c r="BT38" s="754"/>
    </row>
    <row r="39" spans="1:72" ht="15.75">
      <c r="A39" s="795" t="s">
        <v>463</v>
      </c>
      <c r="B39" s="796" t="s">
        <v>464</v>
      </c>
      <c r="C39" s="764" t="s">
        <v>465</v>
      </c>
      <c r="D39" s="786" t="s">
        <v>95</v>
      </c>
      <c r="E39" s="652" t="s">
        <v>157</v>
      </c>
      <c r="F39" s="651"/>
      <c r="G39" s="651" t="s">
        <v>62</v>
      </c>
      <c r="H39" s="651"/>
      <c r="I39" s="651"/>
      <c r="J39" s="651" t="s">
        <v>62</v>
      </c>
      <c r="K39" s="652" t="s">
        <v>62</v>
      </c>
      <c r="L39" s="652" t="s">
        <v>62</v>
      </c>
      <c r="M39" s="651" t="s">
        <v>62</v>
      </c>
      <c r="N39" s="650" t="s">
        <v>62</v>
      </c>
      <c r="O39" s="651" t="s">
        <v>62</v>
      </c>
      <c r="P39" s="651" t="s">
        <v>62</v>
      </c>
      <c r="Q39" s="650" t="s">
        <v>19</v>
      </c>
      <c r="R39" s="652" t="s">
        <v>62</v>
      </c>
      <c r="S39" s="688" t="s">
        <v>17</v>
      </c>
      <c r="T39" s="650" t="s">
        <v>62</v>
      </c>
      <c r="U39" s="651"/>
      <c r="V39" s="651" t="s">
        <v>62</v>
      </c>
      <c r="W39" s="652" t="s">
        <v>62</v>
      </c>
      <c r="X39" s="652" t="s">
        <v>62</v>
      </c>
      <c r="Y39" s="688" t="s">
        <v>17</v>
      </c>
      <c r="Z39" s="649"/>
      <c r="AA39" s="651"/>
      <c r="AB39" s="651" t="s">
        <v>487</v>
      </c>
      <c r="AC39" s="650" t="s">
        <v>62</v>
      </c>
      <c r="AD39" s="651"/>
      <c r="AE39" s="649" t="s">
        <v>62</v>
      </c>
      <c r="AF39" s="649"/>
      <c r="AG39" s="649"/>
      <c r="AH39" s="650" t="s">
        <v>62</v>
      </c>
      <c r="AI39" s="766">
        <f t="shared" si="83"/>
        <v>84</v>
      </c>
      <c r="AJ39" s="767">
        <f t="shared" si="84"/>
        <v>234</v>
      </c>
      <c r="AK39" s="767">
        <f t="shared" si="85"/>
        <v>150</v>
      </c>
      <c r="AL39" s="768" t="s">
        <v>229</v>
      </c>
      <c r="AM39" s="769">
        <f t="shared" si="86"/>
        <v>84</v>
      </c>
      <c r="AN39" s="769">
        <f t="shared" si="87"/>
        <v>150</v>
      </c>
      <c r="AO39" s="199"/>
      <c r="AP39" s="760"/>
      <c r="AQ39" s="760"/>
      <c r="AR39" s="760"/>
      <c r="AS39" s="760">
        <v>4</v>
      </c>
      <c r="AT39" s="760"/>
      <c r="AU39" s="770">
        <f t="shared" si="61"/>
        <v>1</v>
      </c>
      <c r="AV39" s="770">
        <f t="shared" si="62"/>
        <v>0</v>
      </c>
      <c r="AW39" s="770">
        <f t="shared" si="63"/>
        <v>0</v>
      </c>
      <c r="AX39" s="770">
        <f t="shared" si="88"/>
        <v>16</v>
      </c>
      <c r="AY39" s="770">
        <f t="shared" si="64"/>
        <v>0</v>
      </c>
      <c r="AZ39" s="770">
        <f t="shared" si="65"/>
        <v>0</v>
      </c>
      <c r="BA39" s="770">
        <f t="shared" si="66"/>
        <v>0</v>
      </c>
      <c r="BB39" s="770">
        <f t="shared" si="67"/>
        <v>0</v>
      </c>
      <c r="BC39" s="770">
        <f t="shared" si="68"/>
        <v>0</v>
      </c>
      <c r="BD39" s="770">
        <f t="shared" si="69"/>
        <v>0</v>
      </c>
      <c r="BE39" s="770">
        <f t="shared" si="70"/>
        <v>0</v>
      </c>
      <c r="BF39" s="770">
        <f t="shared" si="71"/>
        <v>2</v>
      </c>
      <c r="BG39" s="770">
        <f t="shared" si="72"/>
        <v>0</v>
      </c>
      <c r="BH39" s="770">
        <f t="shared" si="73"/>
        <v>0</v>
      </c>
      <c r="BI39" s="770">
        <f t="shared" si="74"/>
        <v>0</v>
      </c>
      <c r="BJ39" s="770">
        <f t="shared" si="75"/>
        <v>0</v>
      </c>
      <c r="BK39" s="770">
        <f t="shared" si="76"/>
        <v>0</v>
      </c>
      <c r="BL39" s="770">
        <f t="shared" si="77"/>
        <v>0</v>
      </c>
      <c r="BM39" s="770">
        <f t="shared" si="78"/>
        <v>0</v>
      </c>
      <c r="BN39" s="770">
        <f t="shared" si="79"/>
        <v>0</v>
      </c>
      <c r="BO39" s="770">
        <f t="shared" si="80"/>
        <v>0</v>
      </c>
      <c r="BP39" s="770">
        <f t="shared" si="81"/>
        <v>0</v>
      </c>
      <c r="BQ39" s="770">
        <f t="shared" si="82"/>
        <v>0</v>
      </c>
      <c r="BR39" s="770">
        <f t="shared" si="89"/>
        <v>24</v>
      </c>
      <c r="BS39" s="771">
        <f t="shared" si="90"/>
        <v>234</v>
      </c>
      <c r="BT39" s="754"/>
    </row>
    <row r="40" spans="1:72" ht="15.75">
      <c r="A40" s="795" t="s">
        <v>466</v>
      </c>
      <c r="B40" s="796" t="s">
        <v>467</v>
      </c>
      <c r="C40" s="764">
        <v>344524</v>
      </c>
      <c r="D40" s="786" t="s">
        <v>95</v>
      </c>
      <c r="E40" s="652" t="s">
        <v>62</v>
      </c>
      <c r="F40" s="651"/>
      <c r="G40" s="651" t="s">
        <v>62</v>
      </c>
      <c r="H40" s="651"/>
      <c r="I40" s="650" t="s">
        <v>62</v>
      </c>
      <c r="J40" s="651" t="s">
        <v>62</v>
      </c>
      <c r="K40" s="649"/>
      <c r="L40" s="649"/>
      <c r="M40" s="651" t="s">
        <v>62</v>
      </c>
      <c r="N40" s="651"/>
      <c r="O40" s="651"/>
      <c r="P40" s="651" t="s">
        <v>62</v>
      </c>
      <c r="Q40" s="650" t="s">
        <v>62</v>
      </c>
      <c r="R40" s="649"/>
      <c r="S40" s="649" t="s">
        <v>62</v>
      </c>
      <c r="T40" s="651"/>
      <c r="U40" s="651"/>
      <c r="V40" s="651" t="s">
        <v>62</v>
      </c>
      <c r="W40" s="649"/>
      <c r="X40" s="649"/>
      <c r="Y40" s="649" t="s">
        <v>62</v>
      </c>
      <c r="Z40" s="649" t="s">
        <v>62</v>
      </c>
      <c r="AA40" s="651"/>
      <c r="AB40" s="651" t="s">
        <v>62</v>
      </c>
      <c r="AC40" s="651"/>
      <c r="AD40" s="651"/>
      <c r="AE40" s="652" t="s">
        <v>62</v>
      </c>
      <c r="AF40" s="649"/>
      <c r="AG40" s="649"/>
      <c r="AH40" s="651"/>
      <c r="AI40" s="766">
        <f t="shared" si="83"/>
        <v>108</v>
      </c>
      <c r="AJ40" s="767">
        <f t="shared" si="84"/>
        <v>156</v>
      </c>
      <c r="AK40" s="767">
        <f t="shared" si="85"/>
        <v>48</v>
      </c>
      <c r="AL40" s="768" t="s">
        <v>229</v>
      </c>
      <c r="AM40" s="769">
        <f t="shared" si="86"/>
        <v>108</v>
      </c>
      <c r="AN40" s="769">
        <f t="shared" si="87"/>
        <v>48</v>
      </c>
      <c r="AO40" s="199"/>
      <c r="AP40" s="798"/>
      <c r="AQ40" s="798"/>
      <c r="AR40" s="798"/>
      <c r="AS40" s="798"/>
      <c r="AT40" s="798"/>
      <c r="AU40" s="770">
        <f t="shared" si="61"/>
        <v>0</v>
      </c>
      <c r="AV40" s="770">
        <f t="shared" si="62"/>
        <v>0</v>
      </c>
      <c r="AW40" s="770">
        <f t="shared" si="63"/>
        <v>0</v>
      </c>
      <c r="AX40" s="770">
        <f t="shared" si="88"/>
        <v>13</v>
      </c>
      <c r="AY40" s="770">
        <f t="shared" si="64"/>
        <v>0</v>
      </c>
      <c r="AZ40" s="770">
        <f t="shared" si="65"/>
        <v>0</v>
      </c>
      <c r="BA40" s="770">
        <f t="shared" si="66"/>
        <v>0</v>
      </c>
      <c r="BB40" s="770">
        <f t="shared" si="67"/>
        <v>0</v>
      </c>
      <c r="BC40" s="770">
        <f t="shared" si="68"/>
        <v>0</v>
      </c>
      <c r="BD40" s="770">
        <f t="shared" si="69"/>
        <v>0</v>
      </c>
      <c r="BE40" s="770">
        <f t="shared" si="70"/>
        <v>0</v>
      </c>
      <c r="BF40" s="770">
        <f t="shared" si="71"/>
        <v>0</v>
      </c>
      <c r="BG40" s="770">
        <f t="shared" si="72"/>
        <v>0</v>
      </c>
      <c r="BH40" s="770">
        <f t="shared" si="73"/>
        <v>0</v>
      </c>
      <c r="BI40" s="770">
        <f t="shared" si="74"/>
        <v>0</v>
      </c>
      <c r="BJ40" s="770">
        <f t="shared" si="75"/>
        <v>0</v>
      </c>
      <c r="BK40" s="770">
        <f t="shared" si="76"/>
        <v>0</v>
      </c>
      <c r="BL40" s="770">
        <f t="shared" si="77"/>
        <v>0</v>
      </c>
      <c r="BM40" s="770">
        <f t="shared" si="78"/>
        <v>0</v>
      </c>
      <c r="BN40" s="770">
        <f t="shared" si="79"/>
        <v>0</v>
      </c>
      <c r="BO40" s="770">
        <f t="shared" si="80"/>
        <v>0</v>
      </c>
      <c r="BP40" s="770">
        <f t="shared" si="81"/>
        <v>0</v>
      </c>
      <c r="BQ40" s="770">
        <f t="shared" si="82"/>
        <v>0</v>
      </c>
      <c r="BR40" s="770">
        <f t="shared" si="89"/>
        <v>0</v>
      </c>
      <c r="BS40" s="771">
        <f t="shared" si="90"/>
        <v>156</v>
      </c>
      <c r="BT40" s="754"/>
    </row>
    <row r="41" spans="1:72" ht="15.75" customHeight="1">
      <c r="A41" s="795" t="s">
        <v>468</v>
      </c>
      <c r="B41" s="796" t="s">
        <v>469</v>
      </c>
      <c r="C41" s="764">
        <v>708696</v>
      </c>
      <c r="D41" s="786" t="s">
        <v>95</v>
      </c>
      <c r="E41" s="652" t="s">
        <v>62</v>
      </c>
      <c r="F41" s="651"/>
      <c r="G41" s="651"/>
      <c r="H41" s="651"/>
      <c r="I41" s="651"/>
      <c r="J41" s="651"/>
      <c r="K41" s="649"/>
      <c r="L41" s="649"/>
      <c r="M41" s="651"/>
      <c r="N41" s="651"/>
      <c r="O41" s="650" t="s">
        <v>61</v>
      </c>
      <c r="P41" s="651" t="s">
        <v>62</v>
      </c>
      <c r="Q41" s="666" t="s">
        <v>17</v>
      </c>
      <c r="R41" s="649"/>
      <c r="S41" s="688" t="s">
        <v>17</v>
      </c>
      <c r="T41" s="666" t="s">
        <v>17</v>
      </c>
      <c r="U41" s="651"/>
      <c r="V41" s="666" t="s">
        <v>17</v>
      </c>
      <c r="W41" s="652" t="s">
        <v>62</v>
      </c>
      <c r="X41" s="652" t="s">
        <v>62</v>
      </c>
      <c r="Y41" s="649" t="s">
        <v>62</v>
      </c>
      <c r="Z41" s="649"/>
      <c r="AA41" s="651" t="s">
        <v>62</v>
      </c>
      <c r="AB41" s="651" t="s">
        <v>62</v>
      </c>
      <c r="AC41" s="650" t="s">
        <v>19</v>
      </c>
      <c r="AD41" s="650" t="s">
        <v>62</v>
      </c>
      <c r="AE41" s="649" t="s">
        <v>62</v>
      </c>
      <c r="AF41" s="649"/>
      <c r="AG41" s="652" t="s">
        <v>62</v>
      </c>
      <c r="AH41" s="650" t="s">
        <v>62</v>
      </c>
      <c r="AI41" s="799">
        <f t="shared" si="83"/>
        <v>60</v>
      </c>
      <c r="AJ41" s="800">
        <f t="shared" si="84"/>
        <v>144</v>
      </c>
      <c r="AK41" s="800">
        <f t="shared" si="85"/>
        <v>84</v>
      </c>
      <c r="AL41" s="768" t="s">
        <v>229</v>
      </c>
      <c r="AM41" s="769">
        <f t="shared" si="86"/>
        <v>60</v>
      </c>
      <c r="AN41" s="769">
        <f t="shared" si="87"/>
        <v>84</v>
      </c>
      <c r="AO41" s="199"/>
      <c r="AP41" s="760"/>
      <c r="AQ41" s="760"/>
      <c r="AR41" s="760"/>
      <c r="AS41" s="760">
        <v>8</v>
      </c>
      <c r="AT41" s="760"/>
      <c r="AU41" s="770">
        <f t="shared" si="61"/>
        <v>1</v>
      </c>
      <c r="AV41" s="770">
        <f t="shared" si="62"/>
        <v>0</v>
      </c>
      <c r="AW41" s="770">
        <f t="shared" si="63"/>
        <v>0</v>
      </c>
      <c r="AX41" s="770">
        <f t="shared" si="88"/>
        <v>11</v>
      </c>
      <c r="AY41" s="770">
        <f t="shared" si="64"/>
        <v>0</v>
      </c>
      <c r="AZ41" s="770">
        <f t="shared" si="65"/>
        <v>0</v>
      </c>
      <c r="BA41" s="770">
        <f t="shared" si="66"/>
        <v>1</v>
      </c>
      <c r="BB41" s="770">
        <f t="shared" si="67"/>
        <v>0</v>
      </c>
      <c r="BC41" s="770">
        <f t="shared" si="68"/>
        <v>0</v>
      </c>
      <c r="BD41" s="770">
        <f t="shared" si="69"/>
        <v>0</v>
      </c>
      <c r="BE41" s="770">
        <f t="shared" si="70"/>
        <v>0</v>
      </c>
      <c r="BF41" s="770">
        <f t="shared" si="71"/>
        <v>0</v>
      </c>
      <c r="BG41" s="770">
        <f t="shared" si="72"/>
        <v>0</v>
      </c>
      <c r="BH41" s="770">
        <f t="shared" si="73"/>
        <v>0</v>
      </c>
      <c r="BI41" s="770">
        <f t="shared" si="74"/>
        <v>0</v>
      </c>
      <c r="BJ41" s="770">
        <f t="shared" si="75"/>
        <v>0</v>
      </c>
      <c r="BK41" s="770">
        <f t="shared" si="76"/>
        <v>0</v>
      </c>
      <c r="BL41" s="770">
        <f t="shared" si="77"/>
        <v>0</v>
      </c>
      <c r="BM41" s="770">
        <f t="shared" si="78"/>
        <v>0</v>
      </c>
      <c r="BN41" s="770">
        <f t="shared" si="79"/>
        <v>0</v>
      </c>
      <c r="BO41" s="770">
        <f t="shared" si="80"/>
        <v>0</v>
      </c>
      <c r="BP41" s="770">
        <f t="shared" si="81"/>
        <v>0</v>
      </c>
      <c r="BQ41" s="770">
        <f t="shared" si="82"/>
        <v>0</v>
      </c>
      <c r="BR41" s="770">
        <f t="shared" si="89"/>
        <v>48</v>
      </c>
      <c r="BS41" s="771">
        <f t="shared" si="90"/>
        <v>144</v>
      </c>
      <c r="BT41" s="754"/>
    </row>
    <row r="42" spans="1:72" ht="15.75" customHeight="1">
      <c r="A42" s="795" t="s">
        <v>470</v>
      </c>
      <c r="B42" s="796" t="s">
        <v>471</v>
      </c>
      <c r="C42" s="801"/>
      <c r="D42" s="786" t="s">
        <v>95</v>
      </c>
      <c r="E42" s="649"/>
      <c r="F42" s="651"/>
      <c r="G42" s="651" t="s">
        <v>62</v>
      </c>
      <c r="H42" s="651"/>
      <c r="I42" s="651"/>
      <c r="J42" s="651" t="s">
        <v>62</v>
      </c>
      <c r="K42" s="649"/>
      <c r="L42" s="649"/>
      <c r="M42" s="651" t="s">
        <v>62</v>
      </c>
      <c r="N42" s="651"/>
      <c r="O42" s="651"/>
      <c r="P42" s="651" t="s">
        <v>62</v>
      </c>
      <c r="Q42" s="651"/>
      <c r="R42" s="649"/>
      <c r="S42" s="649" t="s">
        <v>62</v>
      </c>
      <c r="T42" s="651"/>
      <c r="U42" s="651"/>
      <c r="V42" s="651" t="s">
        <v>62</v>
      </c>
      <c r="W42" s="649"/>
      <c r="X42" s="649"/>
      <c r="Y42" s="652" t="s">
        <v>62</v>
      </c>
      <c r="Z42" s="649"/>
      <c r="AA42" s="651"/>
      <c r="AB42" s="651" t="s">
        <v>62</v>
      </c>
      <c r="AC42" s="651"/>
      <c r="AD42" s="651"/>
      <c r="AE42" s="649" t="s">
        <v>62</v>
      </c>
      <c r="AF42" s="649"/>
      <c r="AG42" s="649"/>
      <c r="AH42" s="651" t="s">
        <v>62</v>
      </c>
      <c r="AI42" s="799">
        <f t="shared" si="83"/>
        <v>108</v>
      </c>
      <c r="AJ42" s="800">
        <f t="shared" si="84"/>
        <v>120</v>
      </c>
      <c r="AK42" s="800">
        <f t="shared" si="85"/>
        <v>12</v>
      </c>
      <c r="AL42" s="768" t="s">
        <v>229</v>
      </c>
      <c r="AM42" s="769">
        <f t="shared" si="86"/>
        <v>108</v>
      </c>
      <c r="AN42" s="769">
        <f t="shared" si="87"/>
        <v>12</v>
      </c>
      <c r="AO42" s="199"/>
      <c r="AP42" s="760"/>
      <c r="AQ42" s="760"/>
      <c r="AR42" s="760"/>
      <c r="AS42" s="760"/>
      <c r="AT42" s="760"/>
      <c r="AU42" s="770">
        <f t="shared" si="61"/>
        <v>0</v>
      </c>
      <c r="AV42" s="770">
        <f t="shared" si="62"/>
        <v>0</v>
      </c>
      <c r="AW42" s="770">
        <f t="shared" si="63"/>
        <v>0</v>
      </c>
      <c r="AX42" s="770">
        <f t="shared" si="88"/>
        <v>10</v>
      </c>
      <c r="AY42" s="770">
        <f t="shared" si="64"/>
        <v>0</v>
      </c>
      <c r="AZ42" s="770">
        <f t="shared" si="65"/>
        <v>0</v>
      </c>
      <c r="BA42" s="770">
        <f t="shared" si="66"/>
        <v>0</v>
      </c>
      <c r="BB42" s="770">
        <f t="shared" si="67"/>
        <v>0</v>
      </c>
      <c r="BC42" s="770">
        <f t="shared" si="68"/>
        <v>0</v>
      </c>
      <c r="BD42" s="770">
        <f t="shared" si="69"/>
        <v>0</v>
      </c>
      <c r="BE42" s="770">
        <f t="shared" si="70"/>
        <v>0</v>
      </c>
      <c r="BF42" s="770">
        <f t="shared" si="71"/>
        <v>0</v>
      </c>
      <c r="BG42" s="770">
        <f t="shared" si="72"/>
        <v>0</v>
      </c>
      <c r="BH42" s="770">
        <f t="shared" si="73"/>
        <v>0</v>
      </c>
      <c r="BI42" s="770">
        <f t="shared" si="74"/>
        <v>0</v>
      </c>
      <c r="BJ42" s="770">
        <f t="shared" si="75"/>
        <v>0</v>
      </c>
      <c r="BK42" s="770">
        <f t="shared" si="76"/>
        <v>0</v>
      </c>
      <c r="BL42" s="770">
        <f t="shared" si="77"/>
        <v>0</v>
      </c>
      <c r="BM42" s="770">
        <f t="shared" si="78"/>
        <v>0</v>
      </c>
      <c r="BN42" s="770">
        <f t="shared" si="79"/>
        <v>0</v>
      </c>
      <c r="BO42" s="770">
        <f t="shared" si="80"/>
        <v>0</v>
      </c>
      <c r="BP42" s="770">
        <f t="shared" si="81"/>
        <v>0</v>
      </c>
      <c r="BQ42" s="770">
        <f t="shared" si="82"/>
        <v>0</v>
      </c>
      <c r="BR42" s="770">
        <f t="shared" si="89"/>
        <v>0</v>
      </c>
      <c r="BS42" s="771">
        <f t="shared" si="90"/>
        <v>120</v>
      </c>
      <c r="BT42" s="754"/>
    </row>
    <row r="43" spans="1:72" ht="15.75" customHeight="1">
      <c r="A43" s="795" t="s">
        <v>472</v>
      </c>
      <c r="B43" s="796" t="s">
        <v>473</v>
      </c>
      <c r="C43" s="801"/>
      <c r="D43" s="786" t="s">
        <v>95</v>
      </c>
      <c r="E43" s="649"/>
      <c r="F43" s="651"/>
      <c r="G43" s="651"/>
      <c r="H43" s="651"/>
      <c r="I43" s="651"/>
      <c r="J43" s="651"/>
      <c r="K43" s="649"/>
      <c r="L43" s="649"/>
      <c r="M43" s="651"/>
      <c r="N43" s="651"/>
      <c r="O43" s="651"/>
      <c r="P43" s="651"/>
      <c r="Q43" s="651"/>
      <c r="R43" s="649"/>
      <c r="S43" s="649"/>
      <c r="T43" s="651"/>
      <c r="U43" s="651"/>
      <c r="V43" s="651" t="s">
        <v>62</v>
      </c>
      <c r="W43" s="649"/>
      <c r="X43" s="649"/>
      <c r="Y43" s="649" t="s">
        <v>62</v>
      </c>
      <c r="Z43" s="649"/>
      <c r="AA43" s="651"/>
      <c r="AB43" s="651"/>
      <c r="AC43" s="651"/>
      <c r="AD43" s="651"/>
      <c r="AE43" s="649" t="s">
        <v>62</v>
      </c>
      <c r="AF43" s="649"/>
      <c r="AG43" s="649"/>
      <c r="AH43" s="651" t="s">
        <v>62</v>
      </c>
      <c r="AI43" s="799">
        <f t="shared" si="83"/>
        <v>48</v>
      </c>
      <c r="AJ43" s="800">
        <f t="shared" si="84"/>
        <v>48</v>
      </c>
      <c r="AK43" s="800">
        <f t="shared" si="85"/>
        <v>0</v>
      </c>
      <c r="AL43" s="768" t="s">
        <v>229</v>
      </c>
      <c r="AM43" s="769">
        <f t="shared" si="86"/>
        <v>48</v>
      </c>
      <c r="AN43" s="769">
        <f t="shared" si="87"/>
        <v>0</v>
      </c>
      <c r="AO43" s="199"/>
      <c r="AP43" s="760"/>
      <c r="AQ43" s="760">
        <v>10</v>
      </c>
      <c r="AR43" s="760"/>
      <c r="AS43" s="760"/>
      <c r="AT43" s="760"/>
      <c r="AU43" s="770">
        <f t="shared" si="61"/>
        <v>0</v>
      </c>
      <c r="AV43" s="770">
        <f t="shared" si="62"/>
        <v>0</v>
      </c>
      <c r="AW43" s="770">
        <f t="shared" si="63"/>
        <v>0</v>
      </c>
      <c r="AX43" s="770">
        <f t="shared" si="88"/>
        <v>4</v>
      </c>
      <c r="AY43" s="770">
        <f t="shared" si="64"/>
        <v>0</v>
      </c>
      <c r="AZ43" s="770">
        <f t="shared" si="65"/>
        <v>0</v>
      </c>
      <c r="BA43" s="770">
        <f t="shared" si="66"/>
        <v>0</v>
      </c>
      <c r="BB43" s="770">
        <f t="shared" si="67"/>
        <v>0</v>
      </c>
      <c r="BC43" s="770">
        <f t="shared" si="68"/>
        <v>0</v>
      </c>
      <c r="BD43" s="770">
        <f t="shared" si="69"/>
        <v>0</v>
      </c>
      <c r="BE43" s="770">
        <f t="shared" si="70"/>
        <v>0</v>
      </c>
      <c r="BF43" s="770">
        <f t="shared" si="71"/>
        <v>0</v>
      </c>
      <c r="BG43" s="770">
        <f t="shared" si="72"/>
        <v>0</v>
      </c>
      <c r="BH43" s="770">
        <f t="shared" si="73"/>
        <v>0</v>
      </c>
      <c r="BI43" s="770">
        <f t="shared" si="74"/>
        <v>0</v>
      </c>
      <c r="BJ43" s="770">
        <f t="shared" si="75"/>
        <v>0</v>
      </c>
      <c r="BK43" s="770">
        <f t="shared" si="76"/>
        <v>0</v>
      </c>
      <c r="BL43" s="770">
        <f t="shared" si="77"/>
        <v>0</v>
      </c>
      <c r="BM43" s="770">
        <f t="shared" si="78"/>
        <v>0</v>
      </c>
      <c r="BN43" s="770">
        <f t="shared" si="79"/>
        <v>0</v>
      </c>
      <c r="BO43" s="770">
        <f t="shared" si="80"/>
        <v>0</v>
      </c>
      <c r="BP43" s="770">
        <f t="shared" si="81"/>
        <v>0</v>
      </c>
      <c r="BQ43" s="770">
        <f t="shared" si="82"/>
        <v>0</v>
      </c>
      <c r="BR43" s="770">
        <f t="shared" si="89"/>
        <v>60</v>
      </c>
      <c r="BS43" s="771">
        <f t="shared" si="90"/>
        <v>48</v>
      </c>
      <c r="BT43" s="754"/>
    </row>
    <row r="44" spans="1:72" ht="15.75" customHeight="1">
      <c r="A44" s="795" t="s">
        <v>393</v>
      </c>
      <c r="B44" s="796" t="s">
        <v>474</v>
      </c>
      <c r="C44" s="801"/>
      <c r="D44" s="786" t="s">
        <v>95</v>
      </c>
      <c r="E44" s="649"/>
      <c r="F44" s="651"/>
      <c r="G44" s="651"/>
      <c r="H44" s="651"/>
      <c r="I44" s="651"/>
      <c r="J44" s="651"/>
      <c r="K44" s="649"/>
      <c r="L44" s="649"/>
      <c r="M44" s="651"/>
      <c r="N44" s="651"/>
      <c r="O44" s="651"/>
      <c r="P44" s="651"/>
      <c r="Q44" s="651"/>
      <c r="R44" s="649"/>
      <c r="S44" s="649"/>
      <c r="T44" s="651"/>
      <c r="U44" s="651"/>
      <c r="V44" s="651" t="s">
        <v>62</v>
      </c>
      <c r="W44" s="649"/>
      <c r="X44" s="649"/>
      <c r="Y44" s="649" t="s">
        <v>62</v>
      </c>
      <c r="Z44" s="649"/>
      <c r="AA44" s="651"/>
      <c r="AB44" s="651"/>
      <c r="AC44" s="651"/>
      <c r="AD44" s="651"/>
      <c r="AE44" s="649" t="s">
        <v>62</v>
      </c>
      <c r="AF44" s="649"/>
      <c r="AG44" s="649"/>
      <c r="AH44" s="651" t="s">
        <v>62</v>
      </c>
      <c r="AI44" s="799">
        <f t="shared" si="83"/>
        <v>48</v>
      </c>
      <c r="AJ44" s="800">
        <f t="shared" si="84"/>
        <v>48</v>
      </c>
      <c r="AK44" s="800">
        <f t="shared" si="85"/>
        <v>0</v>
      </c>
      <c r="AL44" s="768" t="s">
        <v>229</v>
      </c>
      <c r="AM44" s="769">
        <f t="shared" si="86"/>
        <v>48</v>
      </c>
      <c r="AN44" s="769">
        <f t="shared" si="87"/>
        <v>0</v>
      </c>
      <c r="AO44" s="199"/>
      <c r="AP44" s="760"/>
      <c r="AQ44" s="760">
        <v>10</v>
      </c>
      <c r="AR44" s="760"/>
      <c r="AS44" s="760"/>
      <c r="AT44" s="760"/>
      <c r="AU44" s="770">
        <f t="shared" si="61"/>
        <v>0</v>
      </c>
      <c r="AV44" s="770">
        <f t="shared" si="62"/>
        <v>0</v>
      </c>
      <c r="AW44" s="770">
        <f t="shared" si="63"/>
        <v>0</v>
      </c>
      <c r="AX44" s="770">
        <f t="shared" si="88"/>
        <v>4</v>
      </c>
      <c r="AY44" s="770">
        <f t="shared" si="64"/>
        <v>0</v>
      </c>
      <c r="AZ44" s="770">
        <f t="shared" si="65"/>
        <v>0</v>
      </c>
      <c r="BA44" s="770">
        <f t="shared" si="66"/>
        <v>0</v>
      </c>
      <c r="BB44" s="770">
        <f t="shared" si="67"/>
        <v>0</v>
      </c>
      <c r="BC44" s="770">
        <f t="shared" si="68"/>
        <v>0</v>
      </c>
      <c r="BD44" s="770">
        <f t="shared" si="69"/>
        <v>0</v>
      </c>
      <c r="BE44" s="770">
        <f t="shared" si="70"/>
        <v>0</v>
      </c>
      <c r="BF44" s="770">
        <f t="shared" si="71"/>
        <v>0</v>
      </c>
      <c r="BG44" s="770">
        <f t="shared" si="72"/>
        <v>0</v>
      </c>
      <c r="BH44" s="770">
        <f t="shared" si="73"/>
        <v>0</v>
      </c>
      <c r="BI44" s="770">
        <f t="shared" si="74"/>
        <v>0</v>
      </c>
      <c r="BJ44" s="770">
        <f t="shared" si="75"/>
        <v>0</v>
      </c>
      <c r="BK44" s="770">
        <f t="shared" si="76"/>
        <v>0</v>
      </c>
      <c r="BL44" s="770">
        <f t="shared" si="77"/>
        <v>0</v>
      </c>
      <c r="BM44" s="770">
        <f t="shared" si="78"/>
        <v>0</v>
      </c>
      <c r="BN44" s="770">
        <f t="shared" si="79"/>
        <v>0</v>
      </c>
      <c r="BO44" s="770">
        <f t="shared" si="80"/>
        <v>0</v>
      </c>
      <c r="BP44" s="770">
        <f t="shared" si="81"/>
        <v>0</v>
      </c>
      <c r="BQ44" s="770">
        <f t="shared" si="82"/>
        <v>0</v>
      </c>
      <c r="BR44" s="770">
        <f t="shared" si="89"/>
        <v>60</v>
      </c>
      <c r="BS44" s="771">
        <f t="shared" si="90"/>
        <v>48</v>
      </c>
      <c r="BT44" s="754"/>
    </row>
    <row r="45" spans="1:72" ht="15.75" customHeight="1">
      <c r="A45" s="802" t="s">
        <v>475</v>
      </c>
      <c r="B45" s="803" t="s">
        <v>476</v>
      </c>
      <c r="C45" s="774">
        <v>412829</v>
      </c>
      <c r="D45" s="786" t="s">
        <v>95</v>
      </c>
      <c r="E45" s="649" t="s">
        <v>62</v>
      </c>
      <c r="F45" s="651"/>
      <c r="G45" s="651" t="s">
        <v>62</v>
      </c>
      <c r="H45" s="651"/>
      <c r="I45" s="651"/>
      <c r="J45" s="651" t="s">
        <v>62</v>
      </c>
      <c r="K45" s="652" t="s">
        <v>62</v>
      </c>
      <c r="L45" s="649"/>
      <c r="M45" s="651"/>
      <c r="N45" s="651"/>
      <c r="O45" s="651"/>
      <c r="P45" s="650" t="s">
        <v>62</v>
      </c>
      <c r="Q45" s="651" t="s">
        <v>62</v>
      </c>
      <c r="R45" s="652" t="s">
        <v>62</v>
      </c>
      <c r="S45" s="649" t="s">
        <v>62</v>
      </c>
      <c r="T45" s="651"/>
      <c r="U45" s="651"/>
      <c r="V45" s="666" t="s">
        <v>17</v>
      </c>
      <c r="W45" s="649"/>
      <c r="X45" s="649" t="s">
        <v>62</v>
      </c>
      <c r="Y45" s="649"/>
      <c r="Z45" s="649" t="s">
        <v>62</v>
      </c>
      <c r="AA45" s="651"/>
      <c r="AB45" s="651" t="s">
        <v>62</v>
      </c>
      <c r="AC45" s="650" t="s">
        <v>62</v>
      </c>
      <c r="AD45" s="651"/>
      <c r="AE45" s="652" t="s">
        <v>62</v>
      </c>
      <c r="AF45" s="652" t="s">
        <v>62</v>
      </c>
      <c r="AG45" s="652" t="s">
        <v>62</v>
      </c>
      <c r="AH45" s="650" t="s">
        <v>62</v>
      </c>
      <c r="AI45" s="799">
        <f t="shared" si="83"/>
        <v>96</v>
      </c>
      <c r="AJ45" s="800">
        <f t="shared" si="84"/>
        <v>192</v>
      </c>
      <c r="AK45" s="800">
        <f t="shared" si="85"/>
        <v>96</v>
      </c>
      <c r="AL45" s="768" t="s">
        <v>229</v>
      </c>
      <c r="AM45" s="769">
        <f t="shared" si="86"/>
        <v>96</v>
      </c>
      <c r="AN45" s="769">
        <f t="shared" si="87"/>
        <v>96</v>
      </c>
      <c r="AO45" s="199"/>
      <c r="AP45" s="760"/>
      <c r="AQ45" s="760"/>
      <c r="AR45" s="760"/>
      <c r="AS45" s="760">
        <v>2</v>
      </c>
      <c r="AT45" s="760"/>
      <c r="AU45" s="770">
        <f t="shared" si="61"/>
        <v>0</v>
      </c>
      <c r="AV45" s="770">
        <f t="shared" si="62"/>
        <v>0</v>
      </c>
      <c r="AW45" s="770">
        <f t="shared" si="63"/>
        <v>0</v>
      </c>
      <c r="AX45" s="770">
        <f t="shared" si="88"/>
        <v>16</v>
      </c>
      <c r="AY45" s="770">
        <f t="shared" si="64"/>
        <v>0</v>
      </c>
      <c r="AZ45" s="770">
        <f t="shared" si="65"/>
        <v>0</v>
      </c>
      <c r="BA45" s="770">
        <f t="shared" si="66"/>
        <v>0</v>
      </c>
      <c r="BB45" s="770">
        <f t="shared" si="67"/>
        <v>0</v>
      </c>
      <c r="BC45" s="770">
        <f t="shared" si="68"/>
        <v>0</v>
      </c>
      <c r="BD45" s="770">
        <f t="shared" si="69"/>
        <v>0</v>
      </c>
      <c r="BE45" s="770">
        <f t="shared" si="70"/>
        <v>0</v>
      </c>
      <c r="BF45" s="770">
        <f t="shared" si="71"/>
        <v>0</v>
      </c>
      <c r="BG45" s="770">
        <f t="shared" si="72"/>
        <v>0</v>
      </c>
      <c r="BH45" s="770">
        <f t="shared" si="73"/>
        <v>0</v>
      </c>
      <c r="BI45" s="770">
        <f t="shared" si="74"/>
        <v>0</v>
      </c>
      <c r="BJ45" s="770">
        <f t="shared" si="75"/>
        <v>0</v>
      </c>
      <c r="BK45" s="770">
        <f t="shared" si="76"/>
        <v>0</v>
      </c>
      <c r="BL45" s="770">
        <f t="shared" si="77"/>
        <v>0</v>
      </c>
      <c r="BM45" s="770">
        <f t="shared" si="78"/>
        <v>0</v>
      </c>
      <c r="BN45" s="770">
        <f t="shared" si="79"/>
        <v>0</v>
      </c>
      <c r="BO45" s="770">
        <f t="shared" si="80"/>
        <v>0</v>
      </c>
      <c r="BP45" s="770">
        <f t="shared" si="81"/>
        <v>0</v>
      </c>
      <c r="BQ45" s="770">
        <f t="shared" si="82"/>
        <v>0</v>
      </c>
      <c r="BR45" s="770">
        <f t="shared" si="89"/>
        <v>12</v>
      </c>
      <c r="BS45" s="771">
        <f t="shared" si="90"/>
        <v>192</v>
      </c>
      <c r="BT45" s="754"/>
    </row>
    <row r="46" spans="1:72" ht="15.75">
      <c r="A46" s="804" t="s">
        <v>427</v>
      </c>
      <c r="B46" s="796" t="s">
        <v>477</v>
      </c>
      <c r="C46" s="764">
        <v>877468</v>
      </c>
      <c r="D46" s="786" t="s">
        <v>95</v>
      </c>
      <c r="E46" s="652" t="s">
        <v>61</v>
      </c>
      <c r="F46" s="651"/>
      <c r="G46" s="651" t="s">
        <v>62</v>
      </c>
      <c r="H46" s="650" t="s">
        <v>62</v>
      </c>
      <c r="I46" s="650" t="s">
        <v>20</v>
      </c>
      <c r="J46" s="651" t="s">
        <v>62</v>
      </c>
      <c r="K46" s="652" t="s">
        <v>30</v>
      </c>
      <c r="L46" s="649"/>
      <c r="M46" s="651" t="s">
        <v>487</v>
      </c>
      <c r="N46" s="651"/>
      <c r="O46" s="650" t="s">
        <v>157</v>
      </c>
      <c r="P46" s="651" t="s">
        <v>62</v>
      </c>
      <c r="Q46" s="651"/>
      <c r="R46" s="652" t="s">
        <v>31</v>
      </c>
      <c r="S46" s="649" t="s">
        <v>62</v>
      </c>
      <c r="T46" s="650" t="s">
        <v>62</v>
      </c>
      <c r="U46" s="651"/>
      <c r="V46" s="651" t="s">
        <v>487</v>
      </c>
      <c r="W46" s="652" t="s">
        <v>157</v>
      </c>
      <c r="X46" s="652" t="s">
        <v>62</v>
      </c>
      <c r="Y46" s="649"/>
      <c r="Z46" s="652" t="s">
        <v>19</v>
      </c>
      <c r="AA46" s="650" t="s">
        <v>61</v>
      </c>
      <c r="AB46" s="651" t="s">
        <v>482</v>
      </c>
      <c r="AC46" s="651" t="s">
        <v>20</v>
      </c>
      <c r="AD46" s="651"/>
      <c r="AE46" s="649" t="s">
        <v>62</v>
      </c>
      <c r="AF46" s="649" t="s">
        <v>19</v>
      </c>
      <c r="AG46" s="649"/>
      <c r="AH46" s="650" t="s">
        <v>62</v>
      </c>
      <c r="AI46" s="766">
        <f t="shared" si="83"/>
        <v>108</v>
      </c>
      <c r="AJ46" s="767">
        <f t="shared" si="84"/>
        <v>264</v>
      </c>
      <c r="AK46" s="767">
        <f t="shared" si="85"/>
        <v>156</v>
      </c>
      <c r="AL46" s="768" t="s">
        <v>229</v>
      </c>
      <c r="AM46" s="769">
        <f t="shared" si="86"/>
        <v>108</v>
      </c>
      <c r="AN46" s="769">
        <f t="shared" si="87"/>
        <v>156</v>
      </c>
      <c r="AO46" s="199"/>
      <c r="AP46" s="760"/>
      <c r="AQ46" s="760"/>
      <c r="AR46" s="760"/>
      <c r="AS46" s="760"/>
      <c r="AT46" s="760"/>
      <c r="AU46" s="770">
        <f t="shared" si="61"/>
        <v>2</v>
      </c>
      <c r="AV46" s="770">
        <f t="shared" si="62"/>
        <v>2</v>
      </c>
      <c r="AW46" s="770">
        <f t="shared" si="63"/>
        <v>0</v>
      </c>
      <c r="AX46" s="770">
        <f t="shared" si="88"/>
        <v>9</v>
      </c>
      <c r="AY46" s="770">
        <f t="shared" si="64"/>
        <v>0</v>
      </c>
      <c r="AZ46" s="770">
        <f t="shared" si="65"/>
        <v>0</v>
      </c>
      <c r="BA46" s="770">
        <f t="shared" si="66"/>
        <v>2</v>
      </c>
      <c r="BB46" s="770">
        <f t="shared" si="67"/>
        <v>0</v>
      </c>
      <c r="BC46" s="770">
        <f t="shared" si="68"/>
        <v>0</v>
      </c>
      <c r="BD46" s="770">
        <f t="shared" si="69"/>
        <v>0</v>
      </c>
      <c r="BE46" s="770">
        <f t="shared" si="70"/>
        <v>1</v>
      </c>
      <c r="BF46" s="770">
        <f t="shared" si="71"/>
        <v>4</v>
      </c>
      <c r="BG46" s="770">
        <f t="shared" si="72"/>
        <v>1</v>
      </c>
      <c r="BH46" s="770">
        <f t="shared" si="73"/>
        <v>1</v>
      </c>
      <c r="BI46" s="770">
        <f t="shared" si="74"/>
        <v>0</v>
      </c>
      <c r="BJ46" s="770">
        <f t="shared" si="75"/>
        <v>0</v>
      </c>
      <c r="BK46" s="770">
        <f t="shared" si="76"/>
        <v>0</v>
      </c>
      <c r="BL46" s="770">
        <f t="shared" si="77"/>
        <v>0</v>
      </c>
      <c r="BM46" s="770">
        <f t="shared" si="78"/>
        <v>0</v>
      </c>
      <c r="BN46" s="770">
        <f t="shared" si="79"/>
        <v>0</v>
      </c>
      <c r="BO46" s="770">
        <f t="shared" si="80"/>
        <v>0</v>
      </c>
      <c r="BP46" s="770">
        <f t="shared" si="81"/>
        <v>0</v>
      </c>
      <c r="BQ46" s="770">
        <f t="shared" si="82"/>
        <v>0</v>
      </c>
      <c r="BR46" s="770">
        <f t="shared" si="89"/>
        <v>0</v>
      </c>
      <c r="BS46" s="771">
        <f t="shared" si="90"/>
        <v>264</v>
      </c>
      <c r="BT46" s="741"/>
    </row>
    <row r="47" spans="1:72" ht="15.75">
      <c r="A47" s="747" t="s">
        <v>399</v>
      </c>
      <c r="B47" s="748" t="s">
        <v>400</v>
      </c>
      <c r="C47" s="749" t="s">
        <v>50</v>
      </c>
      <c r="D47" s="805" t="s">
        <v>3</v>
      </c>
      <c r="E47" s="634">
        <v>1</v>
      </c>
      <c r="F47" s="634">
        <v>2</v>
      </c>
      <c r="G47" s="634">
        <v>3</v>
      </c>
      <c r="H47" s="634">
        <v>4</v>
      </c>
      <c r="I47" s="634">
        <v>5</v>
      </c>
      <c r="J47" s="634">
        <v>6</v>
      </c>
      <c r="K47" s="634">
        <v>7</v>
      </c>
      <c r="L47" s="634">
        <v>8</v>
      </c>
      <c r="M47" s="634">
        <v>9</v>
      </c>
      <c r="N47" s="634">
        <v>10</v>
      </c>
      <c r="O47" s="634">
        <v>11</v>
      </c>
      <c r="P47" s="634">
        <v>12</v>
      </c>
      <c r="Q47" s="634">
        <v>13</v>
      </c>
      <c r="R47" s="634">
        <v>14</v>
      </c>
      <c r="S47" s="634">
        <v>15</v>
      </c>
      <c r="T47" s="634">
        <v>16</v>
      </c>
      <c r="U47" s="634">
        <v>17</v>
      </c>
      <c r="V47" s="634">
        <v>18</v>
      </c>
      <c r="W47" s="634">
        <v>19</v>
      </c>
      <c r="X47" s="634">
        <v>20</v>
      </c>
      <c r="Y47" s="634">
        <v>21</v>
      </c>
      <c r="Z47" s="634">
        <v>22</v>
      </c>
      <c r="AA47" s="634">
        <v>23</v>
      </c>
      <c r="AB47" s="634">
        <v>24</v>
      </c>
      <c r="AC47" s="634">
        <v>25</v>
      </c>
      <c r="AD47" s="634">
        <v>26</v>
      </c>
      <c r="AE47" s="634">
        <v>27</v>
      </c>
      <c r="AF47" s="634">
        <v>28</v>
      </c>
      <c r="AG47" s="634">
        <v>29</v>
      </c>
      <c r="AH47" s="634">
        <v>30</v>
      </c>
      <c r="AI47" s="751" t="s">
        <v>4</v>
      </c>
      <c r="AJ47" s="752" t="s">
        <v>5</v>
      </c>
      <c r="AK47" s="752" t="s">
        <v>6</v>
      </c>
      <c r="AL47" s="806"/>
      <c r="AM47" s="807"/>
      <c r="AN47" s="807"/>
      <c r="AO47" s="807"/>
      <c r="AP47" s="642"/>
      <c r="AQ47" s="642"/>
      <c r="AR47" s="642"/>
      <c r="AS47" s="808"/>
      <c r="AT47" s="808"/>
      <c r="AU47" s="782"/>
      <c r="AV47" s="782"/>
      <c r="AW47" s="782"/>
      <c r="AX47" s="782"/>
      <c r="AY47" s="782"/>
      <c r="AZ47" s="782"/>
      <c r="BA47" s="782"/>
      <c r="BB47" s="782"/>
      <c r="BC47" s="782"/>
      <c r="BD47" s="782"/>
      <c r="BE47" s="782"/>
      <c r="BF47" s="782"/>
      <c r="BG47" s="782"/>
      <c r="BH47" s="782"/>
      <c r="BI47" s="782"/>
      <c r="BJ47" s="782"/>
      <c r="BK47" s="782">
        <f t="shared" si="76"/>
        <v>0</v>
      </c>
      <c r="BL47" s="782"/>
      <c r="BM47" s="782"/>
      <c r="BN47" s="782"/>
      <c r="BO47" s="782"/>
      <c r="BP47" s="782"/>
      <c r="BQ47" s="782"/>
      <c r="BR47" s="808"/>
      <c r="BS47" s="783"/>
      <c r="BT47" s="809"/>
    </row>
    <row r="48" spans="1:72" ht="15.75">
      <c r="A48" s="755"/>
      <c r="B48" s="756" t="s">
        <v>294</v>
      </c>
      <c r="C48" s="757" t="s">
        <v>211</v>
      </c>
      <c r="D48" s="810"/>
      <c r="E48" s="634" t="s">
        <v>11</v>
      </c>
      <c r="F48" s="634" t="s">
        <v>12</v>
      </c>
      <c r="G48" s="634" t="s">
        <v>13</v>
      </c>
      <c r="H48" s="634" t="s">
        <v>8</v>
      </c>
      <c r="I48" s="634" t="s">
        <v>9</v>
      </c>
      <c r="J48" s="634" t="s">
        <v>10</v>
      </c>
      <c r="K48" s="634" t="s">
        <v>154</v>
      </c>
      <c r="L48" s="634" t="s">
        <v>11</v>
      </c>
      <c r="M48" s="634" t="s">
        <v>12</v>
      </c>
      <c r="N48" s="634" t="s">
        <v>13</v>
      </c>
      <c r="O48" s="634" t="s">
        <v>8</v>
      </c>
      <c r="P48" s="634" t="s">
        <v>9</v>
      </c>
      <c r="Q48" s="634" t="s">
        <v>10</v>
      </c>
      <c r="R48" s="634" t="s">
        <v>154</v>
      </c>
      <c r="S48" s="634" t="s">
        <v>11</v>
      </c>
      <c r="T48" s="634" t="s">
        <v>12</v>
      </c>
      <c r="U48" s="634" t="s">
        <v>13</v>
      </c>
      <c r="V48" s="634" t="s">
        <v>8</v>
      </c>
      <c r="W48" s="634" t="s">
        <v>9</v>
      </c>
      <c r="X48" s="634" t="s">
        <v>10</v>
      </c>
      <c r="Y48" s="634" t="s">
        <v>154</v>
      </c>
      <c r="Z48" s="634" t="s">
        <v>11</v>
      </c>
      <c r="AA48" s="634" t="s">
        <v>12</v>
      </c>
      <c r="AB48" s="634" t="s">
        <v>13</v>
      </c>
      <c r="AC48" s="634" t="s">
        <v>8</v>
      </c>
      <c r="AD48" s="634" t="s">
        <v>9</v>
      </c>
      <c r="AE48" s="634" t="s">
        <v>10</v>
      </c>
      <c r="AF48" s="634" t="s">
        <v>154</v>
      </c>
      <c r="AG48" s="634" t="s">
        <v>11</v>
      </c>
      <c r="AH48" s="634" t="s">
        <v>12</v>
      </c>
      <c r="AI48" s="751"/>
      <c r="AJ48" s="752"/>
      <c r="AK48" s="752"/>
      <c r="AL48" s="778"/>
      <c r="AM48" s="759" t="s">
        <v>4</v>
      </c>
      <c r="AN48" s="759" t="s">
        <v>6</v>
      </c>
      <c r="AO48" s="199"/>
      <c r="AP48" s="760" t="s">
        <v>14</v>
      </c>
      <c r="AQ48" s="760" t="s">
        <v>15</v>
      </c>
      <c r="AR48" s="760" t="s">
        <v>16</v>
      </c>
      <c r="AS48" s="760" t="s">
        <v>17</v>
      </c>
      <c r="AT48" s="760" t="s">
        <v>18</v>
      </c>
      <c r="AU48" s="770">
        <f>COUNTIF(E48:AH48,"M")</f>
        <v>0</v>
      </c>
      <c r="AV48" s="770">
        <f>COUNTIF(E48:AH48,"T")</f>
        <v>0</v>
      </c>
      <c r="AW48" s="770">
        <f>COUNTIF(E48:AH48,"P")</f>
        <v>0</v>
      </c>
      <c r="AX48" s="770">
        <f>COUNTIF(E48:AH48,"SN")</f>
        <v>0</v>
      </c>
      <c r="AY48" s="770">
        <f>COUNTIF(E48:AH48,"M/T")</f>
        <v>0</v>
      </c>
      <c r="AZ48" s="770">
        <f>COUNTIF(E48:AH48,"I/I")</f>
        <v>0</v>
      </c>
      <c r="BA48" s="770">
        <f>COUNTIF(E48:AH48,"I")</f>
        <v>0</v>
      </c>
      <c r="BB48" s="770">
        <f>COUNTIF(E48:AH48,"I²")</f>
        <v>0</v>
      </c>
      <c r="BC48" s="770">
        <f>COUNTIF(E48:AH48,"M4")</f>
        <v>0</v>
      </c>
      <c r="BD48" s="770">
        <f>COUNTIF(E48:AH48,"T5")</f>
        <v>0</v>
      </c>
      <c r="BE48" s="770">
        <f>COUNTIF(E48:AH48,"M/N")</f>
        <v>0</v>
      </c>
      <c r="BF48" s="770">
        <f>COUNTIF(E48:AH48,"T/N")</f>
        <v>0</v>
      </c>
      <c r="BG48" s="770">
        <f>COUNTIF(E48:AH48,"T/I")</f>
        <v>0</v>
      </c>
      <c r="BH48" s="770">
        <f>COUNTIF(E48:AH48,"P/I")</f>
        <v>0</v>
      </c>
      <c r="BI48" s="770">
        <f>COUNTIF(E48:AH48,"M/I")</f>
        <v>0</v>
      </c>
      <c r="BJ48" s="770">
        <f>COUNTIF(E48:AH48,"M4/T")</f>
        <v>0</v>
      </c>
      <c r="BK48" s="770">
        <f t="shared" si="76"/>
        <v>0</v>
      </c>
      <c r="BL48" s="770">
        <f>COUNTIF(E48:AH48,"M5")</f>
        <v>0</v>
      </c>
      <c r="BM48" s="770">
        <f>COUNTIF(E48:AH48,"M6")</f>
        <v>0</v>
      </c>
      <c r="BN48" s="770">
        <f>COUNTIF(E48:AH48,"T2/N")</f>
        <v>0</v>
      </c>
      <c r="BO48" s="770">
        <f>COUNTIF(E48:AH48,"P2")</f>
        <v>0</v>
      </c>
      <c r="BP48" s="770">
        <f>COUNTIF(E48:AH48,"T5/N")</f>
        <v>0</v>
      </c>
      <c r="BQ48" s="770">
        <f>COUNTIF(E48:AH48,"M5/I")</f>
        <v>0</v>
      </c>
      <c r="BR48" s="761" t="s">
        <v>34</v>
      </c>
      <c r="BS48" s="761" t="s">
        <v>35</v>
      </c>
      <c r="BT48" s="754"/>
    </row>
    <row r="49" spans="1:72" ht="16.5">
      <c r="A49" s="816" t="s">
        <v>478</v>
      </c>
      <c r="B49" s="804" t="s">
        <v>479</v>
      </c>
      <c r="C49" s="811"/>
      <c r="D49" s="786" t="s">
        <v>413</v>
      </c>
      <c r="E49" s="649"/>
      <c r="F49" s="651" t="s">
        <v>62</v>
      </c>
      <c r="G49" s="650" t="s">
        <v>61</v>
      </c>
      <c r="H49" s="651" t="s">
        <v>61</v>
      </c>
      <c r="I49" s="651"/>
      <c r="J49" s="666" t="s">
        <v>17</v>
      </c>
      <c r="K49" s="649"/>
      <c r="L49" s="649" t="s">
        <v>61</v>
      </c>
      <c r="M49" s="651" t="s">
        <v>61</v>
      </c>
      <c r="N49" s="651" t="s">
        <v>61</v>
      </c>
      <c r="O49" s="651"/>
      <c r="P49" s="651" t="s">
        <v>61</v>
      </c>
      <c r="Q49" s="651" t="s">
        <v>61</v>
      </c>
      <c r="R49" s="649" t="s">
        <v>61</v>
      </c>
      <c r="S49" s="649"/>
      <c r="T49" s="651" t="s">
        <v>61</v>
      </c>
      <c r="U49" s="650" t="s">
        <v>61</v>
      </c>
      <c r="V49" s="650" t="s">
        <v>61</v>
      </c>
      <c r="W49" s="649" t="s">
        <v>61</v>
      </c>
      <c r="X49" s="649" t="s">
        <v>21</v>
      </c>
      <c r="Y49" s="649"/>
      <c r="Z49" s="649" t="s">
        <v>61</v>
      </c>
      <c r="AA49" s="651"/>
      <c r="AB49" s="651"/>
      <c r="AC49" s="651" t="s">
        <v>61</v>
      </c>
      <c r="AD49" s="651"/>
      <c r="AE49" s="649"/>
      <c r="AF49" s="649" t="s">
        <v>61</v>
      </c>
      <c r="AG49" s="649"/>
      <c r="AH49" s="651" t="s">
        <v>61</v>
      </c>
      <c r="AI49" s="766">
        <f>AM49</f>
        <v>102</v>
      </c>
      <c r="AJ49" s="767">
        <f>AI49+AK49</f>
        <v>120</v>
      </c>
      <c r="AK49" s="767">
        <f>AN49</f>
        <v>18</v>
      </c>
      <c r="AL49" s="768" t="s">
        <v>229</v>
      </c>
      <c r="AM49" s="769">
        <f>$AM$2-BR49</f>
        <v>102</v>
      </c>
      <c r="AN49" s="769">
        <f>(BS49-AM49)</f>
        <v>18</v>
      </c>
      <c r="AO49" s="199"/>
      <c r="AP49" s="760"/>
      <c r="AQ49" s="760"/>
      <c r="AR49" s="760"/>
      <c r="AS49" s="760">
        <v>1</v>
      </c>
      <c r="AT49" s="760"/>
      <c r="AU49" s="770">
        <f>COUNTIF(E49:AH49,"M")</f>
        <v>0</v>
      </c>
      <c r="AV49" s="770">
        <f>COUNTIF(E49:AH49,"T")</f>
        <v>0</v>
      </c>
      <c r="AW49" s="770">
        <f>COUNTIF(E49:AH49,"P")</f>
        <v>1</v>
      </c>
      <c r="AX49" s="770">
        <f>COUNTIF(E49:AH49,"N")</f>
        <v>1</v>
      </c>
      <c r="AY49" s="770">
        <f>COUNTIF(E49:AH49,"M/T")</f>
        <v>0</v>
      </c>
      <c r="AZ49" s="770">
        <f>COUNTIF(E49:AH49,"I/I")</f>
        <v>0</v>
      </c>
      <c r="BA49" s="770">
        <f>COUNTIF(E49:AH49,"I")</f>
        <v>16</v>
      </c>
      <c r="BB49" s="770">
        <f>COUNTIF(E49:AH49,"I²")</f>
        <v>0</v>
      </c>
      <c r="BC49" s="770">
        <f>COUNTIF(E49:AH49,"M4")</f>
        <v>0</v>
      </c>
      <c r="BD49" s="770">
        <f>COUNTIF(E49:AH49,"T5")</f>
        <v>0</v>
      </c>
      <c r="BE49" s="770">
        <f>COUNTIF(E49:AH49,"M/N")</f>
        <v>0</v>
      </c>
      <c r="BF49" s="770">
        <f>COUNTIF(E49:AH49,"T/N")</f>
        <v>0</v>
      </c>
      <c r="BG49" s="770">
        <f>COUNTIF(E49:AH49,"T/I")</f>
        <v>0</v>
      </c>
      <c r="BH49" s="770">
        <f>COUNTIF(E49:AH49,"P/I")</f>
        <v>0</v>
      </c>
      <c r="BI49" s="770">
        <f>COUNTIF(E49:AH49,"M/I")</f>
        <v>0</v>
      </c>
      <c r="BJ49" s="770">
        <f>COUNTIF(E49:AH49,"M4/T")</f>
        <v>0</v>
      </c>
      <c r="BK49" s="770">
        <f t="shared" si="76"/>
        <v>0</v>
      </c>
      <c r="BL49" s="770">
        <f>COUNTIF(E49:AH49,"M5")</f>
        <v>0</v>
      </c>
      <c r="BM49" s="770">
        <f>COUNTIF(E49:AH49,"M6")</f>
        <v>0</v>
      </c>
      <c r="BN49" s="770">
        <f>COUNTIF(E49:AH49,"T2/N")</f>
        <v>0</v>
      </c>
      <c r="BO49" s="770">
        <f>COUNTIF(E49:AH49,"P2")</f>
        <v>0</v>
      </c>
      <c r="BP49" s="770">
        <f>COUNTIF(E49:AH49,"T5/N")</f>
        <v>0</v>
      </c>
      <c r="BQ49" s="770">
        <f>COUNTIF(E49:AH49,"M5/I")</f>
        <v>0</v>
      </c>
      <c r="BR49" s="770">
        <f>((AQ49*6)+(AR49*6)+(AS49*6)+(AT49)+(AP49*6))</f>
        <v>6</v>
      </c>
      <c r="BS49" s="771">
        <f>(AU49*$BU$6)+(AV49*$BV$6)+(AW49*$BW$6)+(AX49*$BX$6)+(AY49*$BY$6)+(AZ49*$BZ$6)+(BA49*$CA$6)+(BB49*$CB$6)+(BC49*$CC$6)+(BD49*$CD$6)+(BE49*$CE$6)+(BF49*$CF$6+(BG49*$CG$6)+(BH49*$CH$6)+(BI49*$CI$6)+(BJ49*$CJ$6)+(BK49*$CK$6)+(BL49*$CL$6)+(BM49*$CM49)+(BN49*$CN$6)+(BO49*$CO$6)+(BP49*$CP$6)+(BQ49*$CQ$6))</f>
        <v>120</v>
      </c>
      <c r="BT49" s="741"/>
    </row>
    <row r="50" spans="1:72" ht="15.75">
      <c r="A50" s="802" t="s">
        <v>480</v>
      </c>
      <c r="B50" s="804" t="s">
        <v>481</v>
      </c>
      <c r="C50" s="812">
        <v>492425</v>
      </c>
      <c r="D50" s="813" t="s">
        <v>413</v>
      </c>
      <c r="E50" s="649" t="s">
        <v>61</v>
      </c>
      <c r="F50" s="651" t="s">
        <v>61</v>
      </c>
      <c r="G50" s="651" t="s">
        <v>61</v>
      </c>
      <c r="H50" s="651" t="s">
        <v>61</v>
      </c>
      <c r="I50" s="651" t="s">
        <v>61</v>
      </c>
      <c r="J50" s="651" t="s">
        <v>61</v>
      </c>
      <c r="K50" s="652" t="s">
        <v>61</v>
      </c>
      <c r="L50" s="652" t="s">
        <v>61</v>
      </c>
      <c r="M50" s="650" t="s">
        <v>61</v>
      </c>
      <c r="N50" s="651" t="s">
        <v>61</v>
      </c>
      <c r="O50" s="651" t="s">
        <v>61</v>
      </c>
      <c r="P50" s="651" t="s">
        <v>61</v>
      </c>
      <c r="Q50" s="650" t="s">
        <v>61</v>
      </c>
      <c r="R50" s="649"/>
      <c r="S50" s="649"/>
      <c r="T50" s="650" t="s">
        <v>61</v>
      </c>
      <c r="U50" s="651" t="s">
        <v>61</v>
      </c>
      <c r="V50" s="651" t="s">
        <v>61</v>
      </c>
      <c r="W50" s="649" t="s">
        <v>61</v>
      </c>
      <c r="X50" s="652" t="s">
        <v>61</v>
      </c>
      <c r="Y50" s="649" t="s">
        <v>61</v>
      </c>
      <c r="Z50" s="649"/>
      <c r="AA50" s="651" t="s">
        <v>61</v>
      </c>
      <c r="AB50" s="651"/>
      <c r="AC50" s="651" t="s">
        <v>61</v>
      </c>
      <c r="AD50" s="651" t="s">
        <v>61</v>
      </c>
      <c r="AE50" s="652" t="s">
        <v>61</v>
      </c>
      <c r="AF50" s="652" t="s">
        <v>61</v>
      </c>
      <c r="AG50" s="649" t="s">
        <v>61</v>
      </c>
      <c r="AH50" s="651" t="s">
        <v>61</v>
      </c>
      <c r="AI50" s="766">
        <f>AM50</f>
        <v>108</v>
      </c>
      <c r="AJ50" s="767">
        <f>AI50+AK50</f>
        <v>156</v>
      </c>
      <c r="AK50" s="767">
        <f>AN50</f>
        <v>48</v>
      </c>
      <c r="AL50" s="768" t="s">
        <v>229</v>
      </c>
      <c r="AM50" s="769">
        <f>$AM$2-BR50</f>
        <v>108</v>
      </c>
      <c r="AN50" s="769">
        <f>(BS50-AM50)</f>
        <v>48</v>
      </c>
      <c r="AO50" s="199"/>
      <c r="AP50" s="760"/>
      <c r="AQ50" s="760"/>
      <c r="AR50" s="760"/>
      <c r="AS50" s="760"/>
      <c r="AT50" s="760"/>
      <c r="AU50" s="770">
        <f>COUNTIF(E50:AH50,"M")</f>
        <v>0</v>
      </c>
      <c r="AV50" s="770">
        <f>COUNTIF(E50:AH50,"T")</f>
        <v>0</v>
      </c>
      <c r="AW50" s="770">
        <f>COUNTIF(E50:AH50,"P")</f>
        <v>0</v>
      </c>
      <c r="AX50" s="770">
        <f>COUNTIF(E50:AH50,"N")</f>
        <v>0</v>
      </c>
      <c r="AY50" s="770">
        <f>COUNTIF(E50:AH50,"M/T")</f>
        <v>0</v>
      </c>
      <c r="AZ50" s="770">
        <f>COUNTIF(E50:AH50,"I/I")</f>
        <v>0</v>
      </c>
      <c r="BA50" s="770">
        <f>COUNTIF(E50:AH50,"I")</f>
        <v>26</v>
      </c>
      <c r="BB50" s="770">
        <f>COUNTIF(E50:AH50,"I²")</f>
        <v>0</v>
      </c>
      <c r="BC50" s="770">
        <f>COUNTIF(E50:AH50,"M4")</f>
        <v>0</v>
      </c>
      <c r="BD50" s="770">
        <f>COUNTIF(E50:AH50,"T5")</f>
        <v>0</v>
      </c>
      <c r="BE50" s="770">
        <f>COUNTIF(E50:AH50,"M/N")</f>
        <v>0</v>
      </c>
      <c r="BF50" s="770">
        <f>COUNTIF(E50:AH50,"T/N")</f>
        <v>0</v>
      </c>
      <c r="BG50" s="770">
        <f>COUNTIF(E50:AH50,"T/I")</f>
        <v>0</v>
      </c>
      <c r="BH50" s="770">
        <f>COUNTIF(E50:AH50,"P/I")</f>
        <v>0</v>
      </c>
      <c r="BI50" s="770">
        <f>COUNTIF(E50:AH50,"M/I")</f>
        <v>0</v>
      </c>
      <c r="BJ50" s="770">
        <f>COUNTIF(E50:AH50,"M4/T")</f>
        <v>0</v>
      </c>
      <c r="BK50" s="770">
        <f t="shared" si="76"/>
        <v>0</v>
      </c>
      <c r="BL50" s="770">
        <f>COUNTIF(E50:AH50,"M5")</f>
        <v>0</v>
      </c>
      <c r="BM50" s="770">
        <f>COUNTIF(E50:AH50,"M6")</f>
        <v>0</v>
      </c>
      <c r="BN50" s="770">
        <f>COUNTIF(E50:AH50,"T2/N")</f>
        <v>0</v>
      </c>
      <c r="BO50" s="770">
        <f>COUNTIF(E50:AH50,"P2")</f>
        <v>0</v>
      </c>
      <c r="BP50" s="770">
        <f>COUNTIF(E50:AH50,"T5/N")</f>
        <v>0</v>
      </c>
      <c r="BQ50" s="770">
        <f>COUNTIF(E50:AH50,"M5/I")</f>
        <v>0</v>
      </c>
      <c r="BR50" s="770">
        <f>((AQ50*6)+(AR50*6)+(AS50*6)+(AT50)+(AP50*6))</f>
        <v>0</v>
      </c>
      <c r="BS50" s="771">
        <f>(AU50*$BU$6)+(AV50*$BV$6)+(AW50*$BW$6)+(AX50*$BX$6)+(AY50*$BY$6)+(AZ50*$BZ$6)+(BA50*$CA$6)+(BB50*$CB$6)+(BC50*$CC$6)+(BD50*$CD$6)+(BE50*$CE$6)+(BF50*$CF$6+(BG50*$CG$6)+(BH50*$CH$6)+(BI50*$CI$6)+(BJ50*$CJ$6)+(BK50*$CK$6)+(BL50*$CL$6)+(BM50*$CM50)+(BN50*$CN$6)+(BO50*$CO$6)+(BP50*$CP$6)+(BQ50*$CQ$6))</f>
        <v>156</v>
      </c>
    </row>
  </sheetData>
  <mergeCells count="19">
    <mergeCell ref="AJ47:AJ48"/>
    <mergeCell ref="AK47:AK48"/>
    <mergeCell ref="D33:D34"/>
    <mergeCell ref="AJ33:AJ34"/>
    <mergeCell ref="AK33:AK34"/>
    <mergeCell ref="AI33:AI34"/>
    <mergeCell ref="G36:Z36"/>
    <mergeCell ref="AI47:AI48"/>
    <mergeCell ref="D18:D19"/>
    <mergeCell ref="AJ18:AJ19"/>
    <mergeCell ref="AK18:AK19"/>
    <mergeCell ref="AI4:AI5"/>
    <mergeCell ref="AI18:AI19"/>
    <mergeCell ref="D4:D5"/>
    <mergeCell ref="AJ4:AJ5"/>
    <mergeCell ref="AK4:AK5"/>
    <mergeCell ref="A1:AH1"/>
    <mergeCell ref="A2:AH2"/>
    <mergeCell ref="A3:AH3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6"/>
  <sheetViews>
    <sheetView tabSelected="1" workbookViewId="0">
      <selection sqref="A1:XFD1048576"/>
    </sheetView>
  </sheetViews>
  <sheetFormatPr defaultRowHeight="15"/>
  <cols>
    <col min="1" max="1" width="13.5703125" customWidth="1"/>
    <col min="2" max="2" width="20.7109375" customWidth="1"/>
    <col min="3" max="3" width="17.7109375" customWidth="1"/>
    <col min="4" max="4" width="17.5703125" customWidth="1"/>
    <col min="5" max="37" width="7.5703125" customWidth="1"/>
  </cols>
  <sheetData>
    <row r="1" spans="1:81" ht="16.5" customHeight="1">
      <c r="A1" s="817" t="s">
        <v>519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  <c r="R1" s="817"/>
      <c r="S1" s="817"/>
      <c r="T1" s="817"/>
      <c r="U1" s="817"/>
      <c r="V1" s="817"/>
      <c r="W1" s="817"/>
      <c r="X1" s="817"/>
      <c r="Y1" s="817"/>
      <c r="Z1" s="817"/>
      <c r="AA1" s="817"/>
      <c r="AB1" s="817"/>
      <c r="AC1" s="817"/>
      <c r="AD1" s="817"/>
      <c r="AE1" s="817"/>
      <c r="AF1" s="817"/>
      <c r="AG1" s="817"/>
      <c r="AH1" s="817"/>
    </row>
    <row r="2" spans="1:81" ht="16.5" customHeight="1">
      <c r="A2" s="817"/>
      <c r="B2" s="817"/>
      <c r="C2" s="817"/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7"/>
      <c r="S2" s="817"/>
      <c r="T2" s="817"/>
      <c r="U2" s="817"/>
      <c r="V2" s="817"/>
      <c r="W2" s="817"/>
      <c r="X2" s="817"/>
      <c r="Y2" s="817"/>
      <c r="Z2" s="817"/>
      <c r="AA2" s="817"/>
      <c r="AB2" s="817"/>
      <c r="AC2" s="817"/>
      <c r="AD2" s="817"/>
      <c r="AE2" s="817"/>
      <c r="AF2" s="817"/>
      <c r="AG2" s="817"/>
      <c r="AH2" s="817"/>
      <c r="AM2">
        <f>18*8</f>
        <v>144</v>
      </c>
    </row>
    <row r="3" spans="1:81" ht="16.5" customHeight="1">
      <c r="A3" s="818"/>
      <c r="B3" s="818"/>
      <c r="C3" s="818"/>
      <c r="D3" s="818"/>
      <c r="E3" s="818"/>
      <c r="F3" s="818"/>
      <c r="G3" s="818"/>
      <c r="H3" s="818"/>
      <c r="I3" s="818"/>
      <c r="J3" s="818"/>
      <c r="K3" s="818"/>
      <c r="L3" s="818"/>
      <c r="M3" s="818"/>
      <c r="N3" s="818"/>
      <c r="O3" s="818"/>
      <c r="P3" s="818"/>
      <c r="Q3" s="818"/>
      <c r="R3" s="818"/>
      <c r="S3" s="818"/>
      <c r="T3" s="818"/>
      <c r="U3" s="818"/>
      <c r="V3" s="818"/>
      <c r="W3" s="818"/>
      <c r="X3" s="818"/>
      <c r="Y3" s="818"/>
      <c r="Z3" s="818"/>
      <c r="AA3" s="818"/>
      <c r="AB3" s="818"/>
      <c r="AC3" s="818"/>
      <c r="AD3" s="818"/>
      <c r="AE3" s="818"/>
      <c r="AF3" s="818"/>
      <c r="AG3" s="818"/>
      <c r="AH3" s="818"/>
      <c r="AL3" s="814"/>
    </row>
    <row r="4" spans="1:81" ht="27" customHeight="1">
      <c r="A4" s="819" t="s">
        <v>0</v>
      </c>
      <c r="B4" s="820" t="s">
        <v>1</v>
      </c>
      <c r="C4" s="821"/>
      <c r="D4" s="822" t="s">
        <v>3</v>
      </c>
      <c r="E4" s="823">
        <v>1</v>
      </c>
      <c r="F4" s="823">
        <v>2</v>
      </c>
      <c r="G4" s="823">
        <v>3</v>
      </c>
      <c r="H4" s="823">
        <v>4</v>
      </c>
      <c r="I4" s="823">
        <v>5</v>
      </c>
      <c r="J4" s="823">
        <v>6</v>
      </c>
      <c r="K4" s="823">
        <v>7</v>
      </c>
      <c r="L4" s="823">
        <v>8</v>
      </c>
      <c r="M4" s="823">
        <v>9</v>
      </c>
      <c r="N4" s="823">
        <v>10</v>
      </c>
      <c r="O4" s="823">
        <v>11</v>
      </c>
      <c r="P4" s="823">
        <v>12</v>
      </c>
      <c r="Q4" s="823">
        <v>13</v>
      </c>
      <c r="R4" s="823">
        <v>14</v>
      </c>
      <c r="S4" s="823">
        <v>15</v>
      </c>
      <c r="T4" s="823">
        <v>16</v>
      </c>
      <c r="U4" s="823">
        <v>17</v>
      </c>
      <c r="V4" s="823">
        <v>18</v>
      </c>
      <c r="W4" s="823">
        <v>19</v>
      </c>
      <c r="X4" s="823">
        <v>20</v>
      </c>
      <c r="Y4" s="823">
        <v>21</v>
      </c>
      <c r="Z4" s="823">
        <v>22</v>
      </c>
      <c r="AA4" s="823">
        <v>23</v>
      </c>
      <c r="AB4" s="823">
        <v>24</v>
      </c>
      <c r="AC4" s="823">
        <v>25</v>
      </c>
      <c r="AD4" s="823">
        <v>26</v>
      </c>
      <c r="AE4" s="823">
        <v>27</v>
      </c>
      <c r="AF4" s="823">
        <v>28</v>
      </c>
      <c r="AG4" s="823">
        <v>29</v>
      </c>
      <c r="AH4" s="823">
        <v>30</v>
      </c>
      <c r="AI4" s="824" t="s">
        <v>4</v>
      </c>
      <c r="AJ4" s="825" t="s">
        <v>5</v>
      </c>
      <c r="AK4" s="826" t="s">
        <v>6</v>
      </c>
      <c r="AL4" s="827"/>
    </row>
    <row r="5" spans="1:81" ht="27" customHeight="1">
      <c r="A5" s="828"/>
      <c r="B5" s="829"/>
      <c r="C5" s="830"/>
      <c r="D5" s="822"/>
      <c r="E5" s="823" t="s">
        <v>11</v>
      </c>
      <c r="F5" s="823" t="s">
        <v>12</v>
      </c>
      <c r="G5" s="823" t="s">
        <v>13</v>
      </c>
      <c r="H5" s="823" t="s">
        <v>8</v>
      </c>
      <c r="I5" s="823" t="s">
        <v>9</v>
      </c>
      <c r="J5" s="823" t="s">
        <v>10</v>
      </c>
      <c r="K5" s="823" t="s">
        <v>154</v>
      </c>
      <c r="L5" s="823" t="s">
        <v>11</v>
      </c>
      <c r="M5" s="823" t="s">
        <v>12</v>
      </c>
      <c r="N5" s="823" t="s">
        <v>13</v>
      </c>
      <c r="O5" s="823" t="s">
        <v>8</v>
      </c>
      <c r="P5" s="823" t="s">
        <v>9</v>
      </c>
      <c r="Q5" s="823" t="s">
        <v>10</v>
      </c>
      <c r="R5" s="823" t="s">
        <v>154</v>
      </c>
      <c r="S5" s="823" t="s">
        <v>11</v>
      </c>
      <c r="T5" s="823" t="s">
        <v>12</v>
      </c>
      <c r="U5" s="823" t="s">
        <v>13</v>
      </c>
      <c r="V5" s="823" t="s">
        <v>8</v>
      </c>
      <c r="W5" s="823" t="s">
        <v>9</v>
      </c>
      <c r="X5" s="823" t="s">
        <v>10</v>
      </c>
      <c r="Y5" s="823" t="s">
        <v>154</v>
      </c>
      <c r="Z5" s="823" t="s">
        <v>11</v>
      </c>
      <c r="AA5" s="823" t="s">
        <v>12</v>
      </c>
      <c r="AB5" s="823" t="s">
        <v>13</v>
      </c>
      <c r="AC5" s="823" t="s">
        <v>8</v>
      </c>
      <c r="AD5" s="823" t="s">
        <v>9</v>
      </c>
      <c r="AE5" s="823" t="s">
        <v>10</v>
      </c>
      <c r="AF5" s="823" t="s">
        <v>154</v>
      </c>
      <c r="AG5" s="823" t="s">
        <v>11</v>
      </c>
      <c r="AH5" s="823" t="s">
        <v>12</v>
      </c>
      <c r="AI5" s="824"/>
      <c r="AJ5" s="825"/>
      <c r="AK5" s="826"/>
      <c r="AL5" s="827"/>
      <c r="AM5" s="831" t="s">
        <v>4</v>
      </c>
      <c r="AN5" s="831" t="s">
        <v>6</v>
      </c>
      <c r="AP5" s="832" t="s">
        <v>19</v>
      </c>
      <c r="AQ5" s="832" t="s">
        <v>20</v>
      </c>
      <c r="AR5" s="832" t="s">
        <v>61</v>
      </c>
      <c r="AS5" s="832" t="s">
        <v>489</v>
      </c>
      <c r="AT5" s="832" t="s">
        <v>52</v>
      </c>
      <c r="AU5" s="832" t="s">
        <v>490</v>
      </c>
      <c r="AV5" s="833" t="s">
        <v>21</v>
      </c>
      <c r="AW5" s="833" t="s">
        <v>491</v>
      </c>
      <c r="AX5" s="833" t="s">
        <v>296</v>
      </c>
      <c r="AY5" s="833" t="s">
        <v>492</v>
      </c>
      <c r="AZ5" s="833" t="s">
        <v>53</v>
      </c>
      <c r="BA5" s="833" t="s">
        <v>493</v>
      </c>
      <c r="BB5" s="833" t="s">
        <v>494</v>
      </c>
      <c r="BC5" s="833" t="s">
        <v>100</v>
      </c>
      <c r="BD5" s="833" t="s">
        <v>495</v>
      </c>
      <c r="BE5" s="833" t="s">
        <v>496</v>
      </c>
      <c r="BF5" s="834" t="s">
        <v>14</v>
      </c>
      <c r="BG5" s="834" t="s">
        <v>15</v>
      </c>
      <c r="BH5" s="834" t="s">
        <v>16</v>
      </c>
      <c r="BI5" s="834" t="s">
        <v>17</v>
      </c>
      <c r="BJ5" s="834" t="s">
        <v>18</v>
      </c>
      <c r="BK5" s="835" t="s">
        <v>34</v>
      </c>
      <c r="BL5" s="835" t="s">
        <v>35</v>
      </c>
      <c r="BN5" s="832" t="s">
        <v>19</v>
      </c>
      <c r="BO5" s="832" t="s">
        <v>20</v>
      </c>
      <c r="BP5" s="832" t="s">
        <v>61</v>
      </c>
      <c r="BQ5" s="832" t="s">
        <v>489</v>
      </c>
      <c r="BR5" s="832" t="s">
        <v>52</v>
      </c>
      <c r="BS5" s="832" t="s">
        <v>490</v>
      </c>
      <c r="BT5" s="833" t="s">
        <v>21</v>
      </c>
      <c r="BU5" s="833" t="s">
        <v>491</v>
      </c>
      <c r="BV5" s="833" t="s">
        <v>296</v>
      </c>
      <c r="BW5" s="833" t="s">
        <v>492</v>
      </c>
      <c r="BX5" s="833" t="s">
        <v>53</v>
      </c>
      <c r="BY5" s="833" t="s">
        <v>493</v>
      </c>
      <c r="BZ5" s="833" t="s">
        <v>494</v>
      </c>
      <c r="CA5" s="833" t="s">
        <v>497</v>
      </c>
      <c r="CB5" s="833" t="s">
        <v>495</v>
      </c>
      <c r="CC5" s="833" t="s">
        <v>496</v>
      </c>
    </row>
    <row r="6" spans="1:81" ht="50.1" customHeight="1">
      <c r="A6" s="836">
        <v>135569</v>
      </c>
      <c r="B6" s="837" t="s">
        <v>498</v>
      </c>
      <c r="C6" s="838"/>
      <c r="D6" s="839" t="s">
        <v>372</v>
      </c>
      <c r="E6" s="841"/>
      <c r="F6" s="840" t="s">
        <v>493</v>
      </c>
      <c r="G6" s="840" t="s">
        <v>61</v>
      </c>
      <c r="H6" s="840" t="s">
        <v>61</v>
      </c>
      <c r="I6" s="840" t="s">
        <v>61</v>
      </c>
      <c r="J6" s="840" t="s">
        <v>61</v>
      </c>
      <c r="K6" s="841" t="s">
        <v>61</v>
      </c>
      <c r="L6" s="841"/>
      <c r="M6" s="840" t="s">
        <v>61</v>
      </c>
      <c r="N6" s="840" t="s">
        <v>61</v>
      </c>
      <c r="O6" s="840" t="s">
        <v>493</v>
      </c>
      <c r="P6" s="840" t="s">
        <v>61</v>
      </c>
      <c r="Q6" s="840" t="s">
        <v>61</v>
      </c>
      <c r="R6" s="841"/>
      <c r="S6" s="841"/>
      <c r="T6" s="840" t="s">
        <v>493</v>
      </c>
      <c r="U6" s="840" t="s">
        <v>61</v>
      </c>
      <c r="V6" s="840" t="s">
        <v>61</v>
      </c>
      <c r="W6" s="841" t="s">
        <v>21</v>
      </c>
      <c r="X6" s="841" t="s">
        <v>61</v>
      </c>
      <c r="Y6" s="841"/>
      <c r="Z6" s="841"/>
      <c r="AA6" s="840"/>
      <c r="AB6" s="840" t="s">
        <v>61</v>
      </c>
      <c r="AC6" s="840" t="s">
        <v>61</v>
      </c>
      <c r="AD6" s="840" t="s">
        <v>61</v>
      </c>
      <c r="AE6" s="841" t="s">
        <v>61</v>
      </c>
      <c r="AF6" s="841"/>
      <c r="AG6" s="841"/>
      <c r="AH6" s="840" t="s">
        <v>61</v>
      </c>
      <c r="AI6" s="842">
        <f>AM6</f>
        <v>144</v>
      </c>
      <c r="AJ6" s="843">
        <f>AI6+AK6</f>
        <v>146</v>
      </c>
      <c r="AK6" s="843">
        <f>AN6</f>
        <v>2</v>
      </c>
      <c r="AL6" s="827"/>
      <c r="AM6" s="844">
        <f>$AM$2-BK6</f>
        <v>144</v>
      </c>
      <c r="AN6" s="844">
        <f>(BL6-AM6)</f>
        <v>2</v>
      </c>
      <c r="AP6" s="845">
        <f>COUNTIF(E6:AH6,"M")</f>
        <v>0</v>
      </c>
      <c r="AQ6" s="845">
        <f>COUNTIF(E6:AH6,"T")</f>
        <v>0</v>
      </c>
      <c r="AR6" s="845">
        <f>COUNTIF(E6:AH6,"I")</f>
        <v>17</v>
      </c>
      <c r="AS6" s="845">
        <f>COUNTIF(E6:AH6,"P1")</f>
        <v>0</v>
      </c>
      <c r="AT6" s="845">
        <f>COUNTIF(E6:AH6,"M1")</f>
        <v>0</v>
      </c>
      <c r="AU6" s="845">
        <f>COUNTIF(E6:AH6,"I2")</f>
        <v>0</v>
      </c>
      <c r="AV6" s="845">
        <f>COUNTIF(E6:AH6,"P")</f>
        <v>1</v>
      </c>
      <c r="AW6" s="845">
        <f>COUNTIF(E6:AH6,"P1.")</f>
        <v>0</v>
      </c>
      <c r="AX6" s="845">
        <f>COUNTIF(E6:AH6,"P2")</f>
        <v>0</v>
      </c>
      <c r="AY6" s="845">
        <f>COUNTIF(E6:AH6,"P3")</f>
        <v>0</v>
      </c>
      <c r="AZ6" s="845">
        <f>COUNTIF(E6:AH6,"T1")</f>
        <v>0</v>
      </c>
      <c r="BA6" s="845">
        <f>COUNTIF(E6:AH6,"TI")</f>
        <v>3</v>
      </c>
      <c r="BB6" s="845">
        <f>COUNTIF(E6:AH6,"I1")</f>
        <v>0</v>
      </c>
      <c r="BC6" s="845">
        <f>COUNTIF(E6:AH6,"P4")</f>
        <v>0</v>
      </c>
      <c r="BD6" s="845">
        <f>COUNTIF(E6:AH6,"P4.")</f>
        <v>0</v>
      </c>
      <c r="BE6" s="845">
        <f>COUNTIF(E6:AH6,"P5")</f>
        <v>0</v>
      </c>
      <c r="BF6" s="846"/>
      <c r="BG6" s="846"/>
      <c r="BH6" s="846"/>
      <c r="BI6" s="846"/>
      <c r="BJ6" s="846"/>
      <c r="BK6" s="846">
        <f>((BG6*8)+(BH6*8)+(BI6)+(BJ6)+(BF6*8))</f>
        <v>0</v>
      </c>
      <c r="BL6" s="845">
        <f>(AP6*$BN$6)+(AQ6*$BO$6)+(AR6*$BP$6)+(AS6*$BQ$6)+(AT6*$BR$6)+(AU6*$BS$6)+(AV6*$BT$6)+(AW6*$BU$6)+(AX6*$BV$6)+(AY6*$BW$6)+(AZ6*$BX$6)+(BA6*$BY$6)+(BB6*$BZ$6)+(BC6*$CA$6)+(BD6*$CB$6)+(BE6*$CC$6)</f>
        <v>146</v>
      </c>
      <c r="BN6" s="847">
        <v>6</v>
      </c>
      <c r="BO6" s="847">
        <v>6</v>
      </c>
      <c r="BP6" s="847">
        <v>6</v>
      </c>
      <c r="BQ6" s="848">
        <v>8</v>
      </c>
      <c r="BR6" s="848">
        <v>5</v>
      </c>
      <c r="BS6" s="848">
        <v>8</v>
      </c>
      <c r="BT6" s="848">
        <v>11</v>
      </c>
      <c r="BU6" s="848">
        <v>8</v>
      </c>
      <c r="BV6" s="848">
        <v>6</v>
      </c>
      <c r="BW6" s="848">
        <v>11</v>
      </c>
      <c r="BX6" s="848">
        <v>7</v>
      </c>
      <c r="BY6" s="848">
        <v>11</v>
      </c>
      <c r="BZ6" s="848">
        <v>7</v>
      </c>
      <c r="CA6" s="848">
        <v>6</v>
      </c>
      <c r="CB6" s="848">
        <v>12</v>
      </c>
      <c r="CC6" s="848">
        <v>9</v>
      </c>
    </row>
    <row r="7" spans="1:81" ht="50.1" customHeight="1">
      <c r="A7" s="849">
        <v>134074</v>
      </c>
      <c r="B7" s="850" t="s">
        <v>499</v>
      </c>
      <c r="C7" s="851"/>
      <c r="D7" s="839" t="s">
        <v>372</v>
      </c>
      <c r="E7" s="841"/>
      <c r="F7" s="840" t="s">
        <v>21</v>
      </c>
      <c r="G7" s="840"/>
      <c r="H7" s="840" t="s">
        <v>21</v>
      </c>
      <c r="I7" s="840"/>
      <c r="J7" s="840" t="s">
        <v>21</v>
      </c>
      <c r="K7" s="841"/>
      <c r="L7" s="841"/>
      <c r="M7" s="840" t="s">
        <v>21</v>
      </c>
      <c r="N7" s="840" t="s">
        <v>21</v>
      </c>
      <c r="O7" s="840"/>
      <c r="P7" s="840" t="s">
        <v>21</v>
      </c>
      <c r="Q7" s="840"/>
      <c r="R7" s="841" t="s">
        <v>21</v>
      </c>
      <c r="S7" s="841"/>
      <c r="T7" s="840" t="s">
        <v>21</v>
      </c>
      <c r="U7" s="840"/>
      <c r="V7" s="840" t="s">
        <v>21</v>
      </c>
      <c r="W7" s="841"/>
      <c r="X7" s="841"/>
      <c r="Y7" s="841"/>
      <c r="Z7" s="841"/>
      <c r="AA7" s="840" t="s">
        <v>21</v>
      </c>
      <c r="AB7" s="840"/>
      <c r="AC7" s="840" t="s">
        <v>21</v>
      </c>
      <c r="AD7" s="840"/>
      <c r="AE7" s="841" t="s">
        <v>21</v>
      </c>
      <c r="AF7" s="841"/>
      <c r="AG7" s="841"/>
      <c r="AH7" s="840" t="s">
        <v>495</v>
      </c>
      <c r="AI7" s="842">
        <f t="shared" ref="AI7:AI10" si="0">AM7</f>
        <v>144</v>
      </c>
      <c r="AJ7" s="843">
        <f t="shared" ref="AJ7:AJ10" si="1">AI7+AK7</f>
        <v>144</v>
      </c>
      <c r="AK7" s="843">
        <f t="shared" ref="AK7:AK10" si="2">AN7</f>
        <v>0</v>
      </c>
      <c r="AL7" s="827"/>
      <c r="AM7" s="844">
        <f t="shared" ref="AM7:AM10" si="3">$AM$2-BK7</f>
        <v>144</v>
      </c>
      <c r="AN7" s="844">
        <f>(BL7-AM7)</f>
        <v>0</v>
      </c>
      <c r="AP7" s="845">
        <f>COUNTIF(E7:AH7,"M")</f>
        <v>0</v>
      </c>
      <c r="AQ7" s="845">
        <f>COUNTIF(E7:AH7,"T")</f>
        <v>0</v>
      </c>
      <c r="AR7" s="845">
        <f>COUNTIF(E7:AH7,"I")</f>
        <v>0</v>
      </c>
      <c r="AS7" s="845">
        <f>COUNTIF(E7:AH7,"P1")</f>
        <v>0</v>
      </c>
      <c r="AT7" s="845">
        <f>COUNTIF(E7:AH7,"M1")</f>
        <v>0</v>
      </c>
      <c r="AU7" s="845">
        <f>COUNTIF(E7:AH7,"I2")</f>
        <v>0</v>
      </c>
      <c r="AV7" s="845">
        <f>COUNTIF(E7:AH7,"P")</f>
        <v>12</v>
      </c>
      <c r="AW7" s="845">
        <f>COUNTIF(E7:AH7,"P1.")</f>
        <v>0</v>
      </c>
      <c r="AX7" s="845">
        <f>COUNTIF(E7:AH7,"P2")</f>
        <v>0</v>
      </c>
      <c r="AY7" s="845">
        <f>COUNTIF(E7:AH7,"P3")</f>
        <v>0</v>
      </c>
      <c r="AZ7" s="845">
        <f>COUNTIF(E7:AH7,"T1")</f>
        <v>0</v>
      </c>
      <c r="BA7" s="845">
        <f>COUNTIF(E7:AH7,"TI")</f>
        <v>0</v>
      </c>
      <c r="BB7" s="845">
        <f>COUNTIF(E7:AH7,"I1")</f>
        <v>0</v>
      </c>
      <c r="BC7" s="845">
        <f>COUNTIF(E7:AH7,"P4")</f>
        <v>0</v>
      </c>
      <c r="BD7" s="845">
        <f>COUNTIF(E7:AH7,"P4.")</f>
        <v>1</v>
      </c>
      <c r="BE7" s="845">
        <f>COUNTIF(E7:AH7,"P5")</f>
        <v>0</v>
      </c>
      <c r="BF7" s="846"/>
      <c r="BG7" s="846"/>
      <c r="BH7" s="846"/>
      <c r="BI7" s="846"/>
      <c r="BJ7" s="846"/>
      <c r="BK7" s="846">
        <f>((BG7*8)+(BH7*8)+(BI7)+(BJ7)+(BF7*8))</f>
        <v>0</v>
      </c>
      <c r="BL7" s="845">
        <f t="shared" ref="BL7:BL10" si="4">(AP7*$BN$6)+(AQ7*$BO$6)+(AR7*$BP$6)+(AS7*$BQ$6)+(AT7*$BR$6)+(AU7*$BS$6)+(AV7*$BT$6)+(AW7*$BU$6)+(AX7*$BV$6)+(AY7*$BW$6)+(AZ7*$BX$6)+(BA7*$BY$6)+(BB7*$BZ$6)+(BC7*$CA$6)+(BD7*$CB$6)+(BE7*$CC$6)</f>
        <v>144</v>
      </c>
    </row>
    <row r="8" spans="1:81" ht="50.1" customHeight="1">
      <c r="A8" s="849">
        <v>134104</v>
      </c>
      <c r="B8" s="850" t="s">
        <v>500</v>
      </c>
      <c r="C8" s="851"/>
      <c r="D8" s="839" t="s">
        <v>372</v>
      </c>
      <c r="E8" s="841" t="s">
        <v>21</v>
      </c>
      <c r="F8" s="840"/>
      <c r="G8" s="840" t="s">
        <v>21</v>
      </c>
      <c r="H8" s="840"/>
      <c r="I8" s="840" t="s">
        <v>496</v>
      </c>
      <c r="J8" s="840"/>
      <c r="K8" s="841" t="s">
        <v>21</v>
      </c>
      <c r="L8" s="841"/>
      <c r="M8" s="840"/>
      <c r="N8" s="840"/>
      <c r="O8" s="840"/>
      <c r="P8" s="840"/>
      <c r="Q8" s="840" t="s">
        <v>17</v>
      </c>
      <c r="R8" s="841"/>
      <c r="S8" s="841" t="s">
        <v>21</v>
      </c>
      <c r="T8" s="840"/>
      <c r="U8" s="840" t="s">
        <v>21</v>
      </c>
      <c r="V8" s="840"/>
      <c r="W8" s="841"/>
      <c r="X8" s="841" t="s">
        <v>21</v>
      </c>
      <c r="Y8" s="841"/>
      <c r="Z8" s="841" t="s">
        <v>21</v>
      </c>
      <c r="AA8" s="840"/>
      <c r="AB8" s="840" t="s">
        <v>21</v>
      </c>
      <c r="AC8" s="840" t="s">
        <v>21</v>
      </c>
      <c r="AD8" s="840" t="s">
        <v>21</v>
      </c>
      <c r="AE8" s="841"/>
      <c r="AF8" s="841" t="s">
        <v>21</v>
      </c>
      <c r="AG8" s="841"/>
      <c r="AH8" s="840" t="s">
        <v>19</v>
      </c>
      <c r="AI8" s="842">
        <f t="shared" si="0"/>
        <v>135</v>
      </c>
      <c r="AJ8" s="843">
        <f t="shared" si="1"/>
        <v>136</v>
      </c>
      <c r="AK8" s="843">
        <f t="shared" si="2"/>
        <v>1</v>
      </c>
      <c r="AL8" s="827"/>
      <c r="AM8" s="844">
        <f t="shared" si="3"/>
        <v>135</v>
      </c>
      <c r="AN8" s="844">
        <f>(BL8-AM8)</f>
        <v>1</v>
      </c>
      <c r="AP8" s="845">
        <f>COUNTIF(E8:AH8,"M")</f>
        <v>1</v>
      </c>
      <c r="AQ8" s="845">
        <f>COUNTIF(E8:AH8,"T")</f>
        <v>0</v>
      </c>
      <c r="AR8" s="845">
        <f>COUNTIF(E8:AH8,"I")</f>
        <v>0</v>
      </c>
      <c r="AS8" s="845">
        <f>COUNTIF(E8:AH8,"P1")</f>
        <v>0</v>
      </c>
      <c r="AT8" s="845">
        <f>COUNTIF(E8:AH8,"M1")</f>
        <v>0</v>
      </c>
      <c r="AU8" s="845">
        <f>COUNTIF(E8:AH8,"I2")</f>
        <v>0</v>
      </c>
      <c r="AV8" s="845">
        <f>COUNTIF(E8:AH8,"P")</f>
        <v>11</v>
      </c>
      <c r="AW8" s="845">
        <f>COUNTIF(E8:AH8,"P1.")</f>
        <v>0</v>
      </c>
      <c r="AX8" s="845">
        <f>COUNTIF(E8:AH8,"P2")</f>
        <v>0</v>
      </c>
      <c r="AY8" s="845">
        <f>COUNTIF(E8:AH8,"P3")</f>
        <v>0</v>
      </c>
      <c r="AZ8" s="845">
        <f>COUNTIF(E8:AH8,"T1")</f>
        <v>0</v>
      </c>
      <c r="BA8" s="845">
        <f>COUNTIF(E8:AH8,"TI")</f>
        <v>0</v>
      </c>
      <c r="BB8" s="845">
        <f>COUNTIF(E8:AH8,"I1")</f>
        <v>0</v>
      </c>
      <c r="BC8" s="845">
        <f>COUNTIF(E8:AH8,"P4")</f>
        <v>0</v>
      </c>
      <c r="BD8" s="845">
        <f>COUNTIF(E8:AH8,"P4.")</f>
        <v>0</v>
      </c>
      <c r="BE8" s="845">
        <f>COUNTIF(E8:AH8,"P5")</f>
        <v>1</v>
      </c>
      <c r="BF8" s="846"/>
      <c r="BG8" s="846"/>
      <c r="BH8" s="846"/>
      <c r="BI8" s="846">
        <v>9</v>
      </c>
      <c r="BJ8" s="846"/>
      <c r="BK8" s="846">
        <f>((BG8*8)+(BH8*8)+(BI8)+(BJ8)+(BF8*8))</f>
        <v>9</v>
      </c>
      <c r="BL8" s="845">
        <f t="shared" si="4"/>
        <v>136</v>
      </c>
    </row>
    <row r="9" spans="1:81" ht="50.1" customHeight="1">
      <c r="A9" s="849">
        <v>134422</v>
      </c>
      <c r="B9" s="850" t="s">
        <v>501</v>
      </c>
      <c r="C9" s="851"/>
      <c r="D9" s="839" t="s">
        <v>372</v>
      </c>
      <c r="E9" s="841"/>
      <c r="F9" s="840" t="s">
        <v>296</v>
      </c>
      <c r="G9" s="840" t="s">
        <v>489</v>
      </c>
      <c r="H9" s="840" t="s">
        <v>489</v>
      </c>
      <c r="I9" s="840" t="s">
        <v>296</v>
      </c>
      <c r="J9" s="840" t="s">
        <v>489</v>
      </c>
      <c r="K9" s="841"/>
      <c r="L9" s="841"/>
      <c r="M9" s="840" t="s">
        <v>296</v>
      </c>
      <c r="N9" s="840" t="s">
        <v>489</v>
      </c>
      <c r="O9" s="840" t="s">
        <v>489</v>
      </c>
      <c r="P9" s="840" t="s">
        <v>296</v>
      </c>
      <c r="Q9" s="840" t="s">
        <v>489</v>
      </c>
      <c r="R9" s="841"/>
      <c r="S9" s="841"/>
      <c r="T9" s="840" t="s">
        <v>296</v>
      </c>
      <c r="U9" s="840"/>
      <c r="V9" s="840"/>
      <c r="W9" s="841"/>
      <c r="X9" s="841"/>
      <c r="Y9" s="841"/>
      <c r="Z9" s="841"/>
      <c r="AA9" s="840" t="s">
        <v>296</v>
      </c>
      <c r="AB9" s="840" t="s">
        <v>489</v>
      </c>
      <c r="AC9" s="872" t="s">
        <v>224</v>
      </c>
      <c r="AD9" s="840" t="s">
        <v>296</v>
      </c>
      <c r="AE9" s="841"/>
      <c r="AF9" s="841"/>
      <c r="AG9" s="841"/>
      <c r="AH9" s="840" t="s">
        <v>296</v>
      </c>
      <c r="AI9" s="842">
        <f t="shared" si="0"/>
        <v>104</v>
      </c>
      <c r="AJ9" s="843">
        <f t="shared" si="1"/>
        <v>104</v>
      </c>
      <c r="AK9" s="843">
        <f t="shared" si="2"/>
        <v>0</v>
      </c>
      <c r="AL9" s="827"/>
      <c r="AM9" s="844">
        <f t="shared" si="3"/>
        <v>104</v>
      </c>
      <c r="AN9" s="844">
        <f>(BL9-AM9)</f>
        <v>0</v>
      </c>
      <c r="AP9" s="845">
        <f>COUNTIF(E9:AH9,"M")</f>
        <v>0</v>
      </c>
      <c r="AQ9" s="845">
        <f>COUNTIF(E9:AH9,"T")</f>
        <v>0</v>
      </c>
      <c r="AR9" s="845">
        <f>COUNTIF(E9:AH9,"I")</f>
        <v>0</v>
      </c>
      <c r="AS9" s="845">
        <f>COUNTIF(E9:AH9,"P1")</f>
        <v>7</v>
      </c>
      <c r="AT9" s="845">
        <f>COUNTIF(E9:AH9,"M1")</f>
        <v>0</v>
      </c>
      <c r="AU9" s="845">
        <f>COUNTIF(E9:AH9,"I2")</f>
        <v>0</v>
      </c>
      <c r="AV9" s="845">
        <f>COUNTIF(E9:AH9,"P")</f>
        <v>0</v>
      </c>
      <c r="AW9" s="845">
        <f>COUNTIF(E9:AH9,"P1.")</f>
        <v>0</v>
      </c>
      <c r="AX9" s="845">
        <f>COUNTIF(E9:AH9,"P2")</f>
        <v>8</v>
      </c>
      <c r="AY9" s="845">
        <f>COUNTIF(E9:AH9,"P3")</f>
        <v>0</v>
      </c>
      <c r="AZ9" s="845">
        <f>COUNTIF(E9:AH9,"T1")</f>
        <v>0</v>
      </c>
      <c r="BA9" s="845">
        <f>COUNTIF(E9:AH9,"TI")</f>
        <v>0</v>
      </c>
      <c r="BB9" s="845">
        <f>COUNTIF(E9:AH9,"I1")</f>
        <v>0</v>
      </c>
      <c r="BC9" s="845">
        <f>COUNTIF(E9:AH9,"P4")</f>
        <v>0</v>
      </c>
      <c r="BD9" s="845">
        <f>COUNTIF(E9:AH9,"P4.")</f>
        <v>0</v>
      </c>
      <c r="BE9" s="845">
        <f>COUNTIF(E9:AH9,"P5")</f>
        <v>0</v>
      </c>
      <c r="BF9" s="846"/>
      <c r="BG9" s="846">
        <v>3</v>
      </c>
      <c r="BH9" s="846"/>
      <c r="BI9" s="846">
        <v>16</v>
      </c>
      <c r="BJ9" s="846"/>
      <c r="BK9" s="846">
        <f>((BG9*8)+(BH9*8)+(BI9)+(BJ9)+(BF9*8))</f>
        <v>40</v>
      </c>
      <c r="BL9" s="845">
        <f t="shared" si="4"/>
        <v>104</v>
      </c>
    </row>
    <row r="10" spans="1:81" ht="50.1" customHeight="1">
      <c r="A10" s="849">
        <v>135615</v>
      </c>
      <c r="B10" s="850" t="s">
        <v>502</v>
      </c>
      <c r="C10" s="851"/>
      <c r="D10" s="839" t="s">
        <v>372</v>
      </c>
      <c r="E10" s="841"/>
      <c r="F10" s="873" t="s">
        <v>379</v>
      </c>
      <c r="G10" s="874"/>
      <c r="H10" s="874"/>
      <c r="I10" s="874"/>
      <c r="J10" s="875"/>
      <c r="K10" s="841"/>
      <c r="L10" s="841"/>
      <c r="M10" s="840" t="s">
        <v>19</v>
      </c>
      <c r="N10" s="840" t="s">
        <v>489</v>
      </c>
      <c r="O10" s="840" t="s">
        <v>489</v>
      </c>
      <c r="P10" s="840" t="s">
        <v>19</v>
      </c>
      <c r="Q10" s="840" t="s">
        <v>489</v>
      </c>
      <c r="R10" s="841"/>
      <c r="S10" s="841"/>
      <c r="T10" s="840" t="s">
        <v>19</v>
      </c>
      <c r="U10" s="840" t="s">
        <v>489</v>
      </c>
      <c r="V10" s="840" t="s">
        <v>489</v>
      </c>
      <c r="W10" s="841"/>
      <c r="X10" s="841"/>
      <c r="Y10" s="841"/>
      <c r="Z10" s="841"/>
      <c r="AA10" s="840" t="s">
        <v>19</v>
      </c>
      <c r="AB10" s="840" t="s">
        <v>489</v>
      </c>
      <c r="AC10" s="840" t="s">
        <v>489</v>
      </c>
      <c r="AD10" s="840" t="s">
        <v>19</v>
      </c>
      <c r="AE10" s="841"/>
      <c r="AF10" s="841"/>
      <c r="AG10" s="841"/>
      <c r="AH10" s="840" t="s">
        <v>19</v>
      </c>
      <c r="AI10" s="842">
        <f t="shared" si="0"/>
        <v>92</v>
      </c>
      <c r="AJ10" s="843">
        <f t="shared" si="1"/>
        <v>92</v>
      </c>
      <c r="AK10" s="843">
        <f t="shared" si="2"/>
        <v>0</v>
      </c>
      <c r="AL10" s="827"/>
      <c r="AM10" s="844">
        <f t="shared" si="3"/>
        <v>92</v>
      </c>
      <c r="AN10" s="844">
        <f>(BL10-AM10)</f>
        <v>0</v>
      </c>
      <c r="AP10" s="845">
        <f>COUNTIF(E10:AH10,"M")</f>
        <v>6</v>
      </c>
      <c r="AQ10" s="845">
        <f>COUNTIF(E10:AH10,"T")</f>
        <v>0</v>
      </c>
      <c r="AR10" s="845">
        <f>COUNTIF(E10:AH10,"I")</f>
        <v>0</v>
      </c>
      <c r="AS10" s="845">
        <f>COUNTIF(E10:AH10,"P1")</f>
        <v>7</v>
      </c>
      <c r="AT10" s="845">
        <f>COUNTIF(E10:AH10,"M1")</f>
        <v>0</v>
      </c>
      <c r="AU10" s="845">
        <f>COUNTIF(E10:AH10,"I2")</f>
        <v>0</v>
      </c>
      <c r="AV10" s="845">
        <f>COUNTIF(E10:AH10,"P")</f>
        <v>0</v>
      </c>
      <c r="AW10" s="845">
        <f>COUNTIF(E10:AH10,"P1.")</f>
        <v>0</v>
      </c>
      <c r="AX10" s="845">
        <f>COUNTIF(E10:AH10,"P2")</f>
        <v>0</v>
      </c>
      <c r="AY10" s="845">
        <f>COUNTIF(E10:AH10,"P3")</f>
        <v>0</v>
      </c>
      <c r="AZ10" s="845">
        <f>COUNTIF(E10:AH10,"T1")</f>
        <v>0</v>
      </c>
      <c r="BA10" s="845">
        <f>COUNTIF(E10:AH10,"TI")</f>
        <v>0</v>
      </c>
      <c r="BB10" s="845">
        <f>COUNTIF(E10:AH10,"I1")</f>
        <v>0</v>
      </c>
      <c r="BC10" s="845">
        <f>COUNTIF(E10:AH10,"P4")</f>
        <v>0</v>
      </c>
      <c r="BD10" s="845">
        <f>COUNTIF(E10:AH10,"P4.")</f>
        <v>0</v>
      </c>
      <c r="BE10" s="845">
        <f>COUNTIF(E10:AH10,"P5")</f>
        <v>0</v>
      </c>
      <c r="BF10" s="846"/>
      <c r="BG10" s="846"/>
      <c r="BH10" s="846"/>
      <c r="BI10" s="846">
        <v>52</v>
      </c>
      <c r="BJ10" s="846"/>
      <c r="BK10" s="846">
        <f>((BG10*8)+(BH10*8)+(BI10)+(BJ10)+(BF10*8))</f>
        <v>52</v>
      </c>
      <c r="BL10" s="845">
        <f t="shared" si="4"/>
        <v>92</v>
      </c>
    </row>
    <row r="11" spans="1:81">
      <c r="A11" s="852"/>
      <c r="B11" s="853"/>
      <c r="C11" s="854"/>
      <c r="D11" s="855"/>
      <c r="E11" s="855"/>
      <c r="F11" s="855"/>
      <c r="G11" s="855"/>
      <c r="H11" s="855"/>
      <c r="I11" s="855"/>
      <c r="J11" s="855"/>
      <c r="K11" s="855"/>
      <c r="L11" s="855"/>
      <c r="M11" s="855"/>
      <c r="N11" s="855"/>
      <c r="O11" s="855"/>
      <c r="P11" s="855"/>
      <c r="Q11" s="855"/>
      <c r="R11" s="855"/>
      <c r="S11" s="855"/>
      <c r="T11" s="855"/>
      <c r="U11" s="855"/>
      <c r="V11" s="855"/>
      <c r="W11" s="855"/>
      <c r="X11" s="855"/>
      <c r="Y11" s="855"/>
      <c r="Z11" s="855"/>
      <c r="AA11" s="855"/>
      <c r="AB11" s="855"/>
      <c r="AC11" s="855"/>
      <c r="AD11" s="855"/>
      <c r="AE11" s="855"/>
      <c r="AF11" s="855"/>
      <c r="AG11" s="855"/>
      <c r="AH11" s="855"/>
      <c r="AI11" s="856"/>
      <c r="AJ11" s="857"/>
      <c r="AK11" s="857"/>
      <c r="AL11" s="827"/>
    </row>
    <row r="12" spans="1:81">
      <c r="A12" s="259"/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13"/>
    </row>
    <row r="14" spans="1:81" ht="20.25">
      <c r="D14" s="858" t="s">
        <v>503</v>
      </c>
      <c r="E14" s="858"/>
      <c r="F14" s="858"/>
      <c r="G14" s="858"/>
      <c r="H14" s="858"/>
      <c r="I14" s="858"/>
      <c r="J14" s="858"/>
      <c r="K14" s="858"/>
      <c r="L14" s="858"/>
      <c r="M14" s="858"/>
      <c r="N14" s="858"/>
      <c r="O14" s="858"/>
      <c r="P14" s="859"/>
      <c r="Q14" s="860"/>
      <c r="R14" s="861"/>
    </row>
    <row r="15" spans="1:81" ht="20.25">
      <c r="D15" s="858" t="s">
        <v>504</v>
      </c>
      <c r="E15" s="858"/>
      <c r="F15" s="858"/>
      <c r="G15" s="858"/>
      <c r="H15" s="858"/>
      <c r="I15" s="858"/>
      <c r="J15" s="858"/>
      <c r="K15" s="858"/>
      <c r="L15" s="858"/>
      <c r="M15" s="858"/>
      <c r="N15" s="858"/>
      <c r="O15" s="862"/>
      <c r="P15" s="859"/>
      <c r="Q15" s="860"/>
      <c r="R15" s="860"/>
    </row>
    <row r="16" spans="1:81" ht="20.25">
      <c r="D16" s="858" t="s">
        <v>505</v>
      </c>
      <c r="E16" s="858"/>
      <c r="F16" s="858"/>
      <c r="G16" s="858"/>
      <c r="H16" s="858"/>
      <c r="I16" s="858"/>
      <c r="J16" s="858"/>
      <c r="K16" s="858"/>
      <c r="L16" s="858"/>
      <c r="M16" s="858"/>
      <c r="N16" s="858"/>
      <c r="O16" s="858"/>
      <c r="P16" s="859"/>
      <c r="Q16" s="860"/>
      <c r="R16" s="861"/>
      <c r="S16" s="863"/>
      <c r="T16" s="863"/>
      <c r="U16" s="863"/>
      <c r="V16" s="863"/>
      <c r="W16" s="863"/>
      <c r="X16" s="863"/>
      <c r="Y16" s="863"/>
      <c r="Z16" s="863"/>
      <c r="AA16" s="863"/>
      <c r="AB16" s="863"/>
      <c r="AC16" s="863"/>
      <c r="AD16" s="863"/>
      <c r="AE16" s="863"/>
      <c r="AF16" s="863"/>
      <c r="AG16" s="863"/>
      <c r="AH16" s="863"/>
      <c r="AI16" s="863"/>
      <c r="AJ16" s="863"/>
      <c r="AK16" s="864"/>
      <c r="AL16" s="865"/>
      <c r="AM16" s="865"/>
    </row>
    <row r="17" spans="3:39" ht="20.25">
      <c r="D17" s="858" t="s">
        <v>506</v>
      </c>
      <c r="E17" s="858"/>
      <c r="F17" s="858"/>
      <c r="G17" s="858"/>
      <c r="H17" s="858"/>
      <c r="I17" s="858"/>
      <c r="J17" s="858"/>
      <c r="K17" s="858"/>
      <c r="L17" s="858"/>
      <c r="M17" s="858"/>
      <c r="N17" s="858"/>
      <c r="O17" s="858"/>
      <c r="P17" s="859"/>
      <c r="Q17" s="860"/>
      <c r="R17" s="861"/>
      <c r="S17" s="863"/>
      <c r="T17" s="863"/>
      <c r="U17" s="863"/>
      <c r="V17" s="863"/>
      <c r="W17" s="863"/>
      <c r="X17" s="863"/>
      <c r="Y17" s="863"/>
      <c r="Z17" s="863"/>
      <c r="AA17" s="863"/>
      <c r="AB17" s="863"/>
      <c r="AC17" s="863"/>
      <c r="AD17" s="863"/>
      <c r="AE17" s="863"/>
      <c r="AF17" s="863"/>
      <c r="AG17" s="863"/>
      <c r="AH17" s="863"/>
      <c r="AI17" s="863"/>
      <c r="AJ17" s="863"/>
      <c r="AK17" s="864"/>
      <c r="AL17" s="865"/>
      <c r="AM17" s="865"/>
    </row>
    <row r="18" spans="3:39" ht="20.25">
      <c r="D18" s="858" t="s">
        <v>507</v>
      </c>
      <c r="E18" s="858"/>
      <c r="F18" s="858"/>
      <c r="G18" s="858"/>
      <c r="H18" s="858"/>
      <c r="I18" s="858"/>
      <c r="J18" s="858"/>
      <c r="K18" s="858"/>
      <c r="L18" s="858"/>
      <c r="M18" s="858"/>
      <c r="N18" s="858"/>
      <c r="O18" s="858"/>
      <c r="P18" s="859"/>
      <c r="Q18" s="860"/>
      <c r="R18" s="861"/>
      <c r="S18" s="863"/>
      <c r="T18" s="863"/>
      <c r="U18" s="863"/>
      <c r="V18" s="863"/>
      <c r="W18" s="863"/>
      <c r="X18" s="863"/>
      <c r="Y18" s="863"/>
      <c r="Z18" s="863"/>
      <c r="AA18" s="863"/>
      <c r="AB18" s="863"/>
      <c r="AC18" s="863"/>
      <c r="AD18" s="863"/>
      <c r="AE18" s="863"/>
      <c r="AF18" s="863"/>
      <c r="AG18" s="863"/>
      <c r="AH18" s="863"/>
      <c r="AI18" s="863"/>
      <c r="AJ18" s="863"/>
      <c r="AK18" s="864"/>
      <c r="AL18" s="865"/>
      <c r="AM18" s="865"/>
    </row>
    <row r="19" spans="3:39" ht="20.25">
      <c r="D19" s="858" t="s">
        <v>508</v>
      </c>
      <c r="E19" s="858"/>
      <c r="F19" s="858"/>
      <c r="G19" s="858"/>
      <c r="H19" s="858"/>
      <c r="I19" s="858"/>
      <c r="J19" s="858"/>
      <c r="K19" s="858"/>
      <c r="L19" s="858"/>
      <c r="M19" s="858"/>
      <c r="N19" s="858"/>
      <c r="O19" s="858"/>
      <c r="P19" s="859"/>
      <c r="Q19" s="860"/>
      <c r="R19" s="861"/>
      <c r="S19" s="863"/>
      <c r="T19" s="863"/>
      <c r="U19" s="863"/>
      <c r="V19" s="863"/>
      <c r="W19" s="863"/>
      <c r="X19" s="863"/>
      <c r="Y19" s="863"/>
      <c r="Z19" s="863"/>
      <c r="AA19" s="863"/>
      <c r="AB19" s="863"/>
      <c r="AC19" s="863"/>
      <c r="AD19" s="863"/>
      <c r="AE19" s="863"/>
      <c r="AF19" s="863"/>
      <c r="AG19" s="863"/>
      <c r="AH19" s="863"/>
      <c r="AI19" s="863"/>
      <c r="AJ19" s="863"/>
      <c r="AK19" s="864"/>
      <c r="AL19" s="865"/>
      <c r="AM19" s="865"/>
    </row>
    <row r="20" spans="3:39" ht="20.25">
      <c r="D20" s="858" t="s">
        <v>509</v>
      </c>
      <c r="E20" s="858"/>
      <c r="F20" s="858"/>
      <c r="G20" s="858"/>
      <c r="H20" s="858"/>
      <c r="I20" s="858"/>
      <c r="J20" s="858"/>
      <c r="K20" s="858"/>
      <c r="L20" s="858"/>
      <c r="M20" s="858"/>
      <c r="N20" s="858"/>
      <c r="O20" s="858"/>
      <c r="P20" s="859"/>
      <c r="Q20" s="860"/>
      <c r="R20" s="861"/>
      <c r="S20" s="863"/>
      <c r="T20" s="863"/>
      <c r="U20" s="863"/>
      <c r="V20" s="863"/>
      <c r="W20" s="863"/>
      <c r="X20" s="863"/>
      <c r="Y20" s="863"/>
      <c r="Z20" s="863"/>
      <c r="AA20" s="863"/>
      <c r="AB20" s="863"/>
      <c r="AC20" s="863"/>
      <c r="AD20" s="863"/>
      <c r="AE20" s="863"/>
      <c r="AF20" s="863"/>
      <c r="AG20" s="863"/>
      <c r="AH20" s="863"/>
      <c r="AI20" s="863"/>
      <c r="AJ20" s="863"/>
      <c r="AK20" s="864"/>
      <c r="AL20" s="865"/>
      <c r="AM20" s="865"/>
    </row>
    <row r="21" spans="3:39" ht="20.25">
      <c r="D21" s="858" t="s">
        <v>510</v>
      </c>
      <c r="E21" s="858"/>
      <c r="F21" s="858"/>
      <c r="G21" s="858"/>
      <c r="H21" s="858"/>
      <c r="I21" s="858"/>
      <c r="J21" s="858"/>
      <c r="K21" s="858"/>
      <c r="L21" s="858"/>
      <c r="M21" s="858"/>
      <c r="N21" s="858"/>
      <c r="O21" s="858"/>
      <c r="P21" s="858"/>
      <c r="Q21" s="866"/>
      <c r="R21" s="866"/>
      <c r="S21" s="867"/>
      <c r="T21" s="867"/>
      <c r="U21" s="867"/>
      <c r="V21" s="867"/>
      <c r="W21" s="867"/>
      <c r="X21" s="867"/>
      <c r="Y21" s="867"/>
      <c r="Z21" s="867"/>
      <c r="AA21" s="867"/>
      <c r="AB21" s="867"/>
      <c r="AC21" s="867"/>
      <c r="AD21" s="867"/>
      <c r="AE21" s="867"/>
      <c r="AF21" s="867"/>
      <c r="AG21" s="867"/>
      <c r="AH21" s="867"/>
      <c r="AI21" s="867"/>
      <c r="AJ21" s="867"/>
      <c r="AK21" s="868"/>
      <c r="AL21" s="869"/>
      <c r="AM21" s="869"/>
    </row>
    <row r="22" spans="3:39" ht="20.25">
      <c r="D22" s="858" t="s">
        <v>511</v>
      </c>
      <c r="E22" s="858"/>
      <c r="F22" s="858"/>
      <c r="G22" s="858"/>
      <c r="H22" s="858"/>
      <c r="I22" s="858"/>
      <c r="J22" s="858"/>
      <c r="K22" s="858"/>
      <c r="L22" s="858"/>
      <c r="M22" s="858"/>
      <c r="N22" s="858"/>
      <c r="O22" s="858"/>
      <c r="P22" s="858"/>
      <c r="Q22" s="860"/>
      <c r="R22" s="861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59"/>
      <c r="AL22" s="259"/>
      <c r="AM22" s="259"/>
    </row>
    <row r="23" spans="3:39" ht="20.25">
      <c r="D23" s="858" t="s">
        <v>512</v>
      </c>
      <c r="E23" s="858"/>
      <c r="F23" s="858"/>
      <c r="G23" s="858"/>
      <c r="H23" s="858"/>
      <c r="I23" s="858"/>
      <c r="J23" s="858"/>
      <c r="K23" s="858"/>
      <c r="L23" s="858"/>
      <c r="M23" s="858"/>
      <c r="N23" s="858"/>
      <c r="O23" s="858"/>
      <c r="P23" s="858"/>
      <c r="Q23" s="860"/>
      <c r="R23" s="870"/>
      <c r="S23" s="870"/>
      <c r="T23" s="870"/>
      <c r="U23" s="870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</row>
    <row r="24" spans="3:39" ht="20.25">
      <c r="D24" s="858" t="s">
        <v>513</v>
      </c>
      <c r="E24" s="858"/>
      <c r="F24" s="858"/>
      <c r="G24" s="858"/>
      <c r="H24" s="858"/>
      <c r="I24" s="858"/>
      <c r="J24" s="858"/>
      <c r="K24" s="858"/>
      <c r="L24" s="858"/>
      <c r="M24" s="858"/>
      <c r="N24" s="858"/>
      <c r="O24" s="858"/>
      <c r="P24" s="858"/>
      <c r="Q24" s="860"/>
      <c r="R24" s="860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59"/>
      <c r="AK24" s="259"/>
      <c r="AL24" s="259"/>
      <c r="AM24" s="259"/>
    </row>
    <row r="25" spans="3:39" ht="20.25">
      <c r="D25" s="858" t="s">
        <v>514</v>
      </c>
      <c r="E25" s="858"/>
      <c r="F25" s="858"/>
      <c r="G25" s="858"/>
      <c r="H25" s="858"/>
      <c r="I25" s="858"/>
      <c r="J25" s="858"/>
      <c r="K25" s="858"/>
      <c r="L25" s="858"/>
      <c r="M25" s="858"/>
      <c r="N25" s="858"/>
      <c r="O25" s="858"/>
      <c r="P25" s="858"/>
      <c r="Q25" s="860"/>
      <c r="R25" s="860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259"/>
      <c r="AJ25" s="259"/>
      <c r="AK25" s="259"/>
      <c r="AL25" s="259"/>
      <c r="AM25" s="259"/>
    </row>
    <row r="26" spans="3:39" ht="20.25">
      <c r="D26" s="858" t="s">
        <v>515</v>
      </c>
      <c r="E26" s="858"/>
      <c r="F26" s="858"/>
      <c r="G26" s="858"/>
      <c r="H26" s="858"/>
      <c r="I26" s="858"/>
      <c r="J26" s="858"/>
      <c r="K26" s="858"/>
      <c r="L26" s="858"/>
      <c r="M26" s="858"/>
      <c r="N26" s="858"/>
      <c r="O26" s="858"/>
      <c r="P26" s="858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  <c r="AI26" s="259"/>
      <c r="AJ26" s="259"/>
      <c r="AK26" s="259"/>
      <c r="AL26" s="259"/>
      <c r="AM26" s="259"/>
    </row>
    <row r="27" spans="3:39" ht="20.25">
      <c r="D27" s="858" t="s">
        <v>516</v>
      </c>
      <c r="E27" s="858"/>
      <c r="F27" s="858"/>
      <c r="G27" s="858"/>
      <c r="H27" s="858"/>
      <c r="I27" s="858"/>
      <c r="J27" s="858"/>
      <c r="K27" s="858"/>
      <c r="L27" s="858"/>
      <c r="M27" s="858"/>
      <c r="N27" s="858"/>
      <c r="O27" s="858"/>
      <c r="P27" s="858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</row>
    <row r="28" spans="3:39" ht="20.25">
      <c r="D28" s="858" t="s">
        <v>517</v>
      </c>
      <c r="E28" s="858"/>
      <c r="F28" s="858"/>
      <c r="G28" s="858"/>
      <c r="H28" s="858"/>
      <c r="I28" s="858"/>
      <c r="J28" s="858"/>
      <c r="K28" s="858"/>
      <c r="L28" s="858"/>
      <c r="M28" s="858"/>
      <c r="N28" s="858"/>
      <c r="O28" s="858"/>
      <c r="P28" s="8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59"/>
      <c r="AK28" s="259"/>
      <c r="AL28" s="259"/>
      <c r="AM28" s="259"/>
    </row>
    <row r="29" spans="3:39" ht="20.25">
      <c r="D29" s="858" t="s">
        <v>518</v>
      </c>
      <c r="E29" s="858"/>
      <c r="F29" s="858"/>
      <c r="G29" s="858"/>
      <c r="H29" s="858"/>
      <c r="I29" s="858"/>
      <c r="J29" s="858"/>
      <c r="K29" s="858"/>
      <c r="L29" s="858"/>
      <c r="M29" s="858"/>
      <c r="N29" s="858"/>
      <c r="O29" s="858"/>
      <c r="P29" s="858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  <c r="AH29" s="259"/>
      <c r="AI29" s="259"/>
      <c r="AJ29" s="259"/>
      <c r="AK29" s="259"/>
      <c r="AL29" s="259"/>
      <c r="AM29" s="259"/>
    </row>
    <row r="30" spans="3:39"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  <c r="AF30" s="259"/>
      <c r="AG30" s="259"/>
      <c r="AH30" s="259"/>
      <c r="AI30" s="259"/>
      <c r="AJ30" s="259"/>
      <c r="AK30" s="259"/>
      <c r="AL30" s="259"/>
      <c r="AM30" s="259"/>
    </row>
    <row r="31" spans="3:39"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  <c r="AF31" s="259"/>
      <c r="AG31" s="259"/>
      <c r="AH31" s="259"/>
      <c r="AI31" s="259"/>
      <c r="AJ31" s="259"/>
      <c r="AK31" s="259"/>
      <c r="AL31" s="259"/>
      <c r="AM31" s="259"/>
    </row>
    <row r="32" spans="3:39">
      <c r="C32" s="200"/>
      <c r="D32" s="200"/>
      <c r="E32" s="200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59"/>
      <c r="AK32" s="259"/>
      <c r="AL32" s="259"/>
      <c r="AM32" s="259"/>
    </row>
    <row r="33" spans="3:39">
      <c r="C33" s="871"/>
      <c r="D33" s="832" t="s">
        <v>19</v>
      </c>
      <c r="E33" s="832" t="s">
        <v>20</v>
      </c>
      <c r="F33" s="832" t="s">
        <v>61</v>
      </c>
      <c r="G33" s="832" t="s">
        <v>489</v>
      </c>
      <c r="H33" s="832" t="s">
        <v>52</v>
      </c>
      <c r="I33" s="832" t="s">
        <v>490</v>
      </c>
      <c r="J33" s="833" t="s">
        <v>21</v>
      </c>
      <c r="K33" s="833" t="s">
        <v>491</v>
      </c>
      <c r="L33" s="833" t="s">
        <v>296</v>
      </c>
      <c r="M33" s="833" t="s">
        <v>492</v>
      </c>
      <c r="N33" s="833" t="s">
        <v>53</v>
      </c>
      <c r="O33" s="833" t="s">
        <v>493</v>
      </c>
      <c r="P33" s="833" t="s">
        <v>494</v>
      </c>
      <c r="Q33" s="833" t="s">
        <v>497</v>
      </c>
      <c r="R33" s="833" t="s">
        <v>495</v>
      </c>
      <c r="S33" s="833" t="s">
        <v>496</v>
      </c>
      <c r="T33" s="833"/>
      <c r="U33" s="833" t="s">
        <v>497</v>
      </c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59"/>
      <c r="AJ33" s="259"/>
      <c r="AK33" s="259"/>
      <c r="AL33" s="259"/>
      <c r="AM33" s="259"/>
    </row>
    <row r="34" spans="3:39">
      <c r="C34" s="259"/>
      <c r="D34" s="847">
        <v>6</v>
      </c>
      <c r="E34" s="847">
        <v>6</v>
      </c>
      <c r="F34" s="847">
        <v>6</v>
      </c>
      <c r="G34" s="848">
        <v>8</v>
      </c>
      <c r="H34" s="848">
        <v>5</v>
      </c>
      <c r="I34" s="848">
        <v>8</v>
      </c>
      <c r="J34" s="848">
        <v>11</v>
      </c>
      <c r="K34" s="848">
        <v>8</v>
      </c>
      <c r="L34" s="848">
        <v>6</v>
      </c>
      <c r="M34" s="848">
        <v>11</v>
      </c>
      <c r="N34" s="848">
        <v>7</v>
      </c>
      <c r="O34" s="848">
        <v>11</v>
      </c>
      <c r="P34" s="848">
        <v>7</v>
      </c>
      <c r="Q34" s="848">
        <v>6</v>
      </c>
      <c r="R34" s="848">
        <v>12</v>
      </c>
      <c r="S34" s="848">
        <v>9</v>
      </c>
      <c r="T34" s="848"/>
      <c r="U34" s="848">
        <v>6</v>
      </c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</row>
    <row r="35" spans="3:39"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59"/>
      <c r="AK35" s="259"/>
      <c r="AL35" s="259"/>
      <c r="AM35" s="259"/>
    </row>
    <row r="36" spans="3:39"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</row>
  </sheetData>
  <mergeCells count="25">
    <mergeCell ref="D27:P27"/>
    <mergeCell ref="D28:O28"/>
    <mergeCell ref="D29:P29"/>
    <mergeCell ref="A1:AH3"/>
    <mergeCell ref="F10:J10"/>
    <mergeCell ref="D17:O17"/>
    <mergeCell ref="D18:O18"/>
    <mergeCell ref="D19:O19"/>
    <mergeCell ref="D20:O20"/>
    <mergeCell ref="D21:P21"/>
    <mergeCell ref="D22:P22"/>
    <mergeCell ref="B4:C4"/>
    <mergeCell ref="B6:C6"/>
    <mergeCell ref="B7:C7"/>
    <mergeCell ref="B8:C8"/>
    <mergeCell ref="B9:C9"/>
    <mergeCell ref="B10:C10"/>
    <mergeCell ref="D14:O14"/>
    <mergeCell ref="D15:N15"/>
    <mergeCell ref="D16:O16"/>
    <mergeCell ref="D23:P23"/>
    <mergeCell ref="D24:P24"/>
    <mergeCell ref="D25:P25"/>
    <mergeCell ref="D26:P26"/>
    <mergeCell ref="D4:D5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28"/>
  <sheetViews>
    <sheetView workbookViewId="0">
      <selection activeCell="I22" sqref="I22"/>
    </sheetView>
  </sheetViews>
  <sheetFormatPr defaultRowHeight="15"/>
  <cols>
    <col min="1" max="1" width="8.7109375" customWidth="1"/>
    <col min="2" max="2" width="30.5703125" customWidth="1"/>
    <col min="3" max="3" width="13.140625" style="4" customWidth="1"/>
    <col min="4" max="4" width="13.5703125" customWidth="1"/>
    <col min="5" max="34" width="4.7109375" customWidth="1"/>
    <col min="35" max="35" width="4.7109375" hidden="1" customWidth="1"/>
    <col min="36" max="36" width="4.7109375" customWidth="1"/>
    <col min="37" max="37" width="4.28515625" customWidth="1"/>
    <col min="38" max="39" width="3.7109375" customWidth="1"/>
  </cols>
  <sheetData>
    <row r="1" spans="1:88" ht="15" customHeight="1">
      <c r="A1" s="481" t="s">
        <v>192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2"/>
      <c r="AL1" s="483"/>
      <c r="AM1" s="226"/>
      <c r="AN1" s="12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</row>
    <row r="2" spans="1:88">
      <c r="A2" s="484"/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  <c r="AJ2" s="485"/>
      <c r="AK2" s="485"/>
      <c r="AL2" s="486"/>
      <c r="AM2" s="226"/>
      <c r="AN2" s="12"/>
      <c r="AO2" s="59">
        <v>126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13"/>
    </row>
    <row r="3" spans="1:88">
      <c r="A3" s="487"/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  <c r="AD3" s="488"/>
      <c r="AE3" s="488"/>
      <c r="AF3" s="488"/>
      <c r="AG3" s="488"/>
      <c r="AH3" s="488"/>
      <c r="AI3" s="488"/>
      <c r="AJ3" s="488"/>
      <c r="AK3" s="488"/>
      <c r="AL3" s="489"/>
      <c r="AM3" s="226"/>
      <c r="AN3" s="12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13"/>
    </row>
    <row r="4" spans="1:88">
      <c r="A4" s="60" t="s">
        <v>0</v>
      </c>
      <c r="B4" s="61" t="s">
        <v>1</v>
      </c>
      <c r="C4" s="61" t="s">
        <v>50</v>
      </c>
      <c r="D4" s="490" t="s">
        <v>3</v>
      </c>
      <c r="E4" s="106">
        <v>1</v>
      </c>
      <c r="F4" s="106">
        <v>2</v>
      </c>
      <c r="G4" s="106">
        <v>3</v>
      </c>
      <c r="H4" s="106">
        <v>4</v>
      </c>
      <c r="I4" s="106">
        <v>5</v>
      </c>
      <c r="J4" s="106">
        <v>6</v>
      </c>
      <c r="K4" s="106">
        <v>7</v>
      </c>
      <c r="L4" s="106">
        <v>8</v>
      </c>
      <c r="M4" s="106">
        <v>9</v>
      </c>
      <c r="N4" s="106">
        <v>10</v>
      </c>
      <c r="O4" s="106">
        <v>11</v>
      </c>
      <c r="P4" s="106">
        <v>12</v>
      </c>
      <c r="Q4" s="106">
        <v>13</v>
      </c>
      <c r="R4" s="106">
        <v>14</v>
      </c>
      <c r="S4" s="106">
        <v>15</v>
      </c>
      <c r="T4" s="106">
        <v>16</v>
      </c>
      <c r="U4" s="106">
        <v>17</v>
      </c>
      <c r="V4" s="106">
        <v>18</v>
      </c>
      <c r="W4" s="106">
        <v>19</v>
      </c>
      <c r="X4" s="106">
        <v>20</v>
      </c>
      <c r="Y4" s="106">
        <v>21</v>
      </c>
      <c r="Z4" s="106">
        <v>22</v>
      </c>
      <c r="AA4" s="106">
        <v>23</v>
      </c>
      <c r="AB4" s="106">
        <v>24</v>
      </c>
      <c r="AC4" s="106">
        <v>25</v>
      </c>
      <c r="AD4" s="106">
        <v>26</v>
      </c>
      <c r="AE4" s="106">
        <v>27</v>
      </c>
      <c r="AF4" s="106">
        <v>28</v>
      </c>
      <c r="AG4" s="106">
        <v>29</v>
      </c>
      <c r="AH4" s="106">
        <v>30</v>
      </c>
      <c r="AI4" s="62">
        <v>31</v>
      </c>
      <c r="AJ4" s="492" t="s">
        <v>4</v>
      </c>
      <c r="AK4" s="494" t="s">
        <v>5</v>
      </c>
      <c r="AL4" s="479" t="s">
        <v>6</v>
      </c>
      <c r="AM4" s="227"/>
      <c r="AN4" s="12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13"/>
    </row>
    <row r="5" spans="1:88">
      <c r="A5" s="60"/>
      <c r="B5" s="61" t="s">
        <v>98</v>
      </c>
      <c r="C5" s="61" t="s">
        <v>99</v>
      </c>
      <c r="D5" s="491"/>
      <c r="E5" s="258" t="s">
        <v>11</v>
      </c>
      <c r="F5" s="258" t="s">
        <v>12</v>
      </c>
      <c r="G5" s="258" t="s">
        <v>13</v>
      </c>
      <c r="H5" s="258" t="s">
        <v>8</v>
      </c>
      <c r="I5" s="258" t="s">
        <v>9</v>
      </c>
      <c r="J5" s="258" t="s">
        <v>10</v>
      </c>
      <c r="K5" s="258" t="s">
        <v>154</v>
      </c>
      <c r="L5" s="258" t="s">
        <v>11</v>
      </c>
      <c r="M5" s="258" t="s">
        <v>12</v>
      </c>
      <c r="N5" s="258" t="s">
        <v>13</v>
      </c>
      <c r="O5" s="258" t="s">
        <v>8</v>
      </c>
      <c r="P5" s="258" t="s">
        <v>9</v>
      </c>
      <c r="Q5" s="258" t="s">
        <v>10</v>
      </c>
      <c r="R5" s="258" t="s">
        <v>154</v>
      </c>
      <c r="S5" s="258" t="s">
        <v>11</v>
      </c>
      <c r="T5" s="258" t="s">
        <v>12</v>
      </c>
      <c r="U5" s="258" t="s">
        <v>13</v>
      </c>
      <c r="V5" s="258" t="s">
        <v>8</v>
      </c>
      <c r="W5" s="258" t="s">
        <v>9</v>
      </c>
      <c r="X5" s="258" t="s">
        <v>10</v>
      </c>
      <c r="Y5" s="258" t="s">
        <v>154</v>
      </c>
      <c r="Z5" s="258" t="s">
        <v>11</v>
      </c>
      <c r="AA5" s="258" t="s">
        <v>12</v>
      </c>
      <c r="AB5" s="258" t="s">
        <v>13</v>
      </c>
      <c r="AC5" s="258" t="s">
        <v>8</v>
      </c>
      <c r="AD5" s="258" t="s">
        <v>9</v>
      </c>
      <c r="AE5" s="258" t="s">
        <v>10</v>
      </c>
      <c r="AF5" s="258" t="s">
        <v>154</v>
      </c>
      <c r="AG5" s="258" t="s">
        <v>11</v>
      </c>
      <c r="AH5" s="258" t="s">
        <v>12</v>
      </c>
      <c r="AI5" s="1" t="s">
        <v>10</v>
      </c>
      <c r="AJ5" s="493"/>
      <c r="AK5" s="495"/>
      <c r="AL5" s="480"/>
      <c r="AM5" s="227"/>
      <c r="AN5" s="12"/>
      <c r="AO5" s="15" t="s">
        <v>4</v>
      </c>
      <c r="AP5" s="15" t="s">
        <v>6</v>
      </c>
      <c r="AQ5" s="63"/>
      <c r="AR5" s="15" t="s">
        <v>14</v>
      </c>
      <c r="AS5" s="15" t="s">
        <v>15</v>
      </c>
      <c r="AT5" s="15" t="s">
        <v>16</v>
      </c>
      <c r="AU5" s="15" t="s">
        <v>17</v>
      </c>
      <c r="AV5" s="15" t="s">
        <v>18</v>
      </c>
      <c r="AW5" s="64" t="s">
        <v>19</v>
      </c>
      <c r="AX5" s="64" t="s">
        <v>20</v>
      </c>
      <c r="AY5" s="64" t="s">
        <v>21</v>
      </c>
      <c r="AZ5" s="64" t="s">
        <v>100</v>
      </c>
      <c r="BA5" s="64" t="s">
        <v>52</v>
      </c>
      <c r="BB5" s="64" t="s">
        <v>53</v>
      </c>
      <c r="BC5" s="64" t="s">
        <v>24</v>
      </c>
      <c r="BD5" s="64" t="s">
        <v>25</v>
      </c>
      <c r="BE5" s="64" t="s">
        <v>26</v>
      </c>
      <c r="BF5" s="64" t="s">
        <v>53</v>
      </c>
      <c r="BG5" s="64" t="s">
        <v>28</v>
      </c>
      <c r="BH5" s="64" t="s">
        <v>29</v>
      </c>
      <c r="BI5" s="64" t="s">
        <v>30</v>
      </c>
      <c r="BJ5" s="64" t="s">
        <v>31</v>
      </c>
      <c r="BK5" s="64" t="s">
        <v>32</v>
      </c>
      <c r="BL5" s="64" t="s">
        <v>33</v>
      </c>
      <c r="BM5" s="64"/>
      <c r="BN5" s="64"/>
      <c r="BO5" s="65" t="s">
        <v>34</v>
      </c>
      <c r="BP5" s="65" t="s">
        <v>35</v>
      </c>
      <c r="BQ5" s="59"/>
      <c r="BR5" s="64" t="s">
        <v>19</v>
      </c>
      <c r="BS5" s="64" t="s">
        <v>20</v>
      </c>
      <c r="BT5" s="64" t="s">
        <v>21</v>
      </c>
      <c r="BU5" s="64" t="s">
        <v>101</v>
      </c>
      <c r="BV5" s="64" t="s">
        <v>26</v>
      </c>
      <c r="BW5" s="64" t="s">
        <v>52</v>
      </c>
      <c r="BX5" s="64" t="s">
        <v>24</v>
      </c>
      <c r="BY5" s="64" t="s">
        <v>25</v>
      </c>
      <c r="BZ5" s="64" t="s">
        <v>26</v>
      </c>
      <c r="CA5" s="64" t="s">
        <v>53</v>
      </c>
      <c r="CB5" s="64" t="s">
        <v>28</v>
      </c>
      <c r="CC5" s="64" t="s">
        <v>29</v>
      </c>
      <c r="CD5" s="64" t="s">
        <v>30</v>
      </c>
      <c r="CE5" s="64" t="s">
        <v>31</v>
      </c>
      <c r="CF5" s="64" t="s">
        <v>32</v>
      </c>
      <c r="CG5" s="64" t="s">
        <v>33</v>
      </c>
      <c r="CH5" s="64"/>
      <c r="CI5" s="64"/>
      <c r="CJ5" s="66" t="s">
        <v>102</v>
      </c>
    </row>
    <row r="6" spans="1:88">
      <c r="A6" s="67">
        <v>426237</v>
      </c>
      <c r="B6" s="68" t="s">
        <v>103</v>
      </c>
      <c r="C6" s="99">
        <v>17191</v>
      </c>
      <c r="D6" s="69" t="s">
        <v>104</v>
      </c>
      <c r="E6" s="206"/>
      <c r="F6" s="70" t="s">
        <v>53</v>
      </c>
      <c r="G6" s="70" t="s">
        <v>53</v>
      </c>
      <c r="H6" s="70" t="s">
        <v>53</v>
      </c>
      <c r="I6" s="70" t="s">
        <v>53</v>
      </c>
      <c r="J6" s="70" t="s">
        <v>53</v>
      </c>
      <c r="K6" s="206"/>
      <c r="L6" s="206"/>
      <c r="M6" s="70" t="s">
        <v>53</v>
      </c>
      <c r="N6" s="70" t="s">
        <v>53</v>
      </c>
      <c r="O6" s="70" t="s">
        <v>53</v>
      </c>
      <c r="P6" s="70" t="s">
        <v>53</v>
      </c>
      <c r="Q6" s="70" t="s">
        <v>53</v>
      </c>
      <c r="R6" s="206"/>
      <c r="S6" s="206"/>
      <c r="T6" s="70" t="s">
        <v>53</v>
      </c>
      <c r="U6" s="70" t="s">
        <v>53</v>
      </c>
      <c r="V6" s="70" t="s">
        <v>53</v>
      </c>
      <c r="W6" s="206"/>
      <c r="X6" s="206"/>
      <c r="Y6" s="206"/>
      <c r="Z6" s="206"/>
      <c r="AA6" s="70" t="s">
        <v>53</v>
      </c>
      <c r="AB6" s="70" t="s">
        <v>53</v>
      </c>
      <c r="AC6" s="70" t="s">
        <v>53</v>
      </c>
      <c r="AD6" s="70" t="s">
        <v>53</v>
      </c>
      <c r="AE6" s="206"/>
      <c r="AF6" s="206"/>
      <c r="AG6" s="206"/>
      <c r="AH6" s="70" t="s">
        <v>53</v>
      </c>
      <c r="AI6" s="70"/>
      <c r="AJ6" s="71">
        <v>114</v>
      </c>
      <c r="AK6" s="72">
        <f>COUNTIF(C10:AJ10,"T")*6+COUNTIF(C10:AJ10,"P")*12+COUNTIF(C10:AJ10,"M")*6+COUNTIF(C10:AJ10,"I")*6+COUNTIF(C10:AJ10,"N")*12+COUNTIF(C10:AJ10,"T1")*6+COUNTIF(C10:AJ10,"MT")*12+COUNTIF(C10:AJ10,"MN")*18+COUNTIF(C10:AJ10,"PI")*17+COUNTIF(C10:AJ10,"NA")*6+COUNTIF(C10:AJ10,"NB")*6+COUNTIF(C10:AJ10,"AF")*0</f>
        <v>0</v>
      </c>
      <c r="AL6" s="73">
        <f>AK6-AJ6</f>
        <v>-114</v>
      </c>
      <c r="AM6" s="228"/>
      <c r="AN6" s="12"/>
      <c r="AO6" s="21">
        <v>120</v>
      </c>
      <c r="AP6" s="21">
        <f>(BP6-AO6)</f>
        <v>-12</v>
      </c>
      <c r="AQ6" s="63"/>
      <c r="AR6" s="15"/>
      <c r="AS6" s="15"/>
      <c r="AT6" s="15"/>
      <c r="AU6" s="15"/>
      <c r="AV6" s="15"/>
      <c r="AW6" s="64">
        <f>COUNTIF(D6:AI6,"M")</f>
        <v>0</v>
      </c>
      <c r="AX6" s="64">
        <f>COUNTIF(D6:AI6,"T")</f>
        <v>0</v>
      </c>
      <c r="AY6" s="64">
        <f>COUNTIF(D6:AI6,"P")</f>
        <v>0</v>
      </c>
      <c r="AZ6" s="64">
        <f>COUNTIF(D6:AI6,"M2")</f>
        <v>0</v>
      </c>
      <c r="BA6" s="64">
        <f>COUNTIF(D6:AI6,"M1")</f>
        <v>0</v>
      </c>
      <c r="BB6" s="64">
        <f>COUNTIF(D6:AI6,"T1")</f>
        <v>18</v>
      </c>
      <c r="BC6" s="64">
        <f>COUNTIF(D6:AI6,"I")</f>
        <v>0</v>
      </c>
      <c r="BD6" s="64">
        <f>COUNTIF(D6:AI6,"I²")</f>
        <v>0</v>
      </c>
      <c r="BE6" s="64">
        <f>COUNTIF(D6:AI6,"M4")</f>
        <v>0</v>
      </c>
      <c r="BF6" s="64">
        <f>COUNTIF(D6:AI6,"T5")</f>
        <v>0</v>
      </c>
      <c r="BG6" s="64">
        <f>COUNTIF(D6:AI6,"M/SN")</f>
        <v>0</v>
      </c>
      <c r="BH6" s="64">
        <f>COUNTIF(D6:AI6,"T/SNDa")</f>
        <v>0</v>
      </c>
      <c r="BI6" s="64">
        <f>COUNTIF(D6:AI6,"T/I")</f>
        <v>0</v>
      </c>
      <c r="BJ6" s="64">
        <f>COUNTIF(D6:AI6,"P/i")</f>
        <v>0</v>
      </c>
      <c r="BK6" s="64">
        <f>COUNTIF(D6:AI6,"m/i")</f>
        <v>0</v>
      </c>
      <c r="BL6" s="64">
        <f>COUNTIF(D6:AI6,"M4/t")</f>
        <v>0</v>
      </c>
      <c r="BM6" s="64">
        <f>COUNTIF(D6:AI6,"MTa")</f>
        <v>0</v>
      </c>
      <c r="BN6" s="64">
        <f>COUNTIF(D6:AI6,"MTa")</f>
        <v>0</v>
      </c>
      <c r="BO6" s="64">
        <f>((AS6*6)+(AT6*6)+(AU6*6)+(AV6)+(AR6*6))</f>
        <v>0</v>
      </c>
      <c r="BP6" s="74">
        <f>(AW6*$BR$6)+(AX6*$BS$6)+(AY6*$BT$6)+(AZ6*$BU$6)+(BA6*$BV$6)+(BB6*$BW$6)+(BC6*$BX$6)+(BD6*$BY$6)+(BE6*$BZ$6)+(BF6*$CA$6)+(BG6*$CB$6)+(BH6*$CC$6)+(BI6*$CD$6)+(BJ6*$CE6)+(BK6*$CF$6)+(BL6*$CG$6)+(BM6*$CH$6)+(BN6*$CI$6)</f>
        <v>108</v>
      </c>
      <c r="BQ6" s="59"/>
      <c r="BR6" s="15">
        <v>6</v>
      </c>
      <c r="BS6" s="15">
        <v>6</v>
      </c>
      <c r="BT6" s="15">
        <v>12</v>
      </c>
      <c r="BU6" s="15">
        <v>6</v>
      </c>
      <c r="BV6" s="15">
        <v>6</v>
      </c>
      <c r="BW6" s="15">
        <v>6</v>
      </c>
      <c r="BX6" s="15">
        <v>6</v>
      </c>
      <c r="BY6" s="15">
        <v>6</v>
      </c>
      <c r="BZ6" s="15">
        <v>6</v>
      </c>
      <c r="CA6" s="15">
        <v>6</v>
      </c>
      <c r="CB6" s="15">
        <v>18</v>
      </c>
      <c r="CC6" s="15">
        <v>18</v>
      </c>
      <c r="CD6" s="15">
        <v>12</v>
      </c>
      <c r="CE6" s="15">
        <v>18</v>
      </c>
      <c r="CF6" s="15">
        <v>12</v>
      </c>
      <c r="CG6" s="15">
        <v>8</v>
      </c>
      <c r="CH6" s="15"/>
      <c r="CI6" s="15"/>
      <c r="CJ6" s="2">
        <v>6</v>
      </c>
    </row>
    <row r="7" spans="1:88">
      <c r="A7" s="75" t="s">
        <v>0</v>
      </c>
      <c r="B7" s="61" t="s">
        <v>1</v>
      </c>
      <c r="C7" s="61" t="s">
        <v>50</v>
      </c>
      <c r="D7" s="490" t="s">
        <v>3</v>
      </c>
      <c r="E7" s="106">
        <v>1</v>
      </c>
      <c r="F7" s="106">
        <v>2</v>
      </c>
      <c r="G7" s="106">
        <v>3</v>
      </c>
      <c r="H7" s="106">
        <v>4</v>
      </c>
      <c r="I7" s="106">
        <v>5</v>
      </c>
      <c r="J7" s="106">
        <v>6</v>
      </c>
      <c r="K7" s="106">
        <v>7</v>
      </c>
      <c r="L7" s="106">
        <v>8</v>
      </c>
      <c r="M7" s="106">
        <v>9</v>
      </c>
      <c r="N7" s="106">
        <v>10</v>
      </c>
      <c r="O7" s="106">
        <v>11</v>
      </c>
      <c r="P7" s="106">
        <v>12</v>
      </c>
      <c r="Q7" s="106">
        <v>13</v>
      </c>
      <c r="R7" s="106">
        <v>14</v>
      </c>
      <c r="S7" s="106">
        <v>15</v>
      </c>
      <c r="T7" s="106">
        <v>16</v>
      </c>
      <c r="U7" s="106">
        <v>17</v>
      </c>
      <c r="V7" s="106">
        <v>18</v>
      </c>
      <c r="W7" s="106">
        <v>19</v>
      </c>
      <c r="X7" s="106">
        <v>20</v>
      </c>
      <c r="Y7" s="106">
        <v>21</v>
      </c>
      <c r="Z7" s="106">
        <v>22</v>
      </c>
      <c r="AA7" s="106">
        <v>23</v>
      </c>
      <c r="AB7" s="106">
        <v>24</v>
      </c>
      <c r="AC7" s="106">
        <v>25</v>
      </c>
      <c r="AD7" s="106">
        <v>26</v>
      </c>
      <c r="AE7" s="106">
        <v>27</v>
      </c>
      <c r="AF7" s="106">
        <v>28</v>
      </c>
      <c r="AG7" s="106">
        <v>29</v>
      </c>
      <c r="AH7" s="106">
        <v>30</v>
      </c>
      <c r="AI7" s="62">
        <v>31</v>
      </c>
      <c r="AJ7" s="492" t="s">
        <v>4</v>
      </c>
      <c r="AK7" s="494" t="s">
        <v>5</v>
      </c>
      <c r="AL7" s="479" t="s">
        <v>6</v>
      </c>
      <c r="AM7" s="227"/>
      <c r="AN7" s="12"/>
      <c r="AO7" s="15"/>
      <c r="AP7" s="15"/>
      <c r="AQ7" s="63"/>
      <c r="AR7" s="15"/>
      <c r="AS7" s="15"/>
      <c r="AT7" s="15"/>
      <c r="AU7" s="15"/>
      <c r="AV7" s="15"/>
      <c r="AW7" s="64"/>
      <c r="AX7" s="64"/>
      <c r="AY7" s="64"/>
      <c r="AZ7" s="64"/>
      <c r="BA7" s="64">
        <f t="shared" ref="BA7:BA15" si="0">COUNTIF(D7:AI7,"M1")</f>
        <v>0</v>
      </c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5"/>
      <c r="BP7" s="65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13"/>
    </row>
    <row r="8" spans="1:88">
      <c r="A8" s="75"/>
      <c r="B8" s="61" t="s">
        <v>105</v>
      </c>
      <c r="C8" s="61" t="s">
        <v>106</v>
      </c>
      <c r="D8" s="491"/>
      <c r="E8" s="258" t="s">
        <v>11</v>
      </c>
      <c r="F8" s="258" t="s">
        <v>12</v>
      </c>
      <c r="G8" s="258" t="s">
        <v>13</v>
      </c>
      <c r="H8" s="258" t="s">
        <v>8</v>
      </c>
      <c r="I8" s="258" t="s">
        <v>9</v>
      </c>
      <c r="J8" s="258" t="s">
        <v>10</v>
      </c>
      <c r="K8" s="258" t="s">
        <v>154</v>
      </c>
      <c r="L8" s="258" t="s">
        <v>11</v>
      </c>
      <c r="M8" s="258" t="s">
        <v>12</v>
      </c>
      <c r="N8" s="258" t="s">
        <v>13</v>
      </c>
      <c r="O8" s="258" t="s">
        <v>8</v>
      </c>
      <c r="P8" s="258" t="s">
        <v>9</v>
      </c>
      <c r="Q8" s="258" t="s">
        <v>10</v>
      </c>
      <c r="R8" s="258" t="s">
        <v>154</v>
      </c>
      <c r="S8" s="258" t="s">
        <v>11</v>
      </c>
      <c r="T8" s="258" t="s">
        <v>12</v>
      </c>
      <c r="U8" s="258" t="s">
        <v>13</v>
      </c>
      <c r="V8" s="258" t="s">
        <v>8</v>
      </c>
      <c r="W8" s="258" t="s">
        <v>9</v>
      </c>
      <c r="X8" s="258" t="s">
        <v>10</v>
      </c>
      <c r="Y8" s="258" t="s">
        <v>154</v>
      </c>
      <c r="Z8" s="258" t="s">
        <v>11</v>
      </c>
      <c r="AA8" s="258" t="s">
        <v>12</v>
      </c>
      <c r="AB8" s="258" t="s">
        <v>13</v>
      </c>
      <c r="AC8" s="258" t="s">
        <v>8</v>
      </c>
      <c r="AD8" s="258" t="s">
        <v>9</v>
      </c>
      <c r="AE8" s="258" t="s">
        <v>10</v>
      </c>
      <c r="AF8" s="258" t="s">
        <v>154</v>
      </c>
      <c r="AG8" s="258" t="s">
        <v>11</v>
      </c>
      <c r="AH8" s="258" t="s">
        <v>12</v>
      </c>
      <c r="AI8" s="1" t="s">
        <v>10</v>
      </c>
      <c r="AJ8" s="493"/>
      <c r="AK8" s="495"/>
      <c r="AL8" s="480"/>
      <c r="AM8" s="227"/>
      <c r="AN8" s="12"/>
      <c r="AO8" s="15" t="s">
        <v>4</v>
      </c>
      <c r="AP8" s="15" t="s">
        <v>6</v>
      </c>
      <c r="AQ8" s="63"/>
      <c r="AR8" s="15" t="s">
        <v>14</v>
      </c>
      <c r="AS8" s="15" t="s">
        <v>15</v>
      </c>
      <c r="AT8" s="15" t="s">
        <v>16</v>
      </c>
      <c r="AU8" s="15" t="s">
        <v>17</v>
      </c>
      <c r="AV8" s="15" t="s">
        <v>18</v>
      </c>
      <c r="AW8" s="64" t="s">
        <v>19</v>
      </c>
      <c r="AX8" s="64" t="s">
        <v>20</v>
      </c>
      <c r="AY8" s="64" t="s">
        <v>21</v>
      </c>
      <c r="AZ8" s="64" t="s">
        <v>100</v>
      </c>
      <c r="BA8" s="64" t="s">
        <v>52</v>
      </c>
      <c r="BB8" s="64" t="s">
        <v>53</v>
      </c>
      <c r="BC8" s="64" t="s">
        <v>24</v>
      </c>
      <c r="BD8" s="64" t="s">
        <v>25</v>
      </c>
      <c r="BE8" s="64" t="s">
        <v>107</v>
      </c>
      <c r="BF8" s="64" t="s">
        <v>108</v>
      </c>
      <c r="BG8" s="64" t="s">
        <v>28</v>
      </c>
      <c r="BH8" s="64" t="s">
        <v>29</v>
      </c>
      <c r="BI8" s="64" t="s">
        <v>30</v>
      </c>
      <c r="BJ8" s="64" t="s">
        <v>31</v>
      </c>
      <c r="BK8" s="64" t="s">
        <v>32</v>
      </c>
      <c r="BL8" s="64" t="s">
        <v>33</v>
      </c>
      <c r="BM8" s="64"/>
      <c r="BN8" s="64"/>
      <c r="BO8" s="65" t="s">
        <v>34</v>
      </c>
      <c r="BP8" s="65" t="s">
        <v>35</v>
      </c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13"/>
    </row>
    <row r="9" spans="1:88">
      <c r="A9" s="67">
        <v>137650</v>
      </c>
      <c r="B9" s="68" t="s">
        <v>109</v>
      </c>
      <c r="C9" s="99" t="s">
        <v>110</v>
      </c>
      <c r="D9" s="76" t="s">
        <v>111</v>
      </c>
      <c r="E9" s="206"/>
      <c r="F9" s="70" t="s">
        <v>19</v>
      </c>
      <c r="G9" s="70" t="s">
        <v>19</v>
      </c>
      <c r="H9" s="70" t="s">
        <v>19</v>
      </c>
      <c r="I9" s="70" t="s">
        <v>19</v>
      </c>
      <c r="J9" s="70" t="s">
        <v>19</v>
      </c>
      <c r="K9" s="206"/>
      <c r="L9" s="208"/>
      <c r="M9" s="70" t="s">
        <v>19</v>
      </c>
      <c r="N9" s="70" t="s">
        <v>19</v>
      </c>
      <c r="O9" s="70" t="s">
        <v>19</v>
      </c>
      <c r="P9" s="70" t="s">
        <v>19</v>
      </c>
      <c r="Q9" s="70" t="s">
        <v>19</v>
      </c>
      <c r="R9" s="208"/>
      <c r="S9" s="208"/>
      <c r="T9" s="70" t="s">
        <v>19</v>
      </c>
      <c r="U9" s="70" t="s">
        <v>19</v>
      </c>
      <c r="V9" s="70" t="s">
        <v>19</v>
      </c>
      <c r="W9" s="208"/>
      <c r="X9" s="206"/>
      <c r="Y9" s="208"/>
      <c r="Z9" s="208"/>
      <c r="AA9" s="70" t="s">
        <v>19</v>
      </c>
      <c r="AB9" s="70" t="s">
        <v>19</v>
      </c>
      <c r="AC9" s="70" t="s">
        <v>19</v>
      </c>
      <c r="AD9" s="70" t="s">
        <v>19</v>
      </c>
      <c r="AE9" s="208"/>
      <c r="AF9" s="208"/>
      <c r="AG9" s="208"/>
      <c r="AH9" s="70" t="s">
        <v>53</v>
      </c>
      <c r="AI9" s="77"/>
      <c r="AJ9" s="71">
        <v>114</v>
      </c>
      <c r="AK9" s="72">
        <f>AJ9+AL9</f>
        <v>114</v>
      </c>
      <c r="AL9" s="73">
        <v>0</v>
      </c>
      <c r="AM9" s="228"/>
      <c r="AN9" s="12"/>
      <c r="AO9" s="21">
        <f>$AO$2-BO9</f>
        <v>48</v>
      </c>
      <c r="AP9" s="21">
        <f>(BP9-AO9)</f>
        <v>54</v>
      </c>
      <c r="AQ9" s="63"/>
      <c r="AR9" s="15">
        <v>5</v>
      </c>
      <c r="AS9" s="15">
        <v>3</v>
      </c>
      <c r="AT9" s="15"/>
      <c r="AU9" s="15">
        <v>5</v>
      </c>
      <c r="AV9" s="15"/>
      <c r="AW9" s="64">
        <f>COUNTIF(D9:AI9,"M")</f>
        <v>17</v>
      </c>
      <c r="AX9" s="64">
        <f>COUNTIF(D9:AI9,"T")</f>
        <v>0</v>
      </c>
      <c r="AY9" s="64">
        <f>COUNTIF(D9:AI9,"P")</f>
        <v>0</v>
      </c>
      <c r="AZ9" s="64">
        <f>COUNTIF(D9:AI9,"M3")</f>
        <v>0</v>
      </c>
      <c r="BA9" s="64">
        <f t="shared" si="0"/>
        <v>0</v>
      </c>
      <c r="BB9" s="64">
        <f>COUNTIF(D9:AI9,"I/I")</f>
        <v>0</v>
      </c>
      <c r="BC9" s="64">
        <f>COUNTIF(D9:AI9,"I")</f>
        <v>0</v>
      </c>
      <c r="BD9" s="64">
        <f>COUNTIF(D9:AI9,"I²")</f>
        <v>0</v>
      </c>
      <c r="BE9" s="64">
        <f>COUNTIF(D9:AI9,"M4")</f>
        <v>0</v>
      </c>
      <c r="BF9" s="64">
        <f>COUNTIF(D9:AI9,"T5")</f>
        <v>0</v>
      </c>
      <c r="BG9" s="64">
        <f>COUNTIF(D9:AI9,"M/SN")</f>
        <v>0</v>
      </c>
      <c r="BH9" s="64">
        <f>COUNTIF(D9:AI9,"T/SNDa")</f>
        <v>0</v>
      </c>
      <c r="BI9" s="64">
        <f>COUNTIF(D9:AI9,"T/I")</f>
        <v>0</v>
      </c>
      <c r="BJ9" s="64">
        <f>COUNTIF(D9:AI9,"P/i")</f>
        <v>0</v>
      </c>
      <c r="BK9" s="64">
        <f>COUNTIF(D9:AI9,"m/i")</f>
        <v>0</v>
      </c>
      <c r="BL9" s="64">
        <f>COUNTIF(D9:AI9,"M4/t")</f>
        <v>0</v>
      </c>
      <c r="BM9" s="64">
        <f>COUNTIF(D9:AI9,"MTa")</f>
        <v>0</v>
      </c>
      <c r="BN9" s="64">
        <f>COUNTIF(D9:AI9,"MTa")</f>
        <v>0</v>
      </c>
      <c r="BO9" s="64">
        <f>((AS9*6)+(AT9*6)+(AU9*6)+(AV9)+(AR9*6))</f>
        <v>78</v>
      </c>
      <c r="BP9" s="74">
        <f>(AW9*$BR$6)+(AX9*$BS$6)+(AY9*$BT$6)+(AZ9*$BU$6)+(BA9*$BV$6)+(BB9*$BW$6)+(BC9*$BX$6)+(BD9*$BY$6)+(BE9*$BZ$6)+(BF9*$CA$6)+(BG9*$CB$6)+(BH9*$CC$6)+(BI9*$CD$6)+(BJ9*$CE9)+(BK9*$CF$6)+(BL9*$CG$6)+(BM9*$CH$6)+(BN9*$CI$6)</f>
        <v>102</v>
      </c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13"/>
    </row>
    <row r="10" spans="1:88">
      <c r="A10" s="75" t="s">
        <v>0</v>
      </c>
      <c r="B10" s="61" t="s">
        <v>1</v>
      </c>
      <c r="C10" s="61" t="s">
        <v>50</v>
      </c>
      <c r="D10" s="490" t="s">
        <v>3</v>
      </c>
      <c r="E10" s="106">
        <v>1</v>
      </c>
      <c r="F10" s="106">
        <v>2</v>
      </c>
      <c r="G10" s="106">
        <v>3</v>
      </c>
      <c r="H10" s="106">
        <v>4</v>
      </c>
      <c r="I10" s="106">
        <v>5</v>
      </c>
      <c r="J10" s="106">
        <v>6</v>
      </c>
      <c r="K10" s="106">
        <v>7</v>
      </c>
      <c r="L10" s="106">
        <v>8</v>
      </c>
      <c r="M10" s="106">
        <v>9</v>
      </c>
      <c r="N10" s="106">
        <v>10</v>
      </c>
      <c r="O10" s="106">
        <v>11</v>
      </c>
      <c r="P10" s="106">
        <v>12</v>
      </c>
      <c r="Q10" s="106">
        <v>13</v>
      </c>
      <c r="R10" s="106">
        <v>14</v>
      </c>
      <c r="S10" s="106">
        <v>15</v>
      </c>
      <c r="T10" s="106">
        <v>16</v>
      </c>
      <c r="U10" s="106">
        <v>17</v>
      </c>
      <c r="V10" s="106">
        <v>18</v>
      </c>
      <c r="W10" s="106">
        <v>19</v>
      </c>
      <c r="X10" s="106">
        <v>20</v>
      </c>
      <c r="Y10" s="106">
        <v>21</v>
      </c>
      <c r="Z10" s="106">
        <v>22</v>
      </c>
      <c r="AA10" s="106">
        <v>23</v>
      </c>
      <c r="AB10" s="106">
        <v>24</v>
      </c>
      <c r="AC10" s="106">
        <v>25</v>
      </c>
      <c r="AD10" s="106">
        <v>26</v>
      </c>
      <c r="AE10" s="106">
        <v>27</v>
      </c>
      <c r="AF10" s="106">
        <v>28</v>
      </c>
      <c r="AG10" s="106">
        <v>29</v>
      </c>
      <c r="AH10" s="106">
        <v>30</v>
      </c>
      <c r="AI10" s="62">
        <v>31</v>
      </c>
      <c r="AJ10" s="492" t="s">
        <v>4</v>
      </c>
      <c r="AK10" s="494" t="s">
        <v>5</v>
      </c>
      <c r="AL10" s="479" t="s">
        <v>6</v>
      </c>
      <c r="AM10" s="227"/>
      <c r="AN10" s="12"/>
      <c r="AO10" s="21"/>
      <c r="AP10" s="21"/>
      <c r="AQ10" s="63"/>
      <c r="AR10" s="15"/>
      <c r="AS10" s="15"/>
      <c r="AT10" s="15"/>
      <c r="AU10" s="15"/>
      <c r="AV10" s="15"/>
      <c r="AW10" s="64"/>
      <c r="AX10" s="64"/>
      <c r="AY10" s="64"/>
      <c r="AZ10" s="64"/>
      <c r="BA10" s="64">
        <f t="shared" si="0"/>
        <v>0</v>
      </c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74">
        <f>(AW10*$BR$6)+(AX10*$BS$6)+(AY10*$BT$6)+(AZ10*$BU$6)+(BA10*$BV$6)+(BB10*$BW$6)+(BC10*$BX$6)+(BD10*$BY$6)+(BE10*$BZ$6)+(BF10*$CA$6)+(BG10*$CB$6)+(BH10*$CC$6)+(BI10*$CD$6)+(BJ10*$CE10)+(BK10*$CF$6)+(BL10*$CG$6)+(BM10*$CH$6)+(BN10*$CI$6)</f>
        <v>0</v>
      </c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13"/>
    </row>
    <row r="11" spans="1:88">
      <c r="A11" s="75"/>
      <c r="B11" s="61" t="s">
        <v>112</v>
      </c>
      <c r="C11" s="61"/>
      <c r="D11" s="491"/>
      <c r="E11" s="258" t="s">
        <v>11</v>
      </c>
      <c r="F11" s="258" t="s">
        <v>12</v>
      </c>
      <c r="G11" s="258" t="s">
        <v>13</v>
      </c>
      <c r="H11" s="258" t="s">
        <v>8</v>
      </c>
      <c r="I11" s="258" t="s">
        <v>9</v>
      </c>
      <c r="J11" s="258" t="s">
        <v>10</v>
      </c>
      <c r="K11" s="258" t="s">
        <v>154</v>
      </c>
      <c r="L11" s="258" t="s">
        <v>11</v>
      </c>
      <c r="M11" s="258" t="s">
        <v>12</v>
      </c>
      <c r="N11" s="258" t="s">
        <v>13</v>
      </c>
      <c r="O11" s="258" t="s">
        <v>8</v>
      </c>
      <c r="P11" s="258" t="s">
        <v>9</v>
      </c>
      <c r="Q11" s="258" t="s">
        <v>10</v>
      </c>
      <c r="R11" s="258" t="s">
        <v>154</v>
      </c>
      <c r="S11" s="258" t="s">
        <v>11</v>
      </c>
      <c r="T11" s="258" t="s">
        <v>12</v>
      </c>
      <c r="U11" s="258" t="s">
        <v>13</v>
      </c>
      <c r="V11" s="258" t="s">
        <v>8</v>
      </c>
      <c r="W11" s="258" t="s">
        <v>9</v>
      </c>
      <c r="X11" s="258" t="s">
        <v>10</v>
      </c>
      <c r="Y11" s="258" t="s">
        <v>154</v>
      </c>
      <c r="Z11" s="258" t="s">
        <v>11</v>
      </c>
      <c r="AA11" s="258" t="s">
        <v>12</v>
      </c>
      <c r="AB11" s="258" t="s">
        <v>13</v>
      </c>
      <c r="AC11" s="258" t="s">
        <v>8</v>
      </c>
      <c r="AD11" s="258" t="s">
        <v>9</v>
      </c>
      <c r="AE11" s="258" t="s">
        <v>10</v>
      </c>
      <c r="AF11" s="258" t="s">
        <v>154</v>
      </c>
      <c r="AG11" s="258" t="s">
        <v>11</v>
      </c>
      <c r="AH11" s="258" t="s">
        <v>12</v>
      </c>
      <c r="AI11" s="1" t="s">
        <v>10</v>
      </c>
      <c r="AJ11" s="493"/>
      <c r="AK11" s="495"/>
      <c r="AL11" s="480"/>
      <c r="AM11" s="227"/>
      <c r="AN11" s="12"/>
      <c r="AO11" s="15" t="s">
        <v>4</v>
      </c>
      <c r="AP11" s="15" t="s">
        <v>6</v>
      </c>
      <c r="AQ11" s="63"/>
      <c r="AR11" s="15" t="s">
        <v>14</v>
      </c>
      <c r="AS11" s="15" t="s">
        <v>15</v>
      </c>
      <c r="AT11" s="15" t="s">
        <v>16</v>
      </c>
      <c r="AU11" s="15" t="s">
        <v>17</v>
      </c>
      <c r="AV11" s="15" t="s">
        <v>18</v>
      </c>
      <c r="AW11" s="64" t="s">
        <v>19</v>
      </c>
      <c r="AX11" s="64" t="s">
        <v>20</v>
      </c>
      <c r="AY11" s="64" t="s">
        <v>21</v>
      </c>
      <c r="AZ11" s="64" t="s">
        <v>100</v>
      </c>
      <c r="BA11" s="64" t="s">
        <v>52</v>
      </c>
      <c r="BB11" s="64" t="s">
        <v>53</v>
      </c>
      <c r="BC11" s="64" t="s">
        <v>24</v>
      </c>
      <c r="BD11" s="64" t="s">
        <v>25</v>
      </c>
      <c r="BE11" s="64" t="s">
        <v>107</v>
      </c>
      <c r="BF11" s="64" t="s">
        <v>108</v>
      </c>
      <c r="BG11" s="64" t="s">
        <v>28</v>
      </c>
      <c r="BH11" s="64" t="s">
        <v>29</v>
      </c>
      <c r="BI11" s="64" t="s">
        <v>30</v>
      </c>
      <c r="BJ11" s="64" t="s">
        <v>31</v>
      </c>
      <c r="BK11" s="64" t="s">
        <v>32</v>
      </c>
      <c r="BL11" s="64" t="s">
        <v>33</v>
      </c>
      <c r="BM11" s="64"/>
      <c r="BN11" s="64"/>
      <c r="BO11" s="65" t="s">
        <v>34</v>
      </c>
      <c r="BP11" s="74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13"/>
    </row>
    <row r="12" spans="1:88">
      <c r="A12" s="67" t="s">
        <v>113</v>
      </c>
      <c r="B12" s="68" t="s">
        <v>114</v>
      </c>
      <c r="C12" s="99" t="s">
        <v>115</v>
      </c>
      <c r="D12" s="210" t="s">
        <v>116</v>
      </c>
      <c r="E12" s="206"/>
      <c r="F12" s="70" t="s">
        <v>19</v>
      </c>
      <c r="G12" s="70" t="s">
        <v>19</v>
      </c>
      <c r="H12" s="70" t="s">
        <v>19</v>
      </c>
      <c r="I12" s="70" t="s">
        <v>19</v>
      </c>
      <c r="J12" s="70" t="s">
        <v>19</v>
      </c>
      <c r="K12" s="206" t="s">
        <v>19</v>
      </c>
      <c r="L12" s="206" t="s">
        <v>19</v>
      </c>
      <c r="M12" s="70" t="s">
        <v>19</v>
      </c>
      <c r="N12" s="70" t="s">
        <v>19</v>
      </c>
      <c r="O12" s="70" t="s">
        <v>19</v>
      </c>
      <c r="P12" s="70" t="s">
        <v>19</v>
      </c>
      <c r="Q12" s="70" t="s">
        <v>19</v>
      </c>
      <c r="R12" s="207" t="s">
        <v>19</v>
      </c>
      <c r="S12" s="207"/>
      <c r="T12" s="70" t="s">
        <v>19</v>
      </c>
      <c r="U12" s="70" t="s">
        <v>19</v>
      </c>
      <c r="V12" s="70" t="s">
        <v>19</v>
      </c>
      <c r="W12" s="208" t="s">
        <v>19</v>
      </c>
      <c r="X12" s="206" t="s">
        <v>19</v>
      </c>
      <c r="Y12" s="208"/>
      <c r="Z12" s="207" t="s">
        <v>19</v>
      </c>
      <c r="AA12" s="70" t="s">
        <v>19</v>
      </c>
      <c r="AB12" s="70" t="s">
        <v>19</v>
      </c>
      <c r="AC12" s="70" t="s">
        <v>19</v>
      </c>
      <c r="AD12" s="70" t="s">
        <v>19</v>
      </c>
      <c r="AE12" s="207" t="s">
        <v>19</v>
      </c>
      <c r="AF12" s="207" t="s">
        <v>21</v>
      </c>
      <c r="AG12" s="208"/>
      <c r="AH12" s="70" t="s">
        <v>19</v>
      </c>
      <c r="AI12" s="77"/>
      <c r="AJ12" s="71">
        <v>114</v>
      </c>
      <c r="AK12" s="72">
        <f>114+36</f>
        <v>150</v>
      </c>
      <c r="AL12" s="73">
        <f>AK12-AJ12</f>
        <v>36</v>
      </c>
      <c r="AM12" s="228"/>
      <c r="AN12" s="12"/>
      <c r="AO12" s="21">
        <v>60</v>
      </c>
      <c r="AP12" s="21">
        <f>(BP12-AO12)</f>
        <v>102</v>
      </c>
      <c r="AQ12" s="63"/>
      <c r="AR12" s="15"/>
      <c r="AS12" s="15">
        <v>6</v>
      </c>
      <c r="AT12" s="15"/>
      <c r="AU12" s="15">
        <v>6</v>
      </c>
      <c r="AV12" s="15"/>
      <c r="AW12" s="64">
        <f>COUNTIF(D12:AI12,"M")</f>
        <v>25</v>
      </c>
      <c r="AX12" s="64">
        <f>COUNTIF(D12:AI12,"T")</f>
        <v>0</v>
      </c>
      <c r="AY12" s="64">
        <f>COUNTIF(D12:AI12,"P")</f>
        <v>1</v>
      </c>
      <c r="AZ12" s="64">
        <f>COUNTIF(D12:AI12,"M3")</f>
        <v>0</v>
      </c>
      <c r="BA12" s="64">
        <f t="shared" si="0"/>
        <v>0</v>
      </c>
      <c r="BB12" s="64">
        <f>COUNTIF(D12:AI12,"T1")</f>
        <v>0</v>
      </c>
      <c r="BC12" s="64">
        <f>COUNTIF(D12:AI12,"I")</f>
        <v>0</v>
      </c>
      <c r="BD12" s="64">
        <f>COUNTIF(D12:AI12,"I²")</f>
        <v>0</v>
      </c>
      <c r="BE12" s="64">
        <f>COUNTIF(D12:AI12,"M4")</f>
        <v>0</v>
      </c>
      <c r="BF12" s="64">
        <f>COUNTIF(D12:AI12,"T5")</f>
        <v>0</v>
      </c>
      <c r="BG12" s="64">
        <f>COUNTIF(D12:AI12,"M/SN")</f>
        <v>0</v>
      </c>
      <c r="BH12" s="64">
        <f>COUNTIF(D12:AI12,"T/SNDa")</f>
        <v>0</v>
      </c>
      <c r="BI12" s="64">
        <f>COUNTIF(D12:AI12,"T/I")</f>
        <v>0</v>
      </c>
      <c r="BJ12" s="64">
        <f>COUNTIF(D12:AI12,"P/i")</f>
        <v>0</v>
      </c>
      <c r="BK12" s="64">
        <f>COUNTIF(D12:AI12,"m/i")</f>
        <v>0</v>
      </c>
      <c r="BL12" s="64">
        <f>COUNTIF(D12:AI12,"M4/t")</f>
        <v>0</v>
      </c>
      <c r="BM12" s="64">
        <f>COUNTIF(D12:AI12,"MTa")</f>
        <v>0</v>
      </c>
      <c r="BN12" s="64">
        <f>COUNTIF(D12:AI12,"MTa")</f>
        <v>0</v>
      </c>
      <c r="BO12" s="64">
        <f>((AS12*6)+(AT12*6)+(AU12*6)+(AV12)+(AR12*6))</f>
        <v>72</v>
      </c>
      <c r="BP12" s="74">
        <f>(AW12*$BR$6)+(AX12*$BS$6)+(AY12*$BT$6)+(AZ12*$BU$6)+(BA12*$BV$6)+(BB12*$BW$6)+(BC12*$BX$6)+(BD12*$BY$6)+(BE12*$BZ$6)+(BF12*$CA$6)+(BG12*$CB$6)+(BH12*$CC$6)+(BI12*$CD$6)+(BJ12*$CE12)+(BK12*$CF$6)+(BL12*$CG$6)+(BM12*$CH$6)+(BN12*$CI$6)</f>
        <v>162</v>
      </c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13"/>
    </row>
    <row r="13" spans="1:88">
      <c r="A13" s="78" t="s">
        <v>113</v>
      </c>
      <c r="B13" s="79" t="s">
        <v>117</v>
      </c>
      <c r="C13" s="100" t="s">
        <v>46</v>
      </c>
      <c r="D13" s="211" t="s">
        <v>118</v>
      </c>
      <c r="E13" s="206" t="s">
        <v>20</v>
      </c>
      <c r="F13" s="70"/>
      <c r="G13" s="70"/>
      <c r="H13" s="70"/>
      <c r="I13" s="70"/>
      <c r="J13" s="70"/>
      <c r="K13" s="206" t="s">
        <v>20</v>
      </c>
      <c r="L13" s="206"/>
      <c r="M13" s="70"/>
      <c r="N13" s="70"/>
      <c r="O13" s="70"/>
      <c r="P13" s="70"/>
      <c r="Q13" s="70"/>
      <c r="R13" s="206"/>
      <c r="S13" s="206" t="s">
        <v>20</v>
      </c>
      <c r="T13" s="70"/>
      <c r="U13" s="70"/>
      <c r="V13" s="70"/>
      <c r="W13" s="206"/>
      <c r="X13" s="206"/>
      <c r="Y13" s="206" t="s">
        <v>20</v>
      </c>
      <c r="Z13" s="206"/>
      <c r="AA13" s="70"/>
      <c r="AB13" s="70"/>
      <c r="AC13" s="80"/>
      <c r="AD13" s="80"/>
      <c r="AE13" s="209"/>
      <c r="AF13" s="209"/>
      <c r="AG13" s="209" t="s">
        <v>20</v>
      </c>
      <c r="AH13" s="80"/>
      <c r="AI13" s="80"/>
      <c r="AJ13" s="71">
        <v>0</v>
      </c>
      <c r="AK13" s="72">
        <v>30</v>
      </c>
      <c r="AL13" s="73">
        <v>30</v>
      </c>
      <c r="AM13" s="228"/>
      <c r="AN13" s="12"/>
      <c r="AO13" s="21"/>
      <c r="AP13" s="21">
        <f t="shared" ref="AP13:AP18" si="1">(BP13-AO13)</f>
        <v>30</v>
      </c>
      <c r="AQ13" s="63"/>
      <c r="AR13" s="15"/>
      <c r="AS13" s="15"/>
      <c r="AT13" s="15"/>
      <c r="AU13" s="15"/>
      <c r="AV13" s="15"/>
      <c r="AW13" s="64">
        <f t="shared" ref="AW13:AW18" si="2">COUNTIF(D13:AI13,"M")</f>
        <v>0</v>
      </c>
      <c r="AX13" s="64">
        <f t="shared" ref="AX13:AX18" si="3">COUNTIF(D13:AI13,"T")</f>
        <v>5</v>
      </c>
      <c r="AY13" s="64">
        <f t="shared" ref="AY13:AY18" si="4">COUNTIF(D13:AI13,"P")</f>
        <v>0</v>
      </c>
      <c r="AZ13" s="64">
        <f t="shared" ref="AZ13:AZ18" si="5">COUNTIF(D13:AI13,"M3")</f>
        <v>0</v>
      </c>
      <c r="BA13" s="64">
        <f t="shared" si="0"/>
        <v>0</v>
      </c>
      <c r="BB13" s="64">
        <f>COUNTIF(D13:AI13,"M1")</f>
        <v>0</v>
      </c>
      <c r="BC13" s="64">
        <f t="shared" ref="BC13:BC18" si="6">COUNTIF(D13:AI13,"I")</f>
        <v>0</v>
      </c>
      <c r="BD13" s="64">
        <f t="shared" ref="BD13:BD18" si="7">COUNTIF(D13:AI13,"I²")</f>
        <v>0</v>
      </c>
      <c r="BE13" s="64">
        <f t="shared" ref="BE13:BE18" si="8">COUNTIF(D13:AI13,"M4")</f>
        <v>0</v>
      </c>
      <c r="BF13" s="64">
        <f t="shared" ref="BF13:BF18" si="9">COUNTIF(D13:AI13,"T5")</f>
        <v>0</v>
      </c>
      <c r="BG13" s="64">
        <f t="shared" ref="BG13:BG18" si="10">COUNTIF(D13:AI13,"M/SN")</f>
        <v>0</v>
      </c>
      <c r="BH13" s="64">
        <f t="shared" ref="BH13:BH18" si="11">COUNTIF(D13:AI13,"T/SNDa")</f>
        <v>0</v>
      </c>
      <c r="BI13" s="64">
        <f t="shared" ref="BI13:BI18" si="12">COUNTIF(D13:AI13,"T/I")</f>
        <v>0</v>
      </c>
      <c r="BJ13" s="64">
        <f t="shared" ref="BJ13:BJ18" si="13">COUNTIF(D13:AI13,"P/i")</f>
        <v>0</v>
      </c>
      <c r="BK13" s="64">
        <f t="shared" ref="BK13:BK18" si="14">COUNTIF(D13:AI13,"m/i")</f>
        <v>0</v>
      </c>
      <c r="BL13" s="64">
        <f t="shared" ref="BL13:BL18" si="15">COUNTIF(D13:AI13,"M4/t")</f>
        <v>0</v>
      </c>
      <c r="BM13" s="64">
        <f t="shared" ref="BM13:BM18" si="16">COUNTIF(D13:AI13,"MTa")</f>
        <v>0</v>
      </c>
      <c r="BN13" s="64">
        <f t="shared" ref="BN13:BN18" si="17">COUNTIF(D13:AI13,"MTa")</f>
        <v>0</v>
      </c>
      <c r="BO13" s="64">
        <f t="shared" ref="BO13:BO18" si="18">((AS13*6)+(AT13*6)+(AU13*6)+(AV13)+(AR13*6))</f>
        <v>0</v>
      </c>
      <c r="BP13" s="74">
        <f t="shared" ref="BP13:BP18" si="19">(AW13*$BR$6)+(AX13*$BS$6)+(AY13*$BT$6)+(AZ13*$BU$6)+(BA13*$BV$6)+(BB13*$BW$6)+(BC13*$BX$6)+(BD13*$BY$6)+(BE13*$BZ$6)+(BF13*$CA$6)+(BG13*$CB$6)+(BH13*$CC$6)+(BI13*$CD$6)+(BJ13*$CE13)+(BK13*$CF$6)+(BL13*$CG$6)+(BM13*$CH$6)+(BN13*$CI$6)</f>
        <v>30</v>
      </c>
    </row>
    <row r="14" spans="1:88">
      <c r="A14" s="229" t="s">
        <v>128</v>
      </c>
      <c r="B14" s="98" t="s">
        <v>129</v>
      </c>
      <c r="C14" s="99" t="s">
        <v>127</v>
      </c>
      <c r="D14" s="212"/>
      <c r="E14" s="206"/>
      <c r="F14" s="70"/>
      <c r="G14" s="70"/>
      <c r="H14" s="213"/>
      <c r="I14" s="213"/>
      <c r="J14" s="213"/>
      <c r="K14" s="214"/>
      <c r="L14" s="214"/>
      <c r="M14" s="213"/>
      <c r="N14" s="213"/>
      <c r="O14" s="213"/>
      <c r="P14" s="213"/>
      <c r="Q14" s="213"/>
      <c r="R14" s="214"/>
      <c r="S14" s="214"/>
      <c r="T14" s="213"/>
      <c r="U14" s="213"/>
      <c r="V14" s="213"/>
      <c r="W14" s="214"/>
      <c r="X14" s="206"/>
      <c r="Y14" s="206"/>
      <c r="Z14" s="209"/>
      <c r="AA14" s="80"/>
      <c r="AB14" s="80"/>
      <c r="AC14" s="80"/>
      <c r="AD14" s="80"/>
      <c r="AE14" s="209"/>
      <c r="AF14" s="209"/>
      <c r="AG14" s="209"/>
      <c r="AH14" s="80"/>
      <c r="AI14" s="80"/>
      <c r="AJ14" s="71"/>
      <c r="AK14" s="72"/>
      <c r="AL14" s="73"/>
      <c r="AM14" s="228"/>
      <c r="AN14" s="12"/>
      <c r="AO14" s="21"/>
      <c r="AP14" s="21">
        <f t="shared" si="1"/>
        <v>0</v>
      </c>
      <c r="AQ14" s="63"/>
      <c r="AR14" s="15"/>
      <c r="AS14" s="15"/>
      <c r="AT14" s="15"/>
      <c r="AU14" s="15"/>
      <c r="AV14" s="15"/>
      <c r="AW14" s="64">
        <f t="shared" si="2"/>
        <v>0</v>
      </c>
      <c r="AX14" s="64">
        <f t="shared" si="3"/>
        <v>0</v>
      </c>
      <c r="AY14" s="64">
        <f t="shared" si="4"/>
        <v>0</v>
      </c>
      <c r="AZ14" s="64">
        <f t="shared" si="5"/>
        <v>0</v>
      </c>
      <c r="BA14" s="64">
        <f t="shared" si="0"/>
        <v>0</v>
      </c>
      <c r="BB14" s="64">
        <f>COUNTIF(D14:AI14,"I/I")</f>
        <v>0</v>
      </c>
      <c r="BC14" s="64">
        <f t="shared" si="6"/>
        <v>0</v>
      </c>
      <c r="BD14" s="64">
        <f t="shared" si="7"/>
        <v>0</v>
      </c>
      <c r="BE14" s="64">
        <f t="shared" si="8"/>
        <v>0</v>
      </c>
      <c r="BF14" s="64">
        <f t="shared" si="9"/>
        <v>0</v>
      </c>
      <c r="BG14" s="64">
        <f t="shared" si="10"/>
        <v>0</v>
      </c>
      <c r="BH14" s="64">
        <f t="shared" si="11"/>
        <v>0</v>
      </c>
      <c r="BI14" s="64">
        <f t="shared" si="12"/>
        <v>0</v>
      </c>
      <c r="BJ14" s="64">
        <f t="shared" si="13"/>
        <v>0</v>
      </c>
      <c r="BK14" s="64">
        <f t="shared" si="14"/>
        <v>0</v>
      </c>
      <c r="BL14" s="64">
        <f t="shared" si="15"/>
        <v>0</v>
      </c>
      <c r="BM14" s="64">
        <f t="shared" si="16"/>
        <v>0</v>
      </c>
      <c r="BN14" s="64">
        <f t="shared" si="17"/>
        <v>0</v>
      </c>
      <c r="BO14" s="64">
        <f t="shared" si="18"/>
        <v>0</v>
      </c>
      <c r="BP14" s="74">
        <f t="shared" si="19"/>
        <v>0</v>
      </c>
    </row>
    <row r="15" spans="1:88">
      <c r="A15" s="196"/>
      <c r="B15" s="200"/>
      <c r="C15" s="23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195"/>
      <c r="AN15" s="12"/>
      <c r="AO15" s="21"/>
      <c r="AP15" s="21">
        <f t="shared" si="1"/>
        <v>0</v>
      </c>
      <c r="AQ15" s="63"/>
      <c r="AR15" s="15"/>
      <c r="AS15" s="15"/>
      <c r="AT15" s="15"/>
      <c r="AU15" s="15"/>
      <c r="AV15" s="15"/>
      <c r="AW15" s="64">
        <f t="shared" si="2"/>
        <v>0</v>
      </c>
      <c r="AX15" s="64">
        <f t="shared" si="3"/>
        <v>0</v>
      </c>
      <c r="AY15" s="64">
        <f t="shared" si="4"/>
        <v>0</v>
      </c>
      <c r="AZ15" s="64">
        <f t="shared" si="5"/>
        <v>0</v>
      </c>
      <c r="BA15" s="64">
        <f t="shared" si="0"/>
        <v>0</v>
      </c>
      <c r="BB15" s="64">
        <f>COUNTIF(D15:AI15,"I/I")</f>
        <v>0</v>
      </c>
      <c r="BC15" s="64">
        <f t="shared" si="6"/>
        <v>0</v>
      </c>
      <c r="BD15" s="64">
        <f t="shared" si="7"/>
        <v>0</v>
      </c>
      <c r="BE15" s="64">
        <f t="shared" si="8"/>
        <v>0</v>
      </c>
      <c r="BF15" s="64">
        <f t="shared" si="9"/>
        <v>0</v>
      </c>
      <c r="BG15" s="64">
        <f t="shared" si="10"/>
        <v>0</v>
      </c>
      <c r="BH15" s="64">
        <f t="shared" si="11"/>
        <v>0</v>
      </c>
      <c r="BI15" s="64">
        <f t="shared" si="12"/>
        <v>0</v>
      </c>
      <c r="BJ15" s="64">
        <f t="shared" si="13"/>
        <v>0</v>
      </c>
      <c r="BK15" s="64">
        <f t="shared" si="14"/>
        <v>0</v>
      </c>
      <c r="BL15" s="64">
        <f t="shared" si="15"/>
        <v>0</v>
      </c>
      <c r="BM15" s="64">
        <f t="shared" si="16"/>
        <v>0</v>
      </c>
      <c r="BN15" s="64">
        <f t="shared" si="17"/>
        <v>0</v>
      </c>
      <c r="BO15" s="64">
        <f t="shared" si="18"/>
        <v>0</v>
      </c>
      <c r="BP15" s="74">
        <f t="shared" si="19"/>
        <v>0</v>
      </c>
    </row>
    <row r="16" spans="1:88">
      <c r="A16" s="196"/>
      <c r="B16" s="200"/>
      <c r="C16" s="23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200"/>
      <c r="AH16" s="200"/>
      <c r="AI16" s="200"/>
      <c r="AJ16" s="200"/>
      <c r="AK16" s="200"/>
      <c r="AL16" s="195"/>
      <c r="AN16" s="12"/>
      <c r="AO16" s="21"/>
      <c r="AP16" s="21">
        <f t="shared" si="1"/>
        <v>0</v>
      </c>
      <c r="AQ16" s="63"/>
      <c r="AR16" s="15"/>
      <c r="AS16" s="15"/>
      <c r="AT16" s="15"/>
      <c r="AU16" s="15"/>
      <c r="AV16" s="15"/>
      <c r="AW16" s="64">
        <f t="shared" si="2"/>
        <v>0</v>
      </c>
      <c r="AX16" s="64">
        <f t="shared" si="3"/>
        <v>0</v>
      </c>
      <c r="AY16" s="64">
        <f t="shared" si="4"/>
        <v>0</v>
      </c>
      <c r="AZ16" s="64">
        <f t="shared" si="5"/>
        <v>0</v>
      </c>
      <c r="BA16" s="64">
        <f>COUNTIF(D16:AI16,"M4")</f>
        <v>0</v>
      </c>
      <c r="BB16" s="64">
        <f>COUNTIF(D16:AI16,"I/I")</f>
        <v>0</v>
      </c>
      <c r="BC16" s="64">
        <f t="shared" si="6"/>
        <v>0</v>
      </c>
      <c r="BD16" s="64">
        <f t="shared" si="7"/>
        <v>0</v>
      </c>
      <c r="BE16" s="64">
        <f t="shared" si="8"/>
        <v>0</v>
      </c>
      <c r="BF16" s="64">
        <f t="shared" si="9"/>
        <v>0</v>
      </c>
      <c r="BG16" s="64">
        <f t="shared" si="10"/>
        <v>0</v>
      </c>
      <c r="BH16" s="64">
        <f t="shared" si="11"/>
        <v>0</v>
      </c>
      <c r="BI16" s="64">
        <f t="shared" si="12"/>
        <v>0</v>
      </c>
      <c r="BJ16" s="64">
        <f t="shared" si="13"/>
        <v>0</v>
      </c>
      <c r="BK16" s="64">
        <f t="shared" si="14"/>
        <v>0</v>
      </c>
      <c r="BL16" s="64">
        <f t="shared" si="15"/>
        <v>0</v>
      </c>
      <c r="BM16" s="64">
        <f t="shared" si="16"/>
        <v>0</v>
      </c>
      <c r="BN16" s="64">
        <f t="shared" si="17"/>
        <v>0</v>
      </c>
      <c r="BO16" s="64">
        <f t="shared" si="18"/>
        <v>0</v>
      </c>
      <c r="BP16" s="74">
        <f t="shared" si="19"/>
        <v>0</v>
      </c>
    </row>
    <row r="17" spans="1:68">
      <c r="A17" s="196"/>
      <c r="B17" s="200"/>
      <c r="C17" s="23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195"/>
      <c r="AN17" s="12"/>
      <c r="AO17" s="21"/>
      <c r="AP17" s="21">
        <f t="shared" si="1"/>
        <v>0</v>
      </c>
      <c r="AQ17" s="63"/>
      <c r="AR17" s="15"/>
      <c r="AS17" s="15"/>
      <c r="AT17" s="15"/>
      <c r="AU17" s="15"/>
      <c r="AV17" s="15"/>
      <c r="AW17" s="64">
        <f t="shared" si="2"/>
        <v>0</v>
      </c>
      <c r="AX17" s="64">
        <f t="shared" si="3"/>
        <v>0</v>
      </c>
      <c r="AY17" s="64">
        <f t="shared" si="4"/>
        <v>0</v>
      </c>
      <c r="AZ17" s="64">
        <f t="shared" si="5"/>
        <v>0</v>
      </c>
      <c r="BA17" s="64">
        <f>COUNTIF(D17:AI17,"M4")</f>
        <v>0</v>
      </c>
      <c r="BB17" s="64">
        <f>COUNTIF(D17:AI17,"I/I")</f>
        <v>0</v>
      </c>
      <c r="BC17" s="64">
        <f t="shared" si="6"/>
        <v>0</v>
      </c>
      <c r="BD17" s="64">
        <f t="shared" si="7"/>
        <v>0</v>
      </c>
      <c r="BE17" s="64">
        <f t="shared" si="8"/>
        <v>0</v>
      </c>
      <c r="BF17" s="64">
        <f t="shared" si="9"/>
        <v>0</v>
      </c>
      <c r="BG17" s="64">
        <f t="shared" si="10"/>
        <v>0</v>
      </c>
      <c r="BH17" s="64">
        <f t="shared" si="11"/>
        <v>0</v>
      </c>
      <c r="BI17" s="64">
        <f t="shared" si="12"/>
        <v>0</v>
      </c>
      <c r="BJ17" s="64">
        <f t="shared" si="13"/>
        <v>0</v>
      </c>
      <c r="BK17" s="64">
        <f t="shared" si="14"/>
        <v>0</v>
      </c>
      <c r="BL17" s="64">
        <f t="shared" si="15"/>
        <v>0</v>
      </c>
      <c r="BM17" s="64">
        <f t="shared" si="16"/>
        <v>0</v>
      </c>
      <c r="BN17" s="64">
        <f t="shared" si="17"/>
        <v>0</v>
      </c>
      <c r="BO17" s="64">
        <f t="shared" si="18"/>
        <v>0</v>
      </c>
      <c r="BP17" s="74">
        <f t="shared" si="19"/>
        <v>0</v>
      </c>
    </row>
    <row r="18" spans="1:68">
      <c r="A18" s="231"/>
      <c r="B18" s="232"/>
      <c r="C18" s="233"/>
      <c r="D18" s="234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6"/>
      <c r="AG18" s="235"/>
      <c r="AH18" s="235"/>
      <c r="AI18" s="235"/>
      <c r="AJ18" s="200"/>
      <c r="AK18" s="200"/>
      <c r="AL18" s="195"/>
      <c r="AN18" s="12"/>
      <c r="AO18" s="21"/>
      <c r="AP18" s="21">
        <f t="shared" si="1"/>
        <v>0</v>
      </c>
      <c r="AQ18" s="63"/>
      <c r="AR18" s="15"/>
      <c r="AS18" s="15"/>
      <c r="AT18" s="15"/>
      <c r="AU18" s="15"/>
      <c r="AV18" s="15"/>
      <c r="AW18" s="64">
        <f t="shared" si="2"/>
        <v>0</v>
      </c>
      <c r="AX18" s="64">
        <f t="shared" si="3"/>
        <v>0</v>
      </c>
      <c r="AY18" s="64">
        <f t="shared" si="4"/>
        <v>0</v>
      </c>
      <c r="AZ18" s="64">
        <f t="shared" si="5"/>
        <v>0</v>
      </c>
      <c r="BA18" s="64">
        <f>COUNTIF(D18:AI18,"M4")</f>
        <v>0</v>
      </c>
      <c r="BB18" s="64">
        <f>COUNTIF(D18:AI18,"I/I")</f>
        <v>0</v>
      </c>
      <c r="BC18" s="64">
        <f t="shared" si="6"/>
        <v>0</v>
      </c>
      <c r="BD18" s="64">
        <f t="shared" si="7"/>
        <v>0</v>
      </c>
      <c r="BE18" s="64">
        <f t="shared" si="8"/>
        <v>0</v>
      </c>
      <c r="BF18" s="64">
        <f t="shared" si="9"/>
        <v>0</v>
      </c>
      <c r="BG18" s="64">
        <f t="shared" si="10"/>
        <v>0</v>
      </c>
      <c r="BH18" s="64">
        <f t="shared" si="11"/>
        <v>0</v>
      </c>
      <c r="BI18" s="64">
        <f t="shared" si="12"/>
        <v>0</v>
      </c>
      <c r="BJ18" s="64">
        <f t="shared" si="13"/>
        <v>0</v>
      </c>
      <c r="BK18" s="64">
        <f t="shared" si="14"/>
        <v>0</v>
      </c>
      <c r="BL18" s="64">
        <f t="shared" si="15"/>
        <v>0</v>
      </c>
      <c r="BM18" s="64">
        <f t="shared" si="16"/>
        <v>0</v>
      </c>
      <c r="BN18" s="64">
        <f t="shared" si="17"/>
        <v>0</v>
      </c>
      <c r="BO18" s="64">
        <f t="shared" si="18"/>
        <v>0</v>
      </c>
      <c r="BP18" s="74">
        <f t="shared" si="19"/>
        <v>0</v>
      </c>
    </row>
    <row r="19" spans="1:68">
      <c r="A19" s="81"/>
      <c r="B19" s="250" t="s">
        <v>119</v>
      </c>
      <c r="C19" s="251"/>
      <c r="D19" s="234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6"/>
      <c r="AG19" s="235"/>
      <c r="AH19" s="235"/>
      <c r="AI19" s="235"/>
      <c r="AJ19" s="200"/>
      <c r="AK19" s="200"/>
      <c r="AL19" s="195"/>
      <c r="AN19" s="12"/>
      <c r="AO19" s="82"/>
      <c r="AP19" s="82"/>
      <c r="AQ19" s="63"/>
      <c r="AR19" s="83"/>
      <c r="AS19" s="83"/>
      <c r="AT19" s="83"/>
      <c r="AU19" s="83"/>
      <c r="AV19" s="83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5"/>
    </row>
    <row r="20" spans="1:68">
      <c r="A20" s="86"/>
      <c r="B20" s="87" t="s">
        <v>52</v>
      </c>
      <c r="C20" s="101" t="s">
        <v>116</v>
      </c>
      <c r="D20" s="237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00"/>
      <c r="AK20" s="200"/>
      <c r="AL20" s="195"/>
    </row>
    <row r="21" spans="1:68">
      <c r="A21" s="86"/>
      <c r="B21" s="87" t="s">
        <v>20</v>
      </c>
      <c r="C21" s="101" t="s">
        <v>120</v>
      </c>
      <c r="D21" s="237"/>
      <c r="E21" s="237"/>
      <c r="F21" s="237"/>
      <c r="G21" s="237"/>
      <c r="H21" s="239"/>
      <c r="I21" s="239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00"/>
      <c r="AK21" s="200"/>
      <c r="AL21" s="195"/>
    </row>
    <row r="22" spans="1:68">
      <c r="A22" s="88"/>
      <c r="B22" s="89" t="s">
        <v>53</v>
      </c>
      <c r="C22" s="102" t="s">
        <v>121</v>
      </c>
      <c r="D22" s="237"/>
      <c r="E22" s="237"/>
      <c r="F22" s="237"/>
      <c r="G22" s="237"/>
      <c r="H22" s="239"/>
      <c r="I22" s="239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00"/>
      <c r="AK22" s="200"/>
      <c r="AL22" s="195"/>
    </row>
    <row r="23" spans="1:68">
      <c r="A23" s="90"/>
      <c r="B23" s="91" t="s">
        <v>100</v>
      </c>
      <c r="C23" s="102" t="s">
        <v>122</v>
      </c>
      <c r="D23" s="237"/>
      <c r="E23" s="237"/>
      <c r="F23" s="237"/>
      <c r="G23" s="237"/>
      <c r="H23" s="239"/>
      <c r="I23" s="239"/>
      <c r="J23" s="237"/>
      <c r="K23" s="237"/>
      <c r="L23" s="240"/>
      <c r="M23" s="240"/>
      <c r="N23" s="237"/>
      <c r="O23" s="237"/>
      <c r="P23" s="237"/>
      <c r="Q23" s="237"/>
      <c r="R23" s="237"/>
      <c r="S23" s="237"/>
      <c r="T23" s="237"/>
      <c r="U23" s="237"/>
      <c r="V23" s="237"/>
      <c r="W23" s="241"/>
      <c r="X23" s="241"/>
      <c r="Y23" s="457" t="s">
        <v>48</v>
      </c>
      <c r="Z23" s="457"/>
      <c r="AA23" s="457"/>
      <c r="AB23" s="457"/>
      <c r="AC23" s="457"/>
      <c r="AD23" s="457"/>
      <c r="AE23" s="457"/>
      <c r="AF23" s="457"/>
      <c r="AG23" s="457"/>
      <c r="AH23" s="457"/>
      <c r="AI23" s="242"/>
      <c r="AJ23" s="200"/>
      <c r="AK23" s="200"/>
      <c r="AL23" s="195"/>
    </row>
    <row r="24" spans="1:68">
      <c r="A24" s="88"/>
      <c r="B24" s="89" t="s">
        <v>101</v>
      </c>
      <c r="C24" s="103" t="s">
        <v>123</v>
      </c>
      <c r="D24" s="243"/>
      <c r="E24" s="243"/>
      <c r="F24" s="243"/>
      <c r="G24" s="243"/>
      <c r="H24" s="244"/>
      <c r="I24" s="244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  <c r="V24" s="243"/>
      <c r="W24" s="241"/>
      <c r="X24" s="241"/>
      <c r="Y24" s="458" t="s">
        <v>142</v>
      </c>
      <c r="Z24" s="458"/>
      <c r="AA24" s="458"/>
      <c r="AB24" s="458"/>
      <c r="AC24" s="458"/>
      <c r="AD24" s="458"/>
      <c r="AE24" s="458"/>
      <c r="AF24" s="458"/>
      <c r="AG24" s="458"/>
      <c r="AH24" s="458"/>
      <c r="AI24" s="245"/>
      <c r="AJ24" s="200"/>
      <c r="AK24" s="200"/>
      <c r="AL24" s="195"/>
    </row>
    <row r="25" spans="1:68">
      <c r="A25" s="90"/>
      <c r="B25" s="92" t="s">
        <v>124</v>
      </c>
      <c r="C25" s="104" t="s">
        <v>125</v>
      </c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1"/>
      <c r="X25" s="241"/>
      <c r="Y25" s="457" t="s">
        <v>143</v>
      </c>
      <c r="Z25" s="457"/>
      <c r="AA25" s="457"/>
      <c r="AB25" s="457"/>
      <c r="AC25" s="457"/>
      <c r="AD25" s="457"/>
      <c r="AE25" s="457"/>
      <c r="AF25" s="457"/>
      <c r="AG25" s="457"/>
      <c r="AH25" s="457"/>
      <c r="AI25" s="242"/>
      <c r="AJ25" s="200"/>
      <c r="AK25" s="200"/>
      <c r="AL25" s="195"/>
    </row>
    <row r="26" spans="1:68">
      <c r="A26" s="93"/>
      <c r="B26" s="246"/>
      <c r="C26" s="247"/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3"/>
      <c r="V26" s="243"/>
      <c r="W26" s="241"/>
      <c r="X26" s="241"/>
      <c r="Y26" s="457" t="s">
        <v>49</v>
      </c>
      <c r="Z26" s="457"/>
      <c r="AA26" s="457"/>
      <c r="AB26" s="457"/>
      <c r="AC26" s="457"/>
      <c r="AD26" s="457"/>
      <c r="AE26" s="457"/>
      <c r="AF26" s="457"/>
      <c r="AG26" s="457"/>
      <c r="AH26" s="457"/>
      <c r="AI26" s="242"/>
      <c r="AJ26" s="200"/>
      <c r="AK26" s="200"/>
      <c r="AL26" s="195"/>
    </row>
    <row r="27" spans="1:68">
      <c r="A27" s="94"/>
      <c r="B27" s="248"/>
      <c r="C27" s="249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41"/>
      <c r="AF27" s="201"/>
      <c r="AG27" s="201"/>
      <c r="AH27" s="201"/>
      <c r="AI27" s="201"/>
      <c r="AJ27" s="200"/>
      <c r="AK27" s="200"/>
      <c r="AL27" s="195"/>
    </row>
    <row r="28" spans="1:68" ht="15.75" thickBot="1">
      <c r="A28" s="95"/>
      <c r="B28" s="96"/>
      <c r="C28" s="105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202"/>
      <c r="AK28" s="202"/>
      <c r="AL28" s="203"/>
    </row>
  </sheetData>
  <mergeCells count="17">
    <mergeCell ref="Y26:AH26"/>
    <mergeCell ref="Y23:AH23"/>
    <mergeCell ref="D10:D11"/>
    <mergeCell ref="AJ10:AJ11"/>
    <mergeCell ref="Y24:AH24"/>
    <mergeCell ref="Y25:AH25"/>
    <mergeCell ref="AL7:AL8"/>
    <mergeCell ref="AL10:AL11"/>
    <mergeCell ref="A1:AL3"/>
    <mergeCell ref="D4:D5"/>
    <mergeCell ref="AJ4:AJ5"/>
    <mergeCell ref="AK4:AK5"/>
    <mergeCell ref="AL4:AL5"/>
    <mergeCell ref="AK10:AK11"/>
    <mergeCell ref="AK7:AK8"/>
    <mergeCell ref="D7:D8"/>
    <mergeCell ref="AJ7:AJ8"/>
  </mergeCells>
  <pageMargins left="0.511811024" right="0.511811024" top="0.78740157499999996" bottom="0.78740157499999996" header="0.31496062000000002" footer="0.31496062000000002"/>
  <pageSetup paperSize="9" scale="20" fitToHeight="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COORDENAÇÃO</vt:lpstr>
      <vt:lpstr>ENFERMEIROS</vt:lpstr>
      <vt:lpstr>RAIO X</vt:lpstr>
      <vt:lpstr>TGP  </vt:lpstr>
      <vt:lpstr>TEC. DIA</vt:lpstr>
      <vt:lpstr>TEC. NOITE</vt:lpstr>
      <vt:lpstr>ACE</vt:lpstr>
      <vt:lpstr>DEMAIS FUNCOES</vt:lpstr>
      <vt:lpstr>'TGP  '!Area_de_impressao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Amante Feronha Santini -  mat 151602</dc:creator>
  <cp:lastModifiedBy>Carolina Amante Feronha Santini -  mat 151602</cp:lastModifiedBy>
  <cp:lastPrinted>2025-07-04T15:50:10Z</cp:lastPrinted>
  <dcterms:created xsi:type="dcterms:W3CDTF">2024-11-13T13:43:41Z</dcterms:created>
  <dcterms:modified xsi:type="dcterms:W3CDTF">2025-07-11T19:06:08Z</dcterms:modified>
</cp:coreProperties>
</file>