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GPs" sheetId="1" r:id="rId1"/>
    <sheet name="Motoristas" sheetId="2" r:id="rId2"/>
    <sheet name="Téc de RX" sheetId="3" r:id="rId3"/>
    <sheet name="farmácia - Assit. Social" sheetId="4" r:id="rId4"/>
    <sheet name="Enfermeiros" sheetId="5" r:id="rId5"/>
    <sheet name="Técnicos de Enfermagem" sheetId="6" r:id="rId6"/>
    <sheet name="Médicos" sheetId="7" r:id="rId7"/>
  </sheets>
  <definedNames/>
  <calcPr fullCalcOnLoad="1"/>
</workbook>
</file>

<file path=xl/sharedStrings.xml><?xml version="1.0" encoding="utf-8"?>
<sst xmlns="http://schemas.openxmlformats.org/spreadsheetml/2006/main" count="4365" uniqueCount="572">
  <si>
    <r>
      <rPr>
        <b/>
        <sz val="11"/>
        <color indexed="10"/>
        <rFont val="Arial"/>
        <family val="2"/>
      </rPr>
      <t xml:space="preserve">
ESCALA REALIZADA DO UPA SABARÁ - FEVEREIRO -  2022
</t>
    </r>
    <r>
      <rPr>
        <b/>
        <sz val="11"/>
        <rFont val="Arial"/>
        <family val="2"/>
      </rPr>
      <t xml:space="preserve">CARGA HORÁRIA - 19 DIAS ÚTEIS – 114 HS
ESCALA DE PLANTÃO TGPs
</t>
    </r>
  </si>
  <si>
    <t>Matricula</t>
  </si>
  <si>
    <t>NOME</t>
  </si>
  <si>
    <t>LOCAL</t>
  </si>
  <si>
    <t>TURNO</t>
  </si>
  <si>
    <t>CH</t>
  </si>
  <si>
    <t>CT</t>
  </si>
  <si>
    <t>HE</t>
  </si>
  <si>
    <t>COORDENAÇÃO</t>
  </si>
  <si>
    <t>TER</t>
  </si>
  <si>
    <t>QUA</t>
  </si>
  <si>
    <t>QUI</t>
  </si>
  <si>
    <t>SEX</t>
  </si>
  <si>
    <t>SÁB</t>
  </si>
  <si>
    <t>DOM</t>
  </si>
  <si>
    <t>SEG</t>
  </si>
  <si>
    <t>13663-8</t>
  </si>
  <si>
    <t>SANDRA MORAES</t>
  </si>
  <si>
    <t>FLEXÍVEL</t>
  </si>
  <si>
    <t>14099-6</t>
  </si>
  <si>
    <t>ROXANNE BARROS</t>
  </si>
  <si>
    <t>M</t>
  </si>
  <si>
    <t>M/T</t>
  </si>
  <si>
    <t>ATESTADO</t>
  </si>
  <si>
    <t>FATURAMENTO</t>
  </si>
  <si>
    <t>10946-0</t>
  </si>
  <si>
    <t>JOSE STULZER</t>
  </si>
  <si>
    <t>07-13H</t>
  </si>
  <si>
    <t>P</t>
  </si>
  <si>
    <t>AT</t>
  </si>
  <si>
    <t>12082-0</t>
  </si>
  <si>
    <t>TEREZINHA NUNES</t>
  </si>
  <si>
    <t>11-17H</t>
  </si>
  <si>
    <t>T5</t>
  </si>
  <si>
    <r>
      <rPr>
        <sz val="8"/>
        <color indexed="8"/>
        <rFont val="Arial"/>
        <family val="2"/>
      </rPr>
      <t>T5/</t>
    </r>
    <r>
      <rPr>
        <b/>
        <u val="single"/>
        <sz val="8"/>
        <color indexed="8"/>
        <rFont val="Arial"/>
        <family val="2"/>
      </rPr>
      <t>T</t>
    </r>
  </si>
  <si>
    <t>C</t>
  </si>
  <si>
    <t>11354-9</t>
  </si>
  <si>
    <t>LIA PAIVA</t>
  </si>
  <si>
    <t>RECEPÇÃO</t>
  </si>
  <si>
    <t>11388-3</t>
  </si>
  <si>
    <t>MARCIO LUSARDI</t>
  </si>
  <si>
    <t>ANA PAULA CAVALLARI</t>
  </si>
  <si>
    <t>13- 19H</t>
  </si>
  <si>
    <t>FIM DE CONTRATO</t>
  </si>
  <si>
    <t>15467-9</t>
  </si>
  <si>
    <t>DANIELE ROBERTI</t>
  </si>
  <si>
    <t>13-19H</t>
  </si>
  <si>
    <t>T</t>
  </si>
  <si>
    <r>
      <rPr>
        <sz val="8"/>
        <color indexed="8"/>
        <rFont val="Arial"/>
        <family val="2"/>
      </rPr>
      <t>M/</t>
    </r>
    <r>
      <rPr>
        <b/>
        <u val="single"/>
        <sz val="8"/>
        <color indexed="8"/>
        <rFont val="Arial"/>
        <family val="2"/>
      </rPr>
      <t>SN</t>
    </r>
  </si>
  <si>
    <t>SN</t>
  </si>
  <si>
    <t>10320-9</t>
  </si>
  <si>
    <t>HIGINEZ ALVES</t>
  </si>
  <si>
    <r>
      <rPr>
        <b/>
        <u val="single"/>
        <sz val="8"/>
        <color indexed="8"/>
        <rFont val="Calibri"/>
        <family val="2"/>
      </rPr>
      <t>M</t>
    </r>
    <r>
      <rPr>
        <sz val="8"/>
        <color indexed="8"/>
        <rFont val="Calibri"/>
        <family val="2"/>
      </rPr>
      <t>/T</t>
    </r>
  </si>
  <si>
    <r>
      <rPr>
        <sz val="8"/>
        <color indexed="8"/>
        <rFont val="Arial"/>
        <family val="2"/>
      </rPr>
      <t>M/</t>
    </r>
    <r>
      <rPr>
        <b/>
        <u val="single"/>
        <sz val="8"/>
        <color indexed="8"/>
        <rFont val="Arial"/>
        <family val="2"/>
      </rPr>
      <t>T</t>
    </r>
  </si>
  <si>
    <t>10970-3</t>
  </si>
  <si>
    <t>GLAUBER GEHARD</t>
  </si>
  <si>
    <t>19h-7h</t>
  </si>
  <si>
    <t>AD. FÉRIAS</t>
  </si>
  <si>
    <t>12805-8</t>
  </si>
  <si>
    <t>RUI DE MELO</t>
  </si>
  <si>
    <t>14005-8</t>
  </si>
  <si>
    <t>DANIEL RIBEIRO</t>
  </si>
  <si>
    <t>13963-7</t>
  </si>
  <si>
    <t>SILVANA BRANDÃO</t>
  </si>
  <si>
    <t>15423-7</t>
  </si>
  <si>
    <t>MARIA CRISTINA</t>
  </si>
  <si>
    <t>FATIMA C. FLORENTINO</t>
  </si>
  <si>
    <t>I²</t>
  </si>
  <si>
    <t>I²/M</t>
  </si>
  <si>
    <t>MOISÉS DE OLIVEIRA</t>
  </si>
  <si>
    <t>PATRICIA MENDES DA SILVA</t>
  </si>
  <si>
    <t>DELFINO MATTOS</t>
  </si>
  <si>
    <t>ALISSON SERGIO PIRES</t>
  </si>
  <si>
    <t>SHEILA CRISTINA HIRATA</t>
  </si>
  <si>
    <t>ERIKA YAMASHIRO</t>
  </si>
  <si>
    <t>DULCINEIA ANDRADE</t>
  </si>
  <si>
    <t>FABIO MARANDOLA</t>
  </si>
  <si>
    <t>DUARTE HENRIQUE MONTEIRO</t>
  </si>
  <si>
    <t>ARCIONE DE PAULA MORELATO</t>
  </si>
  <si>
    <t>Legenda</t>
  </si>
  <si>
    <t>01:00 às 07:00</t>
  </si>
  <si>
    <t>AF</t>
  </si>
  <si>
    <t>Adiantamento de férias</t>
  </si>
  <si>
    <t>19:00 às 07:07</t>
  </si>
  <si>
    <t>Ma</t>
  </si>
  <si>
    <t>07:00 às 13:00</t>
  </si>
  <si>
    <t>____________________________</t>
  </si>
  <si>
    <t>Ta</t>
  </si>
  <si>
    <t>13:00 às 19:00</t>
  </si>
  <si>
    <t>Roxanne Barros</t>
  </si>
  <si>
    <t>Da</t>
  </si>
  <si>
    <t>07:00 às 15:00</t>
  </si>
  <si>
    <t>Coord Administrativo Interino</t>
  </si>
  <si>
    <t>Pa</t>
  </si>
  <si>
    <t>07:00 às 19:00</t>
  </si>
  <si>
    <t>UPA Sabará</t>
  </si>
  <si>
    <t>Mta</t>
  </si>
  <si>
    <t>ESCALA REALIZADA DA UPA SABARÁ - FEVEREIRO - 2022</t>
  </si>
  <si>
    <t>CARGA HORÁRIA - 19 DIAS ÚTEIS 114 HS</t>
  </si>
  <si>
    <t>ESCALA DE PLANTÃO Transporte de Exames</t>
  </si>
  <si>
    <t>10976-2</t>
  </si>
  <si>
    <t>IZAIAS VILAS BOAS</t>
  </si>
  <si>
    <t>7h-13h</t>
  </si>
  <si>
    <t>Férias</t>
  </si>
  <si>
    <t>BH</t>
  </si>
  <si>
    <t>12496-6</t>
  </si>
  <si>
    <t>GERALDO AP. CORREIA</t>
  </si>
  <si>
    <t>13H-19h</t>
  </si>
  <si>
    <t>T/I</t>
  </si>
  <si>
    <t>I</t>
  </si>
  <si>
    <t>11083-3</t>
  </si>
  <si>
    <t>GILBERTO C. KONEWALIK</t>
  </si>
  <si>
    <t>FÉRIAS</t>
  </si>
  <si>
    <r>
      <rPr>
        <sz val="10"/>
        <rFont val="Arial"/>
        <family val="2"/>
      </rPr>
      <t>P/</t>
    </r>
    <r>
      <rPr>
        <b/>
        <u val="single"/>
        <sz val="10"/>
        <rFont val="Arial"/>
        <family val="2"/>
      </rPr>
      <t>I</t>
    </r>
  </si>
  <si>
    <t>10199-0</t>
  </si>
  <si>
    <t>ANTONIO CARLOS BRUNASSI</t>
  </si>
  <si>
    <r>
      <rPr>
        <sz val="10"/>
        <rFont val="Arial"/>
        <family val="2"/>
      </rPr>
      <t>T/</t>
    </r>
    <r>
      <rPr>
        <b/>
        <u val="single"/>
        <sz val="10"/>
        <rFont val="Arial"/>
        <family val="2"/>
      </rPr>
      <t>I</t>
    </r>
  </si>
  <si>
    <t>14309-0</t>
  </si>
  <si>
    <t>CELIO ANTONIO DE SOUZA</t>
  </si>
  <si>
    <t>COB</t>
  </si>
  <si>
    <t>14328-6</t>
  </si>
  <si>
    <t xml:space="preserve">GERALDO C. PACHECO </t>
  </si>
  <si>
    <t>14320-0</t>
  </si>
  <si>
    <t>JOSÉ L FRANÇA</t>
  </si>
  <si>
    <t>14315-4</t>
  </si>
  <si>
    <t>REGINALDO JOSÉ GOMES</t>
  </si>
  <si>
    <t>12020-0</t>
  </si>
  <si>
    <t>RUBENS SELLA</t>
  </si>
  <si>
    <t>LEGENDA:</t>
  </si>
  <si>
    <t>____________________________________</t>
  </si>
  <si>
    <t>13:00 às 01:00</t>
  </si>
  <si>
    <t>19:00 às 01:00</t>
  </si>
  <si>
    <r>
      <rPr>
        <b/>
        <sz val="12"/>
        <color indexed="10"/>
        <rFont val="Arial"/>
        <family val="2"/>
      </rPr>
      <t xml:space="preserve">ESCALA REALIZADA DA UPA SABARÁ - FEVEREIRO 2022
</t>
    </r>
    <r>
      <rPr>
        <b/>
        <sz val="12"/>
        <rFont val="Arial"/>
        <family val="2"/>
      </rPr>
      <t>CARGA HORÁRIA - 19 DIAS ÚTEIS 91.2  HS
ESCALA DE PLANTÃO Técnico de Radiologia</t>
    </r>
  </si>
  <si>
    <t>Reg. Prof.</t>
  </si>
  <si>
    <t>Tec. Rx</t>
  </si>
  <si>
    <t>12834-1</t>
  </si>
  <si>
    <t>Jeferson Lopes</t>
  </si>
  <si>
    <t>7h-12h</t>
  </si>
  <si>
    <t>M1</t>
  </si>
  <si>
    <t>13586-0</t>
  </si>
  <si>
    <t>Dilcelia Arantes</t>
  </si>
  <si>
    <t>10h-15h</t>
  </si>
  <si>
    <t>T3</t>
  </si>
  <si>
    <t>D1</t>
  </si>
  <si>
    <t>M1/T3</t>
  </si>
  <si>
    <t>13585-2</t>
  </si>
  <si>
    <t>Gustavo Albuquerque</t>
  </si>
  <si>
    <t>00858</t>
  </si>
  <si>
    <t>14h-19h</t>
  </si>
  <si>
    <t>T2</t>
  </si>
  <si>
    <t>D2</t>
  </si>
  <si>
    <t>13590-9</t>
  </si>
  <si>
    <t>Adilson de Almeida</t>
  </si>
  <si>
    <t>03291</t>
  </si>
  <si>
    <t>19-7h</t>
  </si>
  <si>
    <t>15049-5</t>
  </si>
  <si>
    <t xml:space="preserve">Anderson Meireles </t>
  </si>
  <si>
    <t>03201</t>
  </si>
  <si>
    <t>13229-2</t>
  </si>
  <si>
    <t>Marcelo Luis</t>
  </si>
  <si>
    <t>01361</t>
  </si>
  <si>
    <t>13230-6</t>
  </si>
  <si>
    <t>Julio Cesar</t>
  </si>
  <si>
    <t>00150</t>
  </si>
  <si>
    <t>15263-3</t>
  </si>
  <si>
    <t>Áquilas Ferreira</t>
  </si>
  <si>
    <t>01269</t>
  </si>
  <si>
    <r>
      <rPr>
        <b/>
        <u val="single"/>
        <sz val="10"/>
        <rFont val="Arial"/>
        <family val="2"/>
      </rPr>
      <t>I</t>
    </r>
    <r>
      <rPr>
        <sz val="10"/>
        <rFont val="Arial"/>
        <family val="2"/>
      </rPr>
      <t>/I</t>
    </r>
  </si>
  <si>
    <t>FÉRIAS 10/02 A 26/02</t>
  </si>
  <si>
    <t>15128-9</t>
  </si>
  <si>
    <t>Danilo H Crosxiati</t>
  </si>
  <si>
    <t>07H - 12H</t>
  </si>
  <si>
    <t>14H-19H</t>
  </si>
  <si>
    <t>________________________________</t>
  </si>
  <si>
    <t>10H- 15H</t>
  </si>
  <si>
    <t>07H-13H</t>
  </si>
  <si>
    <t>13H-19H</t>
  </si>
  <si>
    <t>07H-19H</t>
  </si>
  <si>
    <t>N</t>
  </si>
  <si>
    <t>19H - 07H</t>
  </si>
  <si>
    <r>
      <rPr>
        <b/>
        <sz val="10"/>
        <color indexed="10"/>
        <rFont val="Arial"/>
        <family val="2"/>
      </rPr>
      <t xml:space="preserve">ESCALA DE TRABALHO DO UPA Sabará - FEVEREIRO -  2022
</t>
    </r>
    <r>
      <rPr>
        <b/>
        <sz val="10"/>
        <rFont val="Arial"/>
        <family val="2"/>
      </rPr>
      <t>CARGA HORÁRIA - 19 DIAS ÚTEIS 114 HS
ESCALA DE PLANTÃO – DEMAIS FUNÇÕES</t>
    </r>
  </si>
  <si>
    <t>Farmáceutico</t>
  </si>
  <si>
    <t>13620-4</t>
  </si>
  <si>
    <t>TIAGO AIRES FERREIRA</t>
  </si>
  <si>
    <t>08:00 ÀS 14:00</t>
  </si>
  <si>
    <t>M3</t>
  </si>
  <si>
    <t>Assitente Social</t>
  </si>
  <si>
    <t>13765-0</t>
  </si>
  <si>
    <t>POLIANA DE PAULA AMANCIO</t>
  </si>
  <si>
    <t>13:30 ÀS 19:30</t>
  </si>
  <si>
    <t>Rouparia</t>
  </si>
  <si>
    <t>11910-5</t>
  </si>
  <si>
    <t>JOAO VITOR DA SILVA</t>
  </si>
  <si>
    <t>12509-1</t>
  </si>
  <si>
    <t xml:space="preserve">EVELYNE PEREIRA MERLINI </t>
  </si>
  <si>
    <t>EXTERNO</t>
  </si>
  <si>
    <t>08:00 às 14:00</t>
  </si>
  <si>
    <t>T4</t>
  </si>
  <si>
    <t>13:30 às 19:30</t>
  </si>
  <si>
    <t>M4</t>
  </si>
  <si>
    <t>06:00 às 12:00</t>
  </si>
  <si>
    <t>Roxanne S. Barros</t>
  </si>
  <si>
    <t>Coord Administrativa Interina</t>
  </si>
  <si>
    <r>
      <rPr>
        <b/>
        <sz val="18"/>
        <color indexed="10"/>
        <rFont val="Arial"/>
        <family val="2"/>
      </rPr>
      <t xml:space="preserve">ESCALA REALIZADA DA UPA SABARÁ - FEVEREIRO - 2022
</t>
    </r>
    <r>
      <rPr>
        <b/>
        <sz val="18"/>
        <rFont val="Arial"/>
        <family val="2"/>
      </rPr>
      <t>CARGA HORÁRIA - 19 DIAS ÚTEIS 114 HS
ESCALA DE PLANTÃO – ENFERMEIROS</t>
    </r>
  </si>
  <si>
    <t xml:space="preserve">Reg. Prof. </t>
  </si>
  <si>
    <t>Enfermeiro</t>
  </si>
  <si>
    <t>COREN</t>
  </si>
  <si>
    <t>12960-7</t>
  </si>
  <si>
    <t>KÁTIA FERMINO DA SILVA</t>
  </si>
  <si>
    <t>13614-0</t>
  </si>
  <si>
    <t>TANIA V. P. R. T. SANTOS</t>
  </si>
  <si>
    <t>07-19H</t>
  </si>
  <si>
    <t>42172-3</t>
  </si>
  <si>
    <t>CARLA PRISCILA SANTANA VIANA</t>
  </si>
  <si>
    <t>CONTRATO</t>
  </si>
  <si>
    <t>42114-6</t>
  </si>
  <si>
    <t>KELLEN LITCHTENEKER</t>
  </si>
  <si>
    <t>42433-1</t>
  </si>
  <si>
    <t>YUKIMI FURUTA GONÇALVES</t>
  </si>
  <si>
    <r>
      <rPr>
        <sz val="10"/>
        <rFont val="Arial"/>
        <family val="2"/>
      </rPr>
      <t>M/</t>
    </r>
    <r>
      <rPr>
        <b/>
        <u val="single"/>
        <sz val="10"/>
        <rFont val="Arial"/>
        <family val="2"/>
      </rPr>
      <t>T</t>
    </r>
  </si>
  <si>
    <t>15339-7</t>
  </si>
  <si>
    <t>ANA PAULA F PAGLEARINE</t>
  </si>
  <si>
    <t>13815-0</t>
  </si>
  <si>
    <t>LUCIANA PINHEIRO</t>
  </si>
  <si>
    <t>42273-8</t>
  </si>
  <si>
    <t>FABIO ALEXANDRO DA COSTA</t>
  </si>
  <si>
    <r>
      <rPr>
        <b/>
        <u val="single"/>
        <sz val="10"/>
        <rFont val="Arial"/>
        <family val="2"/>
      </rPr>
      <t>M</t>
    </r>
    <r>
      <rPr>
        <sz val="10"/>
        <rFont val="Arial"/>
        <family val="2"/>
      </rPr>
      <t>/T</t>
    </r>
  </si>
  <si>
    <t>11480-4</t>
  </si>
  <si>
    <t>ROSEMERI FATIMA DE LIMA</t>
  </si>
  <si>
    <t>13605-0</t>
  </si>
  <si>
    <t>NILCELIA FELICIANO</t>
  </si>
  <si>
    <t>42212-6</t>
  </si>
  <si>
    <t>RAFAEL BETAZZA PEREIRA</t>
  </si>
  <si>
    <t>07 - 19H</t>
  </si>
  <si>
    <t>42279-7</t>
  </si>
  <si>
    <t xml:space="preserve">CARLOS HENRIQUE ANTONIO </t>
  </si>
  <si>
    <t>42239-8</t>
  </si>
  <si>
    <t>SILVANA LANDIN CRUZ</t>
  </si>
  <si>
    <r>
      <rPr>
        <sz val="10"/>
        <rFont val="Arial"/>
        <family val="2"/>
      </rPr>
      <t>M/</t>
    </r>
    <r>
      <rPr>
        <b/>
        <u val="single"/>
        <sz val="10"/>
        <rFont val="Arial"/>
        <family val="2"/>
      </rPr>
      <t>SN</t>
    </r>
  </si>
  <si>
    <t>42298-3</t>
  </si>
  <si>
    <t>PAULA FERNANDA MARTINS SITTA</t>
  </si>
  <si>
    <t>42275-4</t>
  </si>
  <si>
    <t>MILENA DE ALMEIDA MOSCATO</t>
  </si>
  <si>
    <t>CEDIDA</t>
  </si>
  <si>
    <t>42277-0</t>
  </si>
  <si>
    <t xml:space="preserve">FRANCIELE DINIS  RIBEIRO </t>
  </si>
  <si>
    <r>
      <rPr>
        <sz val="10"/>
        <rFont val="Arial"/>
        <family val="2"/>
      </rPr>
      <t>I/</t>
    </r>
    <r>
      <rPr>
        <b/>
        <u val="single"/>
        <sz val="10"/>
        <rFont val="Arial"/>
        <family val="2"/>
      </rPr>
      <t>I</t>
    </r>
  </si>
  <si>
    <t>13944-0</t>
  </si>
  <si>
    <t>MANOEL ARANTES</t>
  </si>
  <si>
    <t>13612-3</t>
  </si>
  <si>
    <t>VIVIAN SAYURI N. EBURNIO</t>
  </si>
  <si>
    <t>13615-8</t>
  </si>
  <si>
    <t>NEIVA MEIRA T. CARMO</t>
  </si>
  <si>
    <t>42110-3</t>
  </si>
  <si>
    <t>42118-9</t>
  </si>
  <si>
    <t>EUGENIO MARTINS JUNIOR</t>
  </si>
  <si>
    <t>F - FRENTE (ACOLHIMENTO, POS E HIDRATAÇÃO)</t>
  </si>
  <si>
    <t>P- PLANTÃO DIURNO 07 - 19HS</t>
  </si>
  <si>
    <t>E- FUNDOS (ENFERMARIA E EMERGENCIA)</t>
  </si>
  <si>
    <t>T- TARDE - 13 - 19HS</t>
  </si>
  <si>
    <t>EH - EMERGENCIA E HIDRATAÇÃO</t>
  </si>
  <si>
    <t>TI - TARDE E INTERMEDIÁRIO - 13 - 01H</t>
  </si>
  <si>
    <t xml:space="preserve">ENF - ENFERMARIA </t>
  </si>
  <si>
    <t>SN - SERVIÇO NOTURNO - 19 - 07HS</t>
  </si>
  <si>
    <t>ESCALA REALIZADA DA UPA SABARÁ – FEVEREIRO -  2022</t>
  </si>
  <si>
    <t>CARGA HORÁRIA - 19 DIAS ÚTEIS – 114 HS</t>
  </si>
  <si>
    <t>ESCALA DE PLANTÃO TÉCNICOS DE ENFERMAGEM DIURNO/ NOTURNO</t>
  </si>
  <si>
    <t>JJ</t>
  </si>
  <si>
    <t>TÉCNICO ENFERMAGEM</t>
  </si>
  <si>
    <t>D</t>
  </si>
  <si>
    <t>I/I</t>
  </si>
  <si>
    <t>I¹</t>
  </si>
  <si>
    <t>MTa</t>
  </si>
  <si>
    <t>F</t>
  </si>
  <si>
    <t>FE</t>
  </si>
  <si>
    <t>LP</t>
  </si>
  <si>
    <t>DCH</t>
  </si>
  <si>
    <t>THT</t>
  </si>
  <si>
    <t>13689-1</t>
  </si>
  <si>
    <t>ADRIANA BORBA ALVES</t>
  </si>
  <si>
    <t>7h00 às 19h00</t>
  </si>
  <si>
    <t>OK</t>
  </si>
  <si>
    <t>13649-2</t>
  </si>
  <si>
    <t>AP MARCIA SPINASSI</t>
  </si>
  <si>
    <t>235203</t>
  </si>
  <si>
    <t xml:space="preserve"> </t>
  </si>
  <si>
    <t>14190-9</t>
  </si>
  <si>
    <t>CLÓVIS E .DA COSTA</t>
  </si>
  <si>
    <t>492325</t>
  </si>
  <si>
    <r>
      <rPr>
        <sz val="13"/>
        <rFont val="Arial"/>
        <family val="2"/>
      </rPr>
      <t>M/</t>
    </r>
    <r>
      <rPr>
        <b/>
        <u val="single"/>
        <sz val="13"/>
        <rFont val="Arial"/>
        <family val="2"/>
      </rPr>
      <t>T</t>
    </r>
  </si>
  <si>
    <t>13715-4</t>
  </si>
  <si>
    <t>ELISÂNGELA S.S.S.PEREIRA</t>
  </si>
  <si>
    <t>263106</t>
  </si>
  <si>
    <t xml:space="preserve">M.NILZA  BORGES </t>
  </si>
  <si>
    <t>15086-0</t>
  </si>
  <si>
    <t>MARTA REGINA M. OLIVEIRA</t>
  </si>
  <si>
    <t>13h00 às 19h00</t>
  </si>
  <si>
    <t>13725-1</t>
  </si>
  <si>
    <t>ROSANGELA AP. REIS CASAGRANDE</t>
  </si>
  <si>
    <t>10546-5</t>
  </si>
  <si>
    <t>ROSEMEIRE O DE PAULA</t>
  </si>
  <si>
    <t>727356</t>
  </si>
  <si>
    <t>13819-3</t>
  </si>
  <si>
    <t>SANAE  HIRAHIAMA</t>
  </si>
  <si>
    <t>686591</t>
  </si>
  <si>
    <t>13026-5</t>
  </si>
  <si>
    <t>SUELY B DE O RODRIGUES</t>
  </si>
  <si>
    <t>13945-9</t>
  </si>
  <si>
    <t>VALQUÍRIA G.J.GOMES</t>
  </si>
  <si>
    <t>710919</t>
  </si>
  <si>
    <t>13740-5</t>
  </si>
  <si>
    <t>VERA L. GLOOR DE OLIVEIRA</t>
  </si>
  <si>
    <t>492782</t>
  </si>
  <si>
    <t>42362-9</t>
  </si>
  <si>
    <t>NEIDE COELHO DE FREITAS</t>
  </si>
  <si>
    <r>
      <rPr>
        <b/>
        <u val="single"/>
        <sz val="13"/>
        <rFont val="Arial"/>
        <family val="2"/>
      </rPr>
      <t>M</t>
    </r>
    <r>
      <rPr>
        <sz val="13"/>
        <rFont val="Arial"/>
        <family val="2"/>
      </rPr>
      <t>/T</t>
    </r>
  </si>
  <si>
    <t>42252-5</t>
  </si>
  <si>
    <t>JOSE MARIA BARBOSA JR</t>
  </si>
  <si>
    <t>42290-8</t>
  </si>
  <si>
    <t>MARIANA AUGUSTO VICENTE</t>
  </si>
  <si>
    <t>42364-5</t>
  </si>
  <si>
    <t>VANORA ANGELITA C DE SOUZA</t>
  </si>
  <si>
    <r>
      <rPr>
        <b/>
        <u val="single"/>
        <sz val="14"/>
        <rFont val="Arial"/>
        <family val="2"/>
      </rPr>
      <t>M</t>
    </r>
    <r>
      <rPr>
        <sz val="14"/>
        <rFont val="Arial"/>
        <family val="2"/>
      </rPr>
      <t>/T</t>
    </r>
  </si>
  <si>
    <t>42314-9</t>
  </si>
  <si>
    <t>THELMA MARQUES Y MARQUES</t>
  </si>
  <si>
    <r>
      <rPr>
        <sz val="13"/>
        <rFont val="Arial"/>
        <family val="2"/>
      </rPr>
      <t>P/</t>
    </r>
    <r>
      <rPr>
        <b/>
        <u val="single"/>
        <sz val="13"/>
        <rFont val="Arial"/>
        <family val="2"/>
      </rPr>
      <t>I</t>
    </r>
  </si>
  <si>
    <t>42612-1</t>
  </si>
  <si>
    <t>FERNANDO MALAQUIAS DE SOUZA</t>
  </si>
  <si>
    <r>
      <rPr>
        <sz val="14"/>
        <rFont val="Arial"/>
        <family val="2"/>
      </rPr>
      <t>M/</t>
    </r>
    <r>
      <rPr>
        <b/>
        <u val="single"/>
        <sz val="14"/>
        <rFont val="Arial"/>
        <family val="2"/>
      </rPr>
      <t>T</t>
    </r>
  </si>
  <si>
    <t>42613-0</t>
  </si>
  <si>
    <t>LUCIANA APARECIDA INACIO BITU</t>
  </si>
  <si>
    <t>13705-7</t>
  </si>
  <si>
    <t>ANA CAROLINA DA C. RAMOS</t>
  </si>
  <si>
    <t>665004</t>
  </si>
  <si>
    <t>15120-3</t>
  </si>
  <si>
    <t>BIANCO ZAMPARO</t>
  </si>
  <si>
    <t>710920</t>
  </si>
  <si>
    <t>81507-1</t>
  </si>
  <si>
    <t>BRUNO DE ARAGÃO R0DRIGUES</t>
  </si>
  <si>
    <t>11305-0</t>
  </si>
  <si>
    <t>CELIA TEIXEIRA OLIVEIRA</t>
  </si>
  <si>
    <t>15115-7</t>
  </si>
  <si>
    <t>CLAUDIA DAIANE R. DA NEVE</t>
  </si>
  <si>
    <t>932606</t>
  </si>
  <si>
    <t>10704-2</t>
  </si>
  <si>
    <t>DALMA AP SIQUEIRA</t>
  </si>
  <si>
    <t>?*</t>
  </si>
  <si>
    <t>15329-0</t>
  </si>
  <si>
    <t>J WALDECI FREITAS</t>
  </si>
  <si>
    <t>10977-0</t>
  </si>
  <si>
    <t>MARGARIDA APARECIDA DE SOUZA</t>
  </si>
  <si>
    <t>11435-9</t>
  </si>
  <si>
    <t>ROSELAINE YANES PALMIERI</t>
  </si>
  <si>
    <t>P/I</t>
  </si>
  <si>
    <r>
      <rPr>
        <sz val="14"/>
        <rFont val="Arial"/>
        <family val="2"/>
      </rPr>
      <t>P/</t>
    </r>
    <r>
      <rPr>
        <b/>
        <u val="single"/>
        <sz val="14"/>
        <rFont val="Arial"/>
        <family val="2"/>
      </rPr>
      <t>I</t>
    </r>
  </si>
  <si>
    <t>15085-1</t>
  </si>
  <si>
    <t>VERA LÚCIA SANTOS</t>
  </si>
  <si>
    <t>1034610</t>
  </si>
  <si>
    <t>42259-2</t>
  </si>
  <si>
    <t>JOSIANE CAMILO DOS S. SILVA</t>
  </si>
  <si>
    <t>42343-2</t>
  </si>
  <si>
    <t>MÁRCIA CORREIA DE LIMA</t>
  </si>
  <si>
    <r>
      <rPr>
        <b/>
        <u val="single"/>
        <sz val="14"/>
        <rFont val="Arial"/>
        <family val="2"/>
      </rPr>
      <t>T</t>
    </r>
    <r>
      <rPr>
        <sz val="14"/>
        <rFont val="Arial"/>
        <family val="2"/>
      </rPr>
      <t>/</t>
    </r>
    <r>
      <rPr>
        <b/>
        <u val="single"/>
        <sz val="14"/>
        <rFont val="Arial"/>
        <family val="2"/>
      </rPr>
      <t>I</t>
    </r>
  </si>
  <si>
    <t>42347-5</t>
  </si>
  <si>
    <t>KARINA GONÇALVES</t>
  </si>
  <si>
    <t>42436-6</t>
  </si>
  <si>
    <t>FRANCIELLY MARQUES S SILVA</t>
  </si>
  <si>
    <t>42287-8</t>
  </si>
  <si>
    <t>VALDIR ERNESTO FONTANETTI</t>
  </si>
  <si>
    <t>GEAN ANDRE ARAUJO DE SOUZA</t>
  </si>
  <si>
    <t>13747-2</t>
  </si>
  <si>
    <t>AP FÁTIMA DE JESUS</t>
  </si>
  <si>
    <t>13729-4</t>
  </si>
  <si>
    <t>BENTO (ANDRE LUIS)</t>
  </si>
  <si>
    <t>541438</t>
  </si>
  <si>
    <t>7h00 às 13h00</t>
  </si>
  <si>
    <t>12422-2</t>
  </si>
  <si>
    <t>CIDA M.AP SILVA</t>
  </si>
  <si>
    <t>14279-4</t>
  </si>
  <si>
    <t>CRISTIANE DE CASSIA P.PADILHA</t>
  </si>
  <si>
    <t>424755</t>
  </si>
  <si>
    <t>42610-5</t>
  </si>
  <si>
    <t>ELIANE DE SOUZA</t>
  </si>
  <si>
    <t>13865-7</t>
  </si>
  <si>
    <t>FATIMA CORDEIRO TORRES</t>
  </si>
  <si>
    <t>14089-9</t>
  </si>
  <si>
    <t>JAQUELINE SOUZA DE ALMEIDA</t>
  </si>
  <si>
    <t>901598</t>
  </si>
  <si>
    <t>42267-3</t>
  </si>
  <si>
    <t xml:space="preserve">JOELMA LIMA DE SOUZA </t>
  </si>
  <si>
    <t>14169-0</t>
  </si>
  <si>
    <t>JOSÉ M. BARBOSA JR</t>
  </si>
  <si>
    <t>479592</t>
  </si>
  <si>
    <t>12946-1</t>
  </si>
  <si>
    <t>KARINA CARVALHO</t>
  </si>
  <si>
    <t>531827</t>
  </si>
  <si>
    <t>13859-2</t>
  </si>
  <si>
    <t>MARIA FERNANDA GALVÃO</t>
  </si>
  <si>
    <t>534682</t>
  </si>
  <si>
    <t>14123-2</t>
  </si>
  <si>
    <t>SIDNEIA TEIXEIRA</t>
  </si>
  <si>
    <t>14091-0</t>
  </si>
  <si>
    <t>REGINA L M. RABELO</t>
  </si>
  <si>
    <t>731494</t>
  </si>
  <si>
    <t>42270-3</t>
  </si>
  <si>
    <t>EDNA RODRIGUES BARBOSA DANIEL</t>
  </si>
  <si>
    <t>42371-8</t>
  </si>
  <si>
    <t>VILMA APARECIDA J FAVARO</t>
  </si>
  <si>
    <t>42381-5</t>
  </si>
  <si>
    <t>JÉSSICA ITOYO DE AZEVEDO</t>
  </si>
  <si>
    <t>?</t>
  </si>
  <si>
    <t>42280-0</t>
  </si>
  <si>
    <t>DELZIRA ALVES PEREIRA MORAES</t>
  </si>
  <si>
    <t>42291-6</t>
  </si>
  <si>
    <t>JULIANA MORENO FERREIRA MAZZEI</t>
  </si>
  <si>
    <t>42285-1</t>
  </si>
  <si>
    <t>DANIELA VANESSA DE LIMA</t>
  </si>
  <si>
    <t>42192-8</t>
  </si>
  <si>
    <t>FABIANA MOREIRA DOS SANTOS</t>
  </si>
  <si>
    <t>12471-0</t>
  </si>
  <si>
    <t>WALDENIR GOMES BRITO</t>
  </si>
  <si>
    <t>07h00 às 13h00</t>
  </si>
  <si>
    <t>12147-9</t>
  </si>
  <si>
    <t>16h00 às 22h00</t>
  </si>
  <si>
    <t>MATRÍCULA</t>
  </si>
  <si>
    <t>H</t>
  </si>
  <si>
    <t>AGUIDA CAETANO DA SILVA</t>
  </si>
  <si>
    <t>OK*</t>
  </si>
  <si>
    <t>13949-1</t>
  </si>
  <si>
    <t>AMANDA BACELAR</t>
  </si>
  <si>
    <t>13222-5</t>
  </si>
  <si>
    <t>ANGELITA VENANCIO TRUCOLO</t>
  </si>
  <si>
    <t>ARIANE DE OLIVEIRA LIMA</t>
  </si>
  <si>
    <t>FT</t>
  </si>
  <si>
    <t>12979-8</t>
  </si>
  <si>
    <t>FABIO DE SOUZA GONÇALVES</t>
  </si>
  <si>
    <t>11574-6</t>
  </si>
  <si>
    <t>ILZA PASTORA DE ANDRADE</t>
  </si>
  <si>
    <t>11829-0</t>
  </si>
  <si>
    <t>JOSEFA IVANEIDE DA SILVA</t>
  </si>
  <si>
    <t>15492-0</t>
  </si>
  <si>
    <t>LILIAN SOARES DOS SANTOS PONCE</t>
  </si>
  <si>
    <t>12219-0</t>
  </si>
  <si>
    <t>MARCELO FABIANI SILVA</t>
  </si>
  <si>
    <t>SD</t>
  </si>
  <si>
    <t>13887-8</t>
  </si>
  <si>
    <t>MARIA APARECIDA DA SILVA</t>
  </si>
  <si>
    <t>388029</t>
  </si>
  <si>
    <t>42253-3</t>
  </si>
  <si>
    <t>MARIA DE FATIMA DOS SANTOS CHAVES</t>
  </si>
  <si>
    <t>13680-8</t>
  </si>
  <si>
    <t>MARIA REGINA RODRIGUES SILVA</t>
  </si>
  <si>
    <t>42418-8</t>
  </si>
  <si>
    <t>SONIA MARA DOS SANTOS</t>
  </si>
  <si>
    <r>
      <rPr>
        <sz val="13"/>
        <rFont val="Arial"/>
        <family val="2"/>
      </rPr>
      <t>I/</t>
    </r>
    <r>
      <rPr>
        <b/>
        <u val="single"/>
        <sz val="10"/>
        <rFont val="Arial"/>
        <family val="2"/>
      </rPr>
      <t>I</t>
    </r>
  </si>
  <si>
    <t>11595-9</t>
  </si>
  <si>
    <t>SUELY COUTINHO GONÇALVES</t>
  </si>
  <si>
    <t>ok</t>
  </si>
  <si>
    <t>42481-1</t>
  </si>
  <si>
    <t>TATIANE SABINO DE SOUZA</t>
  </si>
  <si>
    <t>GESTANTE</t>
  </si>
  <si>
    <t>12196-7</t>
  </si>
  <si>
    <t>VALNICE A. RODRIGUES OLIVEIRA</t>
  </si>
  <si>
    <t>42249-5</t>
  </si>
  <si>
    <t>ELAINE CRISTIANE DA SILVA GRILO</t>
  </si>
  <si>
    <t>10131-1</t>
  </si>
  <si>
    <t>AMARILDA DA SILVA BACCARIN</t>
  </si>
  <si>
    <t>731 511</t>
  </si>
  <si>
    <t>12389-7</t>
  </si>
  <si>
    <t>ELIANIA DA SILVA</t>
  </si>
  <si>
    <r>
      <rPr>
        <b/>
        <u val="single"/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/I</t>
    </r>
  </si>
  <si>
    <t>12086-3</t>
  </si>
  <si>
    <t>FLAVIO ADRIANO DOS REIS</t>
  </si>
  <si>
    <r>
      <rPr>
        <sz val="13"/>
        <color indexed="8"/>
        <rFont val="Arial"/>
        <family val="2"/>
      </rPr>
      <t>I/</t>
    </r>
    <r>
      <rPr>
        <b/>
        <u val="single"/>
        <sz val="10"/>
        <color indexed="8"/>
        <rFont val="Arial"/>
        <family val="2"/>
      </rPr>
      <t>I</t>
    </r>
  </si>
  <si>
    <t>12172-0</t>
  </si>
  <si>
    <t>JOÃO BATISTA DE OLIVEIRA FILHO</t>
  </si>
  <si>
    <t>12926-7</t>
  </si>
  <si>
    <t>LUCILENE A SILVA MENDES</t>
  </si>
  <si>
    <t>12420-6</t>
  </si>
  <si>
    <t>MARCIO LEANDRO DE OLIVEIRA</t>
  </si>
  <si>
    <t>13164-4</t>
  </si>
  <si>
    <t xml:space="preserve">MARTA LUISA ROSA DA SILVA </t>
  </si>
  <si>
    <t>15491-1</t>
  </si>
  <si>
    <t xml:space="preserve">NILZA MOREIRA PINHO </t>
  </si>
  <si>
    <t>10628-3</t>
  </si>
  <si>
    <t>SILVANA TEIXEIRA</t>
  </si>
  <si>
    <t>13268-3</t>
  </si>
  <si>
    <t>SILVIA LOPES DA SILVA</t>
  </si>
  <si>
    <t>13679-4</t>
  </si>
  <si>
    <t>THIAGO GONÇALVES MEDEIROS</t>
  </si>
  <si>
    <t>11849-4</t>
  </si>
  <si>
    <t>RITA ODILEIA FIGUEIREDO</t>
  </si>
  <si>
    <t>ROSANGELA IEDA PIN FONSECA</t>
  </si>
  <si>
    <t>11128-7</t>
  </si>
  <si>
    <t>VANDERLUCIA CALDEIRA DA SILVA</t>
  </si>
  <si>
    <t>CARGA HORÁRIA - 23 DIAS ÚTEIS - 138 HS</t>
  </si>
  <si>
    <t>10522-8</t>
  </si>
  <si>
    <t>ADALBERTO JOSÉ KOSCOSQUI</t>
  </si>
  <si>
    <t>42317-3</t>
  </si>
  <si>
    <t>ANDRE LUIZ NUNES</t>
  </si>
  <si>
    <t>CLEUNICE DE SOUZA FIGUEIRA</t>
  </si>
  <si>
    <t>13180-6</t>
  </si>
  <si>
    <t>DENISE BOAVENTURA</t>
  </si>
  <si>
    <t>42268-1</t>
  </si>
  <si>
    <t>DEVANIRA DOS SANTOS</t>
  </si>
  <si>
    <r>
      <rPr>
        <sz val="13"/>
        <rFont val="Arial"/>
        <family val="2"/>
      </rPr>
      <t>I/</t>
    </r>
    <r>
      <rPr>
        <b/>
        <u val="single"/>
        <sz val="10"/>
        <rFont val="Arial"/>
        <family val="2"/>
      </rPr>
      <t>I</t>
    </r>
    <r>
      <rPr>
        <sz val="10"/>
        <rFont val="Arial"/>
        <family val="2"/>
      </rPr>
      <t xml:space="preserve"> </t>
    </r>
  </si>
  <si>
    <t>10722-0</t>
  </si>
  <si>
    <t>EDNA REGINA DA SILVA</t>
  </si>
  <si>
    <t>13860-6</t>
  </si>
  <si>
    <t>FERNANDA FAVARO RESQUETTI</t>
  </si>
  <si>
    <t>12851-1</t>
  </si>
  <si>
    <t>ISMAR DA CRUZ REIS JUNIOR</t>
  </si>
  <si>
    <r>
      <rPr>
        <b/>
        <u val="single"/>
        <sz val="10"/>
        <rFont val="Arial"/>
        <family val="2"/>
      </rPr>
      <t>M</t>
    </r>
    <r>
      <rPr>
        <sz val="10"/>
        <rFont val="Arial"/>
        <family val="2"/>
      </rPr>
      <t>/SN</t>
    </r>
  </si>
  <si>
    <r>
      <rPr>
        <b/>
        <u val="single"/>
        <sz val="10"/>
        <rFont val="Arial"/>
        <family val="2"/>
      </rPr>
      <t>I2</t>
    </r>
    <r>
      <rPr>
        <sz val="10"/>
        <rFont val="Arial"/>
        <family val="2"/>
      </rPr>
      <t>/SN</t>
    </r>
  </si>
  <si>
    <r>
      <rPr>
        <sz val="13"/>
        <rFont val="Arial"/>
        <family val="2"/>
      </rPr>
      <t>T/S</t>
    </r>
    <r>
      <rPr>
        <b/>
        <u val="single"/>
        <sz val="10"/>
        <rFont val="Arial"/>
        <family val="2"/>
      </rPr>
      <t>N</t>
    </r>
  </si>
  <si>
    <t>42292-4</t>
  </si>
  <si>
    <t>JULIANA CORTEZ VIEIRA</t>
  </si>
  <si>
    <t>13712-0</t>
  </si>
  <si>
    <t>LISANIA PINTO</t>
  </si>
  <si>
    <t>741333</t>
  </si>
  <si>
    <t>LUCIA MARA RODRIGUES BENTO</t>
  </si>
  <si>
    <t>12464-8</t>
  </si>
  <si>
    <t>NERCI APDA DE CASTRO DESTACIO</t>
  </si>
  <si>
    <t>13694-8</t>
  </si>
  <si>
    <t>SIMONE PEREIRA DA SILVA</t>
  </si>
  <si>
    <t>42269-0</t>
  </si>
  <si>
    <t>VERA LUCIA SPINASSI</t>
  </si>
  <si>
    <t>42417-0</t>
  </si>
  <si>
    <t>EDCLEIA MATIOLI</t>
  </si>
  <si>
    <t>LUCINEIA ALVES DOS SANTOS</t>
  </si>
  <si>
    <t>14262-0</t>
  </si>
  <si>
    <t>VANESSA FRANDINI</t>
  </si>
  <si>
    <t>19H - 01H</t>
  </si>
  <si>
    <t>CARGA HORÁRIA - 96 HS</t>
  </si>
  <si>
    <t>ESCALA DE PLANTÃO - CLÍNICO GERAL</t>
  </si>
  <si>
    <t>12287-4</t>
  </si>
  <si>
    <t>Adalberto Yukio Murakami</t>
  </si>
  <si>
    <t>12827-9</t>
  </si>
  <si>
    <t>Carlos Alberto de Souza Marques</t>
  </si>
  <si>
    <t>12903-8</t>
  </si>
  <si>
    <t>13291-8</t>
  </si>
  <si>
    <t>Marcos Fernandes Meier</t>
  </si>
  <si>
    <t>13567-4</t>
  </si>
  <si>
    <t>Marcelo Barreto Gunthen</t>
  </si>
  <si>
    <t>13637-9</t>
  </si>
  <si>
    <t>Alexandre H. Aranda de Mattos</t>
  </si>
  <si>
    <t>13920-3</t>
  </si>
  <si>
    <t>Juracy Dias Ramalho</t>
  </si>
  <si>
    <t>T/SN</t>
  </si>
  <si>
    <t>13925-4</t>
  </si>
  <si>
    <t>Danielle Fernanda Cleto</t>
  </si>
  <si>
    <t>13967-0</t>
  </si>
  <si>
    <t>Luis Antonio Tavares Vilela</t>
  </si>
  <si>
    <t>14036-8</t>
  </si>
  <si>
    <t>Karina Yoko Fujita</t>
  </si>
  <si>
    <t>14084-8</t>
  </si>
  <si>
    <t>Gabriella Schurmann Leite Zago</t>
  </si>
  <si>
    <t>14500-9</t>
  </si>
  <si>
    <t>Wildea Lice de C. J. Pereira</t>
  </si>
  <si>
    <t>14584-0</t>
  </si>
  <si>
    <t>Patricia Mayumi Kurihara</t>
  </si>
  <si>
    <t>TELETRABALHO COVID</t>
  </si>
  <si>
    <t>15040-1</t>
  </si>
  <si>
    <t>Larissa Navarro Akiyoshi</t>
  </si>
  <si>
    <t>15125-4</t>
  </si>
  <si>
    <t>Debora F. de A. S. Bolonhesi</t>
  </si>
  <si>
    <t>15156-4</t>
  </si>
  <si>
    <t>Daniel Barreto Ramos</t>
  </si>
  <si>
    <t>15204-8</t>
  </si>
  <si>
    <t xml:space="preserve">Beatriz Piantoni Gonçalves </t>
  </si>
  <si>
    <t>TELETRABALHO</t>
  </si>
  <si>
    <t>LIC MATERNIDADE 21/02 A 19/08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</si>
</sst>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mm/yy"/>
    <numFmt numFmtId="166" formatCode="@"/>
    <numFmt numFmtId="167" formatCode="0.00"/>
    <numFmt numFmtId="168" formatCode="0"/>
    <numFmt numFmtId="169" formatCode="General"/>
  </numFmts>
  <fonts count="10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sz val="11"/>
      <name val="Calibri"/>
      <family val="2"/>
    </font>
    <font>
      <sz val="5"/>
      <name val="Calibri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4"/>
      <name val="Albertus MT"/>
      <family val="2"/>
    </font>
    <font>
      <b/>
      <sz val="8"/>
      <name val="Arial Narrow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6.5"/>
      <name val="Arial"/>
      <family val="2"/>
    </font>
    <font>
      <b/>
      <sz val="5"/>
      <name val="Arial"/>
      <family val="2"/>
    </font>
    <font>
      <b/>
      <sz val="6"/>
      <name val="Albertus MT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b/>
      <u val="single"/>
      <sz val="8"/>
      <color indexed="8"/>
      <name val="Arial"/>
      <family val="2"/>
    </font>
    <font>
      <b/>
      <sz val="10"/>
      <color indexed="8"/>
      <name val="Albertus MT"/>
      <family val="2"/>
    </font>
    <font>
      <b/>
      <sz val="10"/>
      <color indexed="8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6"/>
      <color indexed="8"/>
      <name val="Arial Narrow"/>
      <family val="2"/>
    </font>
    <font>
      <sz val="10"/>
      <color indexed="8"/>
      <name val="Arial Narrow"/>
      <family val="2"/>
    </font>
    <font>
      <b/>
      <u val="single"/>
      <sz val="8"/>
      <name val="Arial"/>
      <family val="2"/>
    </font>
    <font>
      <b/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Arial"/>
      <family val="2"/>
    </font>
    <font>
      <u val="single"/>
      <sz val="8"/>
      <color indexed="8"/>
      <name val="Arial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7"/>
      <color indexed="8"/>
      <name val="Albertus MT"/>
      <family val="2"/>
    </font>
    <font>
      <sz val="7"/>
      <name val="Albertus MT"/>
      <family val="2"/>
    </font>
    <font>
      <sz val="5"/>
      <name val="Albertus MT"/>
      <family val="2"/>
    </font>
    <font>
      <sz val="7"/>
      <name val="Arial"/>
      <family val="2"/>
    </font>
    <font>
      <sz val="5"/>
      <color indexed="8"/>
      <name val="Albertus MT"/>
      <family val="2"/>
    </font>
    <font>
      <b/>
      <sz val="6"/>
      <name val="Arial"/>
      <family val="2"/>
    </font>
    <font>
      <sz val="5"/>
      <color indexed="8"/>
      <name val="Arial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7.5"/>
      <name val="Arial"/>
      <family val="2"/>
    </font>
    <font>
      <b/>
      <sz val="16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26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Verdana"/>
      <family val="2"/>
    </font>
    <font>
      <sz val="10"/>
      <name val="Arial Narrow"/>
      <family val="2"/>
    </font>
    <font>
      <sz val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u val="single"/>
      <sz val="7.5"/>
      <name val="Arial"/>
      <family val="2"/>
    </font>
    <font>
      <sz val="9"/>
      <name val="AriL"/>
      <family val="0"/>
    </font>
    <font>
      <b/>
      <sz val="10"/>
      <color indexed="10"/>
      <name val="Arial"/>
      <family val="2"/>
    </font>
    <font>
      <b/>
      <sz val="9"/>
      <name val="Calibri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8"/>
      <name val="Calibri"/>
      <family val="2"/>
    </font>
    <font>
      <b/>
      <sz val="8"/>
      <name val="Calibri"/>
      <family val="2"/>
    </font>
    <font>
      <sz val="9"/>
      <name val="Arial Narrow"/>
      <family val="2"/>
    </font>
    <font>
      <b/>
      <sz val="9"/>
      <name val="Arial"/>
      <family val="2"/>
    </font>
    <font>
      <sz val="10"/>
      <color indexed="9"/>
      <name val="Calibri"/>
      <family val="2"/>
    </font>
    <font>
      <b/>
      <u val="single"/>
      <sz val="8"/>
      <name val="Calibri"/>
      <family val="2"/>
    </font>
    <font>
      <sz val="9"/>
      <color indexed="8"/>
      <name val="Arial"/>
      <family val="2"/>
    </font>
    <font>
      <b/>
      <sz val="7"/>
      <color indexed="10"/>
      <name val="Arial"/>
      <family val="2"/>
    </font>
    <font>
      <b/>
      <sz val="18"/>
      <color indexed="10"/>
      <name val="Arial"/>
      <family val="2"/>
    </font>
    <font>
      <b/>
      <sz val="18"/>
      <name val="Arial"/>
      <family val="2"/>
    </font>
    <font>
      <b/>
      <sz val="10"/>
      <color indexed="9"/>
      <name val="Arial"/>
      <family val="2"/>
    </font>
    <font>
      <sz val="13"/>
      <name val="Arial"/>
      <family val="2"/>
    </font>
    <font>
      <sz val="13"/>
      <color indexed="8"/>
      <name val="Arial"/>
      <family val="2"/>
    </font>
    <font>
      <b/>
      <sz val="13"/>
      <name val="Arial"/>
      <family val="2"/>
    </font>
    <font>
      <sz val="13"/>
      <color indexed="10"/>
      <name val="Arial"/>
      <family val="2"/>
    </font>
    <font>
      <b/>
      <u val="single"/>
      <sz val="13"/>
      <name val="Arial"/>
      <family val="2"/>
    </font>
    <font>
      <sz val="18"/>
      <color indexed="10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 val="single"/>
      <sz val="13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sz val="10"/>
      <color indexed="10"/>
      <name val="Arial"/>
      <family val="2"/>
    </font>
    <font>
      <sz val="13"/>
      <color indexed="9"/>
      <name val="Arial"/>
      <family val="2"/>
    </font>
    <font>
      <b/>
      <sz val="13"/>
      <color indexed="8"/>
      <name val="Arial"/>
      <family val="2"/>
    </font>
    <font>
      <b/>
      <sz val="13"/>
      <color indexed="9"/>
      <name val="Arial"/>
      <family val="2"/>
    </font>
    <font>
      <b/>
      <u val="single"/>
      <sz val="13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2"/>
      <color indexed="8"/>
      <name val="Albertus MT"/>
      <family val="2"/>
    </font>
    <font>
      <b/>
      <sz val="11"/>
      <color indexed="8"/>
      <name val="Arial Narrow"/>
      <family val="2"/>
    </font>
    <font>
      <b/>
      <sz val="8.5"/>
      <name val="Arial"/>
      <family val="2"/>
    </font>
    <font>
      <b/>
      <sz val="6"/>
      <color indexed="8"/>
      <name val="Albertus MT"/>
      <family val="2"/>
    </font>
    <font>
      <b/>
      <sz val="8"/>
      <color indexed="8"/>
      <name val="Arial Narrow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u val="single"/>
      <sz val="12"/>
      <color indexed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</cellStyleXfs>
  <cellXfs count="40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0" fillId="2" borderId="0" xfId="0" applyFill="1" applyAlignment="1">
      <alignment horizontal="center"/>
    </xf>
    <xf numFmtId="164" fontId="4" fillId="0" borderId="0" xfId="0" applyFont="1" applyAlignment="1">
      <alignment horizontal="center"/>
    </xf>
    <xf numFmtId="164" fontId="5" fillId="0" borderId="1" xfId="0" applyFont="1" applyBorder="1" applyAlignment="1">
      <alignment horizontal="center" vertical="top" wrapText="1"/>
    </xf>
    <xf numFmtId="164" fontId="7" fillId="3" borderId="2" xfId="0" applyFont="1" applyFill="1" applyBorder="1" applyAlignment="1">
      <alignment horizontal="center" vertical="center"/>
    </xf>
    <xf numFmtId="164" fontId="8" fillId="3" borderId="3" xfId="0" applyFont="1" applyFill="1" applyBorder="1" applyAlignment="1">
      <alignment horizontal="left"/>
    </xf>
    <xf numFmtId="164" fontId="9" fillId="3" borderId="3" xfId="0" applyFont="1" applyFill="1" applyBorder="1" applyAlignment="1">
      <alignment horizontal="center" vertical="center"/>
    </xf>
    <xf numFmtId="164" fontId="10" fillId="3" borderId="3" xfId="0" applyFont="1" applyFill="1" applyBorder="1" applyAlignment="1">
      <alignment horizontal="center"/>
    </xf>
    <xf numFmtId="164" fontId="11" fillId="3" borderId="3" xfId="0" applyFont="1" applyFill="1" applyBorder="1" applyAlignment="1">
      <alignment horizontal="center"/>
    </xf>
    <xf numFmtId="164" fontId="12" fillId="3" borderId="3" xfId="0" applyFont="1" applyFill="1" applyBorder="1" applyAlignment="1">
      <alignment horizontal="center"/>
    </xf>
    <xf numFmtId="164" fontId="10" fillId="3" borderId="3" xfId="0" applyFont="1" applyFill="1" applyBorder="1" applyAlignment="1">
      <alignment horizontal="center" shrinkToFit="1"/>
    </xf>
    <xf numFmtId="164" fontId="10" fillId="3" borderId="4" xfId="0" applyFont="1" applyFill="1" applyBorder="1" applyAlignment="1">
      <alignment horizontal="center" shrinkToFit="1"/>
    </xf>
    <xf numFmtId="164" fontId="13" fillId="3" borderId="2" xfId="0" applyFont="1" applyFill="1" applyBorder="1" applyAlignment="1">
      <alignment horizontal="center" vertical="center"/>
    </xf>
    <xf numFmtId="164" fontId="14" fillId="0" borderId="2" xfId="22" applyFont="1" applyBorder="1" applyAlignment="1">
      <alignment horizontal="center" vertical="center"/>
      <protection/>
    </xf>
    <xf numFmtId="164" fontId="14" fillId="2" borderId="3" xfId="22" applyFont="1" applyFill="1" applyBorder="1" applyAlignment="1">
      <alignment horizontal="left" vertical="center"/>
      <protection/>
    </xf>
    <xf numFmtId="164" fontId="14" fillId="0" borderId="3" xfId="22" applyFont="1" applyBorder="1" applyAlignment="1">
      <alignment horizontal="center" vertical="center"/>
      <protection/>
    </xf>
    <xf numFmtId="165" fontId="15" fillId="0" borderId="3" xfId="22" applyNumberFormat="1" applyFont="1" applyBorder="1" applyAlignment="1">
      <alignment horizontal="center" vertical="center"/>
      <protection/>
    </xf>
    <xf numFmtId="164" fontId="16" fillId="4" borderId="3" xfId="22" applyFont="1" applyFill="1" applyBorder="1" applyAlignment="1">
      <alignment horizontal="center" vertical="center"/>
      <protection/>
    </xf>
    <xf numFmtId="164" fontId="17" fillId="2" borderId="3" xfId="22" applyFont="1" applyFill="1" applyBorder="1" applyAlignment="1">
      <alignment horizontal="center" vertical="center"/>
      <protection/>
    </xf>
    <xf numFmtId="164" fontId="17" fillId="2" borderId="3" xfId="0" applyFont="1" applyFill="1" applyBorder="1" applyAlignment="1">
      <alignment horizontal="center" vertical="center" shrinkToFit="1"/>
    </xf>
    <xf numFmtId="164" fontId="17" fillId="2" borderId="4" xfId="0" applyFont="1" applyFill="1" applyBorder="1" applyAlignment="1">
      <alignment horizontal="center" vertical="center" shrinkToFit="1"/>
    </xf>
    <xf numFmtId="164" fontId="14" fillId="0" borderId="3" xfId="22" applyFont="1" applyBorder="1" applyAlignment="1">
      <alignment horizontal="left" vertical="center"/>
      <protection/>
    </xf>
    <xf numFmtId="164" fontId="15" fillId="0" borderId="3" xfId="22" applyFont="1" applyBorder="1" applyAlignment="1">
      <alignment horizontal="center" vertical="center"/>
      <protection/>
    </xf>
    <xf numFmtId="164" fontId="15" fillId="5" borderId="3" xfId="22" applyFont="1" applyFill="1" applyBorder="1" applyAlignment="1">
      <alignment horizontal="center" vertical="center"/>
      <protection/>
    </xf>
    <xf numFmtId="164" fontId="18" fillId="5" borderId="3" xfId="22" applyFont="1" applyFill="1" applyBorder="1" applyAlignment="1">
      <alignment horizontal="center" vertical="center"/>
      <protection/>
    </xf>
    <xf numFmtId="164" fontId="19" fillId="3" borderId="2" xfId="0" applyFont="1" applyFill="1" applyBorder="1" applyAlignment="1">
      <alignment horizontal="center" vertical="center"/>
    </xf>
    <xf numFmtId="164" fontId="20" fillId="3" borderId="3" xfId="0" applyFont="1" applyFill="1" applyBorder="1" applyAlignment="1">
      <alignment horizontal="left"/>
    </xf>
    <xf numFmtId="164" fontId="20" fillId="3" borderId="3" xfId="0" applyFont="1" applyFill="1" applyBorder="1" applyAlignment="1">
      <alignment horizontal="center" vertical="center"/>
    </xf>
    <xf numFmtId="164" fontId="20" fillId="3" borderId="3" xfId="0" applyFont="1" applyFill="1" applyBorder="1" applyAlignment="1">
      <alignment horizontal="center"/>
    </xf>
    <xf numFmtId="164" fontId="21" fillId="3" borderId="3" xfId="0" applyFont="1" applyFill="1" applyBorder="1" applyAlignment="1">
      <alignment horizontal="center"/>
    </xf>
    <xf numFmtId="164" fontId="22" fillId="3" borderId="3" xfId="0" applyFont="1" applyFill="1" applyBorder="1" applyAlignment="1">
      <alignment horizontal="center" shrinkToFit="1"/>
    </xf>
    <xf numFmtId="164" fontId="22" fillId="3" borderId="4" xfId="0" applyFont="1" applyFill="1" applyBorder="1" applyAlignment="1">
      <alignment horizontal="center" shrinkToFit="1"/>
    </xf>
    <xf numFmtId="164" fontId="23" fillId="3" borderId="3" xfId="0" applyFont="1" applyFill="1" applyBorder="1" applyAlignment="1">
      <alignment horizontal="center" vertical="center"/>
    </xf>
    <xf numFmtId="164" fontId="14" fillId="0" borderId="2" xfId="0" applyFont="1" applyBorder="1" applyAlignment="1">
      <alignment horizontal="center" vertical="center"/>
    </xf>
    <xf numFmtId="164" fontId="14" fillId="0" borderId="3" xfId="0" applyFont="1" applyBorder="1" applyAlignment="1">
      <alignment horizontal="left" vertical="center"/>
    </xf>
    <xf numFmtId="164" fontId="14" fillId="0" borderId="3" xfId="0" applyFont="1" applyBorder="1" applyAlignment="1">
      <alignment horizontal="center" vertical="center"/>
    </xf>
    <xf numFmtId="164" fontId="15" fillId="0" borderId="3" xfId="0" applyFont="1" applyBorder="1" applyAlignment="1">
      <alignment horizontal="center" vertical="center"/>
    </xf>
    <xf numFmtId="164" fontId="18" fillId="0" borderId="3" xfId="22" applyFont="1" applyBorder="1" applyAlignment="1">
      <alignment horizontal="center" vertical="center"/>
      <protection/>
    </xf>
    <xf numFmtId="164" fontId="17" fillId="4" borderId="3" xfId="0" applyFont="1" applyFill="1" applyBorder="1" applyAlignment="1">
      <alignment horizontal="center"/>
    </xf>
    <xf numFmtId="164" fontId="14" fillId="0" borderId="3" xfId="0" applyFont="1" applyBorder="1" applyAlignment="1">
      <alignment horizontal="left"/>
    </xf>
    <xf numFmtId="164" fontId="24" fillId="0" borderId="3" xfId="0" applyFont="1" applyBorder="1" applyAlignment="1">
      <alignment horizontal="center" vertical="center"/>
    </xf>
    <xf numFmtId="164" fontId="15" fillId="0" borderId="3" xfId="0" applyFont="1" applyBorder="1" applyAlignment="1">
      <alignment horizontal="center"/>
    </xf>
    <xf numFmtId="164" fontId="25" fillId="0" borderId="3" xfId="0" applyFont="1" applyBorder="1" applyAlignment="1">
      <alignment horizontal="center"/>
    </xf>
    <xf numFmtId="164" fontId="17" fillId="0" borderId="3" xfId="0" applyFont="1" applyBorder="1" applyAlignment="1">
      <alignment horizontal="center"/>
    </xf>
    <xf numFmtId="164" fontId="16" fillId="4" borderId="3" xfId="0" applyFont="1" applyFill="1" applyBorder="1" applyAlignment="1">
      <alignment horizontal="center"/>
    </xf>
    <xf numFmtId="164" fontId="17" fillId="5" borderId="3" xfId="0" applyFont="1" applyFill="1" applyBorder="1" applyAlignment="1">
      <alignment horizontal="center"/>
    </xf>
    <xf numFmtId="164" fontId="26" fillId="0" borderId="3" xfId="22" applyFont="1" applyBorder="1" applyAlignment="1">
      <alignment horizontal="center" vertical="center"/>
      <protection/>
    </xf>
    <xf numFmtId="164" fontId="14" fillId="5" borderId="3" xfId="22" applyFont="1" applyFill="1" applyBorder="1" applyAlignment="1">
      <alignment horizontal="center" vertical="center"/>
      <protection/>
    </xf>
    <xf numFmtId="164" fontId="0" fillId="0" borderId="0" xfId="0" applyFont="1" applyAlignment="1">
      <alignment horizontal="center"/>
    </xf>
    <xf numFmtId="164" fontId="28" fillId="6" borderId="3" xfId="22" applyFont="1" applyFill="1" applyBorder="1" applyAlignment="1">
      <alignment horizontal="center" vertical="center"/>
      <protection/>
    </xf>
    <xf numFmtId="164" fontId="28" fillId="4" borderId="3" xfId="22" applyFont="1" applyFill="1" applyBorder="1" applyAlignment="1">
      <alignment horizontal="center" vertical="center"/>
      <protection/>
    </xf>
    <xf numFmtId="164" fontId="18" fillId="4" borderId="3" xfId="22" applyFont="1" applyFill="1" applyBorder="1" applyAlignment="1">
      <alignment horizontal="center" vertical="center"/>
      <protection/>
    </xf>
    <xf numFmtId="164" fontId="14" fillId="0" borderId="5" xfId="0" applyFont="1" applyBorder="1" applyAlignment="1">
      <alignment horizontal="center" vertical="center"/>
    </xf>
    <xf numFmtId="164" fontId="14" fillId="0" borderId="6" xfId="0" applyFont="1" applyBorder="1" applyAlignment="1">
      <alignment horizontal="left" vertical="center"/>
    </xf>
    <xf numFmtId="164" fontId="14" fillId="0" borderId="6" xfId="0" applyFont="1" applyBorder="1" applyAlignment="1">
      <alignment horizontal="center" vertical="center"/>
    </xf>
    <xf numFmtId="164" fontId="15" fillId="0" borderId="6" xfId="0" applyFont="1" applyBorder="1" applyAlignment="1">
      <alignment horizontal="center" vertical="center"/>
    </xf>
    <xf numFmtId="164" fontId="29" fillId="5" borderId="3" xfId="22" applyFont="1" applyFill="1" applyBorder="1" applyAlignment="1">
      <alignment horizontal="center" vertical="center"/>
      <protection/>
    </xf>
    <xf numFmtId="164" fontId="30" fillId="0" borderId="2" xfId="0" applyFont="1" applyBorder="1" applyAlignment="1">
      <alignment horizontal="center" vertical="center"/>
    </xf>
    <xf numFmtId="164" fontId="30" fillId="0" borderId="3" xfId="0" applyFont="1" applyBorder="1" applyAlignment="1">
      <alignment horizontal="left" vertical="center"/>
    </xf>
    <xf numFmtId="164" fontId="30" fillId="0" borderId="3" xfId="0" applyFont="1" applyBorder="1" applyAlignment="1">
      <alignment horizontal="center" vertical="center"/>
    </xf>
    <xf numFmtId="164" fontId="31" fillId="0" borderId="3" xfId="22" applyFont="1" applyBorder="1" applyAlignment="1">
      <alignment horizontal="center" vertical="center"/>
      <protection/>
    </xf>
    <xf numFmtId="164" fontId="31" fillId="5" borderId="3" xfId="22" applyFont="1" applyFill="1" applyBorder="1" applyAlignment="1">
      <alignment horizontal="center" vertical="center"/>
      <protection/>
    </xf>
    <xf numFmtId="164" fontId="32" fillId="0" borderId="7" xfId="0" applyFont="1" applyBorder="1" applyAlignment="1">
      <alignment horizontal="center" vertical="center"/>
    </xf>
    <xf numFmtId="164" fontId="33" fillId="0" borderId="0" xfId="0" applyFont="1" applyBorder="1" applyAlignment="1">
      <alignment horizontal="center"/>
    </xf>
    <xf numFmtId="164" fontId="34" fillId="0" borderId="0" xfId="0" applyFont="1" applyBorder="1" applyAlignment="1">
      <alignment horizontal="center"/>
    </xf>
    <xf numFmtId="164" fontId="35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8" xfId="0" applyFont="1" applyBorder="1" applyAlignment="1">
      <alignment horizontal="center"/>
    </xf>
    <xf numFmtId="164" fontId="33" fillId="0" borderId="0" xfId="0" applyFont="1" applyBorder="1" applyAlignment="1">
      <alignment horizontal="left"/>
    </xf>
    <xf numFmtId="164" fontId="33" fillId="0" borderId="0" xfId="0" applyFont="1" applyBorder="1" applyAlignment="1">
      <alignment horizontal="center" vertical="center"/>
    </xf>
    <xf numFmtId="164" fontId="32" fillId="0" borderId="0" xfId="0" applyFont="1" applyBorder="1" applyAlignment="1">
      <alignment horizontal="center" vertical="center"/>
    </xf>
    <xf numFmtId="164" fontId="36" fillId="0" borderId="0" xfId="0" applyFont="1" applyBorder="1" applyAlignment="1">
      <alignment horizontal="center"/>
    </xf>
    <xf numFmtId="164" fontId="37" fillId="0" borderId="7" xfId="0" applyFont="1" applyBorder="1" applyAlignment="1">
      <alignment horizontal="center" vertical="center"/>
    </xf>
    <xf numFmtId="164" fontId="34" fillId="0" borderId="0" xfId="0" applyFont="1" applyBorder="1" applyAlignment="1">
      <alignment horizontal="left"/>
    </xf>
    <xf numFmtId="164" fontId="38" fillId="0" borderId="0" xfId="0" applyFont="1" applyBorder="1" applyAlignment="1">
      <alignment horizontal="center"/>
    </xf>
    <xf numFmtId="164" fontId="39" fillId="0" borderId="7" xfId="0" applyFont="1" applyBorder="1" applyAlignment="1">
      <alignment horizontal="center" vertical="center"/>
    </xf>
    <xf numFmtId="164" fontId="40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41" fillId="0" borderId="0" xfId="0" applyFont="1" applyBorder="1" applyAlignment="1">
      <alignment horizontal="center"/>
    </xf>
    <xf numFmtId="164" fontId="21" fillId="0" borderId="0" xfId="0" applyFont="1" applyBorder="1" applyAlignment="1">
      <alignment horizontal="center"/>
    </xf>
    <xf numFmtId="164" fontId="41" fillId="0" borderId="8" xfId="0" applyFont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 horizontal="center"/>
    </xf>
    <xf numFmtId="164" fontId="42" fillId="0" borderId="0" xfId="0" applyFont="1" applyBorder="1" applyAlignment="1">
      <alignment horizontal="center"/>
    </xf>
    <xf numFmtId="164" fontId="41" fillId="0" borderId="8" xfId="0" applyFont="1" applyBorder="1" applyAlignment="1">
      <alignment horizontal="center" vertical="center"/>
    </xf>
    <xf numFmtId="164" fontId="0" fillId="0" borderId="9" xfId="0" applyBorder="1" applyAlignment="1">
      <alignment horizontal="center"/>
    </xf>
    <xf numFmtId="164" fontId="0" fillId="0" borderId="10" xfId="0" applyFont="1" applyBorder="1" applyAlignment="1">
      <alignment horizontal="left"/>
    </xf>
    <xf numFmtId="164" fontId="0" fillId="0" borderId="10" xfId="0" applyFont="1" applyBorder="1" applyAlignment="1">
      <alignment horizontal="center"/>
    </xf>
    <xf numFmtId="164" fontId="42" fillId="0" borderId="10" xfId="0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4" fillId="0" borderId="10" xfId="0" applyFont="1" applyBorder="1" applyAlignment="1">
      <alignment horizontal="center"/>
    </xf>
    <xf numFmtId="164" fontId="4" fillId="0" borderId="11" xfId="0" applyFont="1" applyBorder="1" applyAlignment="1">
      <alignment horizontal="center"/>
    </xf>
    <xf numFmtId="164" fontId="43" fillId="0" borderId="0" xfId="0" applyFont="1" applyAlignment="1">
      <alignment/>
    </xf>
    <xf numFmtId="164" fontId="37" fillId="0" borderId="0" xfId="0" applyFont="1" applyAlignment="1">
      <alignment/>
    </xf>
    <xf numFmtId="164" fontId="17" fillId="0" borderId="0" xfId="0" applyFont="1" applyAlignment="1">
      <alignment/>
    </xf>
    <xf numFmtId="164" fontId="44" fillId="0" borderId="12" xfId="0" applyFont="1" applyBorder="1" applyAlignment="1">
      <alignment horizontal="center" vertical="center" wrapText="1"/>
    </xf>
    <xf numFmtId="164" fontId="21" fillId="0" borderId="13" xfId="0" applyFont="1" applyBorder="1" applyAlignment="1">
      <alignment vertical="center" wrapText="1"/>
    </xf>
    <xf numFmtId="164" fontId="21" fillId="0" borderId="14" xfId="0" applyFont="1" applyBorder="1" applyAlignment="1">
      <alignment vertical="center" wrapText="1"/>
    </xf>
    <xf numFmtId="164" fontId="1" fillId="0" borderId="0" xfId="0" applyFont="1" applyAlignment="1">
      <alignment vertical="center"/>
    </xf>
    <xf numFmtId="164" fontId="21" fillId="0" borderId="7" xfId="0" applyFont="1" applyBorder="1" applyAlignment="1">
      <alignment horizontal="center" vertical="center" wrapText="1"/>
    </xf>
    <xf numFmtId="164" fontId="21" fillId="0" borderId="0" xfId="0" applyFont="1" applyBorder="1" applyAlignment="1">
      <alignment vertical="center" wrapText="1"/>
    </xf>
    <xf numFmtId="164" fontId="21" fillId="0" borderId="8" xfId="0" applyFont="1" applyBorder="1" applyAlignment="1">
      <alignment vertical="center" wrapText="1"/>
    </xf>
    <xf numFmtId="164" fontId="21" fillId="0" borderId="15" xfId="0" applyFont="1" applyBorder="1" applyAlignment="1">
      <alignment horizontal="center" vertical="center" wrapText="1"/>
    </xf>
    <xf numFmtId="164" fontId="21" fillId="0" borderId="16" xfId="0" applyFont="1" applyBorder="1" applyAlignment="1">
      <alignment vertical="center" wrapText="1"/>
    </xf>
    <xf numFmtId="164" fontId="21" fillId="0" borderId="17" xfId="0" applyFont="1" applyBorder="1" applyAlignment="1">
      <alignment vertical="center" wrapText="1"/>
    </xf>
    <xf numFmtId="164" fontId="21" fillId="3" borderId="2" xfId="0" applyFont="1" applyFill="1" applyBorder="1" applyAlignment="1">
      <alignment vertical="center"/>
    </xf>
    <xf numFmtId="164" fontId="21" fillId="3" borderId="3" xfId="0" applyFont="1" applyFill="1" applyBorder="1" applyAlignment="1">
      <alignment horizontal="center" vertical="center"/>
    </xf>
    <xf numFmtId="164" fontId="21" fillId="3" borderId="3" xfId="0" applyFont="1" applyFill="1" applyBorder="1" applyAlignment="1">
      <alignment horizontal="center" vertical="center" shrinkToFit="1"/>
    </xf>
    <xf numFmtId="164" fontId="21" fillId="3" borderId="4" xfId="0" applyFont="1" applyFill="1" applyBorder="1" applyAlignment="1">
      <alignment horizontal="center" vertical="center" shrinkToFit="1"/>
    </xf>
    <xf numFmtId="164" fontId="1" fillId="2" borderId="2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left" vertical="center"/>
    </xf>
    <xf numFmtId="164" fontId="45" fillId="0" borderId="3" xfId="0" applyFont="1" applyBorder="1" applyAlignment="1">
      <alignment horizontal="center" vertical="center"/>
    </xf>
    <xf numFmtId="164" fontId="1" fillId="3" borderId="3" xfId="0" applyFont="1" applyFill="1" applyBorder="1" applyAlignment="1">
      <alignment horizontal="center" vertical="center"/>
    </xf>
    <xf numFmtId="164" fontId="46" fillId="6" borderId="3" xfId="0" applyFont="1" applyFill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1" fillId="5" borderId="3" xfId="0" applyFont="1" applyFill="1" applyBorder="1" applyAlignment="1">
      <alignment horizontal="center" vertical="center"/>
    </xf>
    <xf numFmtId="164" fontId="47" fillId="5" borderId="3" xfId="0" applyFont="1" applyFill="1" applyBorder="1" applyAlignment="1">
      <alignment horizontal="center" vertical="center"/>
    </xf>
    <xf numFmtId="164" fontId="1" fillId="3" borderId="3" xfId="0" applyFont="1" applyFill="1" applyBorder="1" applyAlignment="1">
      <alignment horizontal="center" vertical="center" shrinkToFit="1"/>
    </xf>
    <xf numFmtId="164" fontId="1" fillId="3" borderId="4" xfId="0" applyFont="1" applyFill="1" applyBorder="1" applyAlignment="1">
      <alignment horizontal="center" vertical="center" shrinkToFit="1"/>
    </xf>
    <xf numFmtId="164" fontId="1" fillId="0" borderId="2" xfId="0" applyFont="1" applyBorder="1" applyAlignment="1">
      <alignment horizontal="left" vertical="center"/>
    </xf>
    <xf numFmtId="164" fontId="1" fillId="0" borderId="3" xfId="0" applyFont="1" applyBorder="1" applyAlignment="1">
      <alignment horizontal="left" vertical="center"/>
    </xf>
    <xf numFmtId="164" fontId="48" fillId="0" borderId="3" xfId="0" applyFont="1" applyBorder="1" applyAlignment="1">
      <alignment horizontal="center" vertical="center"/>
    </xf>
    <xf numFmtId="164" fontId="48" fillId="5" borderId="3" xfId="0" applyFont="1" applyFill="1" applyBorder="1" applyAlignment="1">
      <alignment horizontal="center" vertical="center"/>
    </xf>
    <xf numFmtId="164" fontId="47" fillId="0" borderId="3" xfId="0" applyFont="1" applyBorder="1" applyAlignment="1">
      <alignment horizontal="center" vertical="center"/>
    </xf>
    <xf numFmtId="164" fontId="49" fillId="4" borderId="3" xfId="0" applyFont="1" applyFill="1" applyBorder="1" applyAlignment="1">
      <alignment horizontal="center" vertical="center"/>
    </xf>
    <xf numFmtId="164" fontId="47" fillId="2" borderId="3" xfId="0" applyFont="1" applyFill="1" applyBorder="1" applyAlignment="1">
      <alignment horizontal="center" vertical="center"/>
    </xf>
    <xf numFmtId="164" fontId="1" fillId="0" borderId="7" xfId="0" applyFont="1" applyBorder="1" applyAlignment="1">
      <alignment vertical="center"/>
    </xf>
    <xf numFmtId="164" fontId="1" fillId="0" borderId="0" xfId="0" applyFont="1" applyBorder="1" applyAlignment="1">
      <alignment vertical="center"/>
    </xf>
    <xf numFmtId="164" fontId="1" fillId="0" borderId="8" xfId="0" applyFont="1" applyBorder="1" applyAlignment="1">
      <alignment vertical="center"/>
    </xf>
    <xf numFmtId="164" fontId="48" fillId="0" borderId="0" xfId="0" applyFont="1" applyAlignment="1">
      <alignment vertical="center"/>
    </xf>
    <xf numFmtId="164" fontId="1" fillId="0" borderId="2" xfId="0" applyFont="1" applyBorder="1" applyAlignment="1">
      <alignment vertical="center"/>
    </xf>
    <xf numFmtId="164" fontId="47" fillId="0" borderId="3" xfId="0" applyFont="1" applyBorder="1" applyAlignment="1">
      <alignment vertical="center"/>
    </xf>
    <xf numFmtId="164" fontId="48" fillId="0" borderId="0" xfId="0" applyFont="1" applyBorder="1" applyAlignment="1">
      <alignment vertical="center"/>
    </xf>
    <xf numFmtId="164" fontId="1" fillId="0" borderId="0" xfId="0" applyFont="1" applyBorder="1" applyAlignment="1">
      <alignment horizontal="center"/>
    </xf>
    <xf numFmtId="164" fontId="1" fillId="2" borderId="2" xfId="0" applyFont="1" applyFill="1" applyBorder="1" applyAlignment="1">
      <alignment horizontal="center" vertical="center"/>
    </xf>
    <xf numFmtId="164" fontId="1" fillId="2" borderId="3" xfId="0" applyFont="1" applyFill="1" applyBorder="1" applyAlignment="1">
      <alignment vertical="center"/>
    </xf>
    <xf numFmtId="164" fontId="50" fillId="0" borderId="0" xfId="0" applyFont="1" applyBorder="1" applyAlignment="1">
      <alignment horizontal="center" vertical="center"/>
    </xf>
    <xf numFmtId="164" fontId="1" fillId="2" borderId="7" xfId="0" applyFont="1" applyFill="1" applyBorder="1" applyAlignment="1">
      <alignment horizontal="center" vertical="center"/>
    </xf>
    <xf numFmtId="164" fontId="48" fillId="2" borderId="3" xfId="0" applyFont="1" applyFill="1" applyBorder="1" applyAlignment="1">
      <alignment vertical="center"/>
    </xf>
    <xf numFmtId="164" fontId="1" fillId="2" borderId="18" xfId="0" applyFont="1" applyFill="1" applyBorder="1" applyAlignment="1">
      <alignment horizontal="center" vertical="center"/>
    </xf>
    <xf numFmtId="164" fontId="1" fillId="2" borderId="19" xfId="0" applyFont="1" applyFill="1" applyBorder="1" applyAlignment="1">
      <alignment vertical="center"/>
    </xf>
    <xf numFmtId="164" fontId="1" fillId="0" borderId="10" xfId="0" applyFont="1" applyBorder="1" applyAlignment="1">
      <alignment vertical="center"/>
    </xf>
    <xf numFmtId="164" fontId="1" fillId="0" borderId="11" xfId="0" applyFont="1" applyBorder="1" applyAlignment="1">
      <alignment vertical="center"/>
    </xf>
    <xf numFmtId="164" fontId="0" fillId="0" borderId="0" xfId="0" applyAlignment="1">
      <alignment vertical="center"/>
    </xf>
    <xf numFmtId="164" fontId="51" fillId="0" borderId="1" xfId="0" applyFont="1" applyBorder="1" applyAlignment="1">
      <alignment horizontal="center" vertical="center" wrapText="1"/>
    </xf>
    <xf numFmtId="164" fontId="52" fillId="7" borderId="2" xfId="0" applyFont="1" applyFill="1" applyBorder="1" applyAlignment="1">
      <alignment vertical="center"/>
    </xf>
    <xf numFmtId="164" fontId="22" fillId="7" borderId="3" xfId="0" applyFont="1" applyFill="1" applyBorder="1" applyAlignment="1">
      <alignment horizontal="center" vertical="center"/>
    </xf>
    <xf numFmtId="164" fontId="21" fillId="7" borderId="3" xfId="0" applyFont="1" applyFill="1" applyBorder="1" applyAlignment="1">
      <alignment horizontal="center" vertical="center"/>
    </xf>
    <xf numFmtId="164" fontId="22" fillId="7" borderId="3" xfId="0" applyFont="1" applyFill="1" applyBorder="1" applyAlignment="1">
      <alignment horizontal="center" vertical="center" shrinkToFit="1"/>
    </xf>
    <xf numFmtId="164" fontId="22" fillId="7" borderId="4" xfId="0" applyFont="1" applyFill="1" applyBorder="1" applyAlignment="1">
      <alignment horizontal="center" vertical="center" shrinkToFit="1"/>
    </xf>
    <xf numFmtId="164" fontId="53" fillId="0" borderId="0" xfId="0" applyFont="1" applyAlignment="1">
      <alignment vertical="center"/>
    </xf>
    <xf numFmtId="164" fontId="54" fillId="0" borderId="0" xfId="0" applyFont="1" applyAlignment="1">
      <alignment horizontal="center"/>
    </xf>
    <xf numFmtId="166" fontId="1" fillId="2" borderId="3" xfId="0" applyNumberFormat="1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center" vertical="center"/>
    </xf>
    <xf numFmtId="164" fontId="1" fillId="8" borderId="3" xfId="0" applyFont="1" applyFill="1" applyBorder="1" applyAlignment="1">
      <alignment horizontal="center" vertical="center"/>
    </xf>
    <xf numFmtId="164" fontId="47" fillId="8" borderId="3" xfId="0" applyFont="1" applyFill="1" applyBorder="1" applyAlignment="1">
      <alignment horizontal="center" vertical="center"/>
    </xf>
    <xf numFmtId="164" fontId="1" fillId="7" borderId="3" xfId="0" applyFont="1" applyFill="1" applyBorder="1" applyAlignment="1">
      <alignment horizontal="center" vertical="center"/>
    </xf>
    <xf numFmtId="167" fontId="55" fillId="7" borderId="3" xfId="0" applyNumberFormat="1" applyFont="1" applyFill="1" applyBorder="1" applyAlignment="1">
      <alignment horizontal="center" vertical="center" shrinkToFit="1"/>
    </xf>
    <xf numFmtId="167" fontId="55" fillId="7" borderId="4" xfId="0" applyNumberFormat="1" applyFont="1" applyFill="1" applyBorder="1" applyAlignment="1">
      <alignment horizontal="center" vertical="center" shrinkToFit="1"/>
    </xf>
    <xf numFmtId="166" fontId="1" fillId="0" borderId="3" xfId="0" applyNumberFormat="1" applyFont="1" applyBorder="1" applyAlignment="1">
      <alignment horizontal="left" vertical="center"/>
    </xf>
    <xf numFmtId="164" fontId="1" fillId="0" borderId="3" xfId="0" applyFont="1" applyFill="1" applyBorder="1" applyAlignment="1">
      <alignment horizontal="center" vertical="center"/>
    </xf>
    <xf numFmtId="164" fontId="52" fillId="7" borderId="2" xfId="0" applyFont="1" applyFill="1" applyBorder="1" applyAlignment="1">
      <alignment horizontal="left" vertical="center"/>
    </xf>
    <xf numFmtId="164" fontId="21" fillId="7" borderId="6" xfId="0" applyFont="1" applyFill="1" applyBorder="1" applyAlignment="1">
      <alignment vertical="center"/>
    </xf>
    <xf numFmtId="164" fontId="22" fillId="7" borderId="6" xfId="0" applyFont="1" applyFill="1" applyBorder="1" applyAlignment="1">
      <alignment vertical="center" shrinkToFit="1"/>
    </xf>
    <xf numFmtId="164" fontId="22" fillId="7" borderId="20" xfId="0" applyFont="1" applyFill="1" applyBorder="1" applyAlignment="1">
      <alignment vertical="center" shrinkToFit="1"/>
    </xf>
    <xf numFmtId="164" fontId="53" fillId="0" borderId="0" xfId="0" applyFont="1" applyBorder="1" applyAlignment="1">
      <alignment vertical="center"/>
    </xf>
    <xf numFmtId="164" fontId="21" fillId="7" borderId="21" xfId="0" applyFont="1" applyFill="1" applyBorder="1" applyAlignment="1">
      <alignment vertical="center"/>
    </xf>
    <xf numFmtId="164" fontId="22" fillId="7" borderId="21" xfId="0" applyFont="1" applyFill="1" applyBorder="1" applyAlignment="1">
      <alignment vertical="center" shrinkToFit="1"/>
    </xf>
    <xf numFmtId="164" fontId="22" fillId="7" borderId="22" xfId="0" applyFont="1" applyFill="1" applyBorder="1" applyAlignment="1">
      <alignment vertical="center" shrinkToFit="1"/>
    </xf>
    <xf numFmtId="164" fontId="21" fillId="0" borderId="3" xfId="0" applyFont="1" applyBorder="1" applyAlignment="1">
      <alignment horizontal="center" vertical="center"/>
    </xf>
    <xf numFmtId="164" fontId="56" fillId="0" borderId="7" xfId="0" applyFont="1" applyBorder="1" applyAlignment="1">
      <alignment vertical="center"/>
    </xf>
    <xf numFmtId="164" fontId="56" fillId="0" borderId="0" xfId="0" applyFont="1" applyBorder="1" applyAlignment="1">
      <alignment vertical="center"/>
    </xf>
    <xf numFmtId="164" fontId="56" fillId="0" borderId="0" xfId="0" applyFont="1" applyBorder="1" applyAlignment="1">
      <alignment horizontal="left" vertical="center"/>
    </xf>
    <xf numFmtId="164" fontId="57" fillId="0" borderId="0" xfId="0" applyFont="1" applyBorder="1" applyAlignment="1">
      <alignment vertical="center" wrapText="1"/>
    </xf>
    <xf numFmtId="164" fontId="21" fillId="0" borderId="0" xfId="0" applyFont="1" applyBorder="1" applyAlignment="1">
      <alignment vertical="center"/>
    </xf>
    <xf numFmtId="164" fontId="21" fillId="0" borderId="23" xfId="0" applyFont="1" applyBorder="1" applyAlignment="1">
      <alignment vertical="center"/>
    </xf>
    <xf numFmtId="164" fontId="58" fillId="0" borderId="0" xfId="0" applyFont="1" applyBorder="1" applyAlignment="1">
      <alignment vertical="center" wrapText="1"/>
    </xf>
    <xf numFmtId="164" fontId="58" fillId="0" borderId="8" xfId="0" applyFont="1" applyBorder="1" applyAlignment="1">
      <alignment vertical="center"/>
    </xf>
    <xf numFmtId="164" fontId="43" fillId="0" borderId="3" xfId="0" applyFont="1" applyBorder="1" applyAlignment="1">
      <alignment/>
    </xf>
    <xf numFmtId="164" fontId="59" fillId="0" borderId="3" xfId="0" applyFont="1" applyBorder="1" applyAlignment="1">
      <alignment/>
    </xf>
    <xf numFmtId="164" fontId="60" fillId="0" borderId="0" xfId="0" applyFont="1" applyBorder="1" applyAlignment="1">
      <alignment vertical="center"/>
    </xf>
    <xf numFmtId="164" fontId="58" fillId="0" borderId="0" xfId="0" applyFont="1" applyBorder="1" applyAlignment="1">
      <alignment horizontal="center" vertical="center"/>
    </xf>
    <xf numFmtId="164" fontId="37" fillId="2" borderId="3" xfId="0" applyFont="1" applyFill="1" applyBorder="1" applyAlignment="1">
      <alignment horizontal="center" vertical="center"/>
    </xf>
    <xf numFmtId="164" fontId="37" fillId="2" borderId="3" xfId="0" applyFont="1" applyFill="1" applyBorder="1" applyAlignment="1">
      <alignment/>
    </xf>
    <xf numFmtId="164" fontId="56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58" fillId="0" borderId="0" xfId="0" applyFont="1" applyBorder="1" applyAlignment="1">
      <alignment horizontal="center" vertical="center" wrapText="1"/>
    </xf>
    <xf numFmtId="164" fontId="35" fillId="2" borderId="3" xfId="0" applyFont="1" applyFill="1" applyBorder="1" applyAlignment="1">
      <alignment/>
    </xf>
    <xf numFmtId="164" fontId="38" fillId="2" borderId="3" xfId="0" applyFont="1" applyFill="1" applyBorder="1" applyAlignment="1">
      <alignment/>
    </xf>
    <xf numFmtId="164" fontId="0" fillId="0" borderId="0" xfId="0" applyBorder="1" applyAlignment="1">
      <alignment vertical="center"/>
    </xf>
    <xf numFmtId="164" fontId="0" fillId="0" borderId="7" xfId="0" applyBorder="1" applyAlignment="1">
      <alignment vertical="center"/>
    </xf>
    <xf numFmtId="164" fontId="37" fillId="2" borderId="3" xfId="0" applyFont="1" applyFill="1" applyBorder="1" applyAlignment="1">
      <alignment/>
    </xf>
    <xf numFmtId="164" fontId="0" fillId="0" borderId="8" xfId="0" applyBorder="1" applyAlignment="1">
      <alignment vertical="center"/>
    </xf>
    <xf numFmtId="164" fontId="37" fillId="2" borderId="3" xfId="0" applyFont="1" applyFill="1" applyBorder="1" applyAlignment="1">
      <alignment horizontal="center"/>
    </xf>
    <xf numFmtId="164" fontId="0" fillId="0" borderId="9" xfId="0" applyBorder="1" applyAlignment="1">
      <alignment vertical="center"/>
    </xf>
    <xf numFmtId="164" fontId="0" fillId="0" borderId="10" xfId="0" applyBorder="1" applyAlignment="1">
      <alignment vertical="center"/>
    </xf>
    <xf numFmtId="164" fontId="0" fillId="0" borderId="11" xfId="0" applyBorder="1" applyAlignment="1">
      <alignment vertical="center"/>
    </xf>
    <xf numFmtId="164" fontId="61" fillId="0" borderId="6" xfId="23" applyFont="1" applyBorder="1" applyAlignment="1">
      <alignment horizontal="center" vertical="center" wrapText="1"/>
      <protection/>
    </xf>
    <xf numFmtId="164" fontId="62" fillId="9" borderId="3" xfId="23" applyFont="1" applyFill="1" applyBorder="1" applyAlignment="1">
      <alignment vertical="center"/>
      <protection/>
    </xf>
    <xf numFmtId="164" fontId="63" fillId="9" borderId="3" xfId="23" applyFont="1" applyFill="1" applyBorder="1" applyAlignment="1">
      <alignment horizontal="center" vertical="center"/>
      <protection/>
    </xf>
    <xf numFmtId="164" fontId="8" fillId="9" borderId="3" xfId="23" applyFont="1" applyFill="1" applyBorder="1" applyAlignment="1">
      <alignment horizontal="center" vertical="center"/>
      <protection/>
    </xf>
    <xf numFmtId="164" fontId="21" fillId="9" borderId="3" xfId="23" applyFont="1" applyFill="1" applyBorder="1" applyAlignment="1">
      <alignment horizontal="center" vertical="center"/>
      <protection/>
    </xf>
    <xf numFmtId="164" fontId="32" fillId="9" borderId="3" xfId="23" applyFont="1" applyFill="1" applyBorder="1" applyAlignment="1">
      <alignment horizontal="center" vertical="center"/>
      <protection/>
    </xf>
    <xf numFmtId="164" fontId="64" fillId="9" borderId="3" xfId="23" applyFont="1" applyFill="1" applyBorder="1" applyAlignment="1">
      <alignment horizontal="center" vertical="center" shrinkToFit="1"/>
      <protection/>
    </xf>
    <xf numFmtId="164" fontId="22" fillId="9" borderId="3" xfId="0" applyFont="1" applyFill="1" applyBorder="1" applyAlignment="1">
      <alignment horizontal="center" vertical="center"/>
    </xf>
    <xf numFmtId="164" fontId="56" fillId="0" borderId="3" xfId="23" applyFont="1" applyFill="1" applyBorder="1" applyAlignment="1">
      <alignment horizontal="left" vertical="center"/>
      <protection/>
    </xf>
    <xf numFmtId="164" fontId="17" fillId="9" borderId="3" xfId="23" applyFont="1" applyFill="1" applyBorder="1" applyAlignment="1">
      <alignment horizontal="center" vertical="center"/>
      <protection/>
    </xf>
    <xf numFmtId="164" fontId="65" fillId="0" borderId="3" xfId="22" applyFont="1" applyFill="1" applyBorder="1" applyAlignment="1">
      <alignment horizontal="center" vertical="center"/>
      <protection/>
    </xf>
    <xf numFmtId="164" fontId="66" fillId="10" borderId="3" xfId="22" applyFont="1" applyFill="1" applyBorder="1" applyAlignment="1">
      <alignment horizontal="center" vertical="center"/>
      <protection/>
    </xf>
    <xf numFmtId="164" fontId="65" fillId="10" borderId="3" xfId="22" applyFont="1" applyFill="1" applyBorder="1" applyAlignment="1">
      <alignment horizontal="center" vertical="center"/>
      <protection/>
    </xf>
    <xf numFmtId="164" fontId="56" fillId="9" borderId="3" xfId="23" applyNumberFormat="1" applyFont="1" applyFill="1" applyBorder="1" applyAlignment="1">
      <alignment horizontal="center" vertical="center"/>
      <protection/>
    </xf>
    <xf numFmtId="164" fontId="67" fillId="9" borderId="3" xfId="23" applyNumberFormat="1" applyFont="1" applyFill="1" applyBorder="1" applyAlignment="1">
      <alignment horizontal="center" vertical="center" shrinkToFit="1"/>
      <protection/>
    </xf>
    <xf numFmtId="164" fontId="62" fillId="9" borderId="3" xfId="23" applyFont="1" applyFill="1" applyBorder="1" applyAlignment="1">
      <alignment horizontal="left" vertical="center"/>
      <protection/>
    </xf>
    <xf numFmtId="164" fontId="68" fillId="9" borderId="3" xfId="23" applyFont="1" applyFill="1" applyBorder="1" applyAlignment="1">
      <alignment horizontal="center" vertical="center"/>
      <protection/>
    </xf>
    <xf numFmtId="164" fontId="63" fillId="9" borderId="3" xfId="23" applyFont="1" applyFill="1" applyBorder="1" applyAlignment="1">
      <alignment horizontal="center" vertical="center" shrinkToFit="1"/>
      <protection/>
    </xf>
    <xf numFmtId="164" fontId="66" fillId="0" borderId="3" xfId="22" applyFont="1" applyFill="1" applyBorder="1" applyAlignment="1">
      <alignment horizontal="center" vertical="center"/>
      <protection/>
    </xf>
    <xf numFmtId="164" fontId="69" fillId="4" borderId="3" xfId="22" applyFont="1" applyFill="1" applyBorder="1" applyAlignment="1">
      <alignment horizontal="center" vertical="center"/>
      <protection/>
    </xf>
    <xf numFmtId="164" fontId="70" fillId="10" borderId="3" xfId="22" applyFont="1" applyFill="1" applyBorder="1" applyAlignment="1">
      <alignment horizontal="center" vertical="center"/>
      <protection/>
    </xf>
    <xf numFmtId="164" fontId="1" fillId="0" borderId="24" xfId="23" applyFont="1" applyFill="1" applyBorder="1" applyAlignment="1">
      <alignment horizontal="left" vertical="center"/>
      <protection/>
    </xf>
    <xf numFmtId="164" fontId="71" fillId="0" borderId="24" xfId="23" applyFont="1" applyBorder="1">
      <alignment/>
      <protection/>
    </xf>
    <xf numFmtId="164" fontId="53" fillId="2" borderId="24" xfId="22" applyFont="1" applyFill="1" applyBorder="1" applyAlignment="1">
      <alignment horizontal="center" vertical="center"/>
      <protection/>
    </xf>
    <xf numFmtId="164" fontId="31" fillId="2" borderId="24" xfId="22" applyFont="1" applyFill="1" applyBorder="1" applyAlignment="1">
      <alignment horizontal="center" vertical="center"/>
      <protection/>
    </xf>
    <xf numFmtId="164" fontId="26" fillId="10" borderId="3" xfId="22" applyFont="1" applyFill="1" applyBorder="1" applyAlignment="1">
      <alignment horizontal="center" vertical="center"/>
      <protection/>
    </xf>
    <xf numFmtId="164" fontId="27" fillId="10" borderId="3" xfId="22" applyFont="1" applyFill="1" applyBorder="1" applyAlignment="1">
      <alignment horizontal="center" vertical="center"/>
      <protection/>
    </xf>
    <xf numFmtId="164" fontId="27" fillId="0" borderId="3" xfId="22" applyFont="1" applyFill="1" applyBorder="1" applyAlignment="1">
      <alignment horizontal="center" vertical="center"/>
      <protection/>
    </xf>
    <xf numFmtId="164" fontId="43" fillId="0" borderId="0" xfId="23" applyFont="1" applyAlignment="1">
      <alignment vertical="center"/>
      <protection/>
    </xf>
    <xf numFmtId="164" fontId="43" fillId="0" borderId="0" xfId="23" applyFont="1" applyBorder="1" applyAlignment="1">
      <alignment vertical="center"/>
      <protection/>
    </xf>
    <xf numFmtId="164" fontId="0" fillId="0" borderId="0" xfId="23" applyAlignment="1">
      <alignment vertical="center"/>
      <protection/>
    </xf>
    <xf numFmtId="164" fontId="43" fillId="0" borderId="3" xfId="23" applyFont="1" applyBorder="1" applyAlignment="1">
      <alignment vertical="center"/>
      <protection/>
    </xf>
    <xf numFmtId="164" fontId="59" fillId="0" borderId="3" xfId="23" applyFont="1" applyBorder="1" applyAlignment="1">
      <alignment vertical="center"/>
      <protection/>
    </xf>
    <xf numFmtId="164" fontId="37" fillId="2" borderId="3" xfId="23" applyFont="1" applyFill="1" applyBorder="1" applyAlignment="1">
      <alignment vertical="center"/>
      <protection/>
    </xf>
    <xf numFmtId="164" fontId="43" fillId="0" borderId="0" xfId="23" applyFont="1" applyAlignment="1">
      <alignment horizontal="center" vertical="center"/>
      <protection/>
    </xf>
    <xf numFmtId="164" fontId="38" fillId="2" borderId="3" xfId="23" applyFont="1" applyFill="1" applyBorder="1" applyAlignment="1">
      <alignment vertical="center"/>
      <protection/>
    </xf>
    <xf numFmtId="164" fontId="72" fillId="2" borderId="3" xfId="23" applyFont="1" applyFill="1" applyBorder="1" applyAlignment="1">
      <alignment horizontal="center" vertical="center"/>
      <protection/>
    </xf>
    <xf numFmtId="164" fontId="37" fillId="2" borderId="3" xfId="23" applyFont="1" applyFill="1" applyBorder="1" applyAlignment="1">
      <alignment horizontal="center" vertical="center"/>
      <protection/>
    </xf>
    <xf numFmtId="164" fontId="1" fillId="0" borderId="0" xfId="0" applyFont="1" applyAlignment="1">
      <alignment/>
    </xf>
    <xf numFmtId="164" fontId="53" fillId="0" borderId="0" xfId="0" applyFont="1" applyAlignment="1">
      <alignment/>
    </xf>
    <xf numFmtId="164" fontId="73" fillId="0" borderId="3" xfId="0" applyFont="1" applyBorder="1" applyAlignment="1">
      <alignment horizontal="center" vertical="center" wrapText="1"/>
    </xf>
    <xf numFmtId="164" fontId="21" fillId="0" borderId="25" xfId="0" applyFont="1" applyBorder="1" applyAlignment="1">
      <alignment wrapText="1"/>
    </xf>
    <xf numFmtId="164" fontId="21" fillId="0" borderId="26" xfId="0" applyFont="1" applyBorder="1" applyAlignment="1">
      <alignment wrapText="1"/>
    </xf>
    <xf numFmtId="164" fontId="21" fillId="3" borderId="3" xfId="23" applyFont="1" applyFill="1" applyBorder="1" applyAlignment="1">
      <alignment horizontal="center" vertical="center"/>
      <protection/>
    </xf>
    <xf numFmtId="164" fontId="21" fillId="3" borderId="3" xfId="23" applyFont="1" applyFill="1" applyBorder="1" applyAlignment="1">
      <alignment horizontal="left" vertical="center"/>
      <protection/>
    </xf>
    <xf numFmtId="164" fontId="21" fillId="3" borderId="3" xfId="23" applyFont="1" applyFill="1" applyBorder="1" applyAlignment="1">
      <alignment horizontal="center" vertical="center" shrinkToFit="1"/>
      <protection/>
    </xf>
    <xf numFmtId="164" fontId="1" fillId="0" borderId="0" xfId="0" applyFont="1" applyAlignment="1">
      <alignment horizontal="center" vertical="center"/>
    </xf>
    <xf numFmtId="164" fontId="21" fillId="0" borderId="3" xfId="23" applyFont="1" applyBorder="1" applyAlignment="1">
      <alignment horizontal="center" vertical="center"/>
      <protection/>
    </xf>
    <xf numFmtId="164" fontId="21" fillId="0" borderId="3" xfId="23" applyFont="1" applyBorder="1" applyAlignment="1">
      <alignment horizontal="left" vertical="center"/>
      <protection/>
    </xf>
    <xf numFmtId="168" fontId="21" fillId="0" borderId="3" xfId="20" applyNumberFormat="1" applyFont="1" applyBorder="1" applyAlignment="1">
      <alignment horizontal="center" vertical="center" shrinkToFit="1"/>
      <protection/>
    </xf>
    <xf numFmtId="164" fontId="1" fillId="3" borderId="3" xfId="23" applyFont="1" applyFill="1" applyBorder="1" applyAlignment="1">
      <alignment horizontal="center" vertical="center"/>
      <protection/>
    </xf>
    <xf numFmtId="164" fontId="75" fillId="4" borderId="3" xfId="0" applyFont="1" applyFill="1" applyBorder="1" applyAlignment="1">
      <alignment horizontal="center" vertical="center"/>
    </xf>
    <xf numFmtId="164" fontId="1" fillId="5" borderId="3" xfId="23" applyFont="1" applyFill="1" applyBorder="1" applyAlignment="1">
      <alignment horizontal="center" vertical="center" shrinkToFit="1"/>
      <protection/>
    </xf>
    <xf numFmtId="168" fontId="21" fillId="0" borderId="27" xfId="20" applyNumberFormat="1" applyFont="1" applyBorder="1" applyAlignment="1">
      <alignment horizontal="center" vertical="center" shrinkToFit="1"/>
      <protection/>
    </xf>
    <xf numFmtId="164" fontId="21" fillId="0" borderId="6" xfId="23" applyFont="1" applyBorder="1" applyAlignment="1">
      <alignment horizontal="center" vertical="center"/>
      <protection/>
    </xf>
    <xf numFmtId="164" fontId="21" fillId="5" borderId="3" xfId="0" applyFont="1" applyFill="1" applyBorder="1" applyAlignment="1">
      <alignment horizontal="center" vertical="center"/>
    </xf>
    <xf numFmtId="164" fontId="21" fillId="0" borderId="28" xfId="0" applyFont="1" applyBorder="1" applyAlignment="1">
      <alignment horizontal="center" vertical="center" readingOrder="1"/>
    </xf>
    <xf numFmtId="168" fontId="21" fillId="0" borderId="0" xfId="20" applyNumberFormat="1" applyFont="1" applyBorder="1" applyAlignment="1">
      <alignment horizontal="center" vertical="center" shrinkToFit="1"/>
      <protection/>
    </xf>
    <xf numFmtId="164" fontId="21" fillId="0" borderId="3" xfId="20" applyFont="1" applyBorder="1" applyAlignment="1">
      <alignment horizontal="left" vertical="center" wrapText="1"/>
      <protection/>
    </xf>
    <xf numFmtId="164" fontId="49" fillId="4" borderId="29" xfId="0" applyFont="1" applyFill="1" applyBorder="1" applyAlignment="1">
      <alignment horizontal="center" vertical="center"/>
    </xf>
    <xf numFmtId="168" fontId="21" fillId="0" borderId="6" xfId="20" applyNumberFormat="1" applyFont="1" applyBorder="1" applyAlignment="1">
      <alignment horizontal="center" vertical="center" shrinkToFit="1"/>
      <protection/>
    </xf>
    <xf numFmtId="164" fontId="21" fillId="0" borderId="3" xfId="0" applyFont="1" applyBorder="1" applyAlignment="1">
      <alignment horizontal="center" vertical="center" readingOrder="1"/>
    </xf>
    <xf numFmtId="164" fontId="1" fillId="0" borderId="0" xfId="0" applyFont="1" applyAlignment="1">
      <alignment horizontal="center"/>
    </xf>
    <xf numFmtId="164" fontId="48" fillId="0" borderId="0" xfId="0" applyFont="1" applyAlignment="1">
      <alignment/>
    </xf>
    <xf numFmtId="164" fontId="1" fillId="0" borderId="0" xfId="0" applyFont="1" applyBorder="1" applyAlignment="1">
      <alignment horizontal="left"/>
    </xf>
    <xf numFmtId="164" fontId="76" fillId="0" borderId="0" xfId="0" applyFont="1" applyAlignment="1">
      <alignment/>
    </xf>
    <xf numFmtId="164" fontId="76" fillId="0" borderId="0" xfId="0" applyFont="1" applyAlignment="1">
      <alignment horizontal="center"/>
    </xf>
    <xf numFmtId="164" fontId="77" fillId="0" borderId="0" xfId="0" applyFont="1" applyAlignment="1">
      <alignment/>
    </xf>
    <xf numFmtId="164" fontId="78" fillId="0" borderId="30" xfId="0" applyFont="1" applyBorder="1" applyAlignment="1">
      <alignment horizontal="center"/>
    </xf>
    <xf numFmtId="164" fontId="78" fillId="0" borderId="23" xfId="0" applyFont="1" applyBorder="1" applyAlignment="1">
      <alignment/>
    </xf>
    <xf numFmtId="164" fontId="78" fillId="0" borderId="25" xfId="0" applyFont="1" applyBorder="1" applyAlignment="1">
      <alignment/>
    </xf>
    <xf numFmtId="164" fontId="77" fillId="0" borderId="0" xfId="0" applyFont="1" applyAlignment="1">
      <alignment horizontal="center"/>
    </xf>
    <xf numFmtId="164" fontId="78" fillId="0" borderId="31" xfId="0" applyFont="1" applyBorder="1" applyAlignment="1">
      <alignment horizontal="center" vertical="center" wrapText="1"/>
    </xf>
    <xf numFmtId="164" fontId="78" fillId="0" borderId="0" xfId="0" applyFont="1" applyBorder="1" applyAlignment="1">
      <alignment vertical="center" wrapText="1"/>
    </xf>
    <xf numFmtId="164" fontId="78" fillId="0" borderId="26" xfId="0" applyFont="1" applyBorder="1" applyAlignment="1">
      <alignment vertical="center" wrapText="1"/>
    </xf>
    <xf numFmtId="164" fontId="78" fillId="0" borderId="27" xfId="0" applyFont="1" applyBorder="1" applyAlignment="1">
      <alignment horizontal="center" vertical="center"/>
    </xf>
    <xf numFmtId="164" fontId="78" fillId="0" borderId="16" xfId="0" applyFont="1" applyBorder="1" applyAlignment="1">
      <alignment vertical="center"/>
    </xf>
    <xf numFmtId="164" fontId="78" fillId="0" borderId="32" xfId="0" applyFont="1" applyBorder="1" applyAlignment="1">
      <alignment vertical="center"/>
    </xf>
    <xf numFmtId="164" fontId="78" fillId="3" borderId="3" xfId="0" applyFont="1" applyFill="1" applyBorder="1" applyAlignment="1">
      <alignment vertical="center"/>
    </xf>
    <xf numFmtId="164" fontId="78" fillId="3" borderId="3" xfId="0" applyFont="1" applyFill="1" applyBorder="1" applyAlignment="1">
      <alignment horizontal="center" vertical="center"/>
    </xf>
    <xf numFmtId="164" fontId="78" fillId="3" borderId="3" xfId="0" applyFont="1" applyFill="1" applyBorder="1" applyAlignment="1">
      <alignment horizontal="center"/>
    </xf>
    <xf numFmtId="164" fontId="78" fillId="3" borderId="3" xfId="0" applyFont="1" applyFill="1" applyBorder="1" applyAlignment="1">
      <alignment horizontal="center" shrinkToFit="1"/>
    </xf>
    <xf numFmtId="164" fontId="76" fillId="0" borderId="0" xfId="0" applyFont="1" applyAlignment="1">
      <alignment vertical="center"/>
    </xf>
    <xf numFmtId="164" fontId="79" fillId="0" borderId="0" xfId="0" applyFont="1" applyAlignment="1">
      <alignment vertical="center"/>
    </xf>
    <xf numFmtId="164" fontId="78" fillId="0" borderId="3" xfId="0" applyFont="1" applyBorder="1" applyAlignment="1" applyProtection="1">
      <alignment horizontal="center" vertical="center" readingOrder="1"/>
      <protection locked="0"/>
    </xf>
    <xf numFmtId="164" fontId="78" fillId="11" borderId="3" xfId="0" applyFont="1" applyFill="1" applyBorder="1" applyAlignment="1" applyProtection="1">
      <alignment horizontal="center" vertical="center" readingOrder="1"/>
      <protection/>
    </xf>
    <xf numFmtId="164" fontId="78" fillId="11" borderId="3" xfId="0" applyFont="1" applyFill="1" applyBorder="1" applyAlignment="1" applyProtection="1">
      <alignment horizontal="center" vertical="center" readingOrder="1"/>
      <protection locked="0"/>
    </xf>
    <xf numFmtId="164" fontId="76" fillId="2" borderId="3" xfId="0" applyFont="1" applyFill="1" applyBorder="1" applyAlignment="1">
      <alignment horizontal="center" vertical="center"/>
    </xf>
    <xf numFmtId="164" fontId="76" fillId="2" borderId="3" xfId="0" applyFont="1" applyFill="1" applyBorder="1" applyAlignment="1">
      <alignment horizontal="left" vertical="center"/>
    </xf>
    <xf numFmtId="164" fontId="76" fillId="3" borderId="3" xfId="0" applyFont="1" applyFill="1" applyBorder="1" applyAlignment="1">
      <alignment horizontal="center" vertical="center"/>
    </xf>
    <xf numFmtId="164" fontId="76" fillId="0" borderId="3" xfId="0" applyFont="1" applyBorder="1" applyAlignment="1">
      <alignment horizontal="center" vertical="center"/>
    </xf>
    <xf numFmtId="164" fontId="76" fillId="11" borderId="3" xfId="0" applyFont="1" applyFill="1" applyBorder="1" applyAlignment="1">
      <alignment horizontal="center" vertical="center"/>
    </xf>
    <xf numFmtId="164" fontId="80" fillId="11" borderId="3" xfId="0" applyFont="1" applyFill="1" applyBorder="1" applyAlignment="1">
      <alignment horizontal="center" vertical="center"/>
    </xf>
    <xf numFmtId="164" fontId="80" fillId="0" borderId="3" xfId="0" applyFont="1" applyBorder="1" applyAlignment="1">
      <alignment horizontal="center" vertical="center"/>
    </xf>
    <xf numFmtId="164" fontId="76" fillId="3" borderId="3" xfId="0" applyFont="1" applyFill="1" applyBorder="1" applyAlignment="1">
      <alignment horizontal="center" vertical="center" shrinkToFit="1"/>
    </xf>
    <xf numFmtId="164" fontId="81" fillId="0" borderId="0" xfId="0" applyFont="1" applyAlignment="1">
      <alignment horizontal="left" vertical="center"/>
    </xf>
    <xf numFmtId="164" fontId="78" fillId="0" borderId="3" xfId="0" applyFont="1" applyBorder="1" applyAlignment="1" applyProtection="1">
      <alignment vertical="center" readingOrder="1"/>
      <protection/>
    </xf>
    <xf numFmtId="164" fontId="76" fillId="11" borderId="3" xfId="0" applyFont="1" applyFill="1" applyBorder="1" applyAlignment="1" applyProtection="1">
      <alignment horizontal="right" vertical="center" readingOrder="1"/>
      <protection/>
    </xf>
    <xf numFmtId="164" fontId="78" fillId="0" borderId="3" xfId="0" applyFont="1" applyBorder="1" applyAlignment="1">
      <alignment horizontal="center" vertical="center"/>
    </xf>
    <xf numFmtId="164" fontId="78" fillId="11" borderId="3" xfId="0" applyFont="1" applyFill="1" applyBorder="1" applyAlignment="1">
      <alignment horizontal="center" vertical="center"/>
    </xf>
    <xf numFmtId="164" fontId="82" fillId="0" borderId="3" xfId="0" applyFont="1" applyBorder="1" applyAlignment="1">
      <alignment horizontal="center" vertical="center"/>
    </xf>
    <xf numFmtId="164" fontId="83" fillId="0" borderId="3" xfId="0" applyFont="1" applyBorder="1" applyAlignment="1">
      <alignment horizontal="center" vertical="center"/>
    </xf>
    <xf numFmtId="164" fontId="83" fillId="11" borderId="3" xfId="0" applyFont="1" applyFill="1" applyBorder="1" applyAlignment="1">
      <alignment horizontal="center" vertical="center"/>
    </xf>
    <xf numFmtId="164" fontId="82" fillId="11" borderId="3" xfId="0" applyFont="1" applyFill="1" applyBorder="1" applyAlignment="1">
      <alignment horizontal="center" vertical="center"/>
    </xf>
    <xf numFmtId="164" fontId="84" fillId="0" borderId="3" xfId="0" applyFont="1" applyBorder="1" applyAlignment="1">
      <alignment horizontal="center" vertical="center"/>
    </xf>
    <xf numFmtId="164" fontId="85" fillId="11" borderId="3" xfId="0" applyFont="1" applyFill="1" applyBorder="1" applyAlignment="1">
      <alignment horizontal="center" vertical="center"/>
    </xf>
    <xf numFmtId="164" fontId="76" fillId="2" borderId="29" xfId="0" applyFont="1" applyFill="1" applyBorder="1" applyAlignment="1">
      <alignment horizontal="center" vertical="center"/>
    </xf>
    <xf numFmtId="164" fontId="76" fillId="2" borderId="3" xfId="0" applyFont="1" applyFill="1" applyBorder="1" applyAlignment="1">
      <alignment vertical="center"/>
    </xf>
    <xf numFmtId="164" fontId="86" fillId="3" borderId="3" xfId="0" applyFont="1" applyFill="1" applyBorder="1" applyAlignment="1">
      <alignment horizontal="center" vertical="center"/>
    </xf>
    <xf numFmtId="164" fontId="84" fillId="11" borderId="3" xfId="0" applyFont="1" applyFill="1" applyBorder="1" applyAlignment="1">
      <alignment horizontal="center" vertical="center"/>
    </xf>
    <xf numFmtId="164" fontId="76" fillId="3" borderId="6" xfId="0" applyFont="1" applyFill="1" applyBorder="1" applyAlignment="1">
      <alignment horizontal="center" vertical="center"/>
    </xf>
    <xf numFmtId="164" fontId="78" fillId="3" borderId="6" xfId="0" applyFont="1" applyFill="1" applyBorder="1" applyAlignment="1">
      <alignment vertical="center"/>
    </xf>
    <xf numFmtId="164" fontId="78" fillId="3" borderId="21" xfId="0" applyFont="1" applyFill="1" applyBorder="1" applyAlignment="1">
      <alignment vertical="center"/>
    </xf>
    <xf numFmtId="164" fontId="87" fillId="4" borderId="3" xfId="0" applyFont="1" applyFill="1" applyBorder="1" applyAlignment="1">
      <alignment horizontal="center" vertical="center"/>
    </xf>
    <xf numFmtId="164" fontId="76" fillId="0" borderId="3" xfId="0" applyFont="1" applyBorder="1" applyAlignment="1">
      <alignment horizontal="left" vertical="center"/>
    </xf>
    <xf numFmtId="164" fontId="88" fillId="4" borderId="3" xfId="0" applyFont="1" applyFill="1" applyBorder="1" applyAlignment="1">
      <alignment horizontal="center" vertical="center"/>
    </xf>
    <xf numFmtId="164" fontId="78" fillId="3" borderId="3" xfId="0" applyFont="1" applyFill="1" applyBorder="1" applyAlignment="1">
      <alignment horizontal="left" vertical="center"/>
    </xf>
    <xf numFmtId="164" fontId="78" fillId="3" borderId="6" xfId="0" applyFont="1" applyFill="1" applyBorder="1" applyAlignment="1">
      <alignment vertical="center" shrinkToFit="1"/>
    </xf>
    <xf numFmtId="164" fontId="89" fillId="0" borderId="0" xfId="0" applyFont="1" applyAlignment="1">
      <alignment horizontal="center" vertical="center"/>
    </xf>
    <xf numFmtId="164" fontId="78" fillId="3" borderId="21" xfId="0" applyFont="1" applyFill="1" applyBorder="1" applyAlignment="1">
      <alignment vertical="center" shrinkToFit="1"/>
    </xf>
    <xf numFmtId="164" fontId="21" fillId="0" borderId="3" xfId="0" applyFont="1" applyBorder="1" applyAlignment="1" applyProtection="1">
      <alignment horizontal="center" vertical="center"/>
      <protection locked="0"/>
    </xf>
    <xf numFmtId="164" fontId="21" fillId="11" borderId="3" xfId="0" applyFont="1" applyFill="1" applyBorder="1" applyAlignment="1" applyProtection="1">
      <alignment horizontal="center" vertical="center"/>
      <protection/>
    </xf>
    <xf numFmtId="164" fontId="21" fillId="11" borderId="3" xfId="0" applyFont="1" applyFill="1" applyBorder="1" applyAlignment="1" applyProtection="1">
      <alignment horizontal="center" vertical="center"/>
      <protection locked="0"/>
    </xf>
    <xf numFmtId="164" fontId="76" fillId="0" borderId="3" xfId="0" applyFont="1" applyFill="1" applyBorder="1" applyAlignment="1">
      <alignment horizontal="center" vertical="center"/>
    </xf>
    <xf numFmtId="164" fontId="76" fillId="5" borderId="3" xfId="0" applyFont="1" applyFill="1" applyBorder="1" applyAlignment="1">
      <alignment horizontal="center" vertical="center"/>
    </xf>
    <xf numFmtId="164" fontId="78" fillId="0" borderId="3" xfId="0" applyFont="1" applyFill="1" applyBorder="1" applyAlignment="1">
      <alignment horizontal="center" vertical="center"/>
    </xf>
    <xf numFmtId="164" fontId="89" fillId="0" borderId="0" xfId="0" applyFont="1" applyAlignment="1">
      <alignment horizontal="left" vertical="center"/>
    </xf>
    <xf numFmtId="164" fontId="45" fillId="0" borderId="3" xfId="0" applyFont="1" applyBorder="1" applyAlignment="1" applyProtection="1">
      <alignment horizontal="center" vertical="center"/>
      <protection/>
    </xf>
    <xf numFmtId="164" fontId="21" fillId="0" borderId="3" xfId="0" applyFont="1" applyBorder="1" applyAlignment="1" applyProtection="1">
      <alignment horizontal="center" vertical="center"/>
      <protection/>
    </xf>
    <xf numFmtId="164" fontId="1" fillId="11" borderId="3" xfId="0" applyFont="1" applyFill="1" applyBorder="1" applyAlignment="1" applyProtection="1">
      <alignment horizontal="center" vertical="center"/>
      <protection/>
    </xf>
    <xf numFmtId="164" fontId="80" fillId="0" borderId="3" xfId="0" applyFont="1" applyFill="1" applyBorder="1" applyAlignment="1">
      <alignment horizontal="center" vertical="center"/>
    </xf>
    <xf numFmtId="164" fontId="78" fillId="5" borderId="3" xfId="0" applyFont="1" applyFill="1" applyBorder="1" applyAlignment="1">
      <alignment horizontal="center" vertical="center"/>
    </xf>
    <xf numFmtId="164" fontId="80" fillId="5" borderId="3" xfId="0" applyFont="1" applyFill="1" applyBorder="1" applyAlignment="1">
      <alignment horizontal="center" vertical="center"/>
    </xf>
    <xf numFmtId="164" fontId="86" fillId="0" borderId="3" xfId="0" applyFont="1" applyFill="1" applyBorder="1" applyAlignment="1">
      <alignment horizontal="center" vertical="center"/>
    </xf>
    <xf numFmtId="164" fontId="61" fillId="0" borderId="0" xfId="0" applyFont="1" applyAlignment="1">
      <alignment horizontal="left" vertical="center"/>
    </xf>
    <xf numFmtId="164" fontId="76" fillId="0" borderId="3" xfId="0" applyFont="1" applyFill="1" applyBorder="1" applyAlignment="1">
      <alignment horizontal="center" wrapText="1"/>
    </xf>
    <xf numFmtId="164" fontId="76" fillId="5" borderId="3" xfId="0" applyFont="1" applyFill="1" applyBorder="1" applyAlignment="1">
      <alignment horizontal="center" wrapText="1"/>
    </xf>
    <xf numFmtId="164" fontId="78" fillId="0" borderId="3" xfId="0" applyFont="1" applyFill="1" applyBorder="1" applyAlignment="1">
      <alignment horizontal="center" wrapText="1"/>
    </xf>
    <xf numFmtId="164" fontId="90" fillId="4" borderId="3" xfId="0" applyFont="1" applyFill="1" applyBorder="1" applyAlignment="1">
      <alignment horizontal="center" vertical="center"/>
    </xf>
    <xf numFmtId="164" fontId="76" fillId="0" borderId="3" xfId="0" applyFont="1" applyFill="1" applyBorder="1" applyAlignment="1">
      <alignment horizontal="left" vertical="center"/>
    </xf>
    <xf numFmtId="164" fontId="78" fillId="3" borderId="3" xfId="0" applyFont="1" applyFill="1" applyBorder="1" applyAlignment="1">
      <alignment horizontal="center" vertical="center" shrinkToFit="1"/>
    </xf>
    <xf numFmtId="164" fontId="21" fillId="0" borderId="0" xfId="0" applyFont="1" applyBorder="1" applyAlignment="1" applyProtection="1">
      <alignment horizontal="center" vertical="center"/>
      <protection locked="0"/>
    </xf>
    <xf numFmtId="164" fontId="21" fillId="0" borderId="0" xfId="0" applyFont="1" applyBorder="1" applyAlignment="1" applyProtection="1">
      <alignment horizontal="center" vertical="center"/>
      <protection/>
    </xf>
    <xf numFmtId="164" fontId="77" fillId="0" borderId="3" xfId="0" applyFont="1" applyFill="1" applyBorder="1" applyAlignment="1">
      <alignment horizontal="center" vertical="center"/>
    </xf>
    <xf numFmtId="164" fontId="77" fillId="5" borderId="3" xfId="0" applyFont="1" applyFill="1" applyBorder="1" applyAlignment="1">
      <alignment horizontal="center" vertical="center"/>
    </xf>
    <xf numFmtId="164" fontId="91" fillId="0" borderId="3" xfId="0" applyFont="1" applyFill="1" applyBorder="1" applyAlignment="1">
      <alignment horizontal="center" vertical="center"/>
    </xf>
    <xf numFmtId="164" fontId="91" fillId="5" borderId="3" xfId="0" applyFont="1" applyFill="1" applyBorder="1" applyAlignment="1">
      <alignment horizontal="center" vertical="center"/>
    </xf>
    <xf numFmtId="164" fontId="92" fillId="4" borderId="3" xfId="0" applyFont="1" applyFill="1" applyBorder="1" applyAlignment="1">
      <alignment horizontal="center" vertical="center"/>
    </xf>
    <xf numFmtId="164" fontId="93" fillId="0" borderId="3" xfId="0" applyFont="1" applyFill="1" applyBorder="1" applyAlignment="1">
      <alignment horizontal="center" vertical="center"/>
    </xf>
    <xf numFmtId="164" fontId="94" fillId="5" borderId="3" xfId="0" applyFont="1" applyFill="1" applyBorder="1" applyAlignment="1">
      <alignment horizontal="center" vertical="center"/>
    </xf>
    <xf numFmtId="164" fontId="90" fillId="0" borderId="3" xfId="0" applyFont="1" applyFill="1" applyBorder="1" applyAlignment="1">
      <alignment vertical="center"/>
    </xf>
    <xf numFmtId="164" fontId="93" fillId="5" borderId="3" xfId="0" applyFont="1" applyFill="1" applyBorder="1" applyAlignment="1">
      <alignment horizontal="center" vertical="center"/>
    </xf>
    <xf numFmtId="164" fontId="1" fillId="0" borderId="3" xfId="0" applyFont="1" applyBorder="1" applyAlignment="1" applyProtection="1">
      <alignment horizontal="center" vertical="center"/>
      <protection/>
    </xf>
    <xf numFmtId="164" fontId="21" fillId="0" borderId="6" xfId="0" applyFont="1" applyBorder="1" applyAlignment="1" applyProtection="1">
      <alignment horizontal="center" vertical="center"/>
      <protection/>
    </xf>
    <xf numFmtId="164" fontId="21" fillId="0" borderId="6" xfId="0" applyFont="1" applyBorder="1" applyAlignment="1" applyProtection="1">
      <alignment horizontal="center" vertical="center"/>
      <protection locked="0"/>
    </xf>
    <xf numFmtId="164" fontId="21" fillId="11" borderId="6" xfId="0" applyFont="1" applyFill="1" applyBorder="1" applyAlignment="1" applyProtection="1">
      <alignment horizontal="center" vertical="center"/>
      <protection/>
    </xf>
    <xf numFmtId="164" fontId="77" fillId="0" borderId="3" xfId="0" applyFont="1" applyFill="1" applyBorder="1" applyAlignment="1">
      <alignment vertical="center"/>
    </xf>
    <xf numFmtId="164" fontId="1" fillId="0" borderId="3" xfId="0" applyFont="1" applyBorder="1" applyAlignment="1">
      <alignment horizontal="center"/>
    </xf>
    <xf numFmtId="164" fontId="1" fillId="0" borderId="0" xfId="0" applyFont="1" applyBorder="1" applyAlignment="1" applyProtection="1">
      <alignment horizontal="center" vertical="center"/>
      <protection/>
    </xf>
    <xf numFmtId="164" fontId="90" fillId="4" borderId="3" xfId="0" applyFont="1" applyFill="1" applyBorder="1" applyAlignment="1">
      <alignment horizontal="center" vertical="center" wrapText="1"/>
    </xf>
    <xf numFmtId="164" fontId="76" fillId="0" borderId="3" xfId="0" applyFont="1" applyFill="1" applyBorder="1" applyAlignment="1">
      <alignment horizontal="center" vertical="center" wrapText="1"/>
    </xf>
    <xf numFmtId="164" fontId="76" fillId="5" borderId="3" xfId="0" applyFont="1" applyFill="1" applyBorder="1" applyAlignment="1">
      <alignment horizontal="center" vertical="center" wrapText="1"/>
    </xf>
    <xf numFmtId="164" fontId="80" fillId="0" borderId="3" xfId="0" applyFont="1" applyFill="1" applyBorder="1" applyAlignment="1">
      <alignment horizontal="center" vertical="center" wrapText="1"/>
    </xf>
    <xf numFmtId="164" fontId="80" fillId="5" borderId="3" xfId="0" applyFont="1" applyFill="1" applyBorder="1" applyAlignment="1">
      <alignment horizontal="center" vertical="center" wrapText="1"/>
    </xf>
    <xf numFmtId="164" fontId="78" fillId="0" borderId="3" xfId="0" applyFont="1" applyFill="1" applyBorder="1" applyAlignment="1">
      <alignment horizontal="center" vertical="center" wrapText="1"/>
    </xf>
    <xf numFmtId="164" fontId="47" fillId="5" borderId="3" xfId="0" applyFont="1" applyFill="1" applyBorder="1" applyAlignment="1">
      <alignment horizontal="center" vertical="center" wrapText="1"/>
    </xf>
    <xf numFmtId="164" fontId="78" fillId="5" borderId="3" xfId="0" applyFont="1" applyFill="1" applyBorder="1" applyAlignment="1">
      <alignment horizontal="center" vertical="center" wrapText="1"/>
    </xf>
    <xf numFmtId="164" fontId="1" fillId="11" borderId="6" xfId="0" applyFont="1" applyFill="1" applyBorder="1" applyAlignment="1" applyProtection="1">
      <alignment horizontal="center" vertical="center"/>
      <protection/>
    </xf>
    <xf numFmtId="164" fontId="76" fillId="3" borderId="6" xfId="0" applyFont="1" applyFill="1" applyBorder="1" applyAlignment="1">
      <alignment horizontal="center" vertical="center" shrinkToFit="1"/>
    </xf>
    <xf numFmtId="164" fontId="47" fillId="0" borderId="3" xfId="0" applyFont="1" applyFill="1" applyBorder="1" applyAlignment="1">
      <alignment horizontal="center" vertical="center" wrapText="1"/>
    </xf>
    <xf numFmtId="164" fontId="78" fillId="5" borderId="3" xfId="0" applyFont="1" applyFill="1" applyBorder="1" applyAlignment="1">
      <alignment horizontal="center" wrapText="1"/>
    </xf>
    <xf numFmtId="164" fontId="76" fillId="0" borderId="3" xfId="0" applyFont="1" applyFill="1" applyBorder="1" applyAlignment="1">
      <alignment vertical="center" wrapText="1"/>
    </xf>
    <xf numFmtId="164" fontId="80" fillId="0" borderId="3" xfId="0" applyFont="1" applyFill="1" applyBorder="1" applyAlignment="1">
      <alignment horizontal="center" wrapText="1"/>
    </xf>
    <xf numFmtId="164" fontId="80" fillId="5" borderId="3" xfId="0" applyFont="1" applyFill="1" applyBorder="1" applyAlignment="1">
      <alignment horizontal="center" wrapText="1"/>
    </xf>
    <xf numFmtId="164" fontId="78" fillId="3" borderId="6" xfId="0" applyFont="1" applyFill="1" applyBorder="1" applyAlignment="1">
      <alignment horizontal="center" vertical="center"/>
    </xf>
    <xf numFmtId="164" fontId="89" fillId="0" borderId="0" xfId="0" applyFont="1" applyAlignment="1">
      <alignment horizontal="left"/>
    </xf>
    <xf numFmtId="164" fontId="78" fillId="3" borderId="21" xfId="0" applyFont="1" applyFill="1" applyBorder="1" applyAlignment="1">
      <alignment horizontal="center" vertical="center"/>
    </xf>
    <xf numFmtId="164" fontId="76" fillId="0" borderId="3" xfId="0" applyFont="1" applyFill="1" applyBorder="1" applyAlignment="1">
      <alignment horizontal="center"/>
    </xf>
    <xf numFmtId="164" fontId="76" fillId="5" borderId="3" xfId="0" applyFont="1" applyFill="1" applyBorder="1" applyAlignment="1">
      <alignment horizontal="center"/>
    </xf>
    <xf numFmtId="164" fontId="78" fillId="0" borderId="3" xfId="0" applyFont="1" applyFill="1" applyBorder="1" applyAlignment="1">
      <alignment horizontal="center"/>
    </xf>
    <xf numFmtId="164" fontId="80" fillId="0" borderId="3" xfId="0" applyFont="1" applyFill="1" applyBorder="1" applyAlignment="1">
      <alignment horizontal="center"/>
    </xf>
    <xf numFmtId="164" fontId="61" fillId="0" borderId="6" xfId="0" applyFont="1" applyBorder="1" applyAlignment="1">
      <alignment horizontal="center" vertical="center" wrapText="1"/>
    </xf>
    <xf numFmtId="164" fontId="21" fillId="0" borderId="33" xfId="0" applyFont="1" applyBorder="1" applyAlignment="1">
      <alignment horizontal="center" vertical="center" wrapText="1"/>
    </xf>
    <xf numFmtId="164" fontId="21" fillId="0" borderId="21" xfId="0" applyFont="1" applyBorder="1" applyAlignment="1">
      <alignment horizontal="center" vertical="center" wrapText="1"/>
    </xf>
    <xf numFmtId="164" fontId="95" fillId="3" borderId="3" xfId="0" applyFont="1" applyFill="1" applyBorder="1" applyAlignment="1">
      <alignment horizontal="center" vertical="center"/>
    </xf>
    <xf numFmtId="164" fontId="96" fillId="3" borderId="3" xfId="0" applyFont="1" applyFill="1" applyBorder="1" applyAlignment="1">
      <alignment horizontal="center"/>
    </xf>
    <xf numFmtId="164" fontId="97" fillId="3" borderId="3" xfId="0" applyFont="1" applyFill="1" applyBorder="1" applyAlignment="1">
      <alignment horizontal="center"/>
    </xf>
    <xf numFmtId="164" fontId="98" fillId="3" borderId="3" xfId="0" applyFont="1" applyFill="1" applyBorder="1" applyAlignment="1">
      <alignment vertical="center"/>
    </xf>
    <xf numFmtId="164" fontId="99" fillId="3" borderId="3" xfId="0" applyFont="1" applyFill="1" applyBorder="1" applyAlignment="1">
      <alignment horizontal="center"/>
    </xf>
    <xf numFmtId="164" fontId="50" fillId="0" borderId="3" xfId="0" applyFont="1" applyBorder="1" applyAlignment="1">
      <alignment horizontal="center"/>
    </xf>
    <xf numFmtId="164" fontId="100" fillId="0" borderId="3" xfId="0" applyFont="1" applyBorder="1" applyAlignment="1">
      <alignment vertical="center"/>
    </xf>
    <xf numFmtId="164" fontId="101" fillId="0" borderId="3" xfId="0" applyFont="1" applyBorder="1" applyAlignment="1">
      <alignment horizontal="center" vertical="center"/>
    </xf>
    <xf numFmtId="164" fontId="102" fillId="4" borderId="3" xfId="24" applyFont="1" applyFill="1" applyBorder="1" applyAlignment="1">
      <alignment horizontal="center" vertical="center"/>
      <protection/>
    </xf>
    <xf numFmtId="164" fontId="101" fillId="0" borderId="3" xfId="24" applyFont="1" applyFill="1" applyBorder="1" applyAlignment="1">
      <alignment horizontal="center" vertical="center"/>
      <protection/>
    </xf>
    <xf numFmtId="164" fontId="101" fillId="5" borderId="3" xfId="24" applyFont="1" applyFill="1" applyBorder="1" applyAlignment="1">
      <alignment horizontal="center" vertical="center"/>
      <protection/>
    </xf>
    <xf numFmtId="164" fontId="103" fillId="0" borderId="3" xfId="24" applyFont="1" applyFill="1" applyBorder="1" applyAlignment="1">
      <alignment horizontal="center" vertical="center"/>
      <protection/>
    </xf>
    <xf numFmtId="164" fontId="103" fillId="5" borderId="3" xfId="24" applyFont="1" applyFill="1" applyBorder="1" applyAlignment="1">
      <alignment horizontal="center" vertical="center"/>
      <protection/>
    </xf>
    <xf numFmtId="164" fontId="101" fillId="0" borderId="29" xfId="24" applyFont="1" applyBorder="1" applyAlignment="1">
      <alignment vertical="center"/>
      <protection/>
    </xf>
    <xf numFmtId="164" fontId="100" fillId="0" borderId="3" xfId="0" applyFont="1" applyBorder="1" applyAlignment="1">
      <alignment horizontal="center"/>
    </xf>
    <xf numFmtId="164" fontId="100" fillId="0" borderId="3" xfId="24" applyFont="1" applyFill="1" applyBorder="1" applyAlignment="1">
      <alignment horizontal="center" vertical="center"/>
      <protection/>
    </xf>
    <xf numFmtId="164" fontId="58" fillId="12" borderId="3" xfId="24" applyFont="1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  <cellStyle name="Normal 4" xfId="22"/>
    <cellStyle name="Normal 5" xfId="23"/>
    <cellStyle name="Normal 4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D7"/>
      <rgbColor rgb="00D9D9D9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EECE1"/>
      <rgbColor rgb="00F2DCDB"/>
      <rgbColor rgb="0099CCFF"/>
      <rgbColor rgb="00FFB66C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48"/>
  <sheetViews>
    <sheetView tabSelected="1" zoomScale="75" zoomScaleNormal="75" workbookViewId="0" topLeftCell="A1">
      <selection activeCell="F26" sqref="F26"/>
    </sheetView>
  </sheetViews>
  <sheetFormatPr defaultColWidth="9.140625" defaultRowHeight="15.75" customHeight="1"/>
  <cols>
    <col min="1" max="1" width="10.00390625" style="1" customWidth="1"/>
    <col min="2" max="2" width="16.8515625" style="2" customWidth="1"/>
    <col min="3" max="3" width="8.8515625" style="1" customWidth="1"/>
    <col min="4" max="4" width="7.7109375" style="1" customWidth="1"/>
    <col min="5" max="28" width="4.140625" style="1" customWidth="1"/>
    <col min="29" max="32" width="4.140625" style="3" customWidth="1"/>
    <col min="33" max="35" width="3.57421875" style="4" customWidth="1"/>
    <col min="36" max="172" width="9.421875" style="1" customWidth="1"/>
    <col min="173" max="191" width="11.57421875" style="1" customWidth="1"/>
    <col min="192" max="192" width="6.57421875" style="1" customWidth="1"/>
    <col min="193" max="193" width="15.140625" style="1" customWidth="1"/>
    <col min="194" max="194" width="11.8515625" style="1" customWidth="1"/>
    <col min="195" max="195" width="7.7109375" style="1" customWidth="1"/>
    <col min="196" max="196" width="3.28125" style="1" customWidth="1"/>
    <col min="197" max="229" width="3.140625" style="1" customWidth="1"/>
    <col min="230" max="16384" width="9.421875" style="1" customWidth="1"/>
  </cols>
  <sheetData>
    <row r="1" spans="1:35" ht="1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39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15" customHeight="1">
      <c r="A4" s="6" t="s">
        <v>1</v>
      </c>
      <c r="B4" s="7" t="s">
        <v>2</v>
      </c>
      <c r="C4" s="8" t="s">
        <v>3</v>
      </c>
      <c r="D4" s="9" t="s">
        <v>4</v>
      </c>
      <c r="E4" s="10">
        <v>1</v>
      </c>
      <c r="F4" s="10">
        <v>2</v>
      </c>
      <c r="G4" s="10">
        <v>3</v>
      </c>
      <c r="H4" s="10">
        <v>4</v>
      </c>
      <c r="I4" s="10">
        <v>5</v>
      </c>
      <c r="J4" s="10">
        <v>6</v>
      </c>
      <c r="K4" s="10">
        <v>7</v>
      </c>
      <c r="L4" s="10">
        <v>8</v>
      </c>
      <c r="M4" s="10">
        <v>9</v>
      </c>
      <c r="N4" s="10">
        <v>10</v>
      </c>
      <c r="O4" s="10">
        <v>11</v>
      </c>
      <c r="P4" s="10">
        <v>12</v>
      </c>
      <c r="Q4" s="10">
        <v>13</v>
      </c>
      <c r="R4" s="10">
        <v>14</v>
      </c>
      <c r="S4" s="10">
        <v>15</v>
      </c>
      <c r="T4" s="10">
        <v>16</v>
      </c>
      <c r="U4" s="10">
        <v>17</v>
      </c>
      <c r="V4" s="10">
        <v>18</v>
      </c>
      <c r="W4" s="10">
        <v>19</v>
      </c>
      <c r="X4" s="10">
        <v>20</v>
      </c>
      <c r="Y4" s="10">
        <v>21</v>
      </c>
      <c r="Z4" s="10">
        <v>22</v>
      </c>
      <c r="AA4" s="10">
        <v>23</v>
      </c>
      <c r="AB4" s="10">
        <v>24</v>
      </c>
      <c r="AC4" s="10">
        <v>25</v>
      </c>
      <c r="AD4" s="10">
        <v>26</v>
      </c>
      <c r="AE4" s="10">
        <v>27</v>
      </c>
      <c r="AF4" s="10">
        <v>28</v>
      </c>
      <c r="AG4" s="11" t="s">
        <v>5</v>
      </c>
      <c r="AH4" s="12" t="s">
        <v>6</v>
      </c>
      <c r="AI4" s="13" t="s">
        <v>7</v>
      </c>
    </row>
    <row r="5" spans="1:35" ht="15" customHeight="1">
      <c r="A5" s="14"/>
      <c r="B5" s="7"/>
      <c r="C5" s="8" t="s">
        <v>8</v>
      </c>
      <c r="D5" s="9"/>
      <c r="E5" s="10" t="s">
        <v>9</v>
      </c>
      <c r="F5" s="10" t="s">
        <v>10</v>
      </c>
      <c r="G5" s="10" t="s">
        <v>11</v>
      </c>
      <c r="H5" s="10" t="s">
        <v>12</v>
      </c>
      <c r="I5" s="10" t="s">
        <v>13</v>
      </c>
      <c r="J5" s="10" t="s">
        <v>14</v>
      </c>
      <c r="K5" s="10" t="s">
        <v>15</v>
      </c>
      <c r="L5" s="10" t="s">
        <v>9</v>
      </c>
      <c r="M5" s="10" t="s">
        <v>10</v>
      </c>
      <c r="N5" s="10" t="s">
        <v>11</v>
      </c>
      <c r="O5" s="10" t="s">
        <v>12</v>
      </c>
      <c r="P5" s="10" t="s">
        <v>13</v>
      </c>
      <c r="Q5" s="10" t="s">
        <v>14</v>
      </c>
      <c r="R5" s="10" t="s">
        <v>15</v>
      </c>
      <c r="S5" s="10" t="s">
        <v>9</v>
      </c>
      <c r="T5" s="10" t="s">
        <v>10</v>
      </c>
      <c r="U5" s="10" t="s">
        <v>11</v>
      </c>
      <c r="V5" s="10" t="s">
        <v>12</v>
      </c>
      <c r="W5" s="10" t="s">
        <v>13</v>
      </c>
      <c r="X5" s="10" t="s">
        <v>14</v>
      </c>
      <c r="Y5" s="10" t="s">
        <v>15</v>
      </c>
      <c r="Z5" s="10" t="s">
        <v>9</v>
      </c>
      <c r="AA5" s="10" t="s">
        <v>10</v>
      </c>
      <c r="AB5" s="10" t="s">
        <v>11</v>
      </c>
      <c r="AC5" s="10" t="s">
        <v>12</v>
      </c>
      <c r="AD5" s="10" t="s">
        <v>13</v>
      </c>
      <c r="AE5" s="10" t="s">
        <v>14</v>
      </c>
      <c r="AF5" s="10" t="s">
        <v>15</v>
      </c>
      <c r="AG5" s="11"/>
      <c r="AH5" s="12"/>
      <c r="AI5" s="13"/>
    </row>
    <row r="6" spans="1:35" ht="15" customHeight="1">
      <c r="A6" s="15" t="s">
        <v>16</v>
      </c>
      <c r="B6" s="16" t="s">
        <v>17</v>
      </c>
      <c r="C6" s="17"/>
      <c r="D6" s="18" t="s">
        <v>18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20">
        <v>0</v>
      </c>
      <c r="AH6" s="21">
        <v>0</v>
      </c>
      <c r="AI6" s="22">
        <v>0</v>
      </c>
    </row>
    <row r="7" spans="1:35" ht="15" customHeight="1">
      <c r="A7" s="15" t="s">
        <v>19</v>
      </c>
      <c r="B7" s="23" t="s">
        <v>20</v>
      </c>
      <c r="C7" s="17"/>
      <c r="D7" s="18"/>
      <c r="E7" s="24" t="s">
        <v>21</v>
      </c>
      <c r="F7" s="24" t="s">
        <v>21</v>
      </c>
      <c r="G7" s="24" t="s">
        <v>22</v>
      </c>
      <c r="H7" s="24" t="s">
        <v>21</v>
      </c>
      <c r="I7" s="25"/>
      <c r="J7" s="25"/>
      <c r="K7" s="24" t="s">
        <v>21</v>
      </c>
      <c r="L7" s="24" t="s">
        <v>21</v>
      </c>
      <c r="M7" s="24" t="s">
        <v>21</v>
      </c>
      <c r="N7" s="24" t="s">
        <v>21</v>
      </c>
      <c r="O7" s="24" t="s">
        <v>21</v>
      </c>
      <c r="P7" s="25"/>
      <c r="Q7" s="26"/>
      <c r="R7" s="24" t="s">
        <v>21</v>
      </c>
      <c r="S7" s="24" t="s">
        <v>21</v>
      </c>
      <c r="T7" s="24" t="s">
        <v>21</v>
      </c>
      <c r="U7" s="19" t="s">
        <v>23</v>
      </c>
      <c r="V7" s="19"/>
      <c r="W7" s="19"/>
      <c r="X7" s="19"/>
      <c r="Y7" s="19"/>
      <c r="Z7" s="19"/>
      <c r="AA7" s="19"/>
      <c r="AB7" s="19"/>
      <c r="AC7" s="19"/>
      <c r="AD7" s="19"/>
      <c r="AE7" s="25"/>
      <c r="AF7" s="25"/>
      <c r="AG7" s="20">
        <v>72</v>
      </c>
      <c r="AH7" s="21">
        <v>78</v>
      </c>
      <c r="AI7" s="22">
        <v>6</v>
      </c>
    </row>
    <row r="8" spans="1:35" ht="15" customHeight="1">
      <c r="A8" s="27" t="s">
        <v>1</v>
      </c>
      <c r="B8" s="28" t="s">
        <v>2</v>
      </c>
      <c r="C8" s="29" t="s">
        <v>3</v>
      </c>
      <c r="D8" s="30" t="s">
        <v>4</v>
      </c>
      <c r="E8" s="10">
        <v>1</v>
      </c>
      <c r="F8" s="10">
        <v>2</v>
      </c>
      <c r="G8" s="10">
        <v>3</v>
      </c>
      <c r="H8" s="10">
        <v>4</v>
      </c>
      <c r="I8" s="10">
        <v>5</v>
      </c>
      <c r="J8" s="10">
        <v>6</v>
      </c>
      <c r="K8" s="10">
        <v>7</v>
      </c>
      <c r="L8" s="10">
        <v>8</v>
      </c>
      <c r="M8" s="10">
        <v>9</v>
      </c>
      <c r="N8" s="10">
        <v>10</v>
      </c>
      <c r="O8" s="10">
        <v>11</v>
      </c>
      <c r="P8" s="10">
        <v>12</v>
      </c>
      <c r="Q8" s="10">
        <v>13</v>
      </c>
      <c r="R8" s="10">
        <v>14</v>
      </c>
      <c r="S8" s="10">
        <v>15</v>
      </c>
      <c r="T8" s="10">
        <v>16</v>
      </c>
      <c r="U8" s="10">
        <v>17</v>
      </c>
      <c r="V8" s="10">
        <v>18</v>
      </c>
      <c r="W8" s="10">
        <v>19</v>
      </c>
      <c r="X8" s="10">
        <v>20</v>
      </c>
      <c r="Y8" s="10">
        <v>21</v>
      </c>
      <c r="Z8" s="10">
        <v>22</v>
      </c>
      <c r="AA8" s="10">
        <v>23</v>
      </c>
      <c r="AB8" s="10">
        <v>24</v>
      </c>
      <c r="AC8" s="10">
        <v>25</v>
      </c>
      <c r="AD8" s="10">
        <v>26</v>
      </c>
      <c r="AE8" s="10">
        <v>27</v>
      </c>
      <c r="AF8" s="10">
        <v>28</v>
      </c>
      <c r="AG8" s="31" t="s">
        <v>5</v>
      </c>
      <c r="AH8" s="32" t="s">
        <v>6</v>
      </c>
      <c r="AI8" s="33" t="s">
        <v>7</v>
      </c>
    </row>
    <row r="9" spans="1:35" ht="15" customHeight="1">
      <c r="A9" s="27"/>
      <c r="B9" s="28"/>
      <c r="C9" s="34" t="s">
        <v>24</v>
      </c>
      <c r="D9" s="30"/>
      <c r="E9" s="10" t="s">
        <v>9</v>
      </c>
      <c r="F9" s="10" t="s">
        <v>10</v>
      </c>
      <c r="G9" s="10" t="s">
        <v>11</v>
      </c>
      <c r="H9" s="10" t="s">
        <v>12</v>
      </c>
      <c r="I9" s="10" t="s">
        <v>13</v>
      </c>
      <c r="J9" s="10" t="s">
        <v>14</v>
      </c>
      <c r="K9" s="10" t="s">
        <v>15</v>
      </c>
      <c r="L9" s="10" t="s">
        <v>9</v>
      </c>
      <c r="M9" s="10" t="s">
        <v>10</v>
      </c>
      <c r="N9" s="10" t="s">
        <v>11</v>
      </c>
      <c r="O9" s="10" t="s">
        <v>12</v>
      </c>
      <c r="P9" s="10" t="s">
        <v>13</v>
      </c>
      <c r="Q9" s="10" t="s">
        <v>14</v>
      </c>
      <c r="R9" s="10" t="s">
        <v>15</v>
      </c>
      <c r="S9" s="10" t="s">
        <v>9</v>
      </c>
      <c r="T9" s="10" t="s">
        <v>10</v>
      </c>
      <c r="U9" s="10" t="s">
        <v>11</v>
      </c>
      <c r="V9" s="10" t="s">
        <v>12</v>
      </c>
      <c r="W9" s="10" t="s">
        <v>13</v>
      </c>
      <c r="X9" s="10" t="s">
        <v>14</v>
      </c>
      <c r="Y9" s="10" t="s">
        <v>15</v>
      </c>
      <c r="Z9" s="10" t="s">
        <v>9</v>
      </c>
      <c r="AA9" s="10" t="s">
        <v>10</v>
      </c>
      <c r="AB9" s="10" t="s">
        <v>11</v>
      </c>
      <c r="AC9" s="10" t="s">
        <v>12</v>
      </c>
      <c r="AD9" s="10" t="s">
        <v>13</v>
      </c>
      <c r="AE9" s="10" t="s">
        <v>14</v>
      </c>
      <c r="AF9" s="10" t="s">
        <v>15</v>
      </c>
      <c r="AG9" s="31"/>
      <c r="AH9" s="32"/>
      <c r="AI9" s="33"/>
    </row>
    <row r="10" spans="1:35" ht="15" customHeight="1">
      <c r="A10" s="35" t="s">
        <v>25</v>
      </c>
      <c r="B10" s="36" t="s">
        <v>26</v>
      </c>
      <c r="C10" s="37"/>
      <c r="D10" s="38" t="s">
        <v>27</v>
      </c>
      <c r="E10" s="39" t="s">
        <v>28</v>
      </c>
      <c r="F10" s="24" t="s">
        <v>28</v>
      </c>
      <c r="G10" s="24" t="s">
        <v>21</v>
      </c>
      <c r="H10" s="39" t="s">
        <v>21</v>
      </c>
      <c r="I10" s="25"/>
      <c r="J10" s="25"/>
      <c r="K10" s="17" t="s">
        <v>29</v>
      </c>
      <c r="L10" s="24" t="s">
        <v>28</v>
      </c>
      <c r="M10" s="39" t="s">
        <v>28</v>
      </c>
      <c r="N10" s="24" t="s">
        <v>21</v>
      </c>
      <c r="O10" s="24" t="s">
        <v>21</v>
      </c>
      <c r="P10" s="26"/>
      <c r="Q10" s="25"/>
      <c r="R10" s="24" t="s">
        <v>28</v>
      </c>
      <c r="S10" s="24" t="s">
        <v>21</v>
      </c>
      <c r="T10" s="39" t="s">
        <v>28</v>
      </c>
      <c r="U10" s="24" t="s">
        <v>21</v>
      </c>
      <c r="V10" s="39"/>
      <c r="W10" s="25"/>
      <c r="X10" s="25"/>
      <c r="Y10" s="39" t="s">
        <v>21</v>
      </c>
      <c r="Z10" s="24" t="s">
        <v>21</v>
      </c>
      <c r="AA10" s="24" t="s">
        <v>21</v>
      </c>
      <c r="AB10" s="24" t="s">
        <v>21</v>
      </c>
      <c r="AC10" s="24" t="s">
        <v>28</v>
      </c>
      <c r="AD10" s="25"/>
      <c r="AE10" s="25"/>
      <c r="AF10" s="26" t="s">
        <v>21</v>
      </c>
      <c r="AG10" s="20">
        <v>101</v>
      </c>
      <c r="AH10" s="21">
        <v>150</v>
      </c>
      <c r="AI10" s="22">
        <v>49</v>
      </c>
    </row>
    <row r="11" spans="1:35" ht="15" customHeight="1">
      <c r="A11" s="35" t="s">
        <v>30</v>
      </c>
      <c r="B11" s="36" t="s">
        <v>31</v>
      </c>
      <c r="C11" s="37"/>
      <c r="D11" s="38" t="s">
        <v>32</v>
      </c>
      <c r="E11" s="24" t="s">
        <v>33</v>
      </c>
      <c r="F11" s="24" t="s">
        <v>33</v>
      </c>
      <c r="G11" s="24" t="s">
        <v>34</v>
      </c>
      <c r="H11" s="24" t="s">
        <v>33</v>
      </c>
      <c r="I11" s="25"/>
      <c r="J11" s="25"/>
      <c r="K11" s="24" t="s">
        <v>33</v>
      </c>
      <c r="L11" s="24" t="s">
        <v>34</v>
      </c>
      <c r="M11" s="24" t="s">
        <v>33</v>
      </c>
      <c r="N11" s="24" t="s">
        <v>33</v>
      </c>
      <c r="O11" s="24" t="s">
        <v>33</v>
      </c>
      <c r="P11" s="25"/>
      <c r="Q11" s="25"/>
      <c r="R11" s="17" t="s">
        <v>29</v>
      </c>
      <c r="S11" s="24" t="s">
        <v>34</v>
      </c>
      <c r="T11" s="24" t="s">
        <v>34</v>
      </c>
      <c r="U11" s="24" t="s">
        <v>33</v>
      </c>
      <c r="V11" s="24" t="s">
        <v>33</v>
      </c>
      <c r="W11" s="25"/>
      <c r="X11" s="25"/>
      <c r="Y11" s="24" t="s">
        <v>33</v>
      </c>
      <c r="Z11" s="17" t="s">
        <v>35</v>
      </c>
      <c r="AA11" s="24" t="s">
        <v>33</v>
      </c>
      <c r="AB11" s="24" t="s">
        <v>33</v>
      </c>
      <c r="AC11" s="24" t="s">
        <v>33</v>
      </c>
      <c r="AD11" s="25"/>
      <c r="AE11" s="25"/>
      <c r="AF11" s="25" t="s">
        <v>21</v>
      </c>
      <c r="AG11" s="20">
        <v>107</v>
      </c>
      <c r="AH11" s="21">
        <v>120</v>
      </c>
      <c r="AI11" s="22">
        <v>13</v>
      </c>
    </row>
    <row r="12" spans="1:35" ht="15" customHeight="1">
      <c r="A12" s="35" t="s">
        <v>36</v>
      </c>
      <c r="B12" s="36" t="s">
        <v>37</v>
      </c>
      <c r="C12" s="37"/>
      <c r="D12" s="38" t="s">
        <v>27</v>
      </c>
      <c r="E12" s="24" t="s">
        <v>28</v>
      </c>
      <c r="F12" s="24" t="s">
        <v>28</v>
      </c>
      <c r="G12" s="24" t="s">
        <v>28</v>
      </c>
      <c r="H12" s="24" t="s">
        <v>28</v>
      </c>
      <c r="I12" s="25" t="s">
        <v>28</v>
      </c>
      <c r="J12" s="25"/>
      <c r="K12" s="24" t="s">
        <v>35</v>
      </c>
      <c r="L12" s="24" t="s">
        <v>35</v>
      </c>
      <c r="M12" s="24" t="s">
        <v>35</v>
      </c>
      <c r="N12" s="24" t="s">
        <v>35</v>
      </c>
      <c r="O12" s="24" t="s">
        <v>35</v>
      </c>
      <c r="P12" s="25"/>
      <c r="Q12" s="25"/>
      <c r="R12" s="24" t="s">
        <v>28</v>
      </c>
      <c r="S12" s="24" t="s">
        <v>28</v>
      </c>
      <c r="T12" s="39" t="s">
        <v>28</v>
      </c>
      <c r="U12" s="24" t="s">
        <v>28</v>
      </c>
      <c r="V12" s="39" t="s">
        <v>28</v>
      </c>
      <c r="W12" s="26" t="s">
        <v>21</v>
      </c>
      <c r="X12" s="25"/>
      <c r="Y12" s="24" t="s">
        <v>35</v>
      </c>
      <c r="Z12" s="39" t="s">
        <v>28</v>
      </c>
      <c r="AA12" s="39" t="s">
        <v>28</v>
      </c>
      <c r="AB12" s="39" t="s">
        <v>28</v>
      </c>
      <c r="AC12" s="39" t="s">
        <v>28</v>
      </c>
      <c r="AD12" s="26" t="s">
        <v>28</v>
      </c>
      <c r="AE12" s="25"/>
      <c r="AF12" s="26" t="s">
        <v>28</v>
      </c>
      <c r="AG12" s="20">
        <v>108</v>
      </c>
      <c r="AH12" s="21">
        <v>198</v>
      </c>
      <c r="AI12" s="22">
        <v>90</v>
      </c>
    </row>
    <row r="13" spans="1:35" ht="15" customHeight="1">
      <c r="A13" s="27" t="s">
        <v>1</v>
      </c>
      <c r="B13" s="28" t="s">
        <v>2</v>
      </c>
      <c r="C13" s="29" t="s">
        <v>3</v>
      </c>
      <c r="D13" s="30" t="s">
        <v>4</v>
      </c>
      <c r="E13" s="10">
        <v>1</v>
      </c>
      <c r="F13" s="10">
        <v>2</v>
      </c>
      <c r="G13" s="10">
        <v>3</v>
      </c>
      <c r="H13" s="10">
        <v>4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0">
        <v>12</v>
      </c>
      <c r="Q13" s="10">
        <v>13</v>
      </c>
      <c r="R13" s="10">
        <v>14</v>
      </c>
      <c r="S13" s="10">
        <v>15</v>
      </c>
      <c r="T13" s="10">
        <v>16</v>
      </c>
      <c r="U13" s="10">
        <v>17</v>
      </c>
      <c r="V13" s="10">
        <v>18</v>
      </c>
      <c r="W13" s="10">
        <v>19</v>
      </c>
      <c r="X13" s="10">
        <v>20</v>
      </c>
      <c r="Y13" s="10">
        <v>21</v>
      </c>
      <c r="Z13" s="10">
        <v>22</v>
      </c>
      <c r="AA13" s="10">
        <v>23</v>
      </c>
      <c r="AB13" s="10">
        <v>24</v>
      </c>
      <c r="AC13" s="10">
        <v>25</v>
      </c>
      <c r="AD13" s="10">
        <v>26</v>
      </c>
      <c r="AE13" s="10">
        <v>27</v>
      </c>
      <c r="AF13" s="10">
        <v>28</v>
      </c>
      <c r="AG13" s="31" t="s">
        <v>5</v>
      </c>
      <c r="AH13" s="32" t="s">
        <v>6</v>
      </c>
      <c r="AI13" s="33" t="s">
        <v>7</v>
      </c>
    </row>
    <row r="14" spans="1:35" ht="15" customHeight="1">
      <c r="A14" s="27"/>
      <c r="B14" s="28"/>
      <c r="C14" s="29" t="s">
        <v>38</v>
      </c>
      <c r="D14" s="30"/>
      <c r="E14" s="10" t="s">
        <v>9</v>
      </c>
      <c r="F14" s="10" t="s">
        <v>10</v>
      </c>
      <c r="G14" s="10" t="s">
        <v>11</v>
      </c>
      <c r="H14" s="10" t="s">
        <v>12</v>
      </c>
      <c r="I14" s="10" t="s">
        <v>13</v>
      </c>
      <c r="J14" s="10" t="s">
        <v>14</v>
      </c>
      <c r="K14" s="10" t="s">
        <v>15</v>
      </c>
      <c r="L14" s="10" t="s">
        <v>9</v>
      </c>
      <c r="M14" s="10" t="s">
        <v>10</v>
      </c>
      <c r="N14" s="10" t="s">
        <v>11</v>
      </c>
      <c r="O14" s="10" t="s">
        <v>12</v>
      </c>
      <c r="P14" s="10" t="s">
        <v>13</v>
      </c>
      <c r="Q14" s="10" t="s">
        <v>14</v>
      </c>
      <c r="R14" s="10" t="s">
        <v>15</v>
      </c>
      <c r="S14" s="10" t="s">
        <v>9</v>
      </c>
      <c r="T14" s="10" t="s">
        <v>10</v>
      </c>
      <c r="U14" s="10" t="s">
        <v>11</v>
      </c>
      <c r="V14" s="10" t="s">
        <v>12</v>
      </c>
      <c r="W14" s="10" t="s">
        <v>13</v>
      </c>
      <c r="X14" s="10" t="s">
        <v>14</v>
      </c>
      <c r="Y14" s="10" t="s">
        <v>15</v>
      </c>
      <c r="Z14" s="10" t="s">
        <v>9</v>
      </c>
      <c r="AA14" s="10" t="s">
        <v>10</v>
      </c>
      <c r="AB14" s="10" t="s">
        <v>11</v>
      </c>
      <c r="AC14" s="10" t="s">
        <v>12</v>
      </c>
      <c r="AD14" s="10" t="s">
        <v>13</v>
      </c>
      <c r="AE14" s="10" t="s">
        <v>14</v>
      </c>
      <c r="AF14" s="10" t="s">
        <v>15</v>
      </c>
      <c r="AG14" s="31"/>
      <c r="AH14" s="32"/>
      <c r="AI14" s="33"/>
    </row>
    <row r="15" spans="1:35" ht="15" customHeight="1">
      <c r="A15" s="35" t="s">
        <v>39</v>
      </c>
      <c r="B15" s="36" t="s">
        <v>40</v>
      </c>
      <c r="C15" s="37"/>
      <c r="D15" s="38" t="s">
        <v>27</v>
      </c>
      <c r="E15" s="40" t="s">
        <v>35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20">
        <v>0</v>
      </c>
      <c r="AH15" s="21">
        <v>0</v>
      </c>
      <c r="AI15" s="22">
        <v>0</v>
      </c>
    </row>
    <row r="16" spans="1:35" ht="15" customHeight="1">
      <c r="A16" s="35">
        <v>420956</v>
      </c>
      <c r="B16" s="41" t="s">
        <v>41</v>
      </c>
      <c r="C16" s="42"/>
      <c r="D16" s="43" t="s">
        <v>42</v>
      </c>
      <c r="E16" s="44" t="s">
        <v>21</v>
      </c>
      <c r="F16" s="45" t="s">
        <v>21</v>
      </c>
      <c r="G16" s="46" t="s">
        <v>43</v>
      </c>
      <c r="H16" s="46"/>
      <c r="I16" s="46"/>
      <c r="J16" s="46"/>
      <c r="K16" s="46"/>
      <c r="L16" s="45" t="s">
        <v>21</v>
      </c>
      <c r="M16" s="45" t="s">
        <v>21</v>
      </c>
      <c r="N16" s="45" t="s">
        <v>21</v>
      </c>
      <c r="O16" s="45"/>
      <c r="P16" s="25" t="s">
        <v>21</v>
      </c>
      <c r="Q16" s="25"/>
      <c r="R16" s="45" t="s">
        <v>21</v>
      </c>
      <c r="S16" s="45" t="s">
        <v>21</v>
      </c>
      <c r="T16" s="45" t="s">
        <v>21</v>
      </c>
      <c r="U16" s="45" t="s">
        <v>28</v>
      </c>
      <c r="V16" s="45" t="s">
        <v>21</v>
      </c>
      <c r="W16" s="25"/>
      <c r="X16" s="25"/>
      <c r="Y16" s="45" t="s">
        <v>21</v>
      </c>
      <c r="Z16" s="45" t="s">
        <v>21</v>
      </c>
      <c r="AA16" s="45" t="s">
        <v>21</v>
      </c>
      <c r="AB16" s="45" t="s">
        <v>21</v>
      </c>
      <c r="AC16" s="45" t="s">
        <v>21</v>
      </c>
      <c r="AD16" s="25"/>
      <c r="AE16" s="25"/>
      <c r="AF16" s="47"/>
      <c r="AG16" s="20">
        <v>96</v>
      </c>
      <c r="AH16" s="21">
        <v>102</v>
      </c>
      <c r="AI16" s="22">
        <v>6</v>
      </c>
    </row>
    <row r="17" spans="1:35" ht="15" customHeight="1">
      <c r="A17" s="27" t="s">
        <v>1</v>
      </c>
      <c r="B17" s="28" t="s">
        <v>2</v>
      </c>
      <c r="C17" s="29" t="s">
        <v>3</v>
      </c>
      <c r="D17" s="30" t="s">
        <v>4</v>
      </c>
      <c r="E17" s="10">
        <v>1</v>
      </c>
      <c r="F17" s="10">
        <v>2</v>
      </c>
      <c r="G17" s="10">
        <v>3</v>
      </c>
      <c r="H17" s="10">
        <v>4</v>
      </c>
      <c r="I17" s="10">
        <v>5</v>
      </c>
      <c r="J17" s="10">
        <v>6</v>
      </c>
      <c r="K17" s="10">
        <v>7</v>
      </c>
      <c r="L17" s="10">
        <v>8</v>
      </c>
      <c r="M17" s="10">
        <v>9</v>
      </c>
      <c r="N17" s="10">
        <v>10</v>
      </c>
      <c r="O17" s="10">
        <v>11</v>
      </c>
      <c r="P17" s="10">
        <v>12</v>
      </c>
      <c r="Q17" s="10">
        <v>13</v>
      </c>
      <c r="R17" s="10">
        <v>14</v>
      </c>
      <c r="S17" s="10">
        <v>15</v>
      </c>
      <c r="T17" s="10">
        <v>16</v>
      </c>
      <c r="U17" s="10">
        <v>17</v>
      </c>
      <c r="V17" s="10">
        <v>18</v>
      </c>
      <c r="W17" s="10">
        <v>19</v>
      </c>
      <c r="X17" s="10">
        <v>20</v>
      </c>
      <c r="Y17" s="10">
        <v>21</v>
      </c>
      <c r="Z17" s="10">
        <v>22</v>
      </c>
      <c r="AA17" s="10">
        <v>23</v>
      </c>
      <c r="AB17" s="10">
        <v>24</v>
      </c>
      <c r="AC17" s="10">
        <v>25</v>
      </c>
      <c r="AD17" s="10">
        <v>26</v>
      </c>
      <c r="AE17" s="10">
        <v>27</v>
      </c>
      <c r="AF17" s="10">
        <v>28</v>
      </c>
      <c r="AG17" s="31" t="s">
        <v>5</v>
      </c>
      <c r="AH17" s="32" t="s">
        <v>6</v>
      </c>
      <c r="AI17" s="33" t="s">
        <v>7</v>
      </c>
    </row>
    <row r="18" spans="1:35" ht="15" customHeight="1">
      <c r="A18" s="27"/>
      <c r="B18" s="28"/>
      <c r="C18" s="29" t="s">
        <v>38</v>
      </c>
      <c r="D18" s="30"/>
      <c r="E18" s="10" t="s">
        <v>9</v>
      </c>
      <c r="F18" s="10" t="s">
        <v>10</v>
      </c>
      <c r="G18" s="10" t="s">
        <v>11</v>
      </c>
      <c r="H18" s="10" t="s">
        <v>12</v>
      </c>
      <c r="I18" s="10" t="s">
        <v>13</v>
      </c>
      <c r="J18" s="10" t="s">
        <v>14</v>
      </c>
      <c r="K18" s="10" t="s">
        <v>15</v>
      </c>
      <c r="L18" s="10" t="s">
        <v>9</v>
      </c>
      <c r="M18" s="10" t="s">
        <v>10</v>
      </c>
      <c r="N18" s="10" t="s">
        <v>11</v>
      </c>
      <c r="O18" s="10" t="s">
        <v>12</v>
      </c>
      <c r="P18" s="10" t="s">
        <v>13</v>
      </c>
      <c r="Q18" s="10" t="s">
        <v>14</v>
      </c>
      <c r="R18" s="10" t="s">
        <v>15</v>
      </c>
      <c r="S18" s="10" t="s">
        <v>9</v>
      </c>
      <c r="T18" s="10" t="s">
        <v>10</v>
      </c>
      <c r="U18" s="10" t="s">
        <v>11</v>
      </c>
      <c r="V18" s="10" t="s">
        <v>12</v>
      </c>
      <c r="W18" s="10" t="s">
        <v>13</v>
      </c>
      <c r="X18" s="10" t="s">
        <v>14</v>
      </c>
      <c r="Y18" s="10" t="s">
        <v>15</v>
      </c>
      <c r="Z18" s="10" t="s">
        <v>9</v>
      </c>
      <c r="AA18" s="10" t="s">
        <v>10</v>
      </c>
      <c r="AB18" s="10" t="s">
        <v>11</v>
      </c>
      <c r="AC18" s="10" t="s">
        <v>12</v>
      </c>
      <c r="AD18" s="10" t="s">
        <v>13</v>
      </c>
      <c r="AE18" s="10" t="s">
        <v>14</v>
      </c>
      <c r="AF18" s="10" t="s">
        <v>15</v>
      </c>
      <c r="AG18" s="31"/>
      <c r="AH18" s="32"/>
      <c r="AI18" s="33"/>
    </row>
    <row r="19" spans="1:35" ht="15" customHeight="1">
      <c r="A19" s="35" t="s">
        <v>44</v>
      </c>
      <c r="B19" s="36" t="s">
        <v>45</v>
      </c>
      <c r="C19" s="37"/>
      <c r="D19" s="38" t="s">
        <v>46</v>
      </c>
      <c r="E19" s="24" t="s">
        <v>47</v>
      </c>
      <c r="F19" s="39" t="s">
        <v>47</v>
      </c>
      <c r="G19" s="24" t="s">
        <v>48</v>
      </c>
      <c r="H19" s="24" t="s">
        <v>47</v>
      </c>
      <c r="I19" s="26" t="s">
        <v>28</v>
      </c>
      <c r="J19" s="25"/>
      <c r="K19" s="24" t="s">
        <v>49</v>
      </c>
      <c r="L19" s="39" t="s">
        <v>49</v>
      </c>
      <c r="M19" s="24" t="s">
        <v>47</v>
      </c>
      <c r="N19" s="39" t="s">
        <v>28</v>
      </c>
      <c r="O19" s="24" t="s">
        <v>21</v>
      </c>
      <c r="P19" s="25" t="s">
        <v>21</v>
      </c>
      <c r="Q19" s="25" t="s">
        <v>28</v>
      </c>
      <c r="R19" s="24" t="s">
        <v>47</v>
      </c>
      <c r="S19" s="39" t="s">
        <v>28</v>
      </c>
      <c r="T19" s="24"/>
      <c r="U19" s="24" t="s">
        <v>28</v>
      </c>
      <c r="V19" s="24" t="s">
        <v>47</v>
      </c>
      <c r="W19" s="25" t="s">
        <v>28</v>
      </c>
      <c r="X19" s="25"/>
      <c r="Y19" s="24" t="s">
        <v>21</v>
      </c>
      <c r="Z19" s="39" t="s">
        <v>21</v>
      </c>
      <c r="AA19" s="39" t="s">
        <v>28</v>
      </c>
      <c r="AB19" s="24" t="s">
        <v>21</v>
      </c>
      <c r="AC19" s="39" t="s">
        <v>28</v>
      </c>
      <c r="AD19" s="25"/>
      <c r="AE19" s="25" t="s">
        <v>21</v>
      </c>
      <c r="AF19" s="26" t="s">
        <v>28</v>
      </c>
      <c r="AG19" s="20">
        <v>114</v>
      </c>
      <c r="AH19" s="21">
        <v>222</v>
      </c>
      <c r="AI19" s="22">
        <v>108</v>
      </c>
    </row>
    <row r="20" spans="1:35" ht="15" customHeight="1">
      <c r="A20" s="35" t="s">
        <v>50</v>
      </c>
      <c r="B20" s="36" t="s">
        <v>51</v>
      </c>
      <c r="C20" s="37"/>
      <c r="D20" s="38" t="s">
        <v>46</v>
      </c>
      <c r="E20" s="39" t="s">
        <v>21</v>
      </c>
      <c r="F20" s="24" t="s">
        <v>21</v>
      </c>
      <c r="G20" s="24" t="s">
        <v>28</v>
      </c>
      <c r="H20" s="39" t="s">
        <v>28</v>
      </c>
      <c r="I20" s="25" t="s">
        <v>21</v>
      </c>
      <c r="J20" s="25" t="s">
        <v>28</v>
      </c>
      <c r="K20" s="48" t="s">
        <v>52</v>
      </c>
      <c r="L20" s="39" t="s">
        <v>28</v>
      </c>
      <c r="M20" s="24" t="s">
        <v>47</v>
      </c>
      <c r="N20" s="39" t="s">
        <v>21</v>
      </c>
      <c r="O20" s="24" t="s">
        <v>28</v>
      </c>
      <c r="P20" s="26" t="s">
        <v>47</v>
      </c>
      <c r="Q20" s="26"/>
      <c r="R20" s="24" t="s">
        <v>21</v>
      </c>
      <c r="S20" s="24" t="s">
        <v>53</v>
      </c>
      <c r="T20" s="39" t="s">
        <v>28</v>
      </c>
      <c r="U20" s="24" t="s">
        <v>21</v>
      </c>
      <c r="V20" s="39" t="s">
        <v>21</v>
      </c>
      <c r="W20" s="26" t="s">
        <v>47</v>
      </c>
      <c r="X20" s="25" t="s">
        <v>28</v>
      </c>
      <c r="Y20" s="24" t="s">
        <v>47</v>
      </c>
      <c r="Z20" s="24" t="s">
        <v>47</v>
      </c>
      <c r="AA20" s="39" t="s">
        <v>28</v>
      </c>
      <c r="AB20" s="24" t="s">
        <v>47</v>
      </c>
      <c r="AC20" s="24" t="s">
        <v>47</v>
      </c>
      <c r="AD20" s="26" t="s">
        <v>28</v>
      </c>
      <c r="AE20" s="25"/>
      <c r="AF20" s="26" t="s">
        <v>21</v>
      </c>
      <c r="AG20" s="20">
        <v>114</v>
      </c>
      <c r="AH20" s="21">
        <v>222</v>
      </c>
      <c r="AI20" s="22">
        <v>108</v>
      </c>
    </row>
    <row r="21" spans="1:35" ht="15" customHeight="1">
      <c r="A21" s="27" t="s">
        <v>1</v>
      </c>
      <c r="B21" s="28" t="s">
        <v>2</v>
      </c>
      <c r="C21" s="29" t="s">
        <v>3</v>
      </c>
      <c r="D21" s="30" t="s">
        <v>4</v>
      </c>
      <c r="E21" s="10">
        <v>1</v>
      </c>
      <c r="F21" s="10">
        <v>2</v>
      </c>
      <c r="G21" s="10">
        <v>3</v>
      </c>
      <c r="H21" s="10">
        <v>4</v>
      </c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0">
        <v>12</v>
      </c>
      <c r="Q21" s="10">
        <v>13</v>
      </c>
      <c r="R21" s="10">
        <v>14</v>
      </c>
      <c r="S21" s="10">
        <v>15</v>
      </c>
      <c r="T21" s="10">
        <v>16</v>
      </c>
      <c r="U21" s="10">
        <v>17</v>
      </c>
      <c r="V21" s="10">
        <v>18</v>
      </c>
      <c r="W21" s="10">
        <v>19</v>
      </c>
      <c r="X21" s="10">
        <v>20</v>
      </c>
      <c r="Y21" s="10">
        <v>21</v>
      </c>
      <c r="Z21" s="10">
        <v>22</v>
      </c>
      <c r="AA21" s="10">
        <v>23</v>
      </c>
      <c r="AB21" s="10">
        <v>24</v>
      </c>
      <c r="AC21" s="10">
        <v>25</v>
      </c>
      <c r="AD21" s="10">
        <v>26</v>
      </c>
      <c r="AE21" s="10">
        <v>27</v>
      </c>
      <c r="AF21" s="10">
        <v>28</v>
      </c>
      <c r="AG21" s="31" t="s">
        <v>5</v>
      </c>
      <c r="AH21" s="32" t="s">
        <v>6</v>
      </c>
      <c r="AI21" s="33" t="s">
        <v>7</v>
      </c>
    </row>
    <row r="22" spans="1:35" ht="15" customHeight="1">
      <c r="A22" s="27"/>
      <c r="B22" s="28"/>
      <c r="C22" s="29" t="s">
        <v>38</v>
      </c>
      <c r="D22" s="30"/>
      <c r="E22" s="10" t="s">
        <v>9</v>
      </c>
      <c r="F22" s="10" t="s">
        <v>10</v>
      </c>
      <c r="G22" s="10" t="s">
        <v>11</v>
      </c>
      <c r="H22" s="10" t="s">
        <v>12</v>
      </c>
      <c r="I22" s="10" t="s">
        <v>13</v>
      </c>
      <c r="J22" s="10" t="s">
        <v>14</v>
      </c>
      <c r="K22" s="10" t="s">
        <v>15</v>
      </c>
      <c r="L22" s="10" t="s">
        <v>9</v>
      </c>
      <c r="M22" s="10" t="s">
        <v>10</v>
      </c>
      <c r="N22" s="10" t="s">
        <v>11</v>
      </c>
      <c r="O22" s="10" t="s">
        <v>12</v>
      </c>
      <c r="P22" s="10" t="s">
        <v>13</v>
      </c>
      <c r="Q22" s="10" t="s">
        <v>14</v>
      </c>
      <c r="R22" s="10" t="s">
        <v>15</v>
      </c>
      <c r="S22" s="10" t="s">
        <v>9</v>
      </c>
      <c r="T22" s="10" t="s">
        <v>10</v>
      </c>
      <c r="U22" s="10" t="s">
        <v>11</v>
      </c>
      <c r="V22" s="10" t="s">
        <v>12</v>
      </c>
      <c r="W22" s="10" t="s">
        <v>13</v>
      </c>
      <c r="X22" s="10" t="s">
        <v>14</v>
      </c>
      <c r="Y22" s="10" t="s">
        <v>15</v>
      </c>
      <c r="Z22" s="10" t="s">
        <v>9</v>
      </c>
      <c r="AA22" s="10" t="s">
        <v>10</v>
      </c>
      <c r="AB22" s="10" t="s">
        <v>11</v>
      </c>
      <c r="AC22" s="10" t="s">
        <v>12</v>
      </c>
      <c r="AD22" s="10" t="s">
        <v>13</v>
      </c>
      <c r="AE22" s="10" t="s">
        <v>14</v>
      </c>
      <c r="AF22" s="10" t="s">
        <v>15</v>
      </c>
      <c r="AG22" s="31"/>
      <c r="AH22" s="32"/>
      <c r="AI22" s="33"/>
    </row>
    <row r="23" spans="1:35" s="50" customFormat="1" ht="15" customHeight="1">
      <c r="A23" s="35" t="s">
        <v>54</v>
      </c>
      <c r="B23" s="36" t="s">
        <v>55</v>
      </c>
      <c r="C23" s="37"/>
      <c r="D23" s="38" t="s">
        <v>56</v>
      </c>
      <c r="E23" s="24"/>
      <c r="F23" s="39"/>
      <c r="G23" s="24"/>
      <c r="H23" s="24"/>
      <c r="I23" s="25"/>
      <c r="J23" s="26"/>
      <c r="K23" s="19" t="s">
        <v>57</v>
      </c>
      <c r="L23" s="19"/>
      <c r="M23" s="19"/>
      <c r="N23" s="19"/>
      <c r="O23" s="19"/>
      <c r="P23" s="25"/>
      <c r="Q23" s="25"/>
      <c r="R23" s="39" t="s">
        <v>49</v>
      </c>
      <c r="S23" s="24" t="s">
        <v>49</v>
      </c>
      <c r="T23" s="24" t="s">
        <v>49</v>
      </c>
      <c r="U23" s="24"/>
      <c r="V23" s="17" t="s">
        <v>29</v>
      </c>
      <c r="W23" s="25"/>
      <c r="X23" s="25"/>
      <c r="Y23" s="24"/>
      <c r="Z23" s="17" t="s">
        <v>29</v>
      </c>
      <c r="AA23" s="17"/>
      <c r="AB23" s="17" t="s">
        <v>29</v>
      </c>
      <c r="AC23" s="17" t="s">
        <v>29</v>
      </c>
      <c r="AD23" s="49" t="s">
        <v>29</v>
      </c>
      <c r="AE23" s="49" t="s">
        <v>49</v>
      </c>
      <c r="AF23" s="25"/>
      <c r="AG23" s="20">
        <v>24</v>
      </c>
      <c r="AH23" s="21">
        <v>48</v>
      </c>
      <c r="AI23" s="22">
        <v>24</v>
      </c>
    </row>
    <row r="24" spans="1:35" ht="15" customHeight="1">
      <c r="A24" s="35" t="s">
        <v>58</v>
      </c>
      <c r="B24" s="36" t="s">
        <v>59</v>
      </c>
      <c r="C24" s="37"/>
      <c r="D24" s="38" t="s">
        <v>56</v>
      </c>
      <c r="E24" s="39"/>
      <c r="F24" s="17" t="s">
        <v>29</v>
      </c>
      <c r="G24" s="17" t="s">
        <v>29</v>
      </c>
      <c r="H24" s="39"/>
      <c r="I24" s="49"/>
      <c r="J24" s="49" t="s">
        <v>29</v>
      </c>
      <c r="K24" s="24"/>
      <c r="L24" s="24"/>
      <c r="M24" s="24" t="s">
        <v>49</v>
      </c>
      <c r="N24" s="24"/>
      <c r="O24" s="24"/>
      <c r="P24" s="25" t="s">
        <v>49</v>
      </c>
      <c r="Q24" s="25" t="s">
        <v>49</v>
      </c>
      <c r="R24" s="24"/>
      <c r="S24" s="24" t="s">
        <v>49</v>
      </c>
      <c r="T24" s="39" t="s">
        <v>49</v>
      </c>
      <c r="U24" s="24"/>
      <c r="V24" s="24" t="s">
        <v>49</v>
      </c>
      <c r="W24" s="26"/>
      <c r="X24" s="26"/>
      <c r="Y24" s="39" t="s">
        <v>49</v>
      </c>
      <c r="Z24" s="24" t="s">
        <v>49</v>
      </c>
      <c r="AA24" s="39" t="s">
        <v>49</v>
      </c>
      <c r="AB24" s="24" t="s">
        <v>49</v>
      </c>
      <c r="AC24" s="39"/>
      <c r="AD24" s="26"/>
      <c r="AE24" s="26"/>
      <c r="AF24" s="49"/>
      <c r="AG24" s="20">
        <v>84</v>
      </c>
      <c r="AH24" s="21">
        <v>120</v>
      </c>
      <c r="AI24" s="22">
        <v>36</v>
      </c>
    </row>
    <row r="25" spans="1:35" s="50" customFormat="1" ht="15" customHeight="1">
      <c r="A25" s="35" t="s">
        <v>60</v>
      </c>
      <c r="B25" s="36" t="s">
        <v>61</v>
      </c>
      <c r="C25" s="37"/>
      <c r="D25" s="38" t="s">
        <v>56</v>
      </c>
      <c r="E25" s="24" t="s">
        <v>49</v>
      </c>
      <c r="F25" s="24"/>
      <c r="G25" s="39" t="s">
        <v>49</v>
      </c>
      <c r="H25" s="24" t="s">
        <v>49</v>
      </c>
      <c r="I25" s="25"/>
      <c r="J25" s="25" t="s">
        <v>49</v>
      </c>
      <c r="K25" s="24" t="s">
        <v>49</v>
      </c>
      <c r="L25" s="24"/>
      <c r="M25" s="39" t="s">
        <v>49</v>
      </c>
      <c r="N25" s="24" t="s">
        <v>49</v>
      </c>
      <c r="O25" s="39" t="s">
        <v>49</v>
      </c>
      <c r="P25" s="25" t="s">
        <v>49</v>
      </c>
      <c r="Q25" s="25"/>
      <c r="R25" s="24"/>
      <c r="S25" s="39"/>
      <c r="T25" s="24" t="s">
        <v>49</v>
      </c>
      <c r="U25" s="39" t="s">
        <v>49</v>
      </c>
      <c r="V25" s="39" t="s">
        <v>49</v>
      </c>
      <c r="W25" s="25" t="s">
        <v>49</v>
      </c>
      <c r="X25" s="25"/>
      <c r="Y25" s="24" t="s">
        <v>49</v>
      </c>
      <c r="Z25" s="24" t="s">
        <v>49</v>
      </c>
      <c r="AA25" s="24" t="s">
        <v>49</v>
      </c>
      <c r="AB25" s="39" t="s">
        <v>49</v>
      </c>
      <c r="AC25" s="24"/>
      <c r="AD25" s="26"/>
      <c r="AE25" s="25"/>
      <c r="AF25" s="26" t="s">
        <v>49</v>
      </c>
      <c r="AG25" s="20">
        <v>114</v>
      </c>
      <c r="AH25" s="21">
        <v>216</v>
      </c>
      <c r="AI25" s="22">
        <v>102</v>
      </c>
    </row>
    <row r="26" spans="1:35" ht="15" customHeight="1">
      <c r="A26" s="35" t="s">
        <v>62</v>
      </c>
      <c r="B26" s="36" t="s">
        <v>63</v>
      </c>
      <c r="C26" s="37"/>
      <c r="D26" s="38" t="s">
        <v>56</v>
      </c>
      <c r="E26" s="17"/>
      <c r="F26" s="51" t="s">
        <v>29</v>
      </c>
      <c r="G26" s="17"/>
      <c r="H26" s="39" t="s">
        <v>49</v>
      </c>
      <c r="I26" s="52" t="s">
        <v>29</v>
      </c>
      <c r="J26" s="49"/>
      <c r="K26" s="52" t="s">
        <v>29</v>
      </c>
      <c r="L26" s="52" t="s">
        <v>29</v>
      </c>
      <c r="M26" s="24"/>
      <c r="N26" s="24" t="s">
        <v>49</v>
      </c>
      <c r="O26" s="24" t="s">
        <v>49</v>
      </c>
      <c r="P26" s="49"/>
      <c r="Q26" s="26" t="s">
        <v>49</v>
      </c>
      <c r="R26" s="24" t="s">
        <v>49</v>
      </c>
      <c r="S26" s="39" t="s">
        <v>49</v>
      </c>
      <c r="T26" s="24"/>
      <c r="U26" s="24" t="s">
        <v>49</v>
      </c>
      <c r="V26" s="39" t="s">
        <v>47</v>
      </c>
      <c r="W26" s="25" t="s">
        <v>49</v>
      </c>
      <c r="X26" s="25" t="s">
        <v>49</v>
      </c>
      <c r="Y26" s="24"/>
      <c r="Z26" s="24"/>
      <c r="AA26" s="39"/>
      <c r="AB26" s="24"/>
      <c r="AC26" s="24"/>
      <c r="AD26" s="25"/>
      <c r="AE26" s="25"/>
      <c r="AF26" s="53"/>
      <c r="AG26" s="20">
        <v>72</v>
      </c>
      <c r="AH26" s="21">
        <v>114</v>
      </c>
      <c r="AI26" s="22">
        <v>42</v>
      </c>
    </row>
    <row r="27" spans="1:35" ht="15" customHeight="1">
      <c r="A27" s="54" t="s">
        <v>64</v>
      </c>
      <c r="B27" s="55" t="s">
        <v>65</v>
      </c>
      <c r="C27" s="56"/>
      <c r="D27" s="57" t="s">
        <v>56</v>
      </c>
      <c r="E27" s="39" t="s">
        <v>49</v>
      </c>
      <c r="F27" s="24" t="s">
        <v>49</v>
      </c>
      <c r="G27" s="24"/>
      <c r="H27" s="39" t="s">
        <v>21</v>
      </c>
      <c r="I27" s="25" t="s">
        <v>49</v>
      </c>
      <c r="J27" s="26" t="s">
        <v>49</v>
      </c>
      <c r="K27" s="39" t="s">
        <v>47</v>
      </c>
      <c r="L27" s="24" t="s">
        <v>49</v>
      </c>
      <c r="M27" s="39" t="s">
        <v>49</v>
      </c>
      <c r="N27" s="24"/>
      <c r="O27" s="24" t="s">
        <v>49</v>
      </c>
      <c r="P27" s="25"/>
      <c r="Q27" s="58"/>
      <c r="R27" s="24" t="s">
        <v>49</v>
      </c>
      <c r="S27" s="24"/>
      <c r="T27" s="24"/>
      <c r="U27" s="24" t="s">
        <v>49</v>
      </c>
      <c r="V27" s="24"/>
      <c r="W27" s="25"/>
      <c r="X27" s="25" t="s">
        <v>49</v>
      </c>
      <c r="Y27" s="39" t="s">
        <v>47</v>
      </c>
      <c r="Z27" s="24"/>
      <c r="AA27" s="24" t="s">
        <v>49</v>
      </c>
      <c r="AB27" s="24"/>
      <c r="AC27" s="39" t="s">
        <v>49</v>
      </c>
      <c r="AD27" s="25" t="s">
        <v>49</v>
      </c>
      <c r="AE27" s="26" t="s">
        <v>49</v>
      </c>
      <c r="AF27" s="25" t="s">
        <v>49</v>
      </c>
      <c r="AG27" s="20">
        <v>114</v>
      </c>
      <c r="AH27" s="21">
        <v>198</v>
      </c>
      <c r="AI27" s="22">
        <v>84</v>
      </c>
    </row>
    <row r="28" spans="1:35" ht="15" customHeight="1">
      <c r="A28" s="27" t="s">
        <v>1</v>
      </c>
      <c r="B28" s="28" t="s">
        <v>2</v>
      </c>
      <c r="C28" s="29" t="s">
        <v>3</v>
      </c>
      <c r="D28" s="30" t="s">
        <v>4</v>
      </c>
      <c r="E28" s="10">
        <v>1</v>
      </c>
      <c r="F28" s="10">
        <v>2</v>
      </c>
      <c r="G28" s="10">
        <v>3</v>
      </c>
      <c r="H28" s="10">
        <v>4</v>
      </c>
      <c r="I28" s="10">
        <v>5</v>
      </c>
      <c r="J28" s="10">
        <v>6</v>
      </c>
      <c r="K28" s="10">
        <v>7</v>
      </c>
      <c r="L28" s="10">
        <v>8</v>
      </c>
      <c r="M28" s="10">
        <v>9</v>
      </c>
      <c r="N28" s="10">
        <v>10</v>
      </c>
      <c r="O28" s="10">
        <v>11</v>
      </c>
      <c r="P28" s="10">
        <v>12</v>
      </c>
      <c r="Q28" s="10">
        <v>13</v>
      </c>
      <c r="R28" s="10">
        <v>14</v>
      </c>
      <c r="S28" s="10">
        <v>15</v>
      </c>
      <c r="T28" s="10">
        <v>16</v>
      </c>
      <c r="U28" s="10">
        <v>17</v>
      </c>
      <c r="V28" s="10">
        <v>18</v>
      </c>
      <c r="W28" s="10">
        <v>19</v>
      </c>
      <c r="X28" s="10">
        <v>20</v>
      </c>
      <c r="Y28" s="10">
        <v>21</v>
      </c>
      <c r="Z28" s="10">
        <v>22</v>
      </c>
      <c r="AA28" s="10">
        <v>23</v>
      </c>
      <c r="AB28" s="10">
        <v>24</v>
      </c>
      <c r="AC28" s="10">
        <v>25</v>
      </c>
      <c r="AD28" s="10">
        <v>26</v>
      </c>
      <c r="AE28" s="10">
        <v>27</v>
      </c>
      <c r="AF28" s="10">
        <v>28</v>
      </c>
      <c r="AG28" s="31" t="s">
        <v>5</v>
      </c>
      <c r="AH28" s="32" t="s">
        <v>6</v>
      </c>
      <c r="AI28" s="33" t="s">
        <v>7</v>
      </c>
    </row>
    <row r="29" spans="1:35" ht="15" customHeight="1">
      <c r="A29" s="27"/>
      <c r="B29" s="28"/>
      <c r="C29" s="29" t="s">
        <v>38</v>
      </c>
      <c r="D29" s="30"/>
      <c r="E29" s="10" t="s">
        <v>9</v>
      </c>
      <c r="F29" s="10" t="s">
        <v>10</v>
      </c>
      <c r="G29" s="10" t="s">
        <v>11</v>
      </c>
      <c r="H29" s="10" t="s">
        <v>12</v>
      </c>
      <c r="I29" s="10" t="s">
        <v>13</v>
      </c>
      <c r="J29" s="10" t="s">
        <v>14</v>
      </c>
      <c r="K29" s="10" t="s">
        <v>15</v>
      </c>
      <c r="L29" s="10" t="s">
        <v>9</v>
      </c>
      <c r="M29" s="10" t="s">
        <v>10</v>
      </c>
      <c r="N29" s="10" t="s">
        <v>11</v>
      </c>
      <c r="O29" s="10" t="s">
        <v>12</v>
      </c>
      <c r="P29" s="10" t="s">
        <v>13</v>
      </c>
      <c r="Q29" s="10" t="s">
        <v>14</v>
      </c>
      <c r="R29" s="10" t="s">
        <v>15</v>
      </c>
      <c r="S29" s="10" t="s">
        <v>9</v>
      </c>
      <c r="T29" s="10" t="s">
        <v>10</v>
      </c>
      <c r="U29" s="10" t="s">
        <v>11</v>
      </c>
      <c r="V29" s="10" t="s">
        <v>12</v>
      </c>
      <c r="W29" s="10" t="s">
        <v>13</v>
      </c>
      <c r="X29" s="10" t="s">
        <v>14</v>
      </c>
      <c r="Y29" s="10" t="s">
        <v>15</v>
      </c>
      <c r="Z29" s="10" t="s">
        <v>9</v>
      </c>
      <c r="AA29" s="10" t="s">
        <v>10</v>
      </c>
      <c r="AB29" s="10" t="s">
        <v>11</v>
      </c>
      <c r="AC29" s="10" t="s">
        <v>12</v>
      </c>
      <c r="AD29" s="10" t="s">
        <v>13</v>
      </c>
      <c r="AE29" s="10" t="s">
        <v>14</v>
      </c>
      <c r="AF29" s="10" t="s">
        <v>15</v>
      </c>
      <c r="AG29" s="31"/>
      <c r="AH29" s="32"/>
      <c r="AI29" s="33"/>
    </row>
    <row r="30" spans="1:35" ht="15" customHeight="1">
      <c r="A30" s="35">
        <v>426091</v>
      </c>
      <c r="B30" s="36" t="s">
        <v>66</v>
      </c>
      <c r="C30" s="37"/>
      <c r="D30" s="38"/>
      <c r="E30" s="39" t="s">
        <v>67</v>
      </c>
      <c r="F30" s="39" t="s">
        <v>67</v>
      </c>
      <c r="G30" s="39" t="s">
        <v>67</v>
      </c>
      <c r="H30" s="39" t="s">
        <v>67</v>
      </c>
      <c r="I30" s="26"/>
      <c r="J30" s="26"/>
      <c r="K30" s="39" t="s">
        <v>67</v>
      </c>
      <c r="L30" s="39" t="s">
        <v>67</v>
      </c>
      <c r="M30" s="39" t="s">
        <v>67</v>
      </c>
      <c r="N30" s="39" t="s">
        <v>67</v>
      </c>
      <c r="O30" s="39" t="s">
        <v>67</v>
      </c>
      <c r="P30" s="26"/>
      <c r="Q30" s="26"/>
      <c r="R30" s="39" t="s">
        <v>67</v>
      </c>
      <c r="S30" s="39" t="s">
        <v>67</v>
      </c>
      <c r="T30" s="39" t="s">
        <v>67</v>
      </c>
      <c r="U30" s="39" t="s">
        <v>67</v>
      </c>
      <c r="V30" s="39" t="s">
        <v>67</v>
      </c>
      <c r="W30" s="26"/>
      <c r="X30" s="26"/>
      <c r="Y30" s="39" t="s">
        <v>68</v>
      </c>
      <c r="Z30" s="39" t="s">
        <v>68</v>
      </c>
      <c r="AA30" s="39" t="s">
        <v>68</v>
      </c>
      <c r="AB30" s="39" t="s">
        <v>67</v>
      </c>
      <c r="AC30" s="39" t="s">
        <v>68</v>
      </c>
      <c r="AD30" s="26"/>
      <c r="AE30" s="26"/>
      <c r="AF30" s="26" t="s">
        <v>22</v>
      </c>
      <c r="AG30" s="20">
        <v>114</v>
      </c>
      <c r="AH30" s="21">
        <v>146</v>
      </c>
      <c r="AI30" s="22">
        <v>32</v>
      </c>
    </row>
    <row r="31" spans="1:35" ht="15" customHeight="1">
      <c r="A31" s="59">
        <v>120219</v>
      </c>
      <c r="B31" s="60" t="s">
        <v>69</v>
      </c>
      <c r="C31" s="61"/>
      <c r="D31" s="42"/>
      <c r="E31" s="62"/>
      <c r="F31" s="62"/>
      <c r="G31" s="62"/>
      <c r="H31" s="62"/>
      <c r="I31" s="63"/>
      <c r="J31" s="63"/>
      <c r="K31" s="62"/>
      <c r="L31" s="62"/>
      <c r="M31" s="62"/>
      <c r="N31" s="62"/>
      <c r="O31" s="62"/>
      <c r="P31" s="63" t="s">
        <v>47</v>
      </c>
      <c r="Q31" s="63"/>
      <c r="R31" s="62" t="s">
        <v>47</v>
      </c>
      <c r="S31" s="62"/>
      <c r="T31" s="62"/>
      <c r="U31" s="62"/>
      <c r="V31" s="62"/>
      <c r="W31" s="63"/>
      <c r="X31" s="63"/>
      <c r="Y31" s="62"/>
      <c r="Z31" s="62" t="s">
        <v>47</v>
      </c>
      <c r="AA31" s="62"/>
      <c r="AB31" s="62"/>
      <c r="AC31" s="62"/>
      <c r="AD31" s="63"/>
      <c r="AE31" s="63"/>
      <c r="AF31" s="63" t="s">
        <v>47</v>
      </c>
      <c r="AG31" s="20">
        <v>0</v>
      </c>
      <c r="AH31" s="21">
        <v>24</v>
      </c>
      <c r="AI31" s="22">
        <v>24</v>
      </c>
    </row>
    <row r="32" spans="1:35" ht="15" customHeight="1">
      <c r="A32" s="59">
        <v>127981</v>
      </c>
      <c r="B32" s="60" t="s">
        <v>70</v>
      </c>
      <c r="C32" s="61"/>
      <c r="D32" s="42"/>
      <c r="E32" s="62"/>
      <c r="F32" s="62"/>
      <c r="G32" s="62"/>
      <c r="H32" s="62"/>
      <c r="I32" s="63"/>
      <c r="J32" s="63"/>
      <c r="K32" s="62"/>
      <c r="L32" s="62"/>
      <c r="M32" s="62"/>
      <c r="N32" s="62"/>
      <c r="O32" s="62"/>
      <c r="P32" s="63"/>
      <c r="Q32" s="63"/>
      <c r="R32" s="62"/>
      <c r="S32" s="62"/>
      <c r="T32" s="62"/>
      <c r="U32" s="62"/>
      <c r="V32" s="62"/>
      <c r="W32" s="63"/>
      <c r="X32" s="63"/>
      <c r="Y32" s="62"/>
      <c r="Z32" s="62"/>
      <c r="AA32" s="62"/>
      <c r="AB32" s="62"/>
      <c r="AC32" s="62"/>
      <c r="AD32" s="63"/>
      <c r="AE32" s="63" t="s">
        <v>21</v>
      </c>
      <c r="AF32" s="63"/>
      <c r="AG32" s="20">
        <v>0</v>
      </c>
      <c r="AH32" s="21">
        <v>6</v>
      </c>
      <c r="AI32" s="22">
        <v>6</v>
      </c>
    </row>
    <row r="33" spans="1:35" ht="15" customHeight="1">
      <c r="A33" s="15">
        <v>140066</v>
      </c>
      <c r="B33" s="23" t="s">
        <v>71</v>
      </c>
      <c r="C33" s="61"/>
      <c r="D33" s="42"/>
      <c r="E33" s="62" t="s">
        <v>47</v>
      </c>
      <c r="F33" s="62" t="s">
        <v>47</v>
      </c>
      <c r="G33" s="62" t="s">
        <v>47</v>
      </c>
      <c r="H33" s="62" t="s">
        <v>47</v>
      </c>
      <c r="I33" s="63" t="s">
        <v>21</v>
      </c>
      <c r="J33" s="63"/>
      <c r="K33" s="62" t="s">
        <v>47</v>
      </c>
      <c r="L33" s="62" t="s">
        <v>47</v>
      </c>
      <c r="M33" s="62" t="s">
        <v>47</v>
      </c>
      <c r="N33" s="62" t="s">
        <v>47</v>
      </c>
      <c r="O33" s="62"/>
      <c r="P33" s="63"/>
      <c r="Q33" s="63"/>
      <c r="R33" s="62"/>
      <c r="S33" s="62" t="s">
        <v>47</v>
      </c>
      <c r="T33" s="62"/>
      <c r="U33" s="62" t="s">
        <v>47</v>
      </c>
      <c r="V33" s="62"/>
      <c r="W33" s="63" t="s">
        <v>21</v>
      </c>
      <c r="X33" s="63"/>
      <c r="Y33" s="62"/>
      <c r="Z33" s="62"/>
      <c r="AA33" s="62"/>
      <c r="AB33" s="62" t="s">
        <v>47</v>
      </c>
      <c r="AC33" s="62"/>
      <c r="AD33" s="63"/>
      <c r="AE33" s="63"/>
      <c r="AF33" s="63"/>
      <c r="AG33" s="20">
        <v>0</v>
      </c>
      <c r="AH33" s="21">
        <v>78</v>
      </c>
      <c r="AI33" s="22">
        <v>78</v>
      </c>
    </row>
    <row r="34" spans="1:35" ht="15" customHeight="1">
      <c r="A34" s="59">
        <v>145211</v>
      </c>
      <c r="B34" s="60" t="s">
        <v>72</v>
      </c>
      <c r="C34" s="61"/>
      <c r="D34" s="42"/>
      <c r="E34" s="62"/>
      <c r="F34" s="62"/>
      <c r="G34" s="62"/>
      <c r="H34" s="62"/>
      <c r="I34" s="63" t="s">
        <v>47</v>
      </c>
      <c r="J34" s="63"/>
      <c r="K34" s="62"/>
      <c r="L34" s="62"/>
      <c r="M34" s="62"/>
      <c r="N34" s="62"/>
      <c r="O34" s="62" t="s">
        <v>47</v>
      </c>
      <c r="P34" s="63"/>
      <c r="Q34" s="63" t="s">
        <v>47</v>
      </c>
      <c r="R34" s="62"/>
      <c r="S34" s="62"/>
      <c r="T34" s="62"/>
      <c r="U34" s="62"/>
      <c r="V34" s="62"/>
      <c r="W34" s="63"/>
      <c r="X34" s="63"/>
      <c r="Y34" s="62"/>
      <c r="Z34" s="62"/>
      <c r="AA34" s="62"/>
      <c r="AB34" s="62"/>
      <c r="AC34" s="62"/>
      <c r="AD34" s="63"/>
      <c r="AE34" s="63" t="s">
        <v>47</v>
      </c>
      <c r="AF34" s="63"/>
      <c r="AG34" s="20">
        <v>0</v>
      </c>
      <c r="AH34" s="21">
        <v>24</v>
      </c>
      <c r="AI34" s="22">
        <v>24</v>
      </c>
    </row>
    <row r="35" spans="1:35" ht="15" customHeight="1">
      <c r="A35" s="59">
        <v>151580</v>
      </c>
      <c r="B35" s="60" t="s">
        <v>73</v>
      </c>
      <c r="C35" s="61"/>
      <c r="D35" s="42"/>
      <c r="E35" s="62"/>
      <c r="F35" s="62"/>
      <c r="G35" s="62"/>
      <c r="H35" s="62"/>
      <c r="I35" s="63"/>
      <c r="J35" s="63" t="s">
        <v>28</v>
      </c>
      <c r="K35" s="62"/>
      <c r="L35" s="62"/>
      <c r="M35" s="62"/>
      <c r="N35" s="62"/>
      <c r="O35" s="62"/>
      <c r="P35" s="63"/>
      <c r="Q35" s="63"/>
      <c r="R35" s="62"/>
      <c r="S35" s="62"/>
      <c r="T35" s="62"/>
      <c r="U35" s="62"/>
      <c r="V35" s="62"/>
      <c r="W35" s="63"/>
      <c r="X35" s="63"/>
      <c r="Y35" s="62"/>
      <c r="Z35" s="62"/>
      <c r="AA35" s="62"/>
      <c r="AB35" s="62"/>
      <c r="AC35" s="62"/>
      <c r="AD35" s="63" t="s">
        <v>47</v>
      </c>
      <c r="AE35" s="63"/>
      <c r="AF35" s="63"/>
      <c r="AG35" s="20">
        <v>0</v>
      </c>
      <c r="AH35" s="21">
        <v>18</v>
      </c>
      <c r="AI35" s="22">
        <v>18</v>
      </c>
    </row>
    <row r="36" spans="1:35" ht="15" customHeight="1">
      <c r="A36" s="59">
        <v>151610</v>
      </c>
      <c r="B36" s="60" t="s">
        <v>74</v>
      </c>
      <c r="C36" s="61"/>
      <c r="D36" s="42"/>
      <c r="E36" s="62"/>
      <c r="F36" s="62"/>
      <c r="G36" s="62"/>
      <c r="H36" s="62"/>
      <c r="I36" s="63"/>
      <c r="J36" s="63"/>
      <c r="K36" s="62"/>
      <c r="L36" s="62"/>
      <c r="M36" s="62"/>
      <c r="N36" s="62"/>
      <c r="O36" s="62"/>
      <c r="P36" s="63"/>
      <c r="Q36" s="63"/>
      <c r="R36" s="62"/>
      <c r="S36" s="62"/>
      <c r="T36" s="62"/>
      <c r="U36" s="62"/>
      <c r="V36" s="62"/>
      <c r="W36" s="63"/>
      <c r="X36" s="63"/>
      <c r="Y36" s="62"/>
      <c r="Z36" s="62"/>
      <c r="AA36" s="62"/>
      <c r="AB36" s="62"/>
      <c r="AC36" s="62"/>
      <c r="AD36" s="63"/>
      <c r="AE36" s="63"/>
      <c r="AF36" s="63"/>
      <c r="AG36" s="20">
        <v>0</v>
      </c>
      <c r="AH36" s="21">
        <v>0</v>
      </c>
      <c r="AI36" s="22">
        <v>0</v>
      </c>
    </row>
    <row r="37" spans="1:35" ht="15" customHeight="1">
      <c r="A37" s="59">
        <v>153605</v>
      </c>
      <c r="B37" s="60" t="s">
        <v>75</v>
      </c>
      <c r="C37" s="61"/>
      <c r="D37" s="42"/>
      <c r="E37" s="62"/>
      <c r="F37" s="62"/>
      <c r="G37" s="62"/>
      <c r="H37" s="62"/>
      <c r="I37" s="63"/>
      <c r="J37" s="63"/>
      <c r="K37" s="62"/>
      <c r="L37" s="62"/>
      <c r="M37" s="62"/>
      <c r="N37" s="62"/>
      <c r="O37" s="62"/>
      <c r="P37" s="63"/>
      <c r="Q37" s="63"/>
      <c r="R37" s="62"/>
      <c r="S37" s="62"/>
      <c r="T37" s="62"/>
      <c r="U37" s="62"/>
      <c r="V37" s="62"/>
      <c r="W37" s="63"/>
      <c r="X37" s="63"/>
      <c r="Y37" s="62"/>
      <c r="Z37" s="62"/>
      <c r="AA37" s="62"/>
      <c r="AB37" s="62"/>
      <c r="AC37" s="62"/>
      <c r="AD37" s="63" t="s">
        <v>21</v>
      </c>
      <c r="AE37" s="63" t="s">
        <v>47</v>
      </c>
      <c r="AF37" s="63"/>
      <c r="AG37" s="20">
        <v>0</v>
      </c>
      <c r="AH37" s="21">
        <v>12</v>
      </c>
      <c r="AI37" s="22">
        <v>12</v>
      </c>
    </row>
    <row r="38" spans="1:35" ht="15" customHeight="1">
      <c r="A38" s="59">
        <v>131148</v>
      </c>
      <c r="B38" s="60" t="s">
        <v>76</v>
      </c>
      <c r="C38" s="61"/>
      <c r="D38" s="42"/>
      <c r="E38" s="62"/>
      <c r="F38" s="62"/>
      <c r="G38" s="62"/>
      <c r="H38" s="62"/>
      <c r="I38" s="63"/>
      <c r="J38" s="63"/>
      <c r="K38" s="62"/>
      <c r="L38" s="62"/>
      <c r="M38" s="62"/>
      <c r="N38" s="62"/>
      <c r="O38" s="62"/>
      <c r="P38" s="63"/>
      <c r="Q38" s="63" t="s">
        <v>21</v>
      </c>
      <c r="R38" s="62"/>
      <c r="S38" s="62"/>
      <c r="T38" s="62"/>
      <c r="U38" s="62"/>
      <c r="V38" s="62"/>
      <c r="W38" s="63"/>
      <c r="X38" s="63" t="s">
        <v>21</v>
      </c>
      <c r="Y38" s="62"/>
      <c r="Z38" s="62"/>
      <c r="AA38" s="62"/>
      <c r="AB38" s="62"/>
      <c r="AC38" s="62"/>
      <c r="AD38" s="63"/>
      <c r="AE38" s="63"/>
      <c r="AF38" s="63"/>
      <c r="AG38" s="20">
        <v>0</v>
      </c>
      <c r="AH38" s="21">
        <v>12</v>
      </c>
      <c r="AI38" s="22">
        <v>12</v>
      </c>
    </row>
    <row r="39" spans="1:35" ht="15" customHeight="1">
      <c r="A39" s="59">
        <v>108430</v>
      </c>
      <c r="B39" s="60" t="s">
        <v>77</v>
      </c>
      <c r="C39" s="61"/>
      <c r="D39" s="42"/>
      <c r="E39" s="62"/>
      <c r="F39" s="62"/>
      <c r="G39" s="62"/>
      <c r="H39" s="62"/>
      <c r="I39" s="63"/>
      <c r="J39" s="63"/>
      <c r="K39" s="62" t="s">
        <v>21</v>
      </c>
      <c r="L39" s="62"/>
      <c r="M39" s="62"/>
      <c r="N39" s="62"/>
      <c r="O39" s="62"/>
      <c r="P39" s="63"/>
      <c r="Q39" s="63"/>
      <c r="R39" s="62"/>
      <c r="S39" s="62"/>
      <c r="T39" s="62"/>
      <c r="U39" s="62"/>
      <c r="V39" s="62"/>
      <c r="W39" s="63"/>
      <c r="X39" s="63"/>
      <c r="Y39" s="62"/>
      <c r="Z39" s="62"/>
      <c r="AA39" s="62"/>
      <c r="AB39" s="62"/>
      <c r="AC39" s="62"/>
      <c r="AD39" s="63"/>
      <c r="AE39" s="63"/>
      <c r="AF39" s="63"/>
      <c r="AG39" s="20">
        <v>0</v>
      </c>
      <c r="AH39" s="21">
        <v>6</v>
      </c>
      <c r="AI39" s="22">
        <v>6</v>
      </c>
    </row>
    <row r="40" spans="1:35" ht="15" customHeight="1">
      <c r="A40" s="59">
        <v>142042</v>
      </c>
      <c r="B40" s="60" t="s">
        <v>78</v>
      </c>
      <c r="C40" s="61"/>
      <c r="D40" s="42"/>
      <c r="E40" s="62"/>
      <c r="F40" s="62"/>
      <c r="G40" s="62"/>
      <c r="H40" s="62"/>
      <c r="I40" s="63"/>
      <c r="J40" s="63"/>
      <c r="K40" s="62"/>
      <c r="L40" s="62"/>
      <c r="M40" s="62"/>
      <c r="N40" s="62"/>
      <c r="O40" s="62"/>
      <c r="P40" s="63"/>
      <c r="Q40" s="63"/>
      <c r="R40" s="62"/>
      <c r="S40" s="62"/>
      <c r="T40" s="62"/>
      <c r="U40" s="62"/>
      <c r="V40" s="62"/>
      <c r="W40" s="63"/>
      <c r="X40" s="63"/>
      <c r="Y40" s="62"/>
      <c r="Z40" s="62"/>
      <c r="AA40" s="62"/>
      <c r="AB40" s="62"/>
      <c r="AC40" s="62"/>
      <c r="AD40" s="63" t="s">
        <v>49</v>
      </c>
      <c r="AE40" s="63"/>
      <c r="AF40" s="63"/>
      <c r="AG40" s="20"/>
      <c r="AH40" s="21"/>
      <c r="AI40" s="22"/>
    </row>
    <row r="41" spans="1:35" ht="15" customHeight="1">
      <c r="A41" s="64"/>
      <c r="B41" s="65" t="s">
        <v>79</v>
      </c>
      <c r="C41" s="65"/>
      <c r="D41" s="65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5"/>
      <c r="Q41" s="65"/>
      <c r="R41" s="65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7"/>
      <c r="AE41" s="67"/>
      <c r="AF41" s="67"/>
      <c r="AG41" s="68"/>
      <c r="AH41" s="68"/>
      <c r="AI41" s="69"/>
    </row>
    <row r="42" spans="1:35" ht="15" customHeight="1">
      <c r="A42" s="64"/>
      <c r="B42" s="70"/>
      <c r="C42" s="65"/>
      <c r="D42" s="65"/>
      <c r="E42" s="66"/>
      <c r="F42" s="66"/>
      <c r="G42" s="66" t="s">
        <v>67</v>
      </c>
      <c r="H42" s="66" t="s">
        <v>80</v>
      </c>
      <c r="I42" s="66"/>
      <c r="J42" s="66"/>
      <c r="K42" s="66"/>
      <c r="L42" s="66" t="s">
        <v>81</v>
      </c>
      <c r="M42" s="66" t="s">
        <v>82</v>
      </c>
      <c r="N42" s="66"/>
      <c r="O42" s="66"/>
      <c r="P42" s="65"/>
      <c r="Q42" s="71"/>
      <c r="R42" s="71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72"/>
      <c r="AE42" s="72"/>
      <c r="AF42" s="72"/>
      <c r="AG42" s="73"/>
      <c r="AH42" s="68"/>
      <c r="AI42" s="69"/>
    </row>
    <row r="43" spans="1:35" ht="15" customHeight="1">
      <c r="A43" s="74"/>
      <c r="B43" s="75"/>
      <c r="C43" s="66"/>
      <c r="D43" s="76"/>
      <c r="E43" s="65"/>
      <c r="F43" s="65"/>
      <c r="G43" s="65" t="s">
        <v>49</v>
      </c>
      <c r="H43" s="65" t="s">
        <v>83</v>
      </c>
      <c r="I43" s="65"/>
      <c r="J43" s="65"/>
      <c r="K43" s="65"/>
      <c r="L43" s="65"/>
      <c r="M43" s="65"/>
      <c r="N43" s="65"/>
      <c r="O43" s="65"/>
      <c r="P43" s="65"/>
      <c r="Q43" s="71"/>
      <c r="R43" s="71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7"/>
      <c r="AE43" s="67"/>
      <c r="AF43" s="67"/>
      <c r="AG43" s="73"/>
      <c r="AH43" s="68"/>
      <c r="AI43" s="69"/>
    </row>
    <row r="44" spans="1:35" ht="15" customHeight="1">
      <c r="A44" s="77"/>
      <c r="B44" s="70"/>
      <c r="C44" s="65"/>
      <c r="D44" s="78"/>
      <c r="E44" s="65"/>
      <c r="F44" s="65"/>
      <c r="G44" s="65" t="s">
        <v>84</v>
      </c>
      <c r="H44" s="65" t="s">
        <v>85</v>
      </c>
      <c r="I44" s="65"/>
      <c r="J44" s="65"/>
      <c r="K44" s="65"/>
      <c r="L44" s="65"/>
      <c r="M44" s="65"/>
      <c r="N44" s="65"/>
      <c r="O44" s="65"/>
      <c r="P44" s="65"/>
      <c r="Q44" s="71"/>
      <c r="R44" s="71"/>
      <c r="S44" s="65"/>
      <c r="T44" s="65"/>
      <c r="U44" s="79"/>
      <c r="V44" s="79"/>
      <c r="W44" s="79"/>
      <c r="X44" s="79"/>
      <c r="Y44" s="79"/>
      <c r="Z44" s="80" t="s">
        <v>86</v>
      </c>
      <c r="AA44" s="80"/>
      <c r="AB44" s="80"/>
      <c r="AC44" s="80"/>
      <c r="AD44" s="80"/>
      <c r="AE44" s="80"/>
      <c r="AF44" s="81"/>
      <c r="AG44" s="80"/>
      <c r="AH44" s="80"/>
      <c r="AI44" s="82"/>
    </row>
    <row r="45" spans="1:35" ht="15" customHeight="1">
      <c r="A45" s="83"/>
      <c r="B45" s="84"/>
      <c r="C45" s="85"/>
      <c r="D45" s="85"/>
      <c r="E45" s="86"/>
      <c r="F45" s="86"/>
      <c r="G45" s="86" t="s">
        <v>87</v>
      </c>
      <c r="H45" s="86" t="s">
        <v>88</v>
      </c>
      <c r="I45" s="86"/>
      <c r="J45" s="86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79"/>
      <c r="V45" s="79"/>
      <c r="W45" s="79"/>
      <c r="X45" s="79"/>
      <c r="Y45" s="79"/>
      <c r="Z45" s="87" t="s">
        <v>89</v>
      </c>
      <c r="AA45" s="87"/>
      <c r="AB45" s="87"/>
      <c r="AC45" s="87"/>
      <c r="AD45" s="87"/>
      <c r="AE45" s="87"/>
      <c r="AF45" s="87"/>
      <c r="AG45" s="87"/>
      <c r="AH45" s="87"/>
      <c r="AI45" s="87"/>
    </row>
    <row r="46" spans="1:35" ht="15" customHeight="1">
      <c r="A46" s="83"/>
      <c r="B46" s="84"/>
      <c r="C46" s="85"/>
      <c r="D46" s="85"/>
      <c r="E46" s="86"/>
      <c r="F46" s="86"/>
      <c r="G46" s="86" t="s">
        <v>90</v>
      </c>
      <c r="H46" s="86" t="s">
        <v>91</v>
      </c>
      <c r="I46" s="86"/>
      <c r="J46" s="86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79"/>
      <c r="V46" s="79"/>
      <c r="W46" s="79"/>
      <c r="X46" s="79"/>
      <c r="Y46" s="79"/>
      <c r="Z46" s="80" t="s">
        <v>92</v>
      </c>
      <c r="AA46" s="80"/>
      <c r="AB46" s="80"/>
      <c r="AC46" s="80"/>
      <c r="AD46" s="80"/>
      <c r="AE46" s="80"/>
      <c r="AF46" s="80"/>
      <c r="AG46" s="80"/>
      <c r="AH46" s="80"/>
      <c r="AI46" s="82"/>
    </row>
    <row r="47" spans="1:35" ht="15" customHeight="1">
      <c r="A47" s="83"/>
      <c r="B47" s="84"/>
      <c r="C47" s="85"/>
      <c r="D47" s="85"/>
      <c r="E47" s="86"/>
      <c r="F47" s="86"/>
      <c r="G47" s="86" t="s">
        <v>93</v>
      </c>
      <c r="H47" s="86" t="s">
        <v>94</v>
      </c>
      <c r="I47" s="86"/>
      <c r="J47" s="86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79"/>
      <c r="V47" s="79"/>
      <c r="W47" s="79"/>
      <c r="X47" s="79"/>
      <c r="Y47" s="79"/>
      <c r="Z47" s="82" t="s">
        <v>95</v>
      </c>
      <c r="AA47" s="82"/>
      <c r="AB47" s="82"/>
      <c r="AC47" s="82"/>
      <c r="AD47" s="82"/>
      <c r="AE47" s="82"/>
      <c r="AF47" s="82"/>
      <c r="AG47" s="82"/>
      <c r="AH47" s="82"/>
      <c r="AI47" s="82"/>
    </row>
    <row r="48" spans="1:35" ht="15" customHeight="1">
      <c r="A48" s="88"/>
      <c r="B48" s="89"/>
      <c r="C48" s="90"/>
      <c r="D48" s="90"/>
      <c r="E48" s="91"/>
      <c r="F48" s="91"/>
      <c r="G48" s="91" t="s">
        <v>96</v>
      </c>
      <c r="H48" s="91" t="s">
        <v>94</v>
      </c>
      <c r="I48" s="91"/>
      <c r="J48" s="91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2"/>
      <c r="AE48" s="92"/>
      <c r="AF48" s="92"/>
      <c r="AG48" s="93"/>
      <c r="AH48" s="93"/>
      <c r="AI48" s="94"/>
    </row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6">
    <mergeCell ref="A1:AI3"/>
    <mergeCell ref="D4:D5"/>
    <mergeCell ref="AG4:AG5"/>
    <mergeCell ref="AH4:AH5"/>
    <mergeCell ref="AI4:AI5"/>
    <mergeCell ref="E6:AF6"/>
    <mergeCell ref="U7:AD7"/>
    <mergeCell ref="D8:D9"/>
    <mergeCell ref="AG8:AG9"/>
    <mergeCell ref="AH8:AH9"/>
    <mergeCell ref="AI8:AI9"/>
    <mergeCell ref="D13:D14"/>
    <mergeCell ref="AG13:AG14"/>
    <mergeCell ref="AH13:AH14"/>
    <mergeCell ref="AI13:AI14"/>
    <mergeCell ref="E15:AF15"/>
    <mergeCell ref="G16:K16"/>
    <mergeCell ref="D17:D18"/>
    <mergeCell ref="AG17:AG18"/>
    <mergeCell ref="AH17:AH18"/>
    <mergeCell ref="AI17:AI18"/>
    <mergeCell ref="D21:D22"/>
    <mergeCell ref="AG21:AG22"/>
    <mergeCell ref="AH21:AH22"/>
    <mergeCell ref="AI21:AI22"/>
    <mergeCell ref="K23:O23"/>
    <mergeCell ref="D28:D29"/>
    <mergeCell ref="AG28:AG29"/>
    <mergeCell ref="AH28:AH29"/>
    <mergeCell ref="AI28:AI29"/>
    <mergeCell ref="B41:D41"/>
    <mergeCell ref="E41:O41"/>
    <mergeCell ref="Q41:R41"/>
    <mergeCell ref="S41:AC41"/>
    <mergeCell ref="Z45:AI45"/>
    <mergeCell ref="Z47:AI47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"/>
  <sheetViews>
    <sheetView zoomScale="75" zoomScaleNormal="75" workbookViewId="0" topLeftCell="A1">
      <selection activeCell="R15" sqref="R15"/>
    </sheetView>
  </sheetViews>
  <sheetFormatPr defaultColWidth="9.140625" defaultRowHeight="15.75" customHeight="1"/>
  <cols>
    <col min="1" max="1" width="11.57421875" style="95" customWidth="1"/>
    <col min="2" max="2" width="29.28125" style="95" customWidth="1"/>
    <col min="3" max="3" width="16.7109375" style="95" customWidth="1"/>
    <col min="4" max="4" width="9.57421875" style="96" customWidth="1"/>
    <col min="5" max="32" width="5.57421875" style="95" customWidth="1"/>
    <col min="33" max="35" width="5.57421875" style="97" customWidth="1"/>
    <col min="36" max="188" width="9.140625" style="95" customWidth="1"/>
    <col min="189" max="203" width="11.57421875" style="0" customWidth="1"/>
    <col min="204" max="204" width="5.421875" style="0" customWidth="1"/>
    <col min="205" max="205" width="20.7109375" style="0" customWidth="1"/>
    <col min="206" max="206" width="6.57421875" style="0" customWidth="1"/>
    <col min="207" max="207" width="6.140625" style="0" customWidth="1"/>
    <col min="208" max="237" width="2.8515625" style="0" customWidth="1"/>
    <col min="238" max="238" width="4.28125" style="0" customWidth="1"/>
    <col min="239" max="239" width="3.421875" style="0" customWidth="1"/>
    <col min="240" max="240" width="2.8515625" style="0" customWidth="1"/>
    <col min="241" max="16384" width="9.28125" style="0" customWidth="1"/>
  </cols>
  <sheetData>
    <row r="1" spans="1:35" s="101" customFormat="1" ht="25.5" customHeight="1">
      <c r="A1" s="98" t="s">
        <v>97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9"/>
      <c r="AH1" s="99"/>
      <c r="AI1" s="100"/>
    </row>
    <row r="2" spans="1:35" s="101" customFormat="1" ht="25.5" customHeight="1">
      <c r="A2" s="102" t="s">
        <v>98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3"/>
      <c r="AH2" s="103"/>
      <c r="AI2" s="104"/>
    </row>
    <row r="3" spans="1:35" s="101" customFormat="1" ht="25.5" customHeight="1">
      <c r="A3" s="105" t="s">
        <v>99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6"/>
      <c r="AH3" s="106"/>
      <c r="AI3" s="107"/>
    </row>
    <row r="4" spans="1:35" s="101" customFormat="1" ht="25.5" customHeight="1">
      <c r="A4" s="108" t="s">
        <v>1</v>
      </c>
      <c r="B4" s="109" t="s">
        <v>2</v>
      </c>
      <c r="C4" s="109" t="s">
        <v>3</v>
      </c>
      <c r="D4" s="109" t="s">
        <v>4</v>
      </c>
      <c r="E4" s="109">
        <v>1</v>
      </c>
      <c r="F4" s="109">
        <v>2</v>
      </c>
      <c r="G4" s="109">
        <v>3</v>
      </c>
      <c r="H4" s="109">
        <v>4</v>
      </c>
      <c r="I4" s="109">
        <v>5</v>
      </c>
      <c r="J4" s="109">
        <v>6</v>
      </c>
      <c r="K4" s="109">
        <v>7</v>
      </c>
      <c r="L4" s="109">
        <v>8</v>
      </c>
      <c r="M4" s="109">
        <v>9</v>
      </c>
      <c r="N4" s="109">
        <v>10</v>
      </c>
      <c r="O4" s="109">
        <v>11</v>
      </c>
      <c r="P4" s="109">
        <v>12</v>
      </c>
      <c r="Q4" s="109">
        <v>13</v>
      </c>
      <c r="R4" s="109">
        <v>14</v>
      </c>
      <c r="S4" s="109">
        <v>15</v>
      </c>
      <c r="T4" s="109">
        <v>16</v>
      </c>
      <c r="U4" s="109">
        <v>17</v>
      </c>
      <c r="V4" s="109">
        <v>18</v>
      </c>
      <c r="W4" s="109">
        <v>19</v>
      </c>
      <c r="X4" s="109">
        <v>20</v>
      </c>
      <c r="Y4" s="109">
        <v>21</v>
      </c>
      <c r="Z4" s="109">
        <v>22</v>
      </c>
      <c r="AA4" s="109">
        <v>23</v>
      </c>
      <c r="AB4" s="109">
        <v>24</v>
      </c>
      <c r="AC4" s="109">
        <v>25</v>
      </c>
      <c r="AD4" s="109">
        <v>26</v>
      </c>
      <c r="AE4" s="109">
        <v>27</v>
      </c>
      <c r="AF4" s="109">
        <v>28</v>
      </c>
      <c r="AG4" s="109" t="s">
        <v>5</v>
      </c>
      <c r="AH4" s="110" t="s">
        <v>6</v>
      </c>
      <c r="AI4" s="111" t="s">
        <v>7</v>
      </c>
    </row>
    <row r="5" spans="1:35" s="101" customFormat="1" ht="25.5" customHeight="1">
      <c r="A5" s="108"/>
      <c r="B5" s="109"/>
      <c r="C5" s="109"/>
      <c r="D5" s="109"/>
      <c r="E5" s="109" t="s">
        <v>9</v>
      </c>
      <c r="F5" s="109" t="s">
        <v>10</v>
      </c>
      <c r="G5" s="109" t="s">
        <v>11</v>
      </c>
      <c r="H5" s="109" t="s">
        <v>12</v>
      </c>
      <c r="I5" s="109" t="s">
        <v>13</v>
      </c>
      <c r="J5" s="109" t="s">
        <v>14</v>
      </c>
      <c r="K5" s="109" t="s">
        <v>15</v>
      </c>
      <c r="L5" s="109" t="s">
        <v>9</v>
      </c>
      <c r="M5" s="109" t="s">
        <v>10</v>
      </c>
      <c r="N5" s="109" t="s">
        <v>11</v>
      </c>
      <c r="O5" s="109" t="s">
        <v>12</v>
      </c>
      <c r="P5" s="109" t="s">
        <v>13</v>
      </c>
      <c r="Q5" s="109" t="s">
        <v>14</v>
      </c>
      <c r="R5" s="109" t="s">
        <v>15</v>
      </c>
      <c r="S5" s="109" t="s">
        <v>9</v>
      </c>
      <c r="T5" s="109" t="s">
        <v>10</v>
      </c>
      <c r="U5" s="109" t="s">
        <v>11</v>
      </c>
      <c r="V5" s="109" t="s">
        <v>12</v>
      </c>
      <c r="W5" s="109" t="s">
        <v>13</v>
      </c>
      <c r="X5" s="109" t="s">
        <v>14</v>
      </c>
      <c r="Y5" s="109" t="s">
        <v>15</v>
      </c>
      <c r="Z5" s="109" t="s">
        <v>9</v>
      </c>
      <c r="AA5" s="109" t="s">
        <v>10</v>
      </c>
      <c r="AB5" s="109" t="s">
        <v>11</v>
      </c>
      <c r="AC5" s="109" t="s">
        <v>12</v>
      </c>
      <c r="AD5" s="109" t="s">
        <v>13</v>
      </c>
      <c r="AE5" s="109" t="s">
        <v>14</v>
      </c>
      <c r="AF5" s="109" t="s">
        <v>15</v>
      </c>
      <c r="AG5" s="109"/>
      <c r="AH5" s="110"/>
      <c r="AI5" s="111"/>
    </row>
    <row r="6" spans="1:35" s="101" customFormat="1" ht="25.5" customHeight="1">
      <c r="A6" s="112" t="s">
        <v>100</v>
      </c>
      <c r="B6" s="113" t="s">
        <v>101</v>
      </c>
      <c r="C6" s="114"/>
      <c r="D6" s="115" t="s">
        <v>102</v>
      </c>
      <c r="E6" s="116" t="s">
        <v>103</v>
      </c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7" t="s">
        <v>104</v>
      </c>
      <c r="Z6" s="117" t="s">
        <v>104</v>
      </c>
      <c r="AA6" s="117" t="s">
        <v>104</v>
      </c>
      <c r="AB6" s="117" t="s">
        <v>104</v>
      </c>
      <c r="AC6" s="117" t="s">
        <v>104</v>
      </c>
      <c r="AD6" s="118"/>
      <c r="AE6" s="119"/>
      <c r="AF6" s="118"/>
      <c r="AG6" s="115">
        <v>0</v>
      </c>
      <c r="AH6" s="120">
        <v>0</v>
      </c>
      <c r="AI6" s="121">
        <v>0</v>
      </c>
    </row>
    <row r="7" spans="1:35" s="101" customFormat="1" ht="25.5" customHeight="1">
      <c r="A7" s="108" t="s">
        <v>1</v>
      </c>
      <c r="B7" s="109" t="s">
        <v>2</v>
      </c>
      <c r="C7" s="109" t="s">
        <v>3</v>
      </c>
      <c r="D7" s="109" t="s">
        <v>4</v>
      </c>
      <c r="E7" s="109">
        <v>1</v>
      </c>
      <c r="F7" s="109">
        <v>2</v>
      </c>
      <c r="G7" s="109">
        <v>3</v>
      </c>
      <c r="H7" s="109">
        <v>4</v>
      </c>
      <c r="I7" s="109">
        <v>5</v>
      </c>
      <c r="J7" s="109">
        <v>6</v>
      </c>
      <c r="K7" s="109">
        <v>7</v>
      </c>
      <c r="L7" s="109">
        <v>8</v>
      </c>
      <c r="M7" s="109">
        <v>9</v>
      </c>
      <c r="N7" s="109">
        <v>10</v>
      </c>
      <c r="O7" s="109">
        <v>11</v>
      </c>
      <c r="P7" s="109">
        <v>12</v>
      </c>
      <c r="Q7" s="109">
        <v>13</v>
      </c>
      <c r="R7" s="109">
        <v>14</v>
      </c>
      <c r="S7" s="109">
        <v>15</v>
      </c>
      <c r="T7" s="109">
        <v>16</v>
      </c>
      <c r="U7" s="109">
        <v>17</v>
      </c>
      <c r="V7" s="109">
        <v>18</v>
      </c>
      <c r="W7" s="109">
        <v>19</v>
      </c>
      <c r="X7" s="109">
        <v>20</v>
      </c>
      <c r="Y7" s="109">
        <v>21</v>
      </c>
      <c r="Z7" s="109">
        <v>22</v>
      </c>
      <c r="AA7" s="109">
        <v>23</v>
      </c>
      <c r="AB7" s="109">
        <v>24</v>
      </c>
      <c r="AC7" s="109">
        <v>25</v>
      </c>
      <c r="AD7" s="109">
        <v>26</v>
      </c>
      <c r="AE7" s="109">
        <v>27</v>
      </c>
      <c r="AF7" s="109">
        <v>28</v>
      </c>
      <c r="AG7" s="109" t="s">
        <v>5</v>
      </c>
      <c r="AH7" s="110" t="s">
        <v>6</v>
      </c>
      <c r="AI7" s="111" t="s">
        <v>7</v>
      </c>
    </row>
    <row r="8" spans="1:35" s="101" customFormat="1" ht="25.5" customHeight="1">
      <c r="A8" s="108"/>
      <c r="B8" s="109"/>
      <c r="C8" s="109"/>
      <c r="D8" s="109"/>
      <c r="E8" s="109" t="s">
        <v>9</v>
      </c>
      <c r="F8" s="109" t="s">
        <v>10</v>
      </c>
      <c r="G8" s="109" t="s">
        <v>11</v>
      </c>
      <c r="H8" s="109" t="s">
        <v>12</v>
      </c>
      <c r="I8" s="109" t="s">
        <v>13</v>
      </c>
      <c r="J8" s="109" t="s">
        <v>14</v>
      </c>
      <c r="K8" s="109" t="s">
        <v>15</v>
      </c>
      <c r="L8" s="109" t="s">
        <v>9</v>
      </c>
      <c r="M8" s="109" t="s">
        <v>10</v>
      </c>
      <c r="N8" s="109" t="s">
        <v>11</v>
      </c>
      <c r="O8" s="109" t="s">
        <v>12</v>
      </c>
      <c r="P8" s="109" t="s">
        <v>13</v>
      </c>
      <c r="Q8" s="109" t="s">
        <v>14</v>
      </c>
      <c r="R8" s="109" t="s">
        <v>15</v>
      </c>
      <c r="S8" s="109" t="s">
        <v>9</v>
      </c>
      <c r="T8" s="109" t="s">
        <v>10</v>
      </c>
      <c r="U8" s="109" t="s">
        <v>11</v>
      </c>
      <c r="V8" s="109" t="s">
        <v>12</v>
      </c>
      <c r="W8" s="109" t="s">
        <v>13</v>
      </c>
      <c r="X8" s="109" t="s">
        <v>14</v>
      </c>
      <c r="Y8" s="109" t="s">
        <v>15</v>
      </c>
      <c r="Z8" s="109" t="s">
        <v>9</v>
      </c>
      <c r="AA8" s="109" t="s">
        <v>10</v>
      </c>
      <c r="AB8" s="109" t="s">
        <v>11</v>
      </c>
      <c r="AC8" s="109" t="s">
        <v>12</v>
      </c>
      <c r="AD8" s="109" t="s">
        <v>13</v>
      </c>
      <c r="AE8" s="109" t="s">
        <v>14</v>
      </c>
      <c r="AF8" s="109" t="s">
        <v>15</v>
      </c>
      <c r="AG8" s="109"/>
      <c r="AH8" s="110"/>
      <c r="AI8" s="111"/>
    </row>
    <row r="9" spans="1:35" s="101" customFormat="1" ht="25.5" customHeight="1">
      <c r="A9" s="122" t="s">
        <v>105</v>
      </c>
      <c r="B9" s="123" t="s">
        <v>106</v>
      </c>
      <c r="C9" s="114"/>
      <c r="D9" s="115" t="s">
        <v>107</v>
      </c>
      <c r="E9" s="117"/>
      <c r="F9" s="124" t="s">
        <v>108</v>
      </c>
      <c r="G9" s="117" t="s">
        <v>109</v>
      </c>
      <c r="H9" s="117"/>
      <c r="I9" s="125" t="s">
        <v>108</v>
      </c>
      <c r="J9" s="119"/>
      <c r="K9" s="126"/>
      <c r="L9" s="124" t="s">
        <v>108</v>
      </c>
      <c r="M9" s="126" t="s">
        <v>109</v>
      </c>
      <c r="N9" s="117"/>
      <c r="O9" s="124" t="s">
        <v>108</v>
      </c>
      <c r="P9" s="118"/>
      <c r="Q9" s="119"/>
      <c r="R9" s="124" t="s">
        <v>109</v>
      </c>
      <c r="S9" s="126"/>
      <c r="T9" s="126"/>
      <c r="U9" s="124" t="s">
        <v>108</v>
      </c>
      <c r="V9" s="117" t="s">
        <v>21</v>
      </c>
      <c r="W9" s="118"/>
      <c r="X9" s="125" t="s">
        <v>108</v>
      </c>
      <c r="Y9" s="126"/>
      <c r="Z9" s="117"/>
      <c r="AA9" s="124" t="s">
        <v>108</v>
      </c>
      <c r="AB9" s="117"/>
      <c r="AC9" s="117"/>
      <c r="AD9" s="125" t="s">
        <v>47</v>
      </c>
      <c r="AE9" s="119"/>
      <c r="AF9" s="119"/>
      <c r="AG9" s="115">
        <v>114</v>
      </c>
      <c r="AH9" s="120">
        <v>114</v>
      </c>
      <c r="AI9" s="121">
        <v>0</v>
      </c>
    </row>
    <row r="10" spans="1:35" s="101" customFormat="1" ht="25.5" customHeight="1">
      <c r="A10" s="122" t="s">
        <v>110</v>
      </c>
      <c r="B10" s="123" t="s">
        <v>111</v>
      </c>
      <c r="C10" s="114"/>
      <c r="D10" s="115" t="s">
        <v>107</v>
      </c>
      <c r="E10" s="127" t="s">
        <v>112</v>
      </c>
      <c r="F10" s="127"/>
      <c r="G10" s="127"/>
      <c r="H10" s="127"/>
      <c r="I10" s="127"/>
      <c r="J10" s="119"/>
      <c r="K10" s="117"/>
      <c r="L10" s="117"/>
      <c r="M10" s="126"/>
      <c r="N10" s="117" t="s">
        <v>21</v>
      </c>
      <c r="O10" s="117" t="s">
        <v>21</v>
      </c>
      <c r="P10" s="118"/>
      <c r="Q10" s="119"/>
      <c r="R10" s="124" t="s">
        <v>28</v>
      </c>
      <c r="S10" s="117" t="s">
        <v>108</v>
      </c>
      <c r="T10" s="126" t="s">
        <v>21</v>
      </c>
      <c r="U10" s="124" t="s">
        <v>21</v>
      </c>
      <c r="V10" s="117" t="s">
        <v>108</v>
      </c>
      <c r="W10" s="118" t="s">
        <v>21</v>
      </c>
      <c r="X10" s="125"/>
      <c r="Y10" s="126" t="s">
        <v>108</v>
      </c>
      <c r="Z10" s="117" t="s">
        <v>21</v>
      </c>
      <c r="AA10" s="124" t="s">
        <v>21</v>
      </c>
      <c r="AB10" s="117" t="s">
        <v>113</v>
      </c>
      <c r="AC10" s="117" t="s">
        <v>21</v>
      </c>
      <c r="AD10" s="125"/>
      <c r="AE10" s="119"/>
      <c r="AF10" s="119" t="s">
        <v>21</v>
      </c>
      <c r="AG10" s="115">
        <v>90</v>
      </c>
      <c r="AH10" s="120">
        <v>120</v>
      </c>
      <c r="AI10" s="121">
        <v>30</v>
      </c>
    </row>
    <row r="11" spans="1:35" s="101" customFormat="1" ht="25.5" customHeight="1">
      <c r="A11" s="122" t="s">
        <v>114</v>
      </c>
      <c r="B11" s="123" t="s">
        <v>115</v>
      </c>
      <c r="C11" s="114"/>
      <c r="D11" s="115" t="s">
        <v>107</v>
      </c>
      <c r="E11" s="117" t="s">
        <v>108</v>
      </c>
      <c r="F11" s="124"/>
      <c r="G11" s="126" t="s">
        <v>47</v>
      </c>
      <c r="H11" s="117" t="s">
        <v>108</v>
      </c>
      <c r="I11" s="125"/>
      <c r="J11" s="119" t="s">
        <v>47</v>
      </c>
      <c r="K11" s="117" t="s">
        <v>108</v>
      </c>
      <c r="L11" s="124"/>
      <c r="M11" s="117"/>
      <c r="N11" s="117" t="s">
        <v>108</v>
      </c>
      <c r="O11" s="124"/>
      <c r="P11" s="119" t="s">
        <v>47</v>
      </c>
      <c r="Q11" s="118" t="s">
        <v>108</v>
      </c>
      <c r="R11" s="124"/>
      <c r="S11" s="117"/>
      <c r="T11" s="117" t="s">
        <v>108</v>
      </c>
      <c r="U11" s="124"/>
      <c r="V11" s="117"/>
      <c r="W11" s="118" t="s">
        <v>108</v>
      </c>
      <c r="X11" s="125"/>
      <c r="Y11" s="117"/>
      <c r="Z11" s="117" t="s">
        <v>108</v>
      </c>
      <c r="AA11" s="124"/>
      <c r="AB11" s="117"/>
      <c r="AC11" s="117" t="s">
        <v>108</v>
      </c>
      <c r="AD11" s="125"/>
      <c r="AE11" s="118"/>
      <c r="AF11" s="118" t="s">
        <v>116</v>
      </c>
      <c r="AG11" s="115">
        <v>114</v>
      </c>
      <c r="AH11" s="120">
        <v>138</v>
      </c>
      <c r="AI11" s="121">
        <v>24</v>
      </c>
    </row>
    <row r="12" spans="1:35" s="101" customFormat="1" ht="25.5" customHeight="1">
      <c r="A12" s="108" t="s">
        <v>1</v>
      </c>
      <c r="B12" s="109" t="s">
        <v>2</v>
      </c>
      <c r="C12" s="109" t="s">
        <v>3</v>
      </c>
      <c r="D12" s="109" t="s">
        <v>4</v>
      </c>
      <c r="E12" s="109">
        <v>1</v>
      </c>
      <c r="F12" s="109">
        <v>2</v>
      </c>
      <c r="G12" s="109">
        <v>3</v>
      </c>
      <c r="H12" s="109">
        <v>4</v>
      </c>
      <c r="I12" s="109">
        <v>5</v>
      </c>
      <c r="J12" s="109">
        <v>6</v>
      </c>
      <c r="K12" s="109">
        <v>7</v>
      </c>
      <c r="L12" s="109">
        <v>8</v>
      </c>
      <c r="M12" s="109">
        <v>9</v>
      </c>
      <c r="N12" s="109">
        <v>10</v>
      </c>
      <c r="O12" s="109">
        <v>11</v>
      </c>
      <c r="P12" s="109">
        <v>12</v>
      </c>
      <c r="Q12" s="109">
        <v>13</v>
      </c>
      <c r="R12" s="109">
        <v>14</v>
      </c>
      <c r="S12" s="109">
        <v>15</v>
      </c>
      <c r="T12" s="109">
        <v>16</v>
      </c>
      <c r="U12" s="109">
        <v>17</v>
      </c>
      <c r="V12" s="109">
        <v>18</v>
      </c>
      <c r="W12" s="109">
        <v>19</v>
      </c>
      <c r="X12" s="109">
        <v>20</v>
      </c>
      <c r="Y12" s="109">
        <v>21</v>
      </c>
      <c r="Z12" s="109">
        <v>22</v>
      </c>
      <c r="AA12" s="109">
        <v>23</v>
      </c>
      <c r="AB12" s="109">
        <v>24</v>
      </c>
      <c r="AC12" s="109">
        <v>25</v>
      </c>
      <c r="AD12" s="109">
        <v>26</v>
      </c>
      <c r="AE12" s="109">
        <v>27</v>
      </c>
      <c r="AF12" s="109">
        <v>28</v>
      </c>
      <c r="AG12" s="109" t="s">
        <v>5</v>
      </c>
      <c r="AH12" s="110" t="s">
        <v>6</v>
      </c>
      <c r="AI12" s="111" t="s">
        <v>7</v>
      </c>
    </row>
    <row r="13" spans="1:35" s="101" customFormat="1" ht="25.5" customHeight="1">
      <c r="A13" s="108"/>
      <c r="B13" s="109"/>
      <c r="C13" s="109"/>
      <c r="D13" s="109"/>
      <c r="E13" s="109" t="s">
        <v>9</v>
      </c>
      <c r="F13" s="109" t="s">
        <v>10</v>
      </c>
      <c r="G13" s="109" t="s">
        <v>11</v>
      </c>
      <c r="H13" s="109" t="s">
        <v>12</v>
      </c>
      <c r="I13" s="109" t="s">
        <v>13</v>
      </c>
      <c r="J13" s="109" t="s">
        <v>14</v>
      </c>
      <c r="K13" s="109" t="s">
        <v>15</v>
      </c>
      <c r="L13" s="109" t="s">
        <v>9</v>
      </c>
      <c r="M13" s="109" t="s">
        <v>10</v>
      </c>
      <c r="N13" s="109" t="s">
        <v>11</v>
      </c>
      <c r="O13" s="109" t="s">
        <v>12</v>
      </c>
      <c r="P13" s="109" t="s">
        <v>13</v>
      </c>
      <c r="Q13" s="109" t="s">
        <v>14</v>
      </c>
      <c r="R13" s="109" t="s">
        <v>15</v>
      </c>
      <c r="S13" s="109" t="s">
        <v>9</v>
      </c>
      <c r="T13" s="109" t="s">
        <v>10</v>
      </c>
      <c r="U13" s="109" t="s">
        <v>11</v>
      </c>
      <c r="V13" s="109" t="s">
        <v>12</v>
      </c>
      <c r="W13" s="109" t="s">
        <v>13</v>
      </c>
      <c r="X13" s="109" t="s">
        <v>14</v>
      </c>
      <c r="Y13" s="109" t="s">
        <v>15</v>
      </c>
      <c r="Z13" s="109" t="s">
        <v>9</v>
      </c>
      <c r="AA13" s="109" t="s">
        <v>10</v>
      </c>
      <c r="AB13" s="109" t="s">
        <v>11</v>
      </c>
      <c r="AC13" s="109" t="s">
        <v>12</v>
      </c>
      <c r="AD13" s="109" t="s">
        <v>13</v>
      </c>
      <c r="AE13" s="109" t="s">
        <v>14</v>
      </c>
      <c r="AF13" s="109" t="s">
        <v>15</v>
      </c>
      <c r="AG13" s="109"/>
      <c r="AH13" s="110"/>
      <c r="AI13" s="111"/>
    </row>
    <row r="14" spans="1:35" s="101" customFormat="1" ht="25.5" customHeight="1">
      <c r="A14" s="122" t="s">
        <v>117</v>
      </c>
      <c r="B14" s="123" t="s">
        <v>118</v>
      </c>
      <c r="C14" s="114"/>
      <c r="D14" s="115" t="s">
        <v>119</v>
      </c>
      <c r="E14" s="126"/>
      <c r="F14" s="126" t="s">
        <v>21</v>
      </c>
      <c r="G14" s="126"/>
      <c r="H14" s="126" t="s">
        <v>21</v>
      </c>
      <c r="I14" s="119"/>
      <c r="J14" s="119" t="s">
        <v>21</v>
      </c>
      <c r="K14" s="126"/>
      <c r="L14" s="126"/>
      <c r="M14" s="126"/>
      <c r="N14" s="126"/>
      <c r="O14" s="126"/>
      <c r="P14" s="119"/>
      <c r="Q14" s="119"/>
      <c r="R14" s="126"/>
      <c r="S14" s="126"/>
      <c r="T14" s="126"/>
      <c r="U14" s="126"/>
      <c r="V14" s="126"/>
      <c r="W14" s="119"/>
      <c r="X14" s="119"/>
      <c r="Y14" s="126"/>
      <c r="Z14" s="126"/>
      <c r="AA14" s="126"/>
      <c r="AB14" s="126"/>
      <c r="AC14" s="126"/>
      <c r="AD14" s="119"/>
      <c r="AE14" s="119" t="s">
        <v>21</v>
      </c>
      <c r="AF14" s="119"/>
      <c r="AG14" s="115">
        <v>0</v>
      </c>
      <c r="AH14" s="120">
        <v>24</v>
      </c>
      <c r="AI14" s="121">
        <v>24</v>
      </c>
    </row>
    <row r="15" spans="1:35" s="101" customFormat="1" ht="25.5" customHeight="1">
      <c r="A15" s="122" t="s">
        <v>120</v>
      </c>
      <c r="B15" s="123" t="s">
        <v>121</v>
      </c>
      <c r="C15" s="114"/>
      <c r="D15" s="115" t="s">
        <v>119</v>
      </c>
      <c r="E15" s="126" t="s">
        <v>21</v>
      </c>
      <c r="F15" s="126"/>
      <c r="G15" s="126"/>
      <c r="H15" s="126"/>
      <c r="I15" s="119" t="s">
        <v>21</v>
      </c>
      <c r="J15" s="119"/>
      <c r="K15" s="126" t="s">
        <v>21</v>
      </c>
      <c r="L15" s="126" t="s">
        <v>21</v>
      </c>
      <c r="M15" s="126"/>
      <c r="N15" s="126"/>
      <c r="O15" s="126"/>
      <c r="P15" s="119"/>
      <c r="Q15" s="119"/>
      <c r="R15" s="126"/>
      <c r="S15" s="126"/>
      <c r="T15" s="126"/>
      <c r="U15" s="126"/>
      <c r="V15" s="126"/>
      <c r="W15" s="119"/>
      <c r="X15" s="119"/>
      <c r="Y15" s="126"/>
      <c r="Z15" s="126"/>
      <c r="AA15" s="126"/>
      <c r="AB15" s="126"/>
      <c r="AC15" s="126"/>
      <c r="AD15" s="119"/>
      <c r="AE15" s="119"/>
      <c r="AF15" s="119"/>
      <c r="AG15" s="115">
        <v>0</v>
      </c>
      <c r="AH15" s="120">
        <v>24</v>
      </c>
      <c r="AI15" s="121">
        <v>24</v>
      </c>
    </row>
    <row r="16" spans="1:35" s="101" customFormat="1" ht="25.5" customHeight="1">
      <c r="A16" s="122" t="s">
        <v>122</v>
      </c>
      <c r="B16" s="123" t="s">
        <v>123</v>
      </c>
      <c r="C16" s="114"/>
      <c r="D16" s="115" t="s">
        <v>119</v>
      </c>
      <c r="E16" s="126"/>
      <c r="F16" s="126"/>
      <c r="G16" s="126" t="s">
        <v>21</v>
      </c>
      <c r="H16" s="126"/>
      <c r="I16" s="119"/>
      <c r="J16" s="119"/>
      <c r="K16" s="126"/>
      <c r="L16" s="126"/>
      <c r="M16" s="126"/>
      <c r="N16" s="126"/>
      <c r="O16" s="126"/>
      <c r="P16" s="119" t="s">
        <v>21</v>
      </c>
      <c r="Q16" s="119"/>
      <c r="R16" s="126"/>
      <c r="S16" s="126"/>
      <c r="T16" s="126"/>
      <c r="U16" s="126"/>
      <c r="V16" s="126"/>
      <c r="W16" s="119"/>
      <c r="X16" s="119"/>
      <c r="Y16" s="126"/>
      <c r="Z16" s="126"/>
      <c r="AA16" s="126"/>
      <c r="AB16" s="126"/>
      <c r="AC16" s="126"/>
      <c r="AD16" s="119" t="s">
        <v>21</v>
      </c>
      <c r="AE16" s="119"/>
      <c r="AF16" s="119"/>
      <c r="AG16" s="115">
        <v>0</v>
      </c>
      <c r="AH16" s="120">
        <v>18</v>
      </c>
      <c r="AI16" s="121">
        <v>18</v>
      </c>
    </row>
    <row r="17" spans="1:35" s="101" customFormat="1" ht="25.5" customHeight="1">
      <c r="A17" s="122" t="s">
        <v>124</v>
      </c>
      <c r="B17" s="123" t="s">
        <v>125</v>
      </c>
      <c r="C17" s="114"/>
      <c r="D17" s="115" t="s">
        <v>119</v>
      </c>
      <c r="E17" s="126"/>
      <c r="F17" s="126"/>
      <c r="G17" s="126"/>
      <c r="H17" s="126"/>
      <c r="I17" s="119"/>
      <c r="J17" s="119" t="s">
        <v>109</v>
      </c>
      <c r="K17" s="126"/>
      <c r="L17" s="126"/>
      <c r="M17" s="126"/>
      <c r="N17" s="126"/>
      <c r="O17" s="126"/>
      <c r="P17" s="119" t="s">
        <v>109</v>
      </c>
      <c r="Q17" s="119" t="s">
        <v>21</v>
      </c>
      <c r="R17" s="126"/>
      <c r="S17" s="126"/>
      <c r="T17" s="126"/>
      <c r="U17" s="126"/>
      <c r="V17" s="126"/>
      <c r="W17" s="119"/>
      <c r="X17" s="119" t="s">
        <v>21</v>
      </c>
      <c r="Y17" s="126"/>
      <c r="Z17" s="126"/>
      <c r="AA17" s="126"/>
      <c r="AB17" s="126"/>
      <c r="AC17" s="126"/>
      <c r="AD17" s="119" t="s">
        <v>109</v>
      </c>
      <c r="AE17" s="119" t="s">
        <v>108</v>
      </c>
      <c r="AF17" s="119"/>
      <c r="AG17" s="115">
        <v>0</v>
      </c>
      <c r="AH17" s="120">
        <v>42</v>
      </c>
      <c r="AI17" s="121">
        <v>42</v>
      </c>
    </row>
    <row r="18" spans="1:35" s="101" customFormat="1" ht="25.5" customHeight="1">
      <c r="A18" s="122" t="s">
        <v>126</v>
      </c>
      <c r="B18" s="123" t="s">
        <v>127</v>
      </c>
      <c r="C18" s="114"/>
      <c r="D18" s="115" t="s">
        <v>119</v>
      </c>
      <c r="E18" s="126"/>
      <c r="F18" s="126"/>
      <c r="G18" s="126"/>
      <c r="H18" s="126"/>
      <c r="I18" s="119"/>
      <c r="J18" s="119"/>
      <c r="K18" s="126"/>
      <c r="L18" s="126"/>
      <c r="M18" s="128" t="s">
        <v>28</v>
      </c>
      <c r="N18" s="126"/>
      <c r="O18" s="126"/>
      <c r="P18" s="119"/>
      <c r="Q18" s="119"/>
      <c r="R18" s="126"/>
      <c r="S18" s="128" t="s">
        <v>21</v>
      </c>
      <c r="T18" s="126"/>
      <c r="U18" s="126"/>
      <c r="V18" s="126"/>
      <c r="W18" s="119"/>
      <c r="X18" s="119"/>
      <c r="Y18" s="128" t="s">
        <v>21</v>
      </c>
      <c r="Z18" s="126"/>
      <c r="AA18" s="126"/>
      <c r="AB18" s="126"/>
      <c r="AC18" s="126"/>
      <c r="AD18" s="119"/>
      <c r="AE18" s="119"/>
      <c r="AF18" s="119"/>
      <c r="AG18" s="115">
        <v>0</v>
      </c>
      <c r="AH18" s="120">
        <v>24</v>
      </c>
      <c r="AI18" s="121">
        <v>24</v>
      </c>
    </row>
    <row r="19" spans="1:256" s="101" customFormat="1" ht="25.5" customHeight="1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1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  <c r="GF19" s="132"/>
      <c r="GG19" s="132"/>
      <c r="GH19" s="132"/>
      <c r="GI19" s="132"/>
      <c r="GJ19" s="132"/>
      <c r="GK19" s="132"/>
      <c r="GL19" s="132"/>
      <c r="GM19" s="132"/>
      <c r="GN19" s="132"/>
      <c r="GO19" s="132"/>
      <c r="GP19" s="132"/>
      <c r="GQ19" s="132"/>
      <c r="GR19" s="132"/>
      <c r="GS19" s="132"/>
      <c r="GT19" s="132"/>
      <c r="GU19" s="132"/>
      <c r="GV19" s="132"/>
      <c r="GW19" s="132"/>
      <c r="GX19" s="132"/>
      <c r="GY19" s="132"/>
      <c r="GZ19" s="132"/>
      <c r="HA19" s="132"/>
      <c r="HB19" s="132"/>
      <c r="HC19" s="132"/>
      <c r="HD19" s="132"/>
      <c r="HE19" s="132"/>
      <c r="HF19" s="132"/>
      <c r="HG19" s="132"/>
      <c r="HH19" s="132"/>
      <c r="HI19" s="132"/>
      <c r="HJ19" s="132"/>
      <c r="HK19" s="132"/>
      <c r="HL19" s="132"/>
      <c r="HM19" s="132"/>
      <c r="HN19" s="132"/>
      <c r="HO19" s="132"/>
      <c r="HP19" s="132"/>
      <c r="HQ19" s="132"/>
      <c r="HR19" s="132"/>
      <c r="HS19" s="132"/>
      <c r="HT19" s="132"/>
      <c r="HU19" s="132"/>
      <c r="HV19" s="132"/>
      <c r="HW19" s="132"/>
      <c r="HX19" s="132"/>
      <c r="HY19" s="132"/>
      <c r="HZ19" s="132"/>
      <c r="IA19" s="132"/>
      <c r="IB19" s="132"/>
      <c r="IC19" s="132"/>
      <c r="ID19" s="132"/>
      <c r="IE19" s="132"/>
      <c r="IF19" s="132"/>
      <c r="IG19" s="132"/>
      <c r="IH19" s="132"/>
      <c r="II19" s="132"/>
      <c r="IJ19" s="132"/>
      <c r="IK19" s="132"/>
      <c r="IL19" s="132"/>
      <c r="IM19" s="132"/>
      <c r="IN19" s="132"/>
      <c r="IO19" s="132"/>
      <c r="IP19" s="132"/>
      <c r="IQ19" s="132"/>
      <c r="IR19" s="132"/>
      <c r="IS19" s="132"/>
      <c r="IT19" s="132"/>
      <c r="IU19" s="132"/>
      <c r="IV19" s="132"/>
    </row>
    <row r="20" spans="1:256" s="101" customFormat="1" ht="25.5" customHeight="1">
      <c r="A20" s="133"/>
      <c r="B20" s="134" t="s">
        <v>128</v>
      </c>
      <c r="C20" s="134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5"/>
      <c r="W20" s="135"/>
      <c r="X20" s="135"/>
      <c r="Y20" s="135"/>
      <c r="Z20" s="136" t="s">
        <v>129</v>
      </c>
      <c r="AA20" s="136"/>
      <c r="AB20" s="136"/>
      <c r="AC20" s="136"/>
      <c r="AD20" s="136"/>
      <c r="AE20" s="136"/>
      <c r="AF20" s="136"/>
      <c r="AG20" s="130"/>
      <c r="AH20" s="130"/>
      <c r="AI20" s="131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  <c r="GF20" s="132"/>
      <c r="GG20" s="132"/>
      <c r="GH20" s="132"/>
      <c r="GI20" s="132"/>
      <c r="GJ20" s="132"/>
      <c r="GK20" s="132"/>
      <c r="GL20" s="132"/>
      <c r="GM20" s="132"/>
      <c r="GN20" s="132"/>
      <c r="GO20" s="132"/>
      <c r="GP20" s="132"/>
      <c r="GQ20" s="132"/>
      <c r="GR20" s="132"/>
      <c r="GS20" s="132"/>
      <c r="GT20" s="132"/>
      <c r="GU20" s="132"/>
      <c r="GV20" s="132"/>
      <c r="GW20" s="132"/>
      <c r="GX20" s="132"/>
      <c r="GY20" s="132"/>
      <c r="GZ20" s="132"/>
      <c r="HA20" s="132"/>
      <c r="HB20" s="132"/>
      <c r="HC20" s="132"/>
      <c r="HD20" s="132"/>
      <c r="HE20" s="132"/>
      <c r="HF20" s="132"/>
      <c r="HG20" s="132"/>
      <c r="HH20" s="132"/>
      <c r="HI20" s="132"/>
      <c r="HJ20" s="132"/>
      <c r="HK20" s="132"/>
      <c r="HL20" s="132"/>
      <c r="HM20" s="132"/>
      <c r="HN20" s="132"/>
      <c r="HO20" s="132"/>
      <c r="HP20" s="132"/>
      <c r="HQ20" s="132"/>
      <c r="HR20" s="132"/>
      <c r="HS20" s="132"/>
      <c r="HT20" s="132"/>
      <c r="HU20" s="132"/>
      <c r="HV20" s="132"/>
      <c r="HW20" s="132"/>
      <c r="HX20" s="132"/>
      <c r="HY20" s="132"/>
      <c r="HZ20" s="132"/>
      <c r="IA20" s="132"/>
      <c r="IB20" s="132"/>
      <c r="IC20" s="132"/>
      <c r="ID20" s="132"/>
      <c r="IE20" s="132"/>
      <c r="IF20" s="132"/>
      <c r="IG20" s="132"/>
      <c r="IH20" s="132"/>
      <c r="II20" s="132"/>
      <c r="IJ20" s="132"/>
      <c r="IK20" s="132"/>
      <c r="IL20" s="132"/>
      <c r="IM20" s="132"/>
      <c r="IN20" s="132"/>
      <c r="IO20" s="132"/>
      <c r="IP20" s="132"/>
      <c r="IQ20" s="132"/>
      <c r="IR20" s="132"/>
      <c r="IS20" s="132"/>
      <c r="IT20" s="132"/>
      <c r="IU20" s="132"/>
      <c r="IV20" s="132"/>
    </row>
    <row r="21" spans="1:256" s="101" customFormat="1" ht="25.5" customHeight="1">
      <c r="A21" s="137" t="s">
        <v>21</v>
      </c>
      <c r="B21" s="138" t="s">
        <v>85</v>
      </c>
      <c r="C21" s="138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5"/>
      <c r="W21" s="135"/>
      <c r="X21" s="135"/>
      <c r="Y21" s="135"/>
      <c r="Z21" s="139" t="s">
        <v>89</v>
      </c>
      <c r="AA21" s="139"/>
      <c r="AB21" s="139"/>
      <c r="AC21" s="139"/>
      <c r="AD21" s="139"/>
      <c r="AE21" s="139"/>
      <c r="AF21" s="139"/>
      <c r="AG21" s="130"/>
      <c r="AH21" s="130"/>
      <c r="AI21" s="131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  <c r="HZ21" s="132"/>
      <c r="IA21" s="132"/>
      <c r="IB21" s="132"/>
      <c r="IC21" s="132"/>
      <c r="ID21" s="132"/>
      <c r="IE21" s="132"/>
      <c r="IF21" s="132"/>
      <c r="IG21" s="132"/>
      <c r="IH21" s="132"/>
      <c r="II21" s="132"/>
      <c r="IJ21" s="132"/>
      <c r="IK21" s="132"/>
      <c r="IL21" s="132"/>
      <c r="IM21" s="132"/>
      <c r="IN21" s="132"/>
      <c r="IO21" s="132"/>
      <c r="IP21" s="132"/>
      <c r="IQ21" s="132"/>
      <c r="IR21" s="132"/>
      <c r="IS21" s="132"/>
      <c r="IT21" s="132"/>
      <c r="IU21" s="132"/>
      <c r="IV21" s="132"/>
    </row>
    <row r="22" spans="1:141" s="132" customFormat="1" ht="25.5" customHeight="1">
      <c r="A22" s="140" t="s">
        <v>47</v>
      </c>
      <c r="B22" s="138" t="s">
        <v>88</v>
      </c>
      <c r="C22" s="138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5"/>
      <c r="W22" s="135"/>
      <c r="X22" s="135"/>
      <c r="Y22" s="135"/>
      <c r="Z22" s="139" t="s">
        <v>92</v>
      </c>
      <c r="AA22" s="139"/>
      <c r="AB22" s="139"/>
      <c r="AC22" s="139"/>
      <c r="AD22" s="139"/>
      <c r="AE22" s="139"/>
      <c r="AF22" s="139"/>
      <c r="AG22" s="130"/>
      <c r="AH22" s="130"/>
      <c r="AI22" s="13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</row>
    <row r="23" spans="1:141" s="132" customFormat="1" ht="25.5" customHeight="1">
      <c r="A23" s="137" t="s">
        <v>28</v>
      </c>
      <c r="B23" s="138" t="s">
        <v>94</v>
      </c>
      <c r="C23" s="141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5"/>
      <c r="W23" s="135"/>
      <c r="X23" s="135"/>
      <c r="Y23" s="135"/>
      <c r="Z23" s="139" t="s">
        <v>95</v>
      </c>
      <c r="AA23" s="139"/>
      <c r="AB23" s="139"/>
      <c r="AC23" s="139"/>
      <c r="AD23" s="139"/>
      <c r="AE23" s="139"/>
      <c r="AF23" s="139"/>
      <c r="AG23" s="130"/>
      <c r="AH23" s="130"/>
      <c r="AI23" s="13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</row>
    <row r="24" spans="1:141" s="132" customFormat="1" ht="25.5" customHeight="1">
      <c r="A24" s="137" t="s">
        <v>108</v>
      </c>
      <c r="B24" s="138" t="s">
        <v>130</v>
      </c>
      <c r="C24" s="138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</row>
    <row r="25" spans="1:141" s="132" customFormat="1" ht="25.5" customHeight="1">
      <c r="A25" s="142" t="s">
        <v>109</v>
      </c>
      <c r="B25" s="143" t="s">
        <v>131</v>
      </c>
      <c r="C25" s="143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5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</row>
  </sheetData>
  <sheetProtection selectLockedCells="1" selectUnlockedCells="1"/>
  <mergeCells count="21">
    <mergeCell ref="A1:AF1"/>
    <mergeCell ref="A2:AF2"/>
    <mergeCell ref="A3:AF3"/>
    <mergeCell ref="D4:D5"/>
    <mergeCell ref="AG4:AG5"/>
    <mergeCell ref="AH4:AH5"/>
    <mergeCell ref="AI4:AI5"/>
    <mergeCell ref="E6:X6"/>
    <mergeCell ref="D7:D8"/>
    <mergeCell ref="AG7:AG8"/>
    <mergeCell ref="AH7:AH8"/>
    <mergeCell ref="AI7:AI8"/>
    <mergeCell ref="E10:I10"/>
    <mergeCell ref="D12:D13"/>
    <mergeCell ref="AG12:AG13"/>
    <mergeCell ref="AH12:AH13"/>
    <mergeCell ref="AI12:AI13"/>
    <mergeCell ref="Z20:AF20"/>
    <mergeCell ref="Z21:AF21"/>
    <mergeCell ref="Z22:AF22"/>
    <mergeCell ref="Z23:AF23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0"/>
  <sheetViews>
    <sheetView zoomScale="75" zoomScaleNormal="75" workbookViewId="0" topLeftCell="A1">
      <selection activeCell="A1" sqref="A1"/>
    </sheetView>
  </sheetViews>
  <sheetFormatPr defaultColWidth="9.140625" defaultRowHeight="15.75" customHeight="1"/>
  <cols>
    <col min="1" max="1" width="8.28125" style="146" customWidth="1"/>
    <col min="2" max="2" width="18.8515625" style="146" customWidth="1"/>
    <col min="3" max="3" width="8.421875" style="146" customWidth="1"/>
    <col min="4" max="4" width="9.140625" style="146" customWidth="1"/>
    <col min="5" max="5" width="7.57421875" style="146" customWidth="1"/>
    <col min="6" max="33" width="5.00390625" style="146" customWidth="1"/>
    <col min="34" max="36" width="5.7109375" style="146" customWidth="1"/>
    <col min="37" max="37" width="2.8515625" style="146" customWidth="1"/>
    <col min="38" max="166" width="9.140625" style="146" customWidth="1"/>
    <col min="167" max="167" width="20.28125" style="146" customWidth="1"/>
    <col min="168" max="168" width="10.421875" style="146" customWidth="1"/>
    <col min="169" max="169" width="15.140625" style="146" customWidth="1"/>
    <col min="170" max="200" width="4.421875" style="146" customWidth="1"/>
    <col min="201" max="16384" width="9.140625" style="146" customWidth="1"/>
  </cols>
  <sheetData>
    <row r="1" spans="1:36" ht="15" customHeight="1">
      <c r="A1" s="147" t="s">
        <v>132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</row>
    <row r="2" spans="1:36" ht="15.7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</row>
    <row r="3" spans="1:36" ht="36.7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</row>
    <row r="4" spans="1:36" s="153" customFormat="1" ht="18" customHeight="1">
      <c r="A4" s="148" t="s">
        <v>1</v>
      </c>
      <c r="B4" s="149" t="s">
        <v>2</v>
      </c>
      <c r="C4" s="149" t="s">
        <v>133</v>
      </c>
      <c r="D4" s="149" t="s">
        <v>3</v>
      </c>
      <c r="E4" s="149" t="s">
        <v>4</v>
      </c>
      <c r="F4" s="150">
        <v>1</v>
      </c>
      <c r="G4" s="150">
        <v>2</v>
      </c>
      <c r="H4" s="150">
        <v>3</v>
      </c>
      <c r="I4" s="150">
        <v>4</v>
      </c>
      <c r="J4" s="150">
        <v>5</v>
      </c>
      <c r="K4" s="150">
        <v>6</v>
      </c>
      <c r="L4" s="150">
        <v>7</v>
      </c>
      <c r="M4" s="150">
        <v>8</v>
      </c>
      <c r="N4" s="150">
        <v>9</v>
      </c>
      <c r="O4" s="150">
        <v>10</v>
      </c>
      <c r="P4" s="150">
        <v>11</v>
      </c>
      <c r="Q4" s="150">
        <v>12</v>
      </c>
      <c r="R4" s="150">
        <v>13</v>
      </c>
      <c r="S4" s="150">
        <v>14</v>
      </c>
      <c r="T4" s="150">
        <v>15</v>
      </c>
      <c r="U4" s="150">
        <v>16</v>
      </c>
      <c r="V4" s="150">
        <v>17</v>
      </c>
      <c r="W4" s="150">
        <v>18</v>
      </c>
      <c r="X4" s="150">
        <v>19</v>
      </c>
      <c r="Y4" s="150">
        <v>20</v>
      </c>
      <c r="Z4" s="150">
        <v>21</v>
      </c>
      <c r="AA4" s="150">
        <v>22</v>
      </c>
      <c r="AB4" s="150">
        <v>23</v>
      </c>
      <c r="AC4" s="150">
        <v>24</v>
      </c>
      <c r="AD4" s="150">
        <v>25</v>
      </c>
      <c r="AE4" s="150">
        <v>26</v>
      </c>
      <c r="AF4" s="150">
        <v>27</v>
      </c>
      <c r="AG4" s="150">
        <v>28</v>
      </c>
      <c r="AH4" s="150" t="s">
        <v>5</v>
      </c>
      <c r="AI4" s="151" t="s">
        <v>6</v>
      </c>
      <c r="AJ4" s="152" t="s">
        <v>7</v>
      </c>
    </row>
    <row r="5" spans="1:37" s="153" customFormat="1" ht="18" customHeight="1">
      <c r="A5" s="148"/>
      <c r="B5" s="149" t="s">
        <v>134</v>
      </c>
      <c r="C5" s="149"/>
      <c r="D5" s="149"/>
      <c r="E5" s="149"/>
      <c r="F5" s="150" t="s">
        <v>9</v>
      </c>
      <c r="G5" s="150" t="s">
        <v>10</v>
      </c>
      <c r="H5" s="150" t="s">
        <v>11</v>
      </c>
      <c r="I5" s="150" t="s">
        <v>12</v>
      </c>
      <c r="J5" s="150" t="s">
        <v>13</v>
      </c>
      <c r="K5" s="150" t="s">
        <v>14</v>
      </c>
      <c r="L5" s="150" t="s">
        <v>15</v>
      </c>
      <c r="M5" s="150" t="s">
        <v>9</v>
      </c>
      <c r="N5" s="150" t="s">
        <v>10</v>
      </c>
      <c r="O5" s="150" t="s">
        <v>11</v>
      </c>
      <c r="P5" s="150" t="s">
        <v>12</v>
      </c>
      <c r="Q5" s="150" t="s">
        <v>13</v>
      </c>
      <c r="R5" s="150" t="s">
        <v>14</v>
      </c>
      <c r="S5" s="150" t="s">
        <v>15</v>
      </c>
      <c r="T5" s="150" t="s">
        <v>9</v>
      </c>
      <c r="U5" s="150" t="s">
        <v>10</v>
      </c>
      <c r="V5" s="150" t="s">
        <v>11</v>
      </c>
      <c r="W5" s="150" t="s">
        <v>12</v>
      </c>
      <c r="X5" s="150" t="s">
        <v>13</v>
      </c>
      <c r="Y5" s="150" t="s">
        <v>14</v>
      </c>
      <c r="Z5" s="150" t="s">
        <v>15</v>
      </c>
      <c r="AA5" s="150" t="s">
        <v>9</v>
      </c>
      <c r="AB5" s="150" t="s">
        <v>10</v>
      </c>
      <c r="AC5" s="150" t="s">
        <v>11</v>
      </c>
      <c r="AD5" s="150" t="s">
        <v>12</v>
      </c>
      <c r="AE5" s="150" t="s">
        <v>13</v>
      </c>
      <c r="AF5" s="150" t="s">
        <v>14</v>
      </c>
      <c r="AG5" s="150" t="s">
        <v>15</v>
      </c>
      <c r="AH5" s="150"/>
      <c r="AI5" s="151"/>
      <c r="AJ5" s="152"/>
      <c r="AK5" s="154"/>
    </row>
    <row r="6" spans="1:37" s="153" customFormat="1" ht="18" customHeight="1">
      <c r="A6" s="112" t="s">
        <v>135</v>
      </c>
      <c r="B6" s="113" t="s">
        <v>136</v>
      </c>
      <c r="C6" s="155"/>
      <c r="D6" s="114"/>
      <c r="E6" s="156" t="s">
        <v>137</v>
      </c>
      <c r="F6" s="117" t="s">
        <v>138</v>
      </c>
      <c r="G6" s="117" t="s">
        <v>138</v>
      </c>
      <c r="H6" s="126" t="s">
        <v>138</v>
      </c>
      <c r="I6" s="117" t="s">
        <v>138</v>
      </c>
      <c r="J6" s="157"/>
      <c r="K6" s="157"/>
      <c r="L6" s="117" t="s">
        <v>138</v>
      </c>
      <c r="M6" s="117" t="s">
        <v>138</v>
      </c>
      <c r="N6" s="117" t="s">
        <v>138</v>
      </c>
      <c r="O6" s="117" t="s">
        <v>138</v>
      </c>
      <c r="P6" s="117" t="s">
        <v>138</v>
      </c>
      <c r="Q6" s="157"/>
      <c r="R6" s="157"/>
      <c r="S6" s="117" t="s">
        <v>138</v>
      </c>
      <c r="T6" s="117" t="s">
        <v>138</v>
      </c>
      <c r="U6" s="117" t="s">
        <v>138</v>
      </c>
      <c r="V6" s="117" t="s">
        <v>138</v>
      </c>
      <c r="W6" s="117" t="s">
        <v>138</v>
      </c>
      <c r="X6" s="158"/>
      <c r="Y6" s="157"/>
      <c r="Z6" s="117" t="s">
        <v>138</v>
      </c>
      <c r="AA6" s="117" t="s">
        <v>138</v>
      </c>
      <c r="AB6" s="117" t="s">
        <v>138</v>
      </c>
      <c r="AC6" s="117" t="s">
        <v>138</v>
      </c>
      <c r="AD6" s="117" t="s">
        <v>138</v>
      </c>
      <c r="AE6" s="157"/>
      <c r="AF6" s="157"/>
      <c r="AG6" s="157"/>
      <c r="AH6" s="159">
        <v>91.2</v>
      </c>
      <c r="AI6" s="160">
        <v>95</v>
      </c>
      <c r="AJ6" s="161">
        <v>3.8</v>
      </c>
      <c r="AK6" s="154"/>
    </row>
    <row r="7" spans="1:37" s="153" customFormat="1" ht="18" customHeight="1">
      <c r="A7" s="122" t="s">
        <v>139</v>
      </c>
      <c r="B7" s="123" t="s">
        <v>140</v>
      </c>
      <c r="C7" s="162"/>
      <c r="D7" s="114"/>
      <c r="E7" s="156" t="s">
        <v>141</v>
      </c>
      <c r="F7" s="117" t="s">
        <v>142</v>
      </c>
      <c r="G7" s="117" t="s">
        <v>142</v>
      </c>
      <c r="H7" s="117" t="s">
        <v>142</v>
      </c>
      <c r="I7" s="117" t="s">
        <v>142</v>
      </c>
      <c r="J7" s="157"/>
      <c r="K7" s="157"/>
      <c r="L7" s="117" t="s">
        <v>142</v>
      </c>
      <c r="M7" s="117" t="s">
        <v>142</v>
      </c>
      <c r="N7" s="117" t="s">
        <v>142</v>
      </c>
      <c r="O7" s="117" t="s">
        <v>142</v>
      </c>
      <c r="P7" s="117" t="s">
        <v>142</v>
      </c>
      <c r="Q7" s="157"/>
      <c r="R7" s="157"/>
      <c r="S7" s="163" t="s">
        <v>142</v>
      </c>
      <c r="T7" s="163" t="s">
        <v>142</v>
      </c>
      <c r="U7" s="117" t="s">
        <v>142</v>
      </c>
      <c r="V7" s="117" t="s">
        <v>142</v>
      </c>
      <c r="W7" s="117" t="s">
        <v>142</v>
      </c>
      <c r="X7" s="158"/>
      <c r="Y7" s="157"/>
      <c r="Z7" s="117" t="s">
        <v>142</v>
      </c>
      <c r="AA7" s="117" t="s">
        <v>142</v>
      </c>
      <c r="AB7" s="117" t="s">
        <v>142</v>
      </c>
      <c r="AC7" s="117" t="s">
        <v>142</v>
      </c>
      <c r="AD7" s="126" t="s">
        <v>142</v>
      </c>
      <c r="AE7" s="157"/>
      <c r="AF7" s="158" t="s">
        <v>143</v>
      </c>
      <c r="AG7" s="158" t="s">
        <v>144</v>
      </c>
      <c r="AH7" s="159">
        <v>91.2</v>
      </c>
      <c r="AI7" s="160">
        <v>109</v>
      </c>
      <c r="AJ7" s="161">
        <v>17.8</v>
      </c>
      <c r="AK7" s="154"/>
    </row>
    <row r="8" spans="1:37" s="153" customFormat="1" ht="18" customHeight="1">
      <c r="A8" s="122" t="s">
        <v>145</v>
      </c>
      <c r="B8" s="123" t="s">
        <v>146</v>
      </c>
      <c r="C8" s="162" t="s">
        <v>147</v>
      </c>
      <c r="D8" s="114"/>
      <c r="E8" s="156" t="s">
        <v>148</v>
      </c>
      <c r="F8" s="117" t="s">
        <v>149</v>
      </c>
      <c r="G8" s="117" t="s">
        <v>149</v>
      </c>
      <c r="H8" s="117" t="s">
        <v>149</v>
      </c>
      <c r="I8" s="117" t="s">
        <v>149</v>
      </c>
      <c r="J8" s="157"/>
      <c r="K8" s="157"/>
      <c r="L8" s="117" t="s">
        <v>149</v>
      </c>
      <c r="M8" s="117" t="s">
        <v>149</v>
      </c>
      <c r="N8" s="117" t="s">
        <v>149</v>
      </c>
      <c r="O8" s="117" t="s">
        <v>149</v>
      </c>
      <c r="P8" s="117" t="s">
        <v>149</v>
      </c>
      <c r="Q8" s="157"/>
      <c r="R8" s="157"/>
      <c r="S8" s="163" t="s">
        <v>149</v>
      </c>
      <c r="T8" s="163" t="s">
        <v>149</v>
      </c>
      <c r="U8" s="117" t="s">
        <v>149</v>
      </c>
      <c r="V8" s="117" t="s">
        <v>149</v>
      </c>
      <c r="W8" s="117" t="s">
        <v>149</v>
      </c>
      <c r="X8" s="158"/>
      <c r="Y8" s="157"/>
      <c r="Z8" s="117" t="s">
        <v>149</v>
      </c>
      <c r="AA8" s="117" t="s">
        <v>149</v>
      </c>
      <c r="AB8" s="117" t="s">
        <v>149</v>
      </c>
      <c r="AC8" s="126" t="s">
        <v>149</v>
      </c>
      <c r="AD8" s="117" t="s">
        <v>149</v>
      </c>
      <c r="AE8" s="157"/>
      <c r="AF8" s="158" t="s">
        <v>150</v>
      </c>
      <c r="AG8" s="158" t="s">
        <v>149</v>
      </c>
      <c r="AH8" s="159">
        <v>91.2</v>
      </c>
      <c r="AI8" s="160">
        <v>106</v>
      </c>
      <c r="AJ8" s="161">
        <v>14.8</v>
      </c>
      <c r="AK8" s="154"/>
    </row>
    <row r="9" spans="1:37" s="153" customFormat="1" ht="18" customHeight="1">
      <c r="A9" s="164" t="s">
        <v>1</v>
      </c>
      <c r="B9" s="149" t="s">
        <v>2</v>
      </c>
      <c r="C9" s="149" t="s">
        <v>133</v>
      </c>
      <c r="D9" s="149" t="s">
        <v>3</v>
      </c>
      <c r="E9" s="149" t="s">
        <v>4</v>
      </c>
      <c r="F9" s="150">
        <v>1</v>
      </c>
      <c r="G9" s="150">
        <v>2</v>
      </c>
      <c r="H9" s="150">
        <v>3</v>
      </c>
      <c r="I9" s="150">
        <v>4</v>
      </c>
      <c r="J9" s="150">
        <v>5</v>
      </c>
      <c r="K9" s="150">
        <v>6</v>
      </c>
      <c r="L9" s="150">
        <v>7</v>
      </c>
      <c r="M9" s="150">
        <v>8</v>
      </c>
      <c r="N9" s="150">
        <v>9</v>
      </c>
      <c r="O9" s="150">
        <v>10</v>
      </c>
      <c r="P9" s="150">
        <v>11</v>
      </c>
      <c r="Q9" s="150">
        <v>12</v>
      </c>
      <c r="R9" s="150">
        <v>13</v>
      </c>
      <c r="S9" s="150">
        <v>14</v>
      </c>
      <c r="T9" s="150">
        <v>15</v>
      </c>
      <c r="U9" s="150">
        <v>16</v>
      </c>
      <c r="V9" s="150">
        <v>17</v>
      </c>
      <c r="W9" s="150">
        <v>18</v>
      </c>
      <c r="X9" s="150">
        <v>19</v>
      </c>
      <c r="Y9" s="150">
        <v>20</v>
      </c>
      <c r="Z9" s="150">
        <v>21</v>
      </c>
      <c r="AA9" s="150">
        <v>22</v>
      </c>
      <c r="AB9" s="150">
        <v>23</v>
      </c>
      <c r="AC9" s="150">
        <v>24</v>
      </c>
      <c r="AD9" s="150">
        <v>25</v>
      </c>
      <c r="AE9" s="150">
        <v>26</v>
      </c>
      <c r="AF9" s="150">
        <v>27</v>
      </c>
      <c r="AG9" s="150">
        <v>28</v>
      </c>
      <c r="AH9" s="165" t="s">
        <v>5</v>
      </c>
      <c r="AI9" s="166" t="s">
        <v>6</v>
      </c>
      <c r="AJ9" s="167" t="s">
        <v>7</v>
      </c>
      <c r="AK9" s="168"/>
    </row>
    <row r="10" spans="1:37" s="153" customFormat="1" ht="18" customHeight="1">
      <c r="A10" s="164"/>
      <c r="B10" s="149" t="s">
        <v>134</v>
      </c>
      <c r="C10" s="149"/>
      <c r="D10" s="149"/>
      <c r="E10" s="149"/>
      <c r="F10" s="150" t="s">
        <v>9</v>
      </c>
      <c r="G10" s="150" t="s">
        <v>10</v>
      </c>
      <c r="H10" s="150" t="s">
        <v>11</v>
      </c>
      <c r="I10" s="150" t="s">
        <v>12</v>
      </c>
      <c r="J10" s="150" t="s">
        <v>13</v>
      </c>
      <c r="K10" s="150" t="s">
        <v>14</v>
      </c>
      <c r="L10" s="150" t="s">
        <v>15</v>
      </c>
      <c r="M10" s="150" t="s">
        <v>9</v>
      </c>
      <c r="N10" s="150" t="s">
        <v>10</v>
      </c>
      <c r="O10" s="150" t="s">
        <v>11</v>
      </c>
      <c r="P10" s="150" t="s">
        <v>12</v>
      </c>
      <c r="Q10" s="150" t="s">
        <v>13</v>
      </c>
      <c r="R10" s="150" t="s">
        <v>14</v>
      </c>
      <c r="S10" s="150" t="s">
        <v>15</v>
      </c>
      <c r="T10" s="150" t="s">
        <v>9</v>
      </c>
      <c r="U10" s="150" t="s">
        <v>10</v>
      </c>
      <c r="V10" s="150" t="s">
        <v>11</v>
      </c>
      <c r="W10" s="150" t="s">
        <v>12</v>
      </c>
      <c r="X10" s="150" t="s">
        <v>13</v>
      </c>
      <c r="Y10" s="150" t="s">
        <v>14</v>
      </c>
      <c r="Z10" s="150" t="s">
        <v>15</v>
      </c>
      <c r="AA10" s="150" t="s">
        <v>9</v>
      </c>
      <c r="AB10" s="150" t="s">
        <v>10</v>
      </c>
      <c r="AC10" s="150" t="s">
        <v>11</v>
      </c>
      <c r="AD10" s="150" t="s">
        <v>12</v>
      </c>
      <c r="AE10" s="150" t="s">
        <v>13</v>
      </c>
      <c r="AF10" s="150" t="s">
        <v>14</v>
      </c>
      <c r="AG10" s="150" t="s">
        <v>15</v>
      </c>
      <c r="AH10" s="169"/>
      <c r="AI10" s="170"/>
      <c r="AJ10" s="171"/>
      <c r="AK10" s="168"/>
    </row>
    <row r="11" spans="1:37" s="153" customFormat="1" ht="18" customHeight="1">
      <c r="A11" s="122" t="s">
        <v>151</v>
      </c>
      <c r="B11" s="123" t="s">
        <v>152</v>
      </c>
      <c r="C11" s="162" t="s">
        <v>153</v>
      </c>
      <c r="D11" s="114"/>
      <c r="E11" s="156" t="s">
        <v>154</v>
      </c>
      <c r="F11" s="117"/>
      <c r="G11" s="117"/>
      <c r="H11" s="126"/>
      <c r="I11" s="117" t="s">
        <v>49</v>
      </c>
      <c r="J11" s="157"/>
      <c r="K11" s="157"/>
      <c r="L11" s="117"/>
      <c r="M11" s="117" t="s">
        <v>49</v>
      </c>
      <c r="N11" s="117"/>
      <c r="O11" s="117"/>
      <c r="P11" s="126"/>
      <c r="Q11" s="157" t="s">
        <v>49</v>
      </c>
      <c r="R11" s="158" t="s">
        <v>49</v>
      </c>
      <c r="S11" s="163"/>
      <c r="T11" s="163"/>
      <c r="U11" s="117" t="s">
        <v>49</v>
      </c>
      <c r="V11" s="117"/>
      <c r="W11" s="117"/>
      <c r="X11" s="158"/>
      <c r="Y11" s="157" t="s">
        <v>49</v>
      </c>
      <c r="Z11" s="117" t="s">
        <v>49</v>
      </c>
      <c r="AA11" s="117"/>
      <c r="AB11" s="117"/>
      <c r="AC11" s="117"/>
      <c r="AD11" s="117" t="s">
        <v>49</v>
      </c>
      <c r="AE11" s="157"/>
      <c r="AF11" s="157"/>
      <c r="AG11" s="157" t="s">
        <v>49</v>
      </c>
      <c r="AH11" s="159">
        <v>91.2</v>
      </c>
      <c r="AI11" s="160">
        <v>108</v>
      </c>
      <c r="AJ11" s="161">
        <v>16.8</v>
      </c>
      <c r="AK11" s="154"/>
    </row>
    <row r="12" spans="1:37" s="153" customFormat="1" ht="18" customHeight="1">
      <c r="A12" s="122" t="s">
        <v>155</v>
      </c>
      <c r="B12" s="123" t="s">
        <v>156</v>
      </c>
      <c r="C12" s="162" t="s">
        <v>157</v>
      </c>
      <c r="D12" s="114"/>
      <c r="E12" s="156" t="s">
        <v>154</v>
      </c>
      <c r="F12" s="117"/>
      <c r="G12" s="117"/>
      <c r="H12" s="172" t="s">
        <v>29</v>
      </c>
      <c r="I12" s="117"/>
      <c r="J12" s="157"/>
      <c r="K12" s="157" t="s">
        <v>49</v>
      </c>
      <c r="L12" s="117"/>
      <c r="M12" s="117"/>
      <c r="N12" s="117" t="s">
        <v>49</v>
      </c>
      <c r="O12" s="117"/>
      <c r="P12" s="126"/>
      <c r="Q12" s="157"/>
      <c r="R12" s="157"/>
      <c r="S12" s="163" t="s">
        <v>49</v>
      </c>
      <c r="T12" s="163"/>
      <c r="U12" s="126"/>
      <c r="V12" s="117" t="s">
        <v>49</v>
      </c>
      <c r="W12" s="117" t="s">
        <v>49</v>
      </c>
      <c r="X12" s="158"/>
      <c r="Y12" s="157"/>
      <c r="Z12" s="117"/>
      <c r="AA12" s="117" t="s">
        <v>49</v>
      </c>
      <c r="AB12" s="117"/>
      <c r="AC12" s="117"/>
      <c r="AD12" s="117"/>
      <c r="AE12" s="157" t="s">
        <v>49</v>
      </c>
      <c r="AF12" s="157"/>
      <c r="AG12" s="157"/>
      <c r="AH12" s="159">
        <v>79.2</v>
      </c>
      <c r="AI12" s="160">
        <v>84</v>
      </c>
      <c r="AJ12" s="161">
        <v>4.8</v>
      </c>
      <c r="AK12" s="154"/>
    </row>
    <row r="13" spans="1:37" s="153" customFormat="1" ht="18" customHeight="1">
      <c r="A13" s="122" t="s">
        <v>158</v>
      </c>
      <c r="B13" s="123" t="s">
        <v>159</v>
      </c>
      <c r="C13" s="162" t="s">
        <v>160</v>
      </c>
      <c r="D13" s="114"/>
      <c r="E13" s="156" t="s">
        <v>154</v>
      </c>
      <c r="F13" s="127" t="s">
        <v>112</v>
      </c>
      <c r="G13" s="127"/>
      <c r="H13" s="127"/>
      <c r="I13" s="127"/>
      <c r="J13" s="127"/>
      <c r="K13" s="157"/>
      <c r="L13" s="117" t="s">
        <v>49</v>
      </c>
      <c r="M13" s="117"/>
      <c r="N13" s="117"/>
      <c r="O13" s="117"/>
      <c r="P13" s="126" t="s">
        <v>49</v>
      </c>
      <c r="Q13" s="157"/>
      <c r="R13" s="157"/>
      <c r="S13" s="163"/>
      <c r="T13" s="163" t="s">
        <v>49</v>
      </c>
      <c r="U13" s="126"/>
      <c r="V13" s="117"/>
      <c r="W13" s="117"/>
      <c r="X13" s="158" t="s">
        <v>49</v>
      </c>
      <c r="Y13" s="157"/>
      <c r="Z13" s="117"/>
      <c r="AA13" s="117"/>
      <c r="AB13" s="117" t="s">
        <v>49</v>
      </c>
      <c r="AC13" s="117"/>
      <c r="AD13" s="117"/>
      <c r="AE13" s="157"/>
      <c r="AF13" s="157" t="s">
        <v>49</v>
      </c>
      <c r="AG13" s="157"/>
      <c r="AH13" s="159">
        <v>72</v>
      </c>
      <c r="AI13" s="160">
        <v>72</v>
      </c>
      <c r="AJ13" s="161">
        <v>0</v>
      </c>
      <c r="AK13" s="154"/>
    </row>
    <row r="14" spans="1:37" s="153" customFormat="1" ht="18" customHeight="1">
      <c r="A14" s="164" t="s">
        <v>1</v>
      </c>
      <c r="B14" s="149" t="s">
        <v>2</v>
      </c>
      <c r="C14" s="149" t="s">
        <v>133</v>
      </c>
      <c r="D14" s="149" t="s">
        <v>3</v>
      </c>
      <c r="E14" s="149" t="s">
        <v>4</v>
      </c>
      <c r="F14" s="150">
        <v>1</v>
      </c>
      <c r="G14" s="150">
        <v>2</v>
      </c>
      <c r="H14" s="150">
        <v>3</v>
      </c>
      <c r="I14" s="150">
        <v>4</v>
      </c>
      <c r="J14" s="150">
        <v>5</v>
      </c>
      <c r="K14" s="150">
        <v>6</v>
      </c>
      <c r="L14" s="150">
        <v>7</v>
      </c>
      <c r="M14" s="150">
        <v>8</v>
      </c>
      <c r="N14" s="150">
        <v>9</v>
      </c>
      <c r="O14" s="150">
        <v>10</v>
      </c>
      <c r="P14" s="150">
        <v>11</v>
      </c>
      <c r="Q14" s="150">
        <v>12</v>
      </c>
      <c r="R14" s="150">
        <v>13</v>
      </c>
      <c r="S14" s="150">
        <v>14</v>
      </c>
      <c r="T14" s="150">
        <v>15</v>
      </c>
      <c r="U14" s="150">
        <v>16</v>
      </c>
      <c r="V14" s="150">
        <v>17</v>
      </c>
      <c r="W14" s="150">
        <v>18</v>
      </c>
      <c r="X14" s="150">
        <v>19</v>
      </c>
      <c r="Y14" s="150">
        <v>20</v>
      </c>
      <c r="Z14" s="150">
        <v>21</v>
      </c>
      <c r="AA14" s="150">
        <v>22</v>
      </c>
      <c r="AB14" s="150">
        <v>23</v>
      </c>
      <c r="AC14" s="150">
        <v>24</v>
      </c>
      <c r="AD14" s="150">
        <v>25</v>
      </c>
      <c r="AE14" s="150">
        <v>26</v>
      </c>
      <c r="AF14" s="150">
        <v>27</v>
      </c>
      <c r="AG14" s="150">
        <v>28</v>
      </c>
      <c r="AH14" s="165" t="s">
        <v>5</v>
      </c>
      <c r="AI14" s="166" t="s">
        <v>6</v>
      </c>
      <c r="AJ14" s="167" t="s">
        <v>7</v>
      </c>
      <c r="AK14" s="168"/>
    </row>
    <row r="15" spans="1:37" s="153" customFormat="1" ht="18" customHeight="1">
      <c r="A15" s="164"/>
      <c r="B15" s="149" t="s">
        <v>134</v>
      </c>
      <c r="C15" s="149"/>
      <c r="D15" s="149"/>
      <c r="E15" s="149"/>
      <c r="F15" s="150" t="s">
        <v>9</v>
      </c>
      <c r="G15" s="150" t="s">
        <v>10</v>
      </c>
      <c r="H15" s="150" t="s">
        <v>11</v>
      </c>
      <c r="I15" s="150" t="s">
        <v>12</v>
      </c>
      <c r="J15" s="150" t="s">
        <v>13</v>
      </c>
      <c r="K15" s="150" t="s">
        <v>14</v>
      </c>
      <c r="L15" s="150" t="s">
        <v>15</v>
      </c>
      <c r="M15" s="150" t="s">
        <v>9</v>
      </c>
      <c r="N15" s="150" t="s">
        <v>10</v>
      </c>
      <c r="O15" s="150" t="s">
        <v>11</v>
      </c>
      <c r="P15" s="150" t="s">
        <v>12</v>
      </c>
      <c r="Q15" s="150" t="s">
        <v>13</v>
      </c>
      <c r="R15" s="150" t="s">
        <v>14</v>
      </c>
      <c r="S15" s="150" t="s">
        <v>15</v>
      </c>
      <c r="T15" s="150" t="s">
        <v>9</v>
      </c>
      <c r="U15" s="150" t="s">
        <v>10</v>
      </c>
      <c r="V15" s="150" t="s">
        <v>11</v>
      </c>
      <c r="W15" s="150" t="s">
        <v>12</v>
      </c>
      <c r="X15" s="150" t="s">
        <v>13</v>
      </c>
      <c r="Y15" s="150" t="s">
        <v>14</v>
      </c>
      <c r="Z15" s="150" t="s">
        <v>15</v>
      </c>
      <c r="AA15" s="150" t="s">
        <v>9</v>
      </c>
      <c r="AB15" s="150" t="s">
        <v>10</v>
      </c>
      <c r="AC15" s="150" t="s">
        <v>11</v>
      </c>
      <c r="AD15" s="150" t="s">
        <v>12</v>
      </c>
      <c r="AE15" s="150" t="s">
        <v>13</v>
      </c>
      <c r="AF15" s="150" t="s">
        <v>14</v>
      </c>
      <c r="AG15" s="150" t="s">
        <v>15</v>
      </c>
      <c r="AH15" s="169"/>
      <c r="AI15" s="170"/>
      <c r="AJ15" s="171"/>
      <c r="AK15" s="168"/>
    </row>
    <row r="16" spans="1:37" s="153" customFormat="1" ht="18" customHeight="1">
      <c r="A16" s="122" t="s">
        <v>161</v>
      </c>
      <c r="B16" s="123" t="s">
        <v>162</v>
      </c>
      <c r="C16" s="162" t="s">
        <v>163</v>
      </c>
      <c r="D16" s="114"/>
      <c r="E16" s="156" t="s">
        <v>119</v>
      </c>
      <c r="F16" s="117"/>
      <c r="G16" s="117"/>
      <c r="H16" s="126"/>
      <c r="I16" s="117"/>
      <c r="J16" s="157" t="s">
        <v>28</v>
      </c>
      <c r="K16" s="157" t="s">
        <v>28</v>
      </c>
      <c r="L16" s="117"/>
      <c r="M16" s="117"/>
      <c r="N16" s="117"/>
      <c r="O16" s="117" t="s">
        <v>49</v>
      </c>
      <c r="P16" s="126"/>
      <c r="Q16" s="157" t="s">
        <v>28</v>
      </c>
      <c r="R16" s="157" t="s">
        <v>28</v>
      </c>
      <c r="S16" s="163"/>
      <c r="T16" s="163"/>
      <c r="U16" s="126"/>
      <c r="V16" s="117"/>
      <c r="W16" s="117"/>
      <c r="X16" s="157" t="s">
        <v>28</v>
      </c>
      <c r="Y16" s="158" t="s">
        <v>28</v>
      </c>
      <c r="Z16" s="117"/>
      <c r="AA16" s="117"/>
      <c r="AB16" s="117"/>
      <c r="AC16" s="117" t="s">
        <v>49</v>
      </c>
      <c r="AD16" s="117"/>
      <c r="AE16" s="157" t="s">
        <v>28</v>
      </c>
      <c r="AF16" s="157"/>
      <c r="AG16" s="157"/>
      <c r="AH16" s="159">
        <v>91.2</v>
      </c>
      <c r="AI16" s="160">
        <v>108</v>
      </c>
      <c r="AJ16" s="161">
        <v>16.8</v>
      </c>
      <c r="AK16" s="154"/>
    </row>
    <row r="17" spans="1:37" s="153" customFormat="1" ht="18" customHeight="1">
      <c r="A17" s="122" t="s">
        <v>164</v>
      </c>
      <c r="B17" s="123" t="s">
        <v>165</v>
      </c>
      <c r="C17" s="162" t="s">
        <v>166</v>
      </c>
      <c r="D17" s="114"/>
      <c r="E17" s="156" t="s">
        <v>119</v>
      </c>
      <c r="F17" s="117" t="s">
        <v>49</v>
      </c>
      <c r="G17" s="126" t="s">
        <v>167</v>
      </c>
      <c r="H17" s="126"/>
      <c r="I17" s="117"/>
      <c r="J17" s="158" t="s">
        <v>49</v>
      </c>
      <c r="K17" s="157"/>
      <c r="L17" s="117"/>
      <c r="M17" s="117"/>
      <c r="N17" s="117"/>
      <c r="O17" s="127" t="s">
        <v>168</v>
      </c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57"/>
      <c r="AG17" s="157"/>
      <c r="AH17" s="159">
        <v>19.2</v>
      </c>
      <c r="AI17" s="160">
        <v>36</v>
      </c>
      <c r="AJ17" s="161">
        <v>16.8</v>
      </c>
      <c r="AK17" s="154"/>
    </row>
    <row r="18" spans="1:37" s="153" customFormat="1" ht="18" customHeight="1">
      <c r="A18" s="164" t="s">
        <v>1</v>
      </c>
      <c r="B18" s="149" t="s">
        <v>2</v>
      </c>
      <c r="C18" s="149" t="s">
        <v>133</v>
      </c>
      <c r="D18" s="149" t="s">
        <v>3</v>
      </c>
      <c r="E18" s="149" t="s">
        <v>4</v>
      </c>
      <c r="F18" s="150">
        <v>1</v>
      </c>
      <c r="G18" s="150">
        <v>2</v>
      </c>
      <c r="H18" s="150">
        <v>3</v>
      </c>
      <c r="I18" s="150">
        <v>4</v>
      </c>
      <c r="J18" s="150">
        <v>5</v>
      </c>
      <c r="K18" s="150">
        <v>6</v>
      </c>
      <c r="L18" s="150">
        <v>7</v>
      </c>
      <c r="M18" s="150">
        <v>8</v>
      </c>
      <c r="N18" s="150">
        <v>9</v>
      </c>
      <c r="O18" s="150">
        <v>10</v>
      </c>
      <c r="P18" s="150">
        <v>11</v>
      </c>
      <c r="Q18" s="150">
        <v>12</v>
      </c>
      <c r="R18" s="150">
        <v>13</v>
      </c>
      <c r="S18" s="150">
        <v>14</v>
      </c>
      <c r="T18" s="150">
        <v>15</v>
      </c>
      <c r="U18" s="150">
        <v>16</v>
      </c>
      <c r="V18" s="150">
        <v>17</v>
      </c>
      <c r="W18" s="150">
        <v>18</v>
      </c>
      <c r="X18" s="150">
        <v>19</v>
      </c>
      <c r="Y18" s="150">
        <v>20</v>
      </c>
      <c r="Z18" s="150">
        <v>21</v>
      </c>
      <c r="AA18" s="150">
        <v>22</v>
      </c>
      <c r="AB18" s="150">
        <v>23</v>
      </c>
      <c r="AC18" s="150">
        <v>24</v>
      </c>
      <c r="AD18" s="150">
        <v>25</v>
      </c>
      <c r="AE18" s="150">
        <v>26</v>
      </c>
      <c r="AF18" s="150">
        <v>27</v>
      </c>
      <c r="AG18" s="150">
        <v>28</v>
      </c>
      <c r="AH18" s="150" t="s">
        <v>5</v>
      </c>
      <c r="AI18" s="151" t="s">
        <v>6</v>
      </c>
      <c r="AJ18" s="152" t="s">
        <v>7</v>
      </c>
      <c r="AK18" s="168"/>
    </row>
    <row r="19" spans="1:37" s="153" customFormat="1" ht="18" customHeight="1">
      <c r="A19" s="164"/>
      <c r="B19" s="149" t="s">
        <v>134</v>
      </c>
      <c r="C19" s="149"/>
      <c r="D19" s="149"/>
      <c r="E19" s="149"/>
      <c r="F19" s="150" t="s">
        <v>9</v>
      </c>
      <c r="G19" s="150" t="s">
        <v>10</v>
      </c>
      <c r="H19" s="150" t="s">
        <v>11</v>
      </c>
      <c r="I19" s="150" t="s">
        <v>12</v>
      </c>
      <c r="J19" s="150" t="s">
        <v>13</v>
      </c>
      <c r="K19" s="150" t="s">
        <v>14</v>
      </c>
      <c r="L19" s="150" t="s">
        <v>15</v>
      </c>
      <c r="M19" s="150" t="s">
        <v>9</v>
      </c>
      <c r="N19" s="150" t="s">
        <v>10</v>
      </c>
      <c r="O19" s="150" t="s">
        <v>11</v>
      </c>
      <c r="P19" s="150" t="s">
        <v>12</v>
      </c>
      <c r="Q19" s="150" t="s">
        <v>13</v>
      </c>
      <c r="R19" s="150" t="s">
        <v>14</v>
      </c>
      <c r="S19" s="150" t="s">
        <v>15</v>
      </c>
      <c r="T19" s="150" t="s">
        <v>9</v>
      </c>
      <c r="U19" s="150" t="s">
        <v>10</v>
      </c>
      <c r="V19" s="150" t="s">
        <v>11</v>
      </c>
      <c r="W19" s="150" t="s">
        <v>12</v>
      </c>
      <c r="X19" s="150" t="s">
        <v>13</v>
      </c>
      <c r="Y19" s="150" t="s">
        <v>14</v>
      </c>
      <c r="Z19" s="150" t="s">
        <v>15</v>
      </c>
      <c r="AA19" s="150" t="s">
        <v>9</v>
      </c>
      <c r="AB19" s="150" t="s">
        <v>10</v>
      </c>
      <c r="AC19" s="150" t="s">
        <v>11</v>
      </c>
      <c r="AD19" s="150" t="s">
        <v>12</v>
      </c>
      <c r="AE19" s="150" t="s">
        <v>13</v>
      </c>
      <c r="AF19" s="150" t="s">
        <v>14</v>
      </c>
      <c r="AG19" s="150" t="s">
        <v>15</v>
      </c>
      <c r="AH19" s="150"/>
      <c r="AI19" s="151"/>
      <c r="AJ19" s="152"/>
      <c r="AK19" s="168"/>
    </row>
    <row r="20" spans="1:37" s="153" customFormat="1" ht="18" customHeight="1">
      <c r="A20" s="122" t="s">
        <v>169</v>
      </c>
      <c r="B20" s="123" t="s">
        <v>170</v>
      </c>
      <c r="C20" s="162"/>
      <c r="D20" s="114"/>
      <c r="E20" s="156"/>
      <c r="F20" s="117"/>
      <c r="G20" s="117"/>
      <c r="H20" s="126" t="s">
        <v>49</v>
      </c>
      <c r="I20" s="117"/>
      <c r="J20" s="157"/>
      <c r="K20" s="157"/>
      <c r="L20" s="117"/>
      <c r="M20" s="117"/>
      <c r="N20" s="117"/>
      <c r="O20" s="117"/>
      <c r="P20" s="126"/>
      <c r="Q20" s="157"/>
      <c r="R20" s="157"/>
      <c r="S20" s="163"/>
      <c r="T20" s="163"/>
      <c r="U20" s="126"/>
      <c r="V20" s="117"/>
      <c r="W20" s="117"/>
      <c r="X20" s="158"/>
      <c r="Y20" s="157"/>
      <c r="Z20" s="117"/>
      <c r="AA20" s="117"/>
      <c r="AB20" s="117"/>
      <c r="AC20" s="117"/>
      <c r="AD20" s="117"/>
      <c r="AE20" s="157"/>
      <c r="AF20" s="157"/>
      <c r="AG20" s="157"/>
      <c r="AH20" s="159">
        <v>0</v>
      </c>
      <c r="AI20" s="160">
        <v>12</v>
      </c>
      <c r="AJ20" s="161">
        <v>12</v>
      </c>
      <c r="AK20" s="154"/>
    </row>
    <row r="21" spans="1:37" ht="18" customHeight="1">
      <c r="A21" s="173"/>
      <c r="B21" s="174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6"/>
      <c r="T21" s="176"/>
      <c r="U21" s="176"/>
      <c r="V21" s="176"/>
      <c r="W21" s="176"/>
      <c r="X21" s="177"/>
      <c r="Y21" s="178"/>
      <c r="Z21" s="178"/>
      <c r="AA21" s="178"/>
      <c r="AB21" s="178"/>
      <c r="AC21" s="178"/>
      <c r="AD21" s="178"/>
      <c r="AE21" s="178"/>
      <c r="AF21" s="178"/>
      <c r="AG21" s="178"/>
      <c r="AH21" s="179"/>
      <c r="AI21" s="179"/>
      <c r="AJ21" s="180"/>
      <c r="AK21" s="154"/>
    </row>
    <row r="22" spans="1:36" ht="18" customHeight="1">
      <c r="A22" s="173"/>
      <c r="B22" s="174"/>
      <c r="C22" s="181"/>
      <c r="D22" s="182" t="s">
        <v>128</v>
      </c>
      <c r="E22" s="182"/>
      <c r="F22" s="182"/>
      <c r="G22" s="174"/>
      <c r="H22" s="174"/>
      <c r="I22" s="174"/>
      <c r="J22" s="174"/>
      <c r="K22" s="174"/>
      <c r="L22" s="174"/>
      <c r="M22" s="183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84"/>
      <c r="AI22" s="184"/>
      <c r="AJ22" s="180"/>
    </row>
    <row r="23" spans="1:37" ht="18" customHeight="1">
      <c r="A23" s="173"/>
      <c r="B23" s="174"/>
      <c r="C23" s="185" t="s">
        <v>138</v>
      </c>
      <c r="D23" s="186" t="s">
        <v>171</v>
      </c>
      <c r="E23" s="186"/>
      <c r="F23" s="186"/>
      <c r="G23" s="174"/>
      <c r="H23" s="174"/>
      <c r="I23" s="174"/>
      <c r="J23" s="174"/>
      <c r="K23" s="174"/>
      <c r="L23" s="174"/>
      <c r="M23" s="183"/>
      <c r="N23" s="174"/>
      <c r="O23" s="174"/>
      <c r="P23" s="174"/>
      <c r="Q23" s="174"/>
      <c r="R23" s="174"/>
      <c r="S23" s="174"/>
      <c r="T23" s="174"/>
      <c r="U23" s="174"/>
      <c r="V23" s="187"/>
      <c r="W23" s="187"/>
      <c r="X23" s="187"/>
      <c r="Y23" s="177"/>
      <c r="Z23" s="177"/>
      <c r="AA23" s="177"/>
      <c r="AB23" s="177"/>
      <c r="AC23" s="177"/>
      <c r="AD23" s="184"/>
      <c r="AE23" s="184"/>
      <c r="AF23" s="184"/>
      <c r="AG23" s="184"/>
      <c r="AH23" s="184"/>
      <c r="AI23" s="184"/>
      <c r="AJ23" s="180"/>
      <c r="AK23" s="154"/>
    </row>
    <row r="24" spans="1:37" ht="18" customHeight="1">
      <c r="A24" s="173"/>
      <c r="B24" s="174"/>
      <c r="C24" s="185" t="s">
        <v>149</v>
      </c>
      <c r="D24" s="186" t="s">
        <v>172</v>
      </c>
      <c r="E24" s="186"/>
      <c r="F24" s="186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88"/>
      <c r="W24" s="188"/>
      <c r="X24" s="188"/>
      <c r="Y24" s="177"/>
      <c r="Z24" s="177"/>
      <c r="AA24" s="189" t="s">
        <v>173</v>
      </c>
      <c r="AB24" s="189"/>
      <c r="AC24" s="189"/>
      <c r="AD24" s="189"/>
      <c r="AE24" s="189"/>
      <c r="AF24" s="189"/>
      <c r="AG24" s="189"/>
      <c r="AH24" s="179"/>
      <c r="AI24" s="179"/>
      <c r="AJ24" s="180"/>
      <c r="AK24" s="154"/>
    </row>
    <row r="25" spans="1:36" ht="18" customHeight="1">
      <c r="A25" s="173"/>
      <c r="B25" s="174"/>
      <c r="C25" s="185" t="s">
        <v>142</v>
      </c>
      <c r="D25" s="190" t="s">
        <v>174</v>
      </c>
      <c r="E25" s="191"/>
      <c r="F25" s="191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84" t="s">
        <v>89</v>
      </c>
      <c r="AE25" s="184"/>
      <c r="AF25" s="184"/>
      <c r="AG25" s="184"/>
      <c r="AH25" s="184"/>
      <c r="AI25" s="184"/>
      <c r="AJ25" s="180"/>
    </row>
    <row r="26" spans="1:36" ht="18" customHeight="1">
      <c r="A26" s="193"/>
      <c r="B26" s="192"/>
      <c r="C26" s="185" t="s">
        <v>143</v>
      </c>
      <c r="D26" s="194" t="s">
        <v>175</v>
      </c>
      <c r="E26" s="194"/>
      <c r="F26" s="194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84" t="s">
        <v>92</v>
      </c>
      <c r="AE26" s="184"/>
      <c r="AF26" s="184"/>
      <c r="AG26" s="184"/>
      <c r="AH26" s="184"/>
      <c r="AI26" s="184"/>
      <c r="AJ26" s="180"/>
    </row>
    <row r="27" spans="1:36" ht="18" customHeight="1">
      <c r="A27" s="193"/>
      <c r="B27" s="192"/>
      <c r="C27" s="185" t="s">
        <v>150</v>
      </c>
      <c r="D27" s="194" t="s">
        <v>176</v>
      </c>
      <c r="E27" s="194"/>
      <c r="F27" s="194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84" t="s">
        <v>95</v>
      </c>
      <c r="AE27" s="184"/>
      <c r="AF27" s="184"/>
      <c r="AG27" s="184"/>
      <c r="AH27" s="184"/>
      <c r="AI27" s="184"/>
      <c r="AJ27" s="195"/>
    </row>
    <row r="28" spans="1:36" ht="18" customHeight="1">
      <c r="A28" s="193"/>
      <c r="B28" s="192"/>
      <c r="C28" s="185" t="s">
        <v>28</v>
      </c>
      <c r="D28" s="194" t="s">
        <v>177</v>
      </c>
      <c r="E28" s="194"/>
      <c r="F28" s="194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5"/>
    </row>
    <row r="29" spans="1:36" ht="18" customHeight="1">
      <c r="A29" s="193"/>
      <c r="B29" s="192"/>
      <c r="C29" s="196" t="s">
        <v>178</v>
      </c>
      <c r="D29" s="194" t="s">
        <v>179</v>
      </c>
      <c r="E29" s="194"/>
      <c r="F29" s="194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5"/>
    </row>
    <row r="30" spans="1:36" ht="18" customHeight="1">
      <c r="A30" s="197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9"/>
    </row>
  </sheetData>
  <sheetProtection selectLockedCells="1" selectUnlockedCells="1"/>
  <mergeCells count="15">
    <mergeCell ref="A1:AJ3"/>
    <mergeCell ref="E4:E5"/>
    <mergeCell ref="AH4:AH5"/>
    <mergeCell ref="AI4:AI5"/>
    <mergeCell ref="AJ4:AJ5"/>
    <mergeCell ref="E9:E10"/>
    <mergeCell ref="F13:J13"/>
    <mergeCell ref="E14:E15"/>
    <mergeCell ref="O17:AE17"/>
    <mergeCell ref="E18:E19"/>
    <mergeCell ref="AH18:AH19"/>
    <mergeCell ref="AI18:AI19"/>
    <mergeCell ref="AJ18:AJ19"/>
    <mergeCell ref="AD23:AI23"/>
    <mergeCell ref="AA24:AG24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0"/>
  <sheetViews>
    <sheetView zoomScale="75" zoomScaleNormal="75" workbookViewId="0" topLeftCell="A1">
      <selection activeCell="T19" sqref="T19"/>
    </sheetView>
  </sheetViews>
  <sheetFormatPr defaultColWidth="9.140625" defaultRowHeight="15.75" customHeight="1"/>
  <cols>
    <col min="1" max="1" width="8.7109375" style="146" customWidth="1"/>
    <col min="2" max="2" width="24.00390625" style="146" customWidth="1"/>
    <col min="3" max="3" width="8.7109375" style="146" customWidth="1"/>
    <col min="4" max="4" width="11.421875" style="146" customWidth="1"/>
    <col min="5" max="35" width="4.7109375" style="146" customWidth="1"/>
    <col min="36" max="197" width="9.00390625" style="146" customWidth="1"/>
  </cols>
  <sheetData>
    <row r="1" spans="1:35" ht="15.75" customHeight="1">
      <c r="A1" s="200" t="s">
        <v>180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</row>
    <row r="2" spans="1:35" ht="15.7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</row>
    <row r="3" spans="1:35" ht="15.75" customHeigh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</row>
    <row r="4" spans="1:35" ht="15" customHeight="1">
      <c r="A4" s="201" t="s">
        <v>1</v>
      </c>
      <c r="B4" s="202" t="s">
        <v>2</v>
      </c>
      <c r="C4" s="202" t="s">
        <v>133</v>
      </c>
      <c r="D4" s="203" t="s">
        <v>4</v>
      </c>
      <c r="E4" s="204">
        <v>1</v>
      </c>
      <c r="F4" s="204">
        <v>2</v>
      </c>
      <c r="G4" s="204">
        <v>3</v>
      </c>
      <c r="H4" s="204">
        <v>4</v>
      </c>
      <c r="I4" s="204">
        <v>5</v>
      </c>
      <c r="J4" s="204">
        <v>6</v>
      </c>
      <c r="K4" s="204">
        <v>7</v>
      </c>
      <c r="L4" s="204">
        <v>8</v>
      </c>
      <c r="M4" s="204">
        <v>9</v>
      </c>
      <c r="N4" s="204">
        <v>10</v>
      </c>
      <c r="O4" s="204">
        <v>11</v>
      </c>
      <c r="P4" s="204">
        <v>12</v>
      </c>
      <c r="Q4" s="204">
        <v>13</v>
      </c>
      <c r="R4" s="204">
        <v>14</v>
      </c>
      <c r="S4" s="204">
        <v>15</v>
      </c>
      <c r="T4" s="204">
        <v>16</v>
      </c>
      <c r="U4" s="204">
        <v>17</v>
      </c>
      <c r="V4" s="204">
        <v>18</v>
      </c>
      <c r="W4" s="204">
        <v>19</v>
      </c>
      <c r="X4" s="204">
        <v>20</v>
      </c>
      <c r="Y4" s="204">
        <v>21</v>
      </c>
      <c r="Z4" s="204">
        <v>22</v>
      </c>
      <c r="AA4" s="204">
        <v>23</v>
      </c>
      <c r="AB4" s="204">
        <v>24</v>
      </c>
      <c r="AC4" s="204">
        <v>25</v>
      </c>
      <c r="AD4" s="204">
        <v>26</v>
      </c>
      <c r="AE4" s="204">
        <v>27</v>
      </c>
      <c r="AF4" s="204">
        <v>28</v>
      </c>
      <c r="AG4" s="205" t="s">
        <v>5</v>
      </c>
      <c r="AH4" s="206" t="s">
        <v>6</v>
      </c>
      <c r="AI4" s="206" t="s">
        <v>7</v>
      </c>
    </row>
    <row r="5" spans="1:35" ht="15" customHeight="1">
      <c r="A5" s="201"/>
      <c r="B5" s="202" t="s">
        <v>181</v>
      </c>
      <c r="C5" s="202"/>
      <c r="D5" s="203"/>
      <c r="E5" s="207" t="s">
        <v>9</v>
      </c>
      <c r="F5" s="207" t="s">
        <v>10</v>
      </c>
      <c r="G5" s="207" t="s">
        <v>11</v>
      </c>
      <c r="H5" s="207" t="s">
        <v>12</v>
      </c>
      <c r="I5" s="207" t="s">
        <v>13</v>
      </c>
      <c r="J5" s="207" t="s">
        <v>14</v>
      </c>
      <c r="K5" s="207" t="s">
        <v>15</v>
      </c>
      <c r="L5" s="207" t="s">
        <v>9</v>
      </c>
      <c r="M5" s="207" t="s">
        <v>10</v>
      </c>
      <c r="N5" s="207" t="s">
        <v>11</v>
      </c>
      <c r="O5" s="207" t="s">
        <v>12</v>
      </c>
      <c r="P5" s="207" t="s">
        <v>13</v>
      </c>
      <c r="Q5" s="207" t="s">
        <v>14</v>
      </c>
      <c r="R5" s="207" t="s">
        <v>15</v>
      </c>
      <c r="S5" s="207" t="s">
        <v>9</v>
      </c>
      <c r="T5" s="207" t="s">
        <v>10</v>
      </c>
      <c r="U5" s="207" t="s">
        <v>11</v>
      </c>
      <c r="V5" s="207" t="s">
        <v>12</v>
      </c>
      <c r="W5" s="207" t="s">
        <v>13</v>
      </c>
      <c r="X5" s="207" t="s">
        <v>14</v>
      </c>
      <c r="Y5" s="207" t="s">
        <v>15</v>
      </c>
      <c r="Z5" s="207" t="s">
        <v>9</v>
      </c>
      <c r="AA5" s="207" t="s">
        <v>10</v>
      </c>
      <c r="AB5" s="207" t="s">
        <v>11</v>
      </c>
      <c r="AC5" s="207" t="s">
        <v>12</v>
      </c>
      <c r="AD5" s="207" t="s">
        <v>13</v>
      </c>
      <c r="AE5" s="207" t="s">
        <v>14</v>
      </c>
      <c r="AF5" s="207" t="s">
        <v>15</v>
      </c>
      <c r="AG5" s="205"/>
      <c r="AH5" s="206"/>
      <c r="AI5" s="206"/>
    </row>
    <row r="6" spans="1:35" ht="15" customHeight="1">
      <c r="A6" s="208" t="s">
        <v>182</v>
      </c>
      <c r="B6" s="208" t="s">
        <v>183</v>
      </c>
      <c r="C6" s="208"/>
      <c r="D6" s="209" t="s">
        <v>184</v>
      </c>
      <c r="E6" s="210" t="s">
        <v>185</v>
      </c>
      <c r="F6" s="210" t="s">
        <v>185</v>
      </c>
      <c r="G6" s="210" t="s">
        <v>185</v>
      </c>
      <c r="H6" s="210" t="s">
        <v>185</v>
      </c>
      <c r="I6" s="211"/>
      <c r="J6" s="211"/>
      <c r="K6" s="210" t="s">
        <v>185</v>
      </c>
      <c r="L6" s="210" t="s">
        <v>185</v>
      </c>
      <c r="M6" s="210" t="s">
        <v>185</v>
      </c>
      <c r="N6" s="210" t="s">
        <v>185</v>
      </c>
      <c r="O6" s="210" t="s">
        <v>185</v>
      </c>
      <c r="P6" s="212"/>
      <c r="Q6" s="212"/>
      <c r="R6" s="210" t="s">
        <v>185</v>
      </c>
      <c r="S6" s="210" t="s">
        <v>29</v>
      </c>
      <c r="T6" s="210" t="s">
        <v>29</v>
      </c>
      <c r="U6" s="210" t="s">
        <v>185</v>
      </c>
      <c r="V6" s="210" t="s">
        <v>185</v>
      </c>
      <c r="W6" s="212"/>
      <c r="X6" s="212"/>
      <c r="Y6" s="210" t="s">
        <v>185</v>
      </c>
      <c r="Z6" s="210" t="s">
        <v>185</v>
      </c>
      <c r="AA6" s="210" t="s">
        <v>185</v>
      </c>
      <c r="AB6" s="210" t="s">
        <v>185</v>
      </c>
      <c r="AC6" s="210" t="s">
        <v>185</v>
      </c>
      <c r="AD6" s="212"/>
      <c r="AE6" s="212"/>
      <c r="AF6" s="212"/>
      <c r="AG6" s="213">
        <v>102</v>
      </c>
      <c r="AH6" s="214">
        <v>102</v>
      </c>
      <c r="AI6" s="214">
        <v>0</v>
      </c>
    </row>
    <row r="7" spans="1:35" ht="15" customHeight="1">
      <c r="A7" s="215" t="s">
        <v>1</v>
      </c>
      <c r="B7" s="202" t="s">
        <v>2</v>
      </c>
      <c r="C7" s="202" t="s">
        <v>133</v>
      </c>
      <c r="D7" s="203" t="s">
        <v>4</v>
      </c>
      <c r="E7" s="204">
        <v>1</v>
      </c>
      <c r="F7" s="204">
        <v>2</v>
      </c>
      <c r="G7" s="204">
        <v>3</v>
      </c>
      <c r="H7" s="204">
        <v>4</v>
      </c>
      <c r="I7" s="204">
        <v>5</v>
      </c>
      <c r="J7" s="204">
        <v>6</v>
      </c>
      <c r="K7" s="204">
        <v>7</v>
      </c>
      <c r="L7" s="204">
        <v>8</v>
      </c>
      <c r="M7" s="204">
        <v>9</v>
      </c>
      <c r="N7" s="204">
        <v>10</v>
      </c>
      <c r="O7" s="204">
        <v>11</v>
      </c>
      <c r="P7" s="204">
        <v>12</v>
      </c>
      <c r="Q7" s="204">
        <v>13</v>
      </c>
      <c r="R7" s="204">
        <v>14</v>
      </c>
      <c r="S7" s="204">
        <v>15</v>
      </c>
      <c r="T7" s="204">
        <v>16</v>
      </c>
      <c r="U7" s="204">
        <v>17</v>
      </c>
      <c r="V7" s="204">
        <v>18</v>
      </c>
      <c r="W7" s="204">
        <v>19</v>
      </c>
      <c r="X7" s="204">
        <v>20</v>
      </c>
      <c r="Y7" s="204">
        <v>21</v>
      </c>
      <c r="Z7" s="204">
        <v>22</v>
      </c>
      <c r="AA7" s="204">
        <v>23</v>
      </c>
      <c r="AB7" s="204">
        <v>24</v>
      </c>
      <c r="AC7" s="204">
        <v>25</v>
      </c>
      <c r="AD7" s="204">
        <v>26</v>
      </c>
      <c r="AE7" s="204">
        <v>27</v>
      </c>
      <c r="AF7" s="204">
        <v>28</v>
      </c>
      <c r="AG7" s="216" t="s">
        <v>5</v>
      </c>
      <c r="AH7" s="217" t="s">
        <v>6</v>
      </c>
      <c r="AI7" s="217" t="s">
        <v>7</v>
      </c>
    </row>
    <row r="8" spans="1:35" ht="15" customHeight="1">
      <c r="A8" s="215"/>
      <c r="B8" s="202" t="s">
        <v>186</v>
      </c>
      <c r="C8" s="202"/>
      <c r="D8" s="203"/>
      <c r="E8" s="207" t="s">
        <v>9</v>
      </c>
      <c r="F8" s="207" t="s">
        <v>10</v>
      </c>
      <c r="G8" s="207" t="s">
        <v>11</v>
      </c>
      <c r="H8" s="207" t="s">
        <v>12</v>
      </c>
      <c r="I8" s="207" t="s">
        <v>13</v>
      </c>
      <c r="J8" s="207" t="s">
        <v>14</v>
      </c>
      <c r="K8" s="207" t="s">
        <v>15</v>
      </c>
      <c r="L8" s="207" t="s">
        <v>9</v>
      </c>
      <c r="M8" s="207" t="s">
        <v>10</v>
      </c>
      <c r="N8" s="207" t="s">
        <v>11</v>
      </c>
      <c r="O8" s="207" t="s">
        <v>12</v>
      </c>
      <c r="P8" s="207" t="s">
        <v>13</v>
      </c>
      <c r="Q8" s="207" t="s">
        <v>14</v>
      </c>
      <c r="R8" s="207" t="s">
        <v>15</v>
      </c>
      <c r="S8" s="207" t="s">
        <v>9</v>
      </c>
      <c r="T8" s="207" t="s">
        <v>10</v>
      </c>
      <c r="U8" s="207" t="s">
        <v>11</v>
      </c>
      <c r="V8" s="207" t="s">
        <v>12</v>
      </c>
      <c r="W8" s="207" t="s">
        <v>13</v>
      </c>
      <c r="X8" s="207" t="s">
        <v>14</v>
      </c>
      <c r="Y8" s="207" t="s">
        <v>15</v>
      </c>
      <c r="Z8" s="207" t="s">
        <v>9</v>
      </c>
      <c r="AA8" s="207" t="s">
        <v>10</v>
      </c>
      <c r="AB8" s="207" t="s">
        <v>11</v>
      </c>
      <c r="AC8" s="207" t="s">
        <v>12</v>
      </c>
      <c r="AD8" s="207" t="s">
        <v>13</v>
      </c>
      <c r="AE8" s="207" t="s">
        <v>14</v>
      </c>
      <c r="AF8" s="207" t="s">
        <v>15</v>
      </c>
      <c r="AG8" s="216"/>
      <c r="AH8" s="217"/>
      <c r="AI8" s="217"/>
    </row>
    <row r="9" spans="1:35" ht="15" customHeight="1">
      <c r="A9" s="208" t="s">
        <v>187</v>
      </c>
      <c r="B9" s="208" t="s">
        <v>188</v>
      </c>
      <c r="C9" s="208"/>
      <c r="D9" s="209" t="s">
        <v>189</v>
      </c>
      <c r="E9" s="210" t="s">
        <v>21</v>
      </c>
      <c r="F9" s="210" t="s">
        <v>21</v>
      </c>
      <c r="G9" s="210" t="s">
        <v>47</v>
      </c>
      <c r="H9" s="210" t="s">
        <v>47</v>
      </c>
      <c r="I9" s="212"/>
      <c r="J9" s="212"/>
      <c r="K9" s="210" t="s">
        <v>47</v>
      </c>
      <c r="L9" s="210" t="s">
        <v>47</v>
      </c>
      <c r="M9" s="218" t="s">
        <v>29</v>
      </c>
      <c r="N9" s="218" t="s">
        <v>29</v>
      </c>
      <c r="O9" s="210" t="s">
        <v>21</v>
      </c>
      <c r="P9" s="212"/>
      <c r="Q9" s="212"/>
      <c r="R9" s="210" t="s">
        <v>21</v>
      </c>
      <c r="S9" s="210" t="s">
        <v>47</v>
      </c>
      <c r="T9" s="210" t="s">
        <v>47</v>
      </c>
      <c r="U9" s="210" t="s">
        <v>47</v>
      </c>
      <c r="V9" s="210" t="s">
        <v>22</v>
      </c>
      <c r="W9" s="212"/>
      <c r="X9" s="212"/>
      <c r="Y9" s="210" t="s">
        <v>47</v>
      </c>
      <c r="Z9" s="210" t="s">
        <v>47</v>
      </c>
      <c r="AA9" s="210" t="s">
        <v>47</v>
      </c>
      <c r="AB9" s="210" t="s">
        <v>47</v>
      </c>
      <c r="AC9" s="210" t="s">
        <v>47</v>
      </c>
      <c r="AD9" s="212"/>
      <c r="AE9" s="212"/>
      <c r="AF9" s="212"/>
      <c r="AG9" s="213">
        <v>108</v>
      </c>
      <c r="AH9" s="214">
        <v>108</v>
      </c>
      <c r="AI9" s="214">
        <v>0</v>
      </c>
    </row>
    <row r="10" spans="1:35" ht="15" customHeight="1">
      <c r="A10" s="215" t="s">
        <v>1</v>
      </c>
      <c r="B10" s="202" t="s">
        <v>2</v>
      </c>
      <c r="C10" s="202" t="s">
        <v>133</v>
      </c>
      <c r="D10" s="203" t="s">
        <v>4</v>
      </c>
      <c r="E10" s="204">
        <v>1</v>
      </c>
      <c r="F10" s="204">
        <v>2</v>
      </c>
      <c r="G10" s="204">
        <v>3</v>
      </c>
      <c r="H10" s="204">
        <v>4</v>
      </c>
      <c r="I10" s="204">
        <v>5</v>
      </c>
      <c r="J10" s="204">
        <v>6</v>
      </c>
      <c r="K10" s="204">
        <v>7</v>
      </c>
      <c r="L10" s="204">
        <v>8</v>
      </c>
      <c r="M10" s="204">
        <v>9</v>
      </c>
      <c r="N10" s="204">
        <v>10</v>
      </c>
      <c r="O10" s="204">
        <v>11</v>
      </c>
      <c r="P10" s="204">
        <v>12</v>
      </c>
      <c r="Q10" s="204">
        <v>13</v>
      </c>
      <c r="R10" s="204">
        <v>14</v>
      </c>
      <c r="S10" s="204">
        <v>15</v>
      </c>
      <c r="T10" s="204">
        <v>16</v>
      </c>
      <c r="U10" s="204">
        <v>17</v>
      </c>
      <c r="V10" s="204">
        <v>18</v>
      </c>
      <c r="W10" s="204">
        <v>19</v>
      </c>
      <c r="X10" s="204">
        <v>20</v>
      </c>
      <c r="Y10" s="204">
        <v>21</v>
      </c>
      <c r="Z10" s="204">
        <v>22</v>
      </c>
      <c r="AA10" s="204">
        <v>23</v>
      </c>
      <c r="AB10" s="204">
        <v>24</v>
      </c>
      <c r="AC10" s="204">
        <v>25</v>
      </c>
      <c r="AD10" s="204">
        <v>26</v>
      </c>
      <c r="AE10" s="204">
        <v>27</v>
      </c>
      <c r="AF10" s="204">
        <v>28</v>
      </c>
      <c r="AG10" s="216" t="s">
        <v>5</v>
      </c>
      <c r="AH10" s="217" t="s">
        <v>6</v>
      </c>
      <c r="AI10" s="217" t="s">
        <v>7</v>
      </c>
    </row>
    <row r="11" spans="1:35" ht="15" customHeight="1">
      <c r="A11" s="215"/>
      <c r="B11" s="202" t="s">
        <v>190</v>
      </c>
      <c r="C11" s="202"/>
      <c r="D11" s="203"/>
      <c r="E11" s="207" t="s">
        <v>9</v>
      </c>
      <c r="F11" s="207" t="s">
        <v>10</v>
      </c>
      <c r="G11" s="207" t="s">
        <v>11</v>
      </c>
      <c r="H11" s="207" t="s">
        <v>12</v>
      </c>
      <c r="I11" s="207" t="s">
        <v>13</v>
      </c>
      <c r="J11" s="207" t="s">
        <v>14</v>
      </c>
      <c r="K11" s="207" t="s">
        <v>15</v>
      </c>
      <c r="L11" s="207" t="s">
        <v>9</v>
      </c>
      <c r="M11" s="207" t="s">
        <v>10</v>
      </c>
      <c r="N11" s="207" t="s">
        <v>11</v>
      </c>
      <c r="O11" s="207" t="s">
        <v>12</v>
      </c>
      <c r="P11" s="207" t="s">
        <v>13</v>
      </c>
      <c r="Q11" s="207" t="s">
        <v>14</v>
      </c>
      <c r="R11" s="207" t="s">
        <v>15</v>
      </c>
      <c r="S11" s="207" t="s">
        <v>9</v>
      </c>
      <c r="T11" s="207" t="s">
        <v>10</v>
      </c>
      <c r="U11" s="207" t="s">
        <v>11</v>
      </c>
      <c r="V11" s="207" t="s">
        <v>12</v>
      </c>
      <c r="W11" s="207" t="s">
        <v>13</v>
      </c>
      <c r="X11" s="207" t="s">
        <v>14</v>
      </c>
      <c r="Y11" s="207" t="s">
        <v>15</v>
      </c>
      <c r="Z11" s="207" t="s">
        <v>9</v>
      </c>
      <c r="AA11" s="207" t="s">
        <v>10</v>
      </c>
      <c r="AB11" s="207" t="s">
        <v>11</v>
      </c>
      <c r="AC11" s="207" t="s">
        <v>12</v>
      </c>
      <c r="AD11" s="207" t="s">
        <v>13</v>
      </c>
      <c r="AE11" s="207" t="s">
        <v>14</v>
      </c>
      <c r="AF11" s="207" t="s">
        <v>15</v>
      </c>
      <c r="AG11" s="216"/>
      <c r="AH11" s="217"/>
      <c r="AI11" s="217"/>
    </row>
    <row r="12" spans="1:35" ht="15" customHeight="1">
      <c r="A12" s="208" t="s">
        <v>191</v>
      </c>
      <c r="B12" s="208" t="s">
        <v>192</v>
      </c>
      <c r="C12" s="208"/>
      <c r="D12" s="209" t="s">
        <v>189</v>
      </c>
      <c r="E12" s="219" t="s">
        <v>112</v>
      </c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0" t="s">
        <v>185</v>
      </c>
      <c r="Z12" s="210" t="s">
        <v>185</v>
      </c>
      <c r="AA12" s="210" t="s">
        <v>185</v>
      </c>
      <c r="AB12" s="210" t="s">
        <v>185</v>
      </c>
      <c r="AC12" s="210" t="s">
        <v>185</v>
      </c>
      <c r="AD12" s="212"/>
      <c r="AE12" s="220"/>
      <c r="AF12" s="212" t="s">
        <v>185</v>
      </c>
      <c r="AG12" s="213">
        <v>30</v>
      </c>
      <c r="AH12" s="214">
        <v>36</v>
      </c>
      <c r="AI12" s="214">
        <v>6</v>
      </c>
    </row>
    <row r="13" spans="1:35" ht="15" customHeight="1">
      <c r="A13" s="221" t="s">
        <v>193</v>
      </c>
      <c r="B13" s="222" t="s">
        <v>194</v>
      </c>
      <c r="C13" s="208"/>
      <c r="D13" s="209" t="s">
        <v>195</v>
      </c>
      <c r="E13" s="223"/>
      <c r="F13" s="224" t="s">
        <v>47</v>
      </c>
      <c r="G13" s="224" t="s">
        <v>47</v>
      </c>
      <c r="H13" s="224" t="s">
        <v>47</v>
      </c>
      <c r="I13" s="225"/>
      <c r="J13" s="225"/>
      <c r="K13" s="224" t="s">
        <v>47</v>
      </c>
      <c r="L13" s="224" t="s">
        <v>47</v>
      </c>
      <c r="M13" s="224" t="s">
        <v>47</v>
      </c>
      <c r="N13" s="224" t="s">
        <v>47</v>
      </c>
      <c r="O13" s="224" t="s">
        <v>47</v>
      </c>
      <c r="P13" s="225"/>
      <c r="Q13" s="225" t="s">
        <v>47</v>
      </c>
      <c r="R13" s="224" t="s">
        <v>47</v>
      </c>
      <c r="S13" s="224" t="s">
        <v>47</v>
      </c>
      <c r="T13" s="224" t="s">
        <v>47</v>
      </c>
      <c r="U13" s="224" t="s">
        <v>47</v>
      </c>
      <c r="V13" s="224" t="s">
        <v>47</v>
      </c>
      <c r="W13" s="226"/>
      <c r="X13" s="226"/>
      <c r="Y13" s="227"/>
      <c r="Z13" s="210"/>
      <c r="AA13" s="210"/>
      <c r="AB13" s="210"/>
      <c r="AC13" s="210"/>
      <c r="AD13" s="212"/>
      <c r="AE13" s="220"/>
      <c r="AF13" s="212"/>
      <c r="AG13" s="213">
        <v>0</v>
      </c>
      <c r="AH13" s="214">
        <v>0</v>
      </c>
      <c r="AI13" s="214">
        <v>84</v>
      </c>
    </row>
    <row r="14" spans="1:35" ht="15.75" customHeight="1">
      <c r="A14" s="228"/>
      <c r="B14" s="228"/>
      <c r="C14" s="228"/>
      <c r="D14" s="228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8"/>
      <c r="Z14" s="228"/>
      <c r="AA14" s="228"/>
      <c r="AB14" s="228"/>
      <c r="AC14" s="228"/>
      <c r="AD14" s="228"/>
      <c r="AE14" s="228"/>
      <c r="AF14" s="228"/>
      <c r="AG14" s="228"/>
      <c r="AH14" s="230"/>
      <c r="AI14" s="230"/>
    </row>
    <row r="15" spans="1:35" ht="15.75" customHeight="1">
      <c r="A15" s="231"/>
      <c r="B15" s="232" t="s">
        <v>128</v>
      </c>
      <c r="C15" s="232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30"/>
      <c r="AI15" s="230"/>
    </row>
    <row r="16" spans="1:35" ht="15.75" customHeight="1">
      <c r="A16" s="137" t="s">
        <v>185</v>
      </c>
      <c r="B16" s="138" t="s">
        <v>196</v>
      </c>
      <c r="C16" s="233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30"/>
      <c r="AI16" s="230"/>
    </row>
    <row r="17" spans="1:35" ht="15.75" customHeight="1">
      <c r="A17" s="140" t="s">
        <v>197</v>
      </c>
      <c r="B17" s="138" t="s">
        <v>198</v>
      </c>
      <c r="C17" s="233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34" t="s">
        <v>173</v>
      </c>
      <c r="X17" s="234"/>
      <c r="Y17" s="234"/>
      <c r="Z17" s="234"/>
      <c r="AA17" s="234"/>
      <c r="AB17" s="234"/>
      <c r="AC17" s="234"/>
      <c r="AD17" s="234"/>
      <c r="AE17" s="234"/>
      <c r="AF17" s="228"/>
      <c r="AG17" s="228"/>
      <c r="AH17" s="230"/>
      <c r="AI17" s="230"/>
    </row>
    <row r="18" spans="1:35" ht="15.75" customHeight="1">
      <c r="A18" s="137" t="s">
        <v>199</v>
      </c>
      <c r="B18" s="138" t="s">
        <v>200</v>
      </c>
      <c r="C18" s="235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4" t="s">
        <v>201</v>
      </c>
      <c r="X18" s="234"/>
      <c r="Y18" s="234"/>
      <c r="Z18" s="234"/>
      <c r="AA18" s="234"/>
      <c r="AB18" s="234"/>
      <c r="AC18" s="234"/>
      <c r="AD18" s="234"/>
      <c r="AE18" s="234"/>
      <c r="AF18" s="230"/>
      <c r="AG18" s="230"/>
      <c r="AH18" s="230"/>
      <c r="AI18" s="230"/>
    </row>
    <row r="19" spans="1:35" ht="15.75" customHeight="1">
      <c r="A19" s="236"/>
      <c r="B19" s="233"/>
      <c r="C19" s="233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4" t="s">
        <v>202</v>
      </c>
      <c r="X19" s="234"/>
      <c r="Y19" s="234"/>
      <c r="Z19" s="234"/>
      <c r="AA19" s="234"/>
      <c r="AB19" s="234"/>
      <c r="AC19" s="234"/>
      <c r="AD19" s="234"/>
      <c r="AE19" s="234"/>
      <c r="AF19" s="230"/>
      <c r="AG19" s="230"/>
      <c r="AH19" s="230"/>
      <c r="AI19" s="230"/>
    </row>
    <row r="20" spans="1:35" ht="15.75" customHeight="1">
      <c r="A20" s="237"/>
      <c r="B20" s="233"/>
      <c r="C20" s="233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4" t="s">
        <v>95</v>
      </c>
      <c r="X20" s="234"/>
      <c r="Y20" s="234"/>
      <c r="Z20" s="234"/>
      <c r="AA20" s="234"/>
      <c r="AB20" s="234"/>
      <c r="AC20" s="234"/>
      <c r="AD20" s="234"/>
      <c r="AE20" s="234"/>
      <c r="AF20" s="230"/>
      <c r="AG20" s="230"/>
      <c r="AH20" s="230"/>
      <c r="AI20" s="230"/>
    </row>
  </sheetData>
  <sheetProtection selectLockedCells="1" selectUnlockedCells="1"/>
  <mergeCells count="14">
    <mergeCell ref="A1:AI3"/>
    <mergeCell ref="D4:D5"/>
    <mergeCell ref="AG4:AG5"/>
    <mergeCell ref="AH4:AH5"/>
    <mergeCell ref="AI4:AI5"/>
    <mergeCell ref="D7:D8"/>
    <mergeCell ref="AG7:AG8"/>
    <mergeCell ref="AH7:AH8"/>
    <mergeCell ref="AI7:AI8"/>
    <mergeCell ref="D10:D11"/>
    <mergeCell ref="AG10:AG11"/>
    <mergeCell ref="AH10:AH11"/>
    <mergeCell ref="AI10:AI11"/>
    <mergeCell ref="E12:X12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8"/>
  <sheetViews>
    <sheetView zoomScale="75" zoomScaleNormal="75" workbookViewId="0" topLeftCell="A1">
      <selection activeCell="AJ1" sqref="AJ1"/>
    </sheetView>
  </sheetViews>
  <sheetFormatPr defaultColWidth="9.140625" defaultRowHeight="15.75" customHeight="1"/>
  <cols>
    <col min="1" max="1" width="8.140625" style="238" customWidth="1"/>
    <col min="2" max="2" width="35.140625" style="238" customWidth="1"/>
    <col min="3" max="3" width="12.421875" style="238" customWidth="1"/>
    <col min="4" max="4" width="8.7109375" style="238" customWidth="1"/>
    <col min="5" max="35" width="6.7109375" style="238" customWidth="1"/>
    <col min="36" max="152" width="9.140625" style="238" customWidth="1"/>
    <col min="153" max="197" width="11.57421875" style="239" customWidth="1"/>
    <col min="198" max="198" width="41.57421875" style="239" customWidth="1"/>
    <col min="199" max="199" width="13.00390625" style="239" customWidth="1"/>
    <col min="200" max="200" width="10.8515625" style="239" customWidth="1"/>
    <col min="201" max="201" width="9.57421875" style="239" customWidth="1"/>
    <col min="202" max="229" width="8.28125" style="239" customWidth="1"/>
    <col min="230" max="16384" width="9.140625" style="239" customWidth="1"/>
  </cols>
  <sheetData>
    <row r="1" spans="1:34" s="238" customFormat="1" ht="21.75" customHeight="1">
      <c r="A1" s="240" t="s">
        <v>203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1"/>
    </row>
    <row r="2" spans="1:34" s="238" customFormat="1" ht="21.75" customHeight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2"/>
    </row>
    <row r="3" spans="1:34" s="101" customFormat="1" ht="50.25" customHeight="1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2"/>
    </row>
    <row r="4" spans="1:35" s="246" customFormat="1" ht="26.25" customHeight="1">
      <c r="A4" s="243" t="s">
        <v>1</v>
      </c>
      <c r="B4" s="244" t="s">
        <v>2</v>
      </c>
      <c r="C4" s="243" t="s">
        <v>204</v>
      </c>
      <c r="D4" s="243" t="s">
        <v>4</v>
      </c>
      <c r="E4" s="109">
        <v>1</v>
      </c>
      <c r="F4" s="109">
        <v>2</v>
      </c>
      <c r="G4" s="109">
        <v>3</v>
      </c>
      <c r="H4" s="109">
        <v>4</v>
      </c>
      <c r="I4" s="109">
        <v>5</v>
      </c>
      <c r="J4" s="109">
        <v>6</v>
      </c>
      <c r="K4" s="109">
        <v>7</v>
      </c>
      <c r="L4" s="109">
        <v>8</v>
      </c>
      <c r="M4" s="109">
        <v>9</v>
      </c>
      <c r="N4" s="109">
        <v>10</v>
      </c>
      <c r="O4" s="109">
        <v>11</v>
      </c>
      <c r="P4" s="109">
        <v>12</v>
      </c>
      <c r="Q4" s="109">
        <v>13</v>
      </c>
      <c r="R4" s="109">
        <v>14</v>
      </c>
      <c r="S4" s="109">
        <v>15</v>
      </c>
      <c r="T4" s="109">
        <v>16</v>
      </c>
      <c r="U4" s="109">
        <v>17</v>
      </c>
      <c r="V4" s="109">
        <v>18</v>
      </c>
      <c r="W4" s="109">
        <v>19</v>
      </c>
      <c r="X4" s="109">
        <v>20</v>
      </c>
      <c r="Y4" s="109">
        <v>21</v>
      </c>
      <c r="Z4" s="109">
        <v>22</v>
      </c>
      <c r="AA4" s="109">
        <v>23</v>
      </c>
      <c r="AB4" s="109">
        <v>24</v>
      </c>
      <c r="AC4" s="109">
        <v>25</v>
      </c>
      <c r="AD4" s="109">
        <v>26</v>
      </c>
      <c r="AE4" s="109">
        <v>27</v>
      </c>
      <c r="AF4" s="109">
        <v>28</v>
      </c>
      <c r="AG4" s="245" t="s">
        <v>5</v>
      </c>
      <c r="AH4" s="245" t="s">
        <v>6</v>
      </c>
      <c r="AI4" s="245" t="s">
        <v>7</v>
      </c>
    </row>
    <row r="5" spans="1:35" s="246" customFormat="1" ht="26.25" customHeight="1">
      <c r="A5" s="243"/>
      <c r="B5" s="244" t="s">
        <v>205</v>
      </c>
      <c r="C5" s="243" t="s">
        <v>206</v>
      </c>
      <c r="D5" s="243"/>
      <c r="E5" s="109" t="s">
        <v>9</v>
      </c>
      <c r="F5" s="109" t="s">
        <v>10</v>
      </c>
      <c r="G5" s="109" t="s">
        <v>11</v>
      </c>
      <c r="H5" s="109" t="s">
        <v>12</v>
      </c>
      <c r="I5" s="109" t="s">
        <v>13</v>
      </c>
      <c r="J5" s="109" t="s">
        <v>14</v>
      </c>
      <c r="K5" s="109" t="s">
        <v>15</v>
      </c>
      <c r="L5" s="109" t="s">
        <v>9</v>
      </c>
      <c r="M5" s="109" t="s">
        <v>10</v>
      </c>
      <c r="N5" s="109" t="s">
        <v>11</v>
      </c>
      <c r="O5" s="109" t="s">
        <v>12</v>
      </c>
      <c r="P5" s="109" t="s">
        <v>13</v>
      </c>
      <c r="Q5" s="109" t="s">
        <v>14</v>
      </c>
      <c r="R5" s="109" t="s">
        <v>15</v>
      </c>
      <c r="S5" s="109" t="s">
        <v>9</v>
      </c>
      <c r="T5" s="109" t="s">
        <v>10</v>
      </c>
      <c r="U5" s="109" t="s">
        <v>11</v>
      </c>
      <c r="V5" s="109" t="s">
        <v>12</v>
      </c>
      <c r="W5" s="109" t="s">
        <v>13</v>
      </c>
      <c r="X5" s="109" t="s">
        <v>14</v>
      </c>
      <c r="Y5" s="109" t="s">
        <v>15</v>
      </c>
      <c r="Z5" s="109" t="s">
        <v>9</v>
      </c>
      <c r="AA5" s="109" t="s">
        <v>10</v>
      </c>
      <c r="AB5" s="109" t="s">
        <v>11</v>
      </c>
      <c r="AC5" s="109" t="s">
        <v>12</v>
      </c>
      <c r="AD5" s="109" t="s">
        <v>13</v>
      </c>
      <c r="AE5" s="109" t="s">
        <v>14</v>
      </c>
      <c r="AF5" s="109" t="s">
        <v>15</v>
      </c>
      <c r="AG5" s="245"/>
      <c r="AH5" s="245"/>
      <c r="AI5" s="245"/>
    </row>
    <row r="6" spans="1:35" s="246" customFormat="1" ht="24.75" customHeight="1">
      <c r="A6" s="247" t="s">
        <v>207</v>
      </c>
      <c r="B6" s="248" t="s">
        <v>208</v>
      </c>
      <c r="C6" s="249">
        <v>74548</v>
      </c>
      <c r="D6" s="250" t="s">
        <v>27</v>
      </c>
      <c r="E6" s="251" t="s">
        <v>112</v>
      </c>
      <c r="F6" s="251"/>
      <c r="G6" s="251"/>
      <c r="H6" s="251"/>
      <c r="I6" s="251"/>
      <c r="J6" s="251"/>
      <c r="K6" s="251"/>
      <c r="L6" s="251"/>
      <c r="M6" s="251"/>
      <c r="N6" s="172" t="s">
        <v>29</v>
      </c>
      <c r="O6" s="172" t="s">
        <v>29</v>
      </c>
      <c r="P6" s="118"/>
      <c r="Q6" s="119"/>
      <c r="R6" s="117" t="s">
        <v>21</v>
      </c>
      <c r="S6" s="117" t="s">
        <v>21</v>
      </c>
      <c r="T6" s="117" t="s">
        <v>21</v>
      </c>
      <c r="U6" s="117"/>
      <c r="V6" s="117" t="s">
        <v>21</v>
      </c>
      <c r="W6" s="118"/>
      <c r="X6" s="118"/>
      <c r="Y6" s="117" t="s">
        <v>21</v>
      </c>
      <c r="Z6" s="117" t="s">
        <v>21</v>
      </c>
      <c r="AA6" s="117" t="s">
        <v>21</v>
      </c>
      <c r="AB6" s="117" t="s">
        <v>21</v>
      </c>
      <c r="AC6" s="117" t="s">
        <v>21</v>
      </c>
      <c r="AD6" s="118" t="s">
        <v>21</v>
      </c>
      <c r="AE6" s="118"/>
      <c r="AF6" s="117" t="s">
        <v>22</v>
      </c>
      <c r="AG6" s="252">
        <v>60</v>
      </c>
      <c r="AH6" s="252">
        <v>72</v>
      </c>
      <c r="AI6" s="252">
        <v>12</v>
      </c>
    </row>
    <row r="7" spans="1:35" s="246" customFormat="1" ht="26.25" customHeight="1">
      <c r="A7" s="243" t="s">
        <v>1</v>
      </c>
      <c r="B7" s="244" t="s">
        <v>2</v>
      </c>
      <c r="C7" s="243" t="s">
        <v>204</v>
      </c>
      <c r="D7" s="243" t="s">
        <v>4</v>
      </c>
      <c r="E7" s="109">
        <v>1</v>
      </c>
      <c r="F7" s="109">
        <v>2</v>
      </c>
      <c r="G7" s="109">
        <v>3</v>
      </c>
      <c r="H7" s="109">
        <v>4</v>
      </c>
      <c r="I7" s="109">
        <v>5</v>
      </c>
      <c r="J7" s="109">
        <v>6</v>
      </c>
      <c r="K7" s="109">
        <v>7</v>
      </c>
      <c r="L7" s="109">
        <v>8</v>
      </c>
      <c r="M7" s="109">
        <v>9</v>
      </c>
      <c r="N7" s="109">
        <v>10</v>
      </c>
      <c r="O7" s="109">
        <v>11</v>
      </c>
      <c r="P7" s="109">
        <v>12</v>
      </c>
      <c r="Q7" s="109">
        <v>13</v>
      </c>
      <c r="R7" s="109">
        <v>14</v>
      </c>
      <c r="S7" s="109">
        <v>15</v>
      </c>
      <c r="T7" s="109">
        <v>16</v>
      </c>
      <c r="U7" s="109">
        <v>17</v>
      </c>
      <c r="V7" s="109">
        <v>18</v>
      </c>
      <c r="W7" s="109">
        <v>19</v>
      </c>
      <c r="X7" s="109">
        <v>20</v>
      </c>
      <c r="Y7" s="109">
        <v>21</v>
      </c>
      <c r="Z7" s="109">
        <v>22</v>
      </c>
      <c r="AA7" s="109">
        <v>23</v>
      </c>
      <c r="AB7" s="109">
        <v>24</v>
      </c>
      <c r="AC7" s="109">
        <v>25</v>
      </c>
      <c r="AD7" s="109">
        <v>26</v>
      </c>
      <c r="AE7" s="109">
        <v>27</v>
      </c>
      <c r="AF7" s="109">
        <v>28</v>
      </c>
      <c r="AG7" s="245" t="s">
        <v>5</v>
      </c>
      <c r="AH7" s="245" t="s">
        <v>6</v>
      </c>
      <c r="AI7" s="245" t="s">
        <v>7</v>
      </c>
    </row>
    <row r="8" spans="1:35" s="246" customFormat="1" ht="26.25" customHeight="1">
      <c r="A8" s="243"/>
      <c r="B8" s="244" t="s">
        <v>205</v>
      </c>
      <c r="C8" s="243" t="s">
        <v>206</v>
      </c>
      <c r="D8" s="243"/>
      <c r="E8" s="109" t="s">
        <v>9</v>
      </c>
      <c r="F8" s="109" t="s">
        <v>10</v>
      </c>
      <c r="G8" s="109" t="s">
        <v>11</v>
      </c>
      <c r="H8" s="109" t="s">
        <v>12</v>
      </c>
      <c r="I8" s="109" t="s">
        <v>13</v>
      </c>
      <c r="J8" s="109" t="s">
        <v>14</v>
      </c>
      <c r="K8" s="109" t="s">
        <v>15</v>
      </c>
      <c r="L8" s="109" t="s">
        <v>9</v>
      </c>
      <c r="M8" s="109" t="s">
        <v>10</v>
      </c>
      <c r="N8" s="109" t="s">
        <v>11</v>
      </c>
      <c r="O8" s="109" t="s">
        <v>12</v>
      </c>
      <c r="P8" s="109" t="s">
        <v>13</v>
      </c>
      <c r="Q8" s="109" t="s">
        <v>14</v>
      </c>
      <c r="R8" s="109" t="s">
        <v>15</v>
      </c>
      <c r="S8" s="109" t="s">
        <v>9</v>
      </c>
      <c r="T8" s="109" t="s">
        <v>10</v>
      </c>
      <c r="U8" s="109" t="s">
        <v>11</v>
      </c>
      <c r="V8" s="109" t="s">
        <v>12</v>
      </c>
      <c r="W8" s="109" t="s">
        <v>13</v>
      </c>
      <c r="X8" s="109" t="s">
        <v>14</v>
      </c>
      <c r="Y8" s="109" t="s">
        <v>15</v>
      </c>
      <c r="Z8" s="109" t="s">
        <v>9</v>
      </c>
      <c r="AA8" s="109" t="s">
        <v>10</v>
      </c>
      <c r="AB8" s="109" t="s">
        <v>11</v>
      </c>
      <c r="AC8" s="109" t="s">
        <v>12</v>
      </c>
      <c r="AD8" s="109" t="s">
        <v>13</v>
      </c>
      <c r="AE8" s="109" t="s">
        <v>14</v>
      </c>
      <c r="AF8" s="109" t="s">
        <v>15</v>
      </c>
      <c r="AG8" s="245"/>
      <c r="AH8" s="245"/>
      <c r="AI8" s="245"/>
    </row>
    <row r="9" spans="1:35" s="246" customFormat="1" ht="26.25" customHeight="1">
      <c r="A9" s="247" t="s">
        <v>209</v>
      </c>
      <c r="B9" s="248" t="s">
        <v>210</v>
      </c>
      <c r="C9" s="249">
        <v>59937</v>
      </c>
      <c r="D9" s="250" t="s">
        <v>211</v>
      </c>
      <c r="E9" s="127" t="s">
        <v>112</v>
      </c>
      <c r="F9" s="127"/>
      <c r="G9" s="127"/>
      <c r="H9" s="127"/>
      <c r="I9" s="127"/>
      <c r="J9" s="127"/>
      <c r="K9" s="127"/>
      <c r="L9" s="117" t="s">
        <v>28</v>
      </c>
      <c r="M9" s="117"/>
      <c r="N9" s="126" t="s">
        <v>21</v>
      </c>
      <c r="O9" s="117" t="s">
        <v>28</v>
      </c>
      <c r="P9" s="118"/>
      <c r="Q9" s="118"/>
      <c r="R9" s="117" t="s">
        <v>28</v>
      </c>
      <c r="S9" s="117"/>
      <c r="T9" s="117"/>
      <c r="U9" s="117" t="s">
        <v>28</v>
      </c>
      <c r="V9" s="117"/>
      <c r="W9" s="118" t="s">
        <v>28</v>
      </c>
      <c r="X9" s="118"/>
      <c r="Y9" s="117"/>
      <c r="Z9" s="117"/>
      <c r="AA9" s="117" t="s">
        <v>28</v>
      </c>
      <c r="AB9" s="117"/>
      <c r="AC9" s="117" t="s">
        <v>28</v>
      </c>
      <c r="AD9" s="118"/>
      <c r="AE9" s="118"/>
      <c r="AF9" s="117"/>
      <c r="AG9" s="252">
        <v>84</v>
      </c>
      <c r="AH9" s="252">
        <v>90</v>
      </c>
      <c r="AI9" s="252">
        <v>6</v>
      </c>
    </row>
    <row r="10" spans="1:35" s="246" customFormat="1" ht="26.25" customHeight="1">
      <c r="A10" s="247" t="s">
        <v>212</v>
      </c>
      <c r="B10" s="248" t="s">
        <v>213</v>
      </c>
      <c r="C10" s="253" t="s">
        <v>214</v>
      </c>
      <c r="D10" s="250" t="s">
        <v>211</v>
      </c>
      <c r="E10" s="117" t="s">
        <v>28</v>
      </c>
      <c r="F10" s="117"/>
      <c r="G10" s="117" t="s">
        <v>28</v>
      </c>
      <c r="H10" s="117"/>
      <c r="I10" s="118" t="s">
        <v>28</v>
      </c>
      <c r="J10" s="118"/>
      <c r="K10" s="117"/>
      <c r="L10" s="117" t="s">
        <v>28</v>
      </c>
      <c r="M10" s="117"/>
      <c r="N10" s="117"/>
      <c r="O10" s="126" t="s">
        <v>28</v>
      </c>
      <c r="P10" s="118"/>
      <c r="Q10" s="118"/>
      <c r="R10" s="172" t="s">
        <v>29</v>
      </c>
      <c r="S10" s="117"/>
      <c r="T10" s="117"/>
      <c r="U10" s="117" t="s">
        <v>28</v>
      </c>
      <c r="V10" s="117"/>
      <c r="W10" s="118"/>
      <c r="X10" s="118" t="s">
        <v>28</v>
      </c>
      <c r="Y10" s="117"/>
      <c r="Z10" s="117"/>
      <c r="AA10" s="117" t="s">
        <v>28</v>
      </c>
      <c r="AB10" s="117"/>
      <c r="AC10" s="117" t="s">
        <v>28</v>
      </c>
      <c r="AD10" s="118"/>
      <c r="AE10" s="118"/>
      <c r="AF10" s="117"/>
      <c r="AG10" s="252">
        <v>102</v>
      </c>
      <c r="AH10" s="252">
        <v>108</v>
      </c>
      <c r="AI10" s="252">
        <v>6</v>
      </c>
    </row>
    <row r="11" spans="1:35" s="246" customFormat="1" ht="24.75" customHeight="1">
      <c r="A11" s="247" t="s">
        <v>215</v>
      </c>
      <c r="B11" s="248" t="s">
        <v>216</v>
      </c>
      <c r="C11" s="253" t="s">
        <v>214</v>
      </c>
      <c r="D11" s="250" t="s">
        <v>27</v>
      </c>
      <c r="E11" s="117" t="s">
        <v>28</v>
      </c>
      <c r="F11" s="117"/>
      <c r="G11" s="117"/>
      <c r="H11" s="117"/>
      <c r="I11" s="118" t="s">
        <v>28</v>
      </c>
      <c r="J11" s="118"/>
      <c r="K11" s="172" t="s">
        <v>29</v>
      </c>
      <c r="L11" s="117"/>
      <c r="M11" s="172" t="s">
        <v>29</v>
      </c>
      <c r="N11" s="117"/>
      <c r="O11" s="126" t="s">
        <v>28</v>
      </c>
      <c r="P11" s="118"/>
      <c r="Q11" s="118" t="s">
        <v>28</v>
      </c>
      <c r="R11" s="117"/>
      <c r="S11" s="117" t="s">
        <v>28</v>
      </c>
      <c r="T11" s="117"/>
      <c r="U11" s="117"/>
      <c r="V11" s="117"/>
      <c r="W11" s="118"/>
      <c r="X11" s="118"/>
      <c r="Y11" s="172" t="s">
        <v>29</v>
      </c>
      <c r="Z11" s="117"/>
      <c r="AA11" s="117" t="s">
        <v>28</v>
      </c>
      <c r="AB11" s="117"/>
      <c r="AC11" s="117" t="s">
        <v>28</v>
      </c>
      <c r="AD11" s="118"/>
      <c r="AE11" s="118"/>
      <c r="AF11" s="117"/>
      <c r="AG11" s="252">
        <v>78</v>
      </c>
      <c r="AH11" s="252">
        <v>84</v>
      </c>
      <c r="AI11" s="252">
        <v>6</v>
      </c>
    </row>
    <row r="12" spans="1:35" s="246" customFormat="1" ht="24.75" customHeight="1">
      <c r="A12" s="254" t="s">
        <v>217</v>
      </c>
      <c r="B12" s="248" t="s">
        <v>218</v>
      </c>
      <c r="C12" s="253" t="s">
        <v>214</v>
      </c>
      <c r="D12" s="250"/>
      <c r="E12" s="117"/>
      <c r="F12" s="117" t="s">
        <v>28</v>
      </c>
      <c r="G12" s="117"/>
      <c r="H12" s="117" t="s">
        <v>28</v>
      </c>
      <c r="I12" s="118"/>
      <c r="J12" s="118" t="s">
        <v>28</v>
      </c>
      <c r="K12" s="117"/>
      <c r="L12" s="117" t="s">
        <v>28</v>
      </c>
      <c r="M12" s="117"/>
      <c r="N12" s="117" t="s">
        <v>28</v>
      </c>
      <c r="O12" s="126"/>
      <c r="P12" s="118" t="s">
        <v>28</v>
      </c>
      <c r="Q12" s="118"/>
      <c r="R12" s="117"/>
      <c r="S12" s="117"/>
      <c r="T12" s="117" t="s">
        <v>28</v>
      </c>
      <c r="U12" s="117"/>
      <c r="V12" s="172"/>
      <c r="W12" s="255"/>
      <c r="X12" s="255"/>
      <c r="Y12" s="172"/>
      <c r="Z12" s="172" t="s">
        <v>28</v>
      </c>
      <c r="AA12" s="172"/>
      <c r="AB12" s="172"/>
      <c r="AC12" s="117"/>
      <c r="AD12" s="118" t="s">
        <v>28</v>
      </c>
      <c r="AE12" s="118"/>
      <c r="AF12" s="117" t="s">
        <v>219</v>
      </c>
      <c r="AG12" s="252">
        <v>114</v>
      </c>
      <c r="AH12" s="252">
        <v>120</v>
      </c>
      <c r="AI12" s="252">
        <v>6</v>
      </c>
    </row>
    <row r="13" spans="1:35" s="246" customFormat="1" ht="26.25" customHeight="1">
      <c r="A13" s="243" t="s">
        <v>1</v>
      </c>
      <c r="B13" s="244" t="s">
        <v>2</v>
      </c>
      <c r="C13" s="243" t="s">
        <v>204</v>
      </c>
      <c r="D13" s="243" t="s">
        <v>4</v>
      </c>
      <c r="E13" s="109">
        <v>1</v>
      </c>
      <c r="F13" s="109">
        <v>2</v>
      </c>
      <c r="G13" s="109">
        <v>3</v>
      </c>
      <c r="H13" s="109">
        <v>4</v>
      </c>
      <c r="I13" s="109">
        <v>5</v>
      </c>
      <c r="J13" s="109">
        <v>6</v>
      </c>
      <c r="K13" s="109">
        <v>7</v>
      </c>
      <c r="L13" s="109">
        <v>8</v>
      </c>
      <c r="M13" s="109">
        <v>9</v>
      </c>
      <c r="N13" s="109">
        <v>10</v>
      </c>
      <c r="O13" s="109">
        <v>11</v>
      </c>
      <c r="P13" s="109">
        <v>12</v>
      </c>
      <c r="Q13" s="109">
        <v>13</v>
      </c>
      <c r="R13" s="109">
        <v>14</v>
      </c>
      <c r="S13" s="109">
        <v>15</v>
      </c>
      <c r="T13" s="109">
        <v>16</v>
      </c>
      <c r="U13" s="109">
        <v>17</v>
      </c>
      <c r="V13" s="109">
        <v>18</v>
      </c>
      <c r="W13" s="109">
        <v>19</v>
      </c>
      <c r="X13" s="109">
        <v>20</v>
      </c>
      <c r="Y13" s="109">
        <v>21</v>
      </c>
      <c r="Z13" s="109">
        <v>22</v>
      </c>
      <c r="AA13" s="109">
        <v>23</v>
      </c>
      <c r="AB13" s="109">
        <v>24</v>
      </c>
      <c r="AC13" s="109">
        <v>25</v>
      </c>
      <c r="AD13" s="109">
        <v>26</v>
      </c>
      <c r="AE13" s="109">
        <v>27</v>
      </c>
      <c r="AF13" s="109">
        <v>28</v>
      </c>
      <c r="AG13" s="245" t="s">
        <v>5</v>
      </c>
      <c r="AH13" s="245" t="s">
        <v>6</v>
      </c>
      <c r="AI13" s="245" t="s">
        <v>7</v>
      </c>
    </row>
    <row r="14" spans="1:35" s="246" customFormat="1" ht="26.25" customHeight="1">
      <c r="A14" s="243"/>
      <c r="B14" s="244" t="s">
        <v>205</v>
      </c>
      <c r="C14" s="243" t="s">
        <v>206</v>
      </c>
      <c r="D14" s="243"/>
      <c r="E14" s="109" t="s">
        <v>9</v>
      </c>
      <c r="F14" s="109" t="s">
        <v>10</v>
      </c>
      <c r="G14" s="109" t="s">
        <v>11</v>
      </c>
      <c r="H14" s="109" t="s">
        <v>12</v>
      </c>
      <c r="I14" s="109" t="s">
        <v>13</v>
      </c>
      <c r="J14" s="109" t="s">
        <v>14</v>
      </c>
      <c r="K14" s="109" t="s">
        <v>15</v>
      </c>
      <c r="L14" s="109" t="s">
        <v>9</v>
      </c>
      <c r="M14" s="109" t="s">
        <v>10</v>
      </c>
      <c r="N14" s="109" t="s">
        <v>11</v>
      </c>
      <c r="O14" s="109" t="s">
        <v>12</v>
      </c>
      <c r="P14" s="109" t="s">
        <v>13</v>
      </c>
      <c r="Q14" s="109" t="s">
        <v>14</v>
      </c>
      <c r="R14" s="109" t="s">
        <v>15</v>
      </c>
      <c r="S14" s="109" t="s">
        <v>9</v>
      </c>
      <c r="T14" s="109" t="s">
        <v>10</v>
      </c>
      <c r="U14" s="109" t="s">
        <v>11</v>
      </c>
      <c r="V14" s="109" t="s">
        <v>12</v>
      </c>
      <c r="W14" s="109" t="s">
        <v>13</v>
      </c>
      <c r="X14" s="109" t="s">
        <v>14</v>
      </c>
      <c r="Y14" s="109" t="s">
        <v>15</v>
      </c>
      <c r="Z14" s="109" t="s">
        <v>9</v>
      </c>
      <c r="AA14" s="109" t="s">
        <v>10</v>
      </c>
      <c r="AB14" s="109" t="s">
        <v>11</v>
      </c>
      <c r="AC14" s="109" t="s">
        <v>12</v>
      </c>
      <c r="AD14" s="109" t="s">
        <v>13</v>
      </c>
      <c r="AE14" s="109" t="s">
        <v>14</v>
      </c>
      <c r="AF14" s="109" t="s">
        <v>15</v>
      </c>
      <c r="AG14" s="245"/>
      <c r="AH14" s="245"/>
      <c r="AI14" s="245"/>
    </row>
    <row r="15" spans="1:35" s="246" customFormat="1" ht="26.25" customHeight="1">
      <c r="A15" s="249" t="s">
        <v>220</v>
      </c>
      <c r="B15" s="248" t="s">
        <v>221</v>
      </c>
      <c r="C15" s="247"/>
      <c r="D15" s="250" t="s">
        <v>211</v>
      </c>
      <c r="E15" s="117"/>
      <c r="F15" s="117"/>
      <c r="G15" s="117" t="s">
        <v>28</v>
      </c>
      <c r="H15" s="117" t="s">
        <v>28</v>
      </c>
      <c r="I15" s="118"/>
      <c r="J15" s="118"/>
      <c r="K15" s="117" t="s">
        <v>28</v>
      </c>
      <c r="L15" s="117"/>
      <c r="M15" s="117" t="s">
        <v>28</v>
      </c>
      <c r="N15" s="117"/>
      <c r="O15" s="126"/>
      <c r="P15" s="118" t="s">
        <v>28</v>
      </c>
      <c r="Q15" s="118"/>
      <c r="R15" s="117" t="s">
        <v>219</v>
      </c>
      <c r="S15" s="117"/>
      <c r="T15" s="117"/>
      <c r="U15" s="117"/>
      <c r="V15" s="117" t="s">
        <v>28</v>
      </c>
      <c r="W15" s="118"/>
      <c r="X15" s="118"/>
      <c r="Y15" s="117" t="s">
        <v>28</v>
      </c>
      <c r="Z15" s="117"/>
      <c r="AA15" s="117"/>
      <c r="AB15" s="117" t="s">
        <v>28</v>
      </c>
      <c r="AC15" s="117"/>
      <c r="AD15" s="118"/>
      <c r="AE15" s="118" t="s">
        <v>28</v>
      </c>
      <c r="AF15" s="117"/>
      <c r="AG15" s="252">
        <v>114</v>
      </c>
      <c r="AH15" s="252">
        <v>120</v>
      </c>
      <c r="AI15" s="252">
        <v>6</v>
      </c>
    </row>
    <row r="16" spans="1:35" s="246" customFormat="1" ht="26.25" customHeight="1">
      <c r="A16" s="249" t="s">
        <v>222</v>
      </c>
      <c r="B16" s="248" t="s">
        <v>223</v>
      </c>
      <c r="C16" s="256">
        <v>118784</v>
      </c>
      <c r="D16" s="250" t="s">
        <v>211</v>
      </c>
      <c r="E16" s="117"/>
      <c r="F16" s="117"/>
      <c r="G16" s="117" t="s">
        <v>28</v>
      </c>
      <c r="H16" s="117"/>
      <c r="I16" s="118"/>
      <c r="J16" s="118" t="s">
        <v>28</v>
      </c>
      <c r="K16" s="117" t="s">
        <v>28</v>
      </c>
      <c r="L16" s="117"/>
      <c r="M16" s="117" t="s">
        <v>28</v>
      </c>
      <c r="N16" s="117"/>
      <c r="O16" s="126"/>
      <c r="P16" s="255" t="s">
        <v>29</v>
      </c>
      <c r="Q16" s="118"/>
      <c r="R16" s="117"/>
      <c r="S16" s="172" t="s">
        <v>29</v>
      </c>
      <c r="T16" s="117"/>
      <c r="U16" s="117"/>
      <c r="V16" s="117" t="s">
        <v>28</v>
      </c>
      <c r="W16" s="118"/>
      <c r="X16" s="118"/>
      <c r="Y16" s="117" t="s">
        <v>28</v>
      </c>
      <c r="Z16" s="117"/>
      <c r="AA16" s="117"/>
      <c r="AB16" s="117" t="s">
        <v>28</v>
      </c>
      <c r="AC16" s="117"/>
      <c r="AD16" s="118"/>
      <c r="AE16" s="118" t="s">
        <v>219</v>
      </c>
      <c r="AF16" s="117"/>
      <c r="AG16" s="252">
        <v>90</v>
      </c>
      <c r="AH16" s="252">
        <v>96</v>
      </c>
      <c r="AI16" s="252">
        <v>6</v>
      </c>
    </row>
    <row r="17" spans="1:35" s="246" customFormat="1" ht="27.75" customHeight="1">
      <c r="A17" s="257" t="s">
        <v>224</v>
      </c>
      <c r="B17" s="248" t="s">
        <v>225</v>
      </c>
      <c r="C17" s="253" t="s">
        <v>214</v>
      </c>
      <c r="D17" s="250" t="s">
        <v>211</v>
      </c>
      <c r="E17" s="117" t="s">
        <v>28</v>
      </c>
      <c r="F17" s="117"/>
      <c r="G17" s="117"/>
      <c r="H17" s="117"/>
      <c r="I17" s="118" t="s">
        <v>28</v>
      </c>
      <c r="J17" s="118"/>
      <c r="K17" s="117" t="s">
        <v>28</v>
      </c>
      <c r="L17" s="117"/>
      <c r="M17" s="117" t="s">
        <v>28</v>
      </c>
      <c r="N17" s="117"/>
      <c r="O17" s="117" t="s">
        <v>28</v>
      </c>
      <c r="P17" s="118"/>
      <c r="Q17" s="119" t="s">
        <v>226</v>
      </c>
      <c r="R17" s="117"/>
      <c r="S17" s="117" t="s">
        <v>28</v>
      </c>
      <c r="T17" s="117"/>
      <c r="U17" s="117" t="s">
        <v>28</v>
      </c>
      <c r="V17" s="117"/>
      <c r="W17" s="118" t="s">
        <v>28</v>
      </c>
      <c r="X17" s="118"/>
      <c r="Y17" s="117" t="s">
        <v>28</v>
      </c>
      <c r="Z17" s="117"/>
      <c r="AA17" s="117"/>
      <c r="AB17" s="117"/>
      <c r="AC17" s="117"/>
      <c r="AD17" s="118"/>
      <c r="AE17" s="118"/>
      <c r="AF17" s="117"/>
      <c r="AG17" s="252">
        <v>114</v>
      </c>
      <c r="AH17" s="252">
        <v>120</v>
      </c>
      <c r="AI17" s="252">
        <v>6</v>
      </c>
    </row>
    <row r="18" spans="1:35" s="246" customFormat="1" ht="27.75" customHeight="1">
      <c r="A18" s="257" t="s">
        <v>227</v>
      </c>
      <c r="B18" s="248" t="s">
        <v>228</v>
      </c>
      <c r="C18" s="253"/>
      <c r="D18" s="250"/>
      <c r="E18" s="117" t="s">
        <v>47</v>
      </c>
      <c r="F18" s="117" t="s">
        <v>47</v>
      </c>
      <c r="G18" s="117" t="s">
        <v>47</v>
      </c>
      <c r="H18" s="172" t="s">
        <v>81</v>
      </c>
      <c r="I18" s="118"/>
      <c r="J18" s="118"/>
      <c r="K18" s="117" t="s">
        <v>47</v>
      </c>
      <c r="L18" s="172" t="s">
        <v>81</v>
      </c>
      <c r="M18" s="172" t="s">
        <v>81</v>
      </c>
      <c r="N18" s="172" t="s">
        <v>29</v>
      </c>
      <c r="O18" s="172" t="s">
        <v>35</v>
      </c>
      <c r="P18" s="118"/>
      <c r="Q18" s="118"/>
      <c r="R18" s="117" t="s">
        <v>47</v>
      </c>
      <c r="S18" s="117" t="s">
        <v>47</v>
      </c>
      <c r="T18" s="117" t="s">
        <v>47</v>
      </c>
      <c r="U18" s="117" t="s">
        <v>47</v>
      </c>
      <c r="V18" s="117" t="s">
        <v>47</v>
      </c>
      <c r="W18" s="118"/>
      <c r="X18" s="118"/>
      <c r="Y18" s="117" t="s">
        <v>47</v>
      </c>
      <c r="Z18" s="117" t="s">
        <v>47</v>
      </c>
      <c r="AA18" s="172" t="s">
        <v>29</v>
      </c>
      <c r="AB18" s="117" t="s">
        <v>47</v>
      </c>
      <c r="AC18" s="117" t="s">
        <v>47</v>
      </c>
      <c r="AD18" s="118"/>
      <c r="AE18" s="118"/>
      <c r="AF18" s="117"/>
      <c r="AG18" s="252">
        <v>78</v>
      </c>
      <c r="AH18" s="252">
        <v>78</v>
      </c>
      <c r="AI18" s="252">
        <v>0</v>
      </c>
    </row>
    <row r="19" spans="1:35" s="246" customFormat="1" ht="26.25" customHeight="1">
      <c r="A19" s="243" t="s">
        <v>1</v>
      </c>
      <c r="B19" s="244" t="s">
        <v>2</v>
      </c>
      <c r="C19" s="243" t="s">
        <v>204</v>
      </c>
      <c r="D19" s="243" t="s">
        <v>4</v>
      </c>
      <c r="E19" s="109">
        <v>1</v>
      </c>
      <c r="F19" s="109">
        <v>2</v>
      </c>
      <c r="G19" s="109">
        <v>3</v>
      </c>
      <c r="H19" s="109">
        <v>4</v>
      </c>
      <c r="I19" s="109">
        <v>5</v>
      </c>
      <c r="J19" s="109">
        <v>6</v>
      </c>
      <c r="K19" s="109">
        <v>7</v>
      </c>
      <c r="L19" s="109">
        <v>8</v>
      </c>
      <c r="M19" s="109">
        <v>9</v>
      </c>
      <c r="N19" s="109">
        <v>10</v>
      </c>
      <c r="O19" s="109">
        <v>11</v>
      </c>
      <c r="P19" s="109">
        <v>12</v>
      </c>
      <c r="Q19" s="109">
        <v>13</v>
      </c>
      <c r="R19" s="109">
        <v>14</v>
      </c>
      <c r="S19" s="109">
        <v>15</v>
      </c>
      <c r="T19" s="109">
        <v>16</v>
      </c>
      <c r="U19" s="109">
        <v>17</v>
      </c>
      <c r="V19" s="109">
        <v>18</v>
      </c>
      <c r="W19" s="109">
        <v>19</v>
      </c>
      <c r="X19" s="109">
        <v>20</v>
      </c>
      <c r="Y19" s="109">
        <v>21</v>
      </c>
      <c r="Z19" s="109">
        <v>22</v>
      </c>
      <c r="AA19" s="109">
        <v>23</v>
      </c>
      <c r="AB19" s="109">
        <v>24</v>
      </c>
      <c r="AC19" s="109">
        <v>25</v>
      </c>
      <c r="AD19" s="109">
        <v>26</v>
      </c>
      <c r="AE19" s="109">
        <v>27</v>
      </c>
      <c r="AF19" s="109">
        <v>28</v>
      </c>
      <c r="AG19" s="245" t="s">
        <v>5</v>
      </c>
      <c r="AH19" s="245" t="s">
        <v>6</v>
      </c>
      <c r="AI19" s="245" t="s">
        <v>7</v>
      </c>
    </row>
    <row r="20" spans="1:35" s="246" customFormat="1" ht="26.25" customHeight="1">
      <c r="A20" s="243"/>
      <c r="B20" s="244" t="s">
        <v>205</v>
      </c>
      <c r="C20" s="243" t="s">
        <v>206</v>
      </c>
      <c r="D20" s="243"/>
      <c r="E20" s="109" t="s">
        <v>9</v>
      </c>
      <c r="F20" s="109" t="s">
        <v>10</v>
      </c>
      <c r="G20" s="109" t="s">
        <v>11</v>
      </c>
      <c r="H20" s="109" t="s">
        <v>12</v>
      </c>
      <c r="I20" s="109" t="s">
        <v>13</v>
      </c>
      <c r="J20" s="109" t="s">
        <v>14</v>
      </c>
      <c r="K20" s="109" t="s">
        <v>15</v>
      </c>
      <c r="L20" s="109" t="s">
        <v>9</v>
      </c>
      <c r="M20" s="109" t="s">
        <v>10</v>
      </c>
      <c r="N20" s="109" t="s">
        <v>11</v>
      </c>
      <c r="O20" s="109" t="s">
        <v>12</v>
      </c>
      <c r="P20" s="109" t="s">
        <v>13</v>
      </c>
      <c r="Q20" s="109" t="s">
        <v>14</v>
      </c>
      <c r="R20" s="109" t="s">
        <v>15</v>
      </c>
      <c r="S20" s="109" t="s">
        <v>9</v>
      </c>
      <c r="T20" s="109" t="s">
        <v>10</v>
      </c>
      <c r="U20" s="109" t="s">
        <v>11</v>
      </c>
      <c r="V20" s="109" t="s">
        <v>12</v>
      </c>
      <c r="W20" s="109" t="s">
        <v>13</v>
      </c>
      <c r="X20" s="109" t="s">
        <v>14</v>
      </c>
      <c r="Y20" s="109" t="s">
        <v>15</v>
      </c>
      <c r="Z20" s="109" t="s">
        <v>9</v>
      </c>
      <c r="AA20" s="109" t="s">
        <v>10</v>
      </c>
      <c r="AB20" s="109" t="s">
        <v>11</v>
      </c>
      <c r="AC20" s="109" t="s">
        <v>12</v>
      </c>
      <c r="AD20" s="109" t="s">
        <v>13</v>
      </c>
      <c r="AE20" s="109" t="s">
        <v>14</v>
      </c>
      <c r="AF20" s="109" t="s">
        <v>15</v>
      </c>
      <c r="AG20" s="245"/>
      <c r="AH20" s="245"/>
      <c r="AI20" s="245"/>
    </row>
    <row r="21" spans="1:35" s="246" customFormat="1" ht="26.25" customHeight="1">
      <c r="A21" s="249" t="s">
        <v>229</v>
      </c>
      <c r="B21" s="258" t="s">
        <v>230</v>
      </c>
      <c r="C21" s="256">
        <v>121416</v>
      </c>
      <c r="D21" s="250" t="s">
        <v>211</v>
      </c>
      <c r="E21" s="259" t="s">
        <v>23</v>
      </c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2">
        <v>0</v>
      </c>
      <c r="AH21" s="252">
        <v>0</v>
      </c>
      <c r="AI21" s="252">
        <v>0</v>
      </c>
    </row>
    <row r="22" spans="1:35" s="246" customFormat="1" ht="26.25" customHeight="1">
      <c r="A22" s="247" t="s">
        <v>231</v>
      </c>
      <c r="B22" s="248" t="s">
        <v>232</v>
      </c>
      <c r="C22" s="253" t="s">
        <v>214</v>
      </c>
      <c r="D22" s="250" t="s">
        <v>233</v>
      </c>
      <c r="E22" s="117"/>
      <c r="F22" s="117" t="s">
        <v>28</v>
      </c>
      <c r="G22" s="117"/>
      <c r="H22" s="117" t="s">
        <v>28</v>
      </c>
      <c r="I22" s="118"/>
      <c r="J22" s="118"/>
      <c r="K22" s="117"/>
      <c r="L22" s="117" t="s">
        <v>28</v>
      </c>
      <c r="M22" s="117"/>
      <c r="N22" s="172" t="s">
        <v>28</v>
      </c>
      <c r="O22" s="126"/>
      <c r="P22" s="255"/>
      <c r="Q22" s="255"/>
      <c r="R22" s="172"/>
      <c r="S22" s="172"/>
      <c r="T22" s="172" t="s">
        <v>28</v>
      </c>
      <c r="U22" s="172"/>
      <c r="V22" s="172" t="s">
        <v>28</v>
      </c>
      <c r="W22" s="118"/>
      <c r="X22" s="118" t="s">
        <v>28</v>
      </c>
      <c r="Y22" s="117"/>
      <c r="Z22" s="117" t="s">
        <v>28</v>
      </c>
      <c r="AA22" s="117"/>
      <c r="AB22" s="117"/>
      <c r="AC22" s="117"/>
      <c r="AD22" s="118" t="s">
        <v>28</v>
      </c>
      <c r="AE22" s="118"/>
      <c r="AF22" s="117" t="s">
        <v>219</v>
      </c>
      <c r="AG22" s="252">
        <v>114</v>
      </c>
      <c r="AH22" s="252">
        <v>120</v>
      </c>
      <c r="AI22" s="252">
        <v>6</v>
      </c>
    </row>
    <row r="23" spans="1:35" s="246" customFormat="1" ht="26.25" customHeight="1">
      <c r="A23" s="247" t="s">
        <v>234</v>
      </c>
      <c r="B23" s="248" t="s">
        <v>235</v>
      </c>
      <c r="C23" s="253" t="s">
        <v>214</v>
      </c>
      <c r="D23" s="250" t="s">
        <v>211</v>
      </c>
      <c r="E23" s="117"/>
      <c r="F23" s="117" t="s">
        <v>28</v>
      </c>
      <c r="G23" s="117"/>
      <c r="H23" s="117" t="s">
        <v>28</v>
      </c>
      <c r="I23" s="118"/>
      <c r="J23" s="118"/>
      <c r="K23" s="117"/>
      <c r="L23" s="117"/>
      <c r="M23" s="117"/>
      <c r="N23" s="117" t="s">
        <v>28</v>
      </c>
      <c r="O23" s="126"/>
      <c r="P23" s="118"/>
      <c r="Q23" s="118"/>
      <c r="R23" s="117" t="s">
        <v>28</v>
      </c>
      <c r="S23" s="117"/>
      <c r="T23" s="117" t="s">
        <v>28</v>
      </c>
      <c r="U23" s="117"/>
      <c r="V23" s="117"/>
      <c r="W23" s="118"/>
      <c r="X23" s="118" t="s">
        <v>28</v>
      </c>
      <c r="Y23" s="117"/>
      <c r="Z23" s="172" t="s">
        <v>29</v>
      </c>
      <c r="AA23" s="117"/>
      <c r="AB23" s="117" t="s">
        <v>28</v>
      </c>
      <c r="AC23" s="117"/>
      <c r="AD23" s="118" t="s">
        <v>28</v>
      </c>
      <c r="AE23" s="118"/>
      <c r="AF23" s="126" t="s">
        <v>226</v>
      </c>
      <c r="AG23" s="252">
        <v>102</v>
      </c>
      <c r="AH23" s="252">
        <v>108</v>
      </c>
      <c r="AI23" s="252">
        <v>6</v>
      </c>
    </row>
    <row r="24" spans="1:35" s="246" customFormat="1" ht="26.25" customHeight="1">
      <c r="A24" s="243" t="s">
        <v>1</v>
      </c>
      <c r="B24" s="244" t="s">
        <v>2</v>
      </c>
      <c r="C24" s="243" t="s">
        <v>204</v>
      </c>
      <c r="D24" s="243" t="s">
        <v>4</v>
      </c>
      <c r="E24" s="109">
        <v>1</v>
      </c>
      <c r="F24" s="109">
        <v>2</v>
      </c>
      <c r="G24" s="109">
        <v>3</v>
      </c>
      <c r="H24" s="109">
        <v>4</v>
      </c>
      <c r="I24" s="109">
        <v>5</v>
      </c>
      <c r="J24" s="109">
        <v>6</v>
      </c>
      <c r="K24" s="109">
        <v>7</v>
      </c>
      <c r="L24" s="109">
        <v>8</v>
      </c>
      <c r="M24" s="109">
        <v>9</v>
      </c>
      <c r="N24" s="109">
        <v>10</v>
      </c>
      <c r="O24" s="109">
        <v>11</v>
      </c>
      <c r="P24" s="109">
        <v>12</v>
      </c>
      <c r="Q24" s="109">
        <v>13</v>
      </c>
      <c r="R24" s="109">
        <v>14</v>
      </c>
      <c r="S24" s="109">
        <v>15</v>
      </c>
      <c r="T24" s="109">
        <v>16</v>
      </c>
      <c r="U24" s="109">
        <v>17</v>
      </c>
      <c r="V24" s="109">
        <v>18</v>
      </c>
      <c r="W24" s="109">
        <v>19</v>
      </c>
      <c r="X24" s="109">
        <v>20</v>
      </c>
      <c r="Y24" s="109">
        <v>21</v>
      </c>
      <c r="Z24" s="109">
        <v>22</v>
      </c>
      <c r="AA24" s="109">
        <v>23</v>
      </c>
      <c r="AB24" s="109">
        <v>24</v>
      </c>
      <c r="AC24" s="109">
        <v>25</v>
      </c>
      <c r="AD24" s="109">
        <v>26</v>
      </c>
      <c r="AE24" s="109">
        <v>27</v>
      </c>
      <c r="AF24" s="109">
        <v>28</v>
      </c>
      <c r="AG24" s="245" t="s">
        <v>5</v>
      </c>
      <c r="AH24" s="245" t="s">
        <v>6</v>
      </c>
      <c r="AI24" s="245" t="s">
        <v>7</v>
      </c>
    </row>
    <row r="25" spans="1:35" s="246" customFormat="1" ht="26.25" customHeight="1">
      <c r="A25" s="243"/>
      <c r="B25" s="244" t="s">
        <v>205</v>
      </c>
      <c r="C25" s="243" t="s">
        <v>206</v>
      </c>
      <c r="D25" s="243"/>
      <c r="E25" s="109" t="s">
        <v>9</v>
      </c>
      <c r="F25" s="109" t="s">
        <v>10</v>
      </c>
      <c r="G25" s="109" t="s">
        <v>11</v>
      </c>
      <c r="H25" s="109" t="s">
        <v>12</v>
      </c>
      <c r="I25" s="109" t="s">
        <v>13</v>
      </c>
      <c r="J25" s="109" t="s">
        <v>14</v>
      </c>
      <c r="K25" s="109" t="s">
        <v>15</v>
      </c>
      <c r="L25" s="109" t="s">
        <v>9</v>
      </c>
      <c r="M25" s="109" t="s">
        <v>10</v>
      </c>
      <c r="N25" s="109" t="s">
        <v>11</v>
      </c>
      <c r="O25" s="109" t="s">
        <v>12</v>
      </c>
      <c r="P25" s="109" t="s">
        <v>13</v>
      </c>
      <c r="Q25" s="109" t="s">
        <v>14</v>
      </c>
      <c r="R25" s="109" t="s">
        <v>15</v>
      </c>
      <c r="S25" s="109" t="s">
        <v>9</v>
      </c>
      <c r="T25" s="109" t="s">
        <v>10</v>
      </c>
      <c r="U25" s="109" t="s">
        <v>11</v>
      </c>
      <c r="V25" s="109" t="s">
        <v>12</v>
      </c>
      <c r="W25" s="109" t="s">
        <v>13</v>
      </c>
      <c r="X25" s="109" t="s">
        <v>14</v>
      </c>
      <c r="Y25" s="109" t="s">
        <v>15</v>
      </c>
      <c r="Z25" s="109" t="s">
        <v>9</v>
      </c>
      <c r="AA25" s="109" t="s">
        <v>10</v>
      </c>
      <c r="AB25" s="109" t="s">
        <v>11</v>
      </c>
      <c r="AC25" s="109" t="s">
        <v>12</v>
      </c>
      <c r="AD25" s="109" t="s">
        <v>13</v>
      </c>
      <c r="AE25" s="109" t="s">
        <v>14</v>
      </c>
      <c r="AF25" s="109" t="s">
        <v>15</v>
      </c>
      <c r="AG25" s="245"/>
      <c r="AH25" s="245"/>
      <c r="AI25" s="245"/>
    </row>
    <row r="26" spans="1:35" s="246" customFormat="1" ht="26.25" customHeight="1">
      <c r="A26" s="247" t="s">
        <v>236</v>
      </c>
      <c r="B26" s="248" t="s">
        <v>237</v>
      </c>
      <c r="C26" s="253" t="s">
        <v>214</v>
      </c>
      <c r="D26" s="250" t="s">
        <v>46</v>
      </c>
      <c r="E26" s="117" t="s">
        <v>21</v>
      </c>
      <c r="F26" s="117" t="s">
        <v>238</v>
      </c>
      <c r="G26" s="117" t="s">
        <v>21</v>
      </c>
      <c r="H26" s="117" t="s">
        <v>21</v>
      </c>
      <c r="I26" s="118"/>
      <c r="J26" s="118"/>
      <c r="K26" s="117" t="s">
        <v>21</v>
      </c>
      <c r="L26" s="117"/>
      <c r="M26" s="117"/>
      <c r="N26" s="117"/>
      <c r="O26" s="117"/>
      <c r="P26" s="119"/>
      <c r="Q26" s="118" t="s">
        <v>28</v>
      </c>
      <c r="R26" s="117" t="s">
        <v>21</v>
      </c>
      <c r="S26" s="117" t="s">
        <v>219</v>
      </c>
      <c r="T26" s="117" t="s">
        <v>21</v>
      </c>
      <c r="U26" s="117" t="s">
        <v>21</v>
      </c>
      <c r="V26" s="117" t="s">
        <v>21</v>
      </c>
      <c r="W26" s="119" t="s">
        <v>21</v>
      </c>
      <c r="X26" s="118"/>
      <c r="Y26" s="117" t="s">
        <v>21</v>
      </c>
      <c r="Z26" s="117" t="s">
        <v>21</v>
      </c>
      <c r="AA26" s="117"/>
      <c r="AB26" s="117" t="s">
        <v>21</v>
      </c>
      <c r="AC26" s="117" t="s">
        <v>21</v>
      </c>
      <c r="AD26" s="118"/>
      <c r="AE26" s="118" t="s">
        <v>28</v>
      </c>
      <c r="AF26" s="117" t="s">
        <v>21</v>
      </c>
      <c r="AG26" s="252">
        <v>114</v>
      </c>
      <c r="AH26" s="252">
        <v>138</v>
      </c>
      <c r="AI26" s="252">
        <v>24</v>
      </c>
    </row>
    <row r="27" spans="1:35" s="246" customFormat="1" ht="26.25" customHeight="1">
      <c r="A27" s="247" t="s">
        <v>239</v>
      </c>
      <c r="B27" s="248" t="s">
        <v>240</v>
      </c>
      <c r="C27" s="253" t="s">
        <v>214</v>
      </c>
      <c r="D27" s="250" t="s">
        <v>46</v>
      </c>
      <c r="E27" s="117" t="s">
        <v>49</v>
      </c>
      <c r="F27" s="126" t="s">
        <v>109</v>
      </c>
      <c r="G27" s="117"/>
      <c r="H27" s="117" t="s">
        <v>108</v>
      </c>
      <c r="I27" s="118"/>
      <c r="J27" s="119"/>
      <c r="K27" s="117" t="s">
        <v>49</v>
      </c>
      <c r="L27" s="117"/>
      <c r="M27" s="117"/>
      <c r="N27" s="117" t="s">
        <v>108</v>
      </c>
      <c r="O27" s="117"/>
      <c r="P27" s="118"/>
      <c r="Q27" s="255" t="s">
        <v>29</v>
      </c>
      <c r="R27" s="117"/>
      <c r="S27" s="117"/>
      <c r="T27" s="117" t="s">
        <v>108</v>
      </c>
      <c r="U27" s="117"/>
      <c r="V27" s="117"/>
      <c r="W27" s="118" t="s">
        <v>108</v>
      </c>
      <c r="X27" s="118"/>
      <c r="Y27" s="117" t="s">
        <v>108</v>
      </c>
      <c r="Z27" s="117"/>
      <c r="AA27" s="117" t="s">
        <v>108</v>
      </c>
      <c r="AB27" s="117"/>
      <c r="AC27" s="117"/>
      <c r="AD27" s="118"/>
      <c r="AE27" s="118"/>
      <c r="AF27" s="117"/>
      <c r="AG27" s="252">
        <v>102</v>
      </c>
      <c r="AH27" s="252">
        <v>102</v>
      </c>
      <c r="AI27" s="252">
        <v>0</v>
      </c>
    </row>
    <row r="28" spans="1:35" s="246" customFormat="1" ht="26.25" customHeight="1">
      <c r="A28" s="247" t="s">
        <v>241</v>
      </c>
      <c r="B28" s="248" t="s">
        <v>242</v>
      </c>
      <c r="C28" s="253" t="s">
        <v>214</v>
      </c>
      <c r="D28" s="250" t="s">
        <v>46</v>
      </c>
      <c r="E28" s="117" t="s">
        <v>109</v>
      </c>
      <c r="F28" s="117"/>
      <c r="G28" s="117" t="s">
        <v>108</v>
      </c>
      <c r="H28" s="117"/>
      <c r="I28" s="118"/>
      <c r="J28" s="118"/>
      <c r="K28" s="117" t="s">
        <v>108</v>
      </c>
      <c r="L28" s="117"/>
      <c r="M28" s="172" t="s">
        <v>29</v>
      </c>
      <c r="N28" s="117"/>
      <c r="O28" s="117" t="s">
        <v>47</v>
      </c>
      <c r="P28" s="118" t="s">
        <v>47</v>
      </c>
      <c r="Q28" s="118"/>
      <c r="R28" s="172"/>
      <c r="S28" s="117" t="s">
        <v>108</v>
      </c>
      <c r="T28" s="172"/>
      <c r="U28" s="172"/>
      <c r="V28" s="117" t="s">
        <v>108</v>
      </c>
      <c r="W28" s="255"/>
      <c r="X28" s="255"/>
      <c r="Y28" s="117" t="s">
        <v>108</v>
      </c>
      <c r="Z28" s="172"/>
      <c r="AA28" s="117" t="s">
        <v>109</v>
      </c>
      <c r="AB28" s="117"/>
      <c r="AC28" s="117" t="s">
        <v>108</v>
      </c>
      <c r="AD28" s="118"/>
      <c r="AE28" s="118"/>
      <c r="AF28" s="172" t="s">
        <v>29</v>
      </c>
      <c r="AG28" s="252">
        <v>90</v>
      </c>
      <c r="AH28" s="252">
        <v>96</v>
      </c>
      <c r="AI28" s="252">
        <v>6</v>
      </c>
    </row>
    <row r="29" spans="1:35" s="246" customFormat="1" ht="26.25" customHeight="1">
      <c r="A29" s="247">
        <v>114804</v>
      </c>
      <c r="B29" s="248" t="s">
        <v>228</v>
      </c>
      <c r="C29" s="253" t="s">
        <v>243</v>
      </c>
      <c r="D29" s="250" t="s">
        <v>46</v>
      </c>
      <c r="E29" s="117" t="s">
        <v>47</v>
      </c>
      <c r="F29" s="117" t="s">
        <v>47</v>
      </c>
      <c r="G29" s="117" t="s">
        <v>47</v>
      </c>
      <c r="H29" s="172" t="s">
        <v>29</v>
      </c>
      <c r="I29" s="118"/>
      <c r="J29" s="118"/>
      <c r="K29" s="117" t="s">
        <v>47</v>
      </c>
      <c r="L29" s="172" t="s">
        <v>81</v>
      </c>
      <c r="M29" s="172" t="s">
        <v>81</v>
      </c>
      <c r="N29" s="172" t="s">
        <v>29</v>
      </c>
      <c r="O29" s="172" t="s">
        <v>104</v>
      </c>
      <c r="P29" s="118"/>
      <c r="Q29" s="118"/>
      <c r="R29" s="172" t="s">
        <v>47</v>
      </c>
      <c r="S29" s="172" t="s">
        <v>47</v>
      </c>
      <c r="T29" s="172" t="s">
        <v>47</v>
      </c>
      <c r="U29" s="172" t="s">
        <v>47</v>
      </c>
      <c r="V29" s="172" t="s">
        <v>47</v>
      </c>
      <c r="W29" s="255"/>
      <c r="X29" s="255"/>
      <c r="Y29" s="172" t="s">
        <v>47</v>
      </c>
      <c r="Z29" s="172" t="s">
        <v>47</v>
      </c>
      <c r="AA29" s="172" t="s">
        <v>29</v>
      </c>
      <c r="AB29" s="117" t="s">
        <v>47</v>
      </c>
      <c r="AC29" s="117" t="s">
        <v>47</v>
      </c>
      <c r="AD29" s="118"/>
      <c r="AE29" s="118"/>
      <c r="AF29" s="117"/>
      <c r="AG29" s="252">
        <v>78</v>
      </c>
      <c r="AH29" s="252">
        <v>78</v>
      </c>
      <c r="AI29" s="252">
        <v>0</v>
      </c>
    </row>
    <row r="30" spans="1:35" s="246" customFormat="1" ht="26.25" customHeight="1">
      <c r="A30" s="243" t="s">
        <v>1</v>
      </c>
      <c r="B30" s="244" t="s">
        <v>2</v>
      </c>
      <c r="C30" s="243" t="s">
        <v>204</v>
      </c>
      <c r="D30" s="243" t="s">
        <v>4</v>
      </c>
      <c r="E30" s="109">
        <v>1</v>
      </c>
      <c r="F30" s="109">
        <v>2</v>
      </c>
      <c r="G30" s="109">
        <v>3</v>
      </c>
      <c r="H30" s="109">
        <v>4</v>
      </c>
      <c r="I30" s="109">
        <v>5</v>
      </c>
      <c r="J30" s="109">
        <v>6</v>
      </c>
      <c r="K30" s="109">
        <v>7</v>
      </c>
      <c r="L30" s="109">
        <v>8</v>
      </c>
      <c r="M30" s="109">
        <v>9</v>
      </c>
      <c r="N30" s="109">
        <v>10</v>
      </c>
      <c r="O30" s="109">
        <v>11</v>
      </c>
      <c r="P30" s="109">
        <v>12</v>
      </c>
      <c r="Q30" s="109">
        <v>13</v>
      </c>
      <c r="R30" s="109">
        <v>14</v>
      </c>
      <c r="S30" s="109">
        <v>15</v>
      </c>
      <c r="T30" s="109">
        <v>16</v>
      </c>
      <c r="U30" s="109">
        <v>17</v>
      </c>
      <c r="V30" s="109">
        <v>18</v>
      </c>
      <c r="W30" s="109">
        <v>19</v>
      </c>
      <c r="X30" s="109">
        <v>20</v>
      </c>
      <c r="Y30" s="109">
        <v>21</v>
      </c>
      <c r="Z30" s="109">
        <v>22</v>
      </c>
      <c r="AA30" s="109">
        <v>23</v>
      </c>
      <c r="AB30" s="109">
        <v>24</v>
      </c>
      <c r="AC30" s="109">
        <v>25</v>
      </c>
      <c r="AD30" s="109">
        <v>26</v>
      </c>
      <c r="AE30" s="109">
        <v>27</v>
      </c>
      <c r="AF30" s="109">
        <v>28</v>
      </c>
      <c r="AG30" s="245" t="s">
        <v>5</v>
      </c>
      <c r="AH30" s="245" t="s">
        <v>6</v>
      </c>
      <c r="AI30" s="245" t="s">
        <v>7</v>
      </c>
    </row>
    <row r="31" spans="1:35" s="246" customFormat="1" ht="26.25" customHeight="1">
      <c r="A31" s="243"/>
      <c r="B31" s="244" t="s">
        <v>205</v>
      </c>
      <c r="C31" s="243" t="s">
        <v>206</v>
      </c>
      <c r="D31" s="243"/>
      <c r="E31" s="109" t="s">
        <v>9</v>
      </c>
      <c r="F31" s="109" t="s">
        <v>10</v>
      </c>
      <c r="G31" s="109" t="s">
        <v>11</v>
      </c>
      <c r="H31" s="109" t="s">
        <v>12</v>
      </c>
      <c r="I31" s="109" t="s">
        <v>13</v>
      </c>
      <c r="J31" s="109" t="s">
        <v>14</v>
      </c>
      <c r="K31" s="109" t="s">
        <v>15</v>
      </c>
      <c r="L31" s="109" t="s">
        <v>9</v>
      </c>
      <c r="M31" s="109" t="s">
        <v>10</v>
      </c>
      <c r="N31" s="109" t="s">
        <v>11</v>
      </c>
      <c r="O31" s="109" t="s">
        <v>12</v>
      </c>
      <c r="P31" s="109" t="s">
        <v>13</v>
      </c>
      <c r="Q31" s="109" t="s">
        <v>14</v>
      </c>
      <c r="R31" s="109" t="s">
        <v>15</v>
      </c>
      <c r="S31" s="109" t="s">
        <v>9</v>
      </c>
      <c r="T31" s="109" t="s">
        <v>10</v>
      </c>
      <c r="U31" s="109" t="s">
        <v>11</v>
      </c>
      <c r="V31" s="109" t="s">
        <v>12</v>
      </c>
      <c r="W31" s="109" t="s">
        <v>13</v>
      </c>
      <c r="X31" s="109" t="s">
        <v>14</v>
      </c>
      <c r="Y31" s="109" t="s">
        <v>15</v>
      </c>
      <c r="Z31" s="109" t="s">
        <v>9</v>
      </c>
      <c r="AA31" s="109" t="s">
        <v>10</v>
      </c>
      <c r="AB31" s="109" t="s">
        <v>11</v>
      </c>
      <c r="AC31" s="109" t="s">
        <v>12</v>
      </c>
      <c r="AD31" s="109" t="s">
        <v>13</v>
      </c>
      <c r="AE31" s="109" t="s">
        <v>14</v>
      </c>
      <c r="AF31" s="109" t="s">
        <v>15</v>
      </c>
      <c r="AG31" s="245"/>
      <c r="AH31" s="245"/>
      <c r="AI31" s="245"/>
    </row>
    <row r="32" spans="1:35" s="246" customFormat="1" ht="26.25" customHeight="1">
      <c r="A32" s="249" t="s">
        <v>244</v>
      </c>
      <c r="B32" s="248" t="s">
        <v>245</v>
      </c>
      <c r="C32" s="260">
        <v>177095</v>
      </c>
      <c r="D32" s="250" t="s">
        <v>56</v>
      </c>
      <c r="E32" s="117" t="s">
        <v>49</v>
      </c>
      <c r="F32" s="117"/>
      <c r="G32" s="117"/>
      <c r="H32" s="117"/>
      <c r="I32" s="118" t="s">
        <v>49</v>
      </c>
      <c r="J32" s="118"/>
      <c r="K32" s="117"/>
      <c r="L32" s="117" t="s">
        <v>49</v>
      </c>
      <c r="M32" s="117"/>
      <c r="N32" s="117"/>
      <c r="O32" s="117" t="s">
        <v>49</v>
      </c>
      <c r="P32" s="118"/>
      <c r="Q32" s="118"/>
      <c r="R32" s="117" t="s">
        <v>49</v>
      </c>
      <c r="S32" s="117"/>
      <c r="T32" s="117" t="s">
        <v>109</v>
      </c>
      <c r="U32" s="117" t="s">
        <v>49</v>
      </c>
      <c r="V32" s="117"/>
      <c r="W32" s="118"/>
      <c r="X32" s="118" t="s">
        <v>49</v>
      </c>
      <c r="Y32" s="117"/>
      <c r="Z32" s="117"/>
      <c r="AA32" s="117" t="s">
        <v>49</v>
      </c>
      <c r="AB32" s="117" t="s">
        <v>109</v>
      </c>
      <c r="AC32" s="117"/>
      <c r="AD32" s="118" t="s">
        <v>246</v>
      </c>
      <c r="AE32" s="118"/>
      <c r="AF32" s="117"/>
      <c r="AG32" s="252">
        <v>114</v>
      </c>
      <c r="AH32" s="252">
        <v>120</v>
      </c>
      <c r="AI32" s="252">
        <v>6</v>
      </c>
    </row>
    <row r="33" spans="1:35" s="246" customFormat="1" ht="26.25" customHeight="1">
      <c r="A33" s="249" t="s">
        <v>247</v>
      </c>
      <c r="B33" s="248" t="s">
        <v>248</v>
      </c>
      <c r="C33" s="261">
        <v>105875</v>
      </c>
      <c r="D33" s="250" t="s">
        <v>56</v>
      </c>
      <c r="E33" s="117"/>
      <c r="F33" s="117" t="s">
        <v>28</v>
      </c>
      <c r="G33" s="117" t="s">
        <v>28</v>
      </c>
      <c r="H33" s="117" t="s">
        <v>28</v>
      </c>
      <c r="I33" s="118" t="s">
        <v>49</v>
      </c>
      <c r="J33" s="118"/>
      <c r="K33" s="117" t="s">
        <v>28</v>
      </c>
      <c r="L33" s="117" t="s">
        <v>49</v>
      </c>
      <c r="M33" s="117"/>
      <c r="N33" s="117"/>
      <c r="O33" s="117" t="s">
        <v>49</v>
      </c>
      <c r="P33" s="118"/>
      <c r="Q33" s="118"/>
      <c r="R33" s="117" t="s">
        <v>49</v>
      </c>
      <c r="S33" s="117" t="s">
        <v>49</v>
      </c>
      <c r="T33" s="117"/>
      <c r="U33" s="117"/>
      <c r="V33" s="117"/>
      <c r="W33" s="118"/>
      <c r="X33" s="118" t="s">
        <v>49</v>
      </c>
      <c r="Y33" s="117"/>
      <c r="Z33" s="117" t="s">
        <v>35</v>
      </c>
      <c r="AA33" s="117" t="s">
        <v>49</v>
      </c>
      <c r="AB33" s="117"/>
      <c r="AC33" s="117"/>
      <c r="AD33" s="118" t="s">
        <v>49</v>
      </c>
      <c r="AE33" s="118"/>
      <c r="AF33" s="117"/>
      <c r="AG33" s="252">
        <v>102</v>
      </c>
      <c r="AH33" s="252">
        <v>144</v>
      </c>
      <c r="AI33" s="252">
        <v>42</v>
      </c>
    </row>
    <row r="34" spans="1:35" s="246" customFormat="1" ht="26.25" customHeight="1">
      <c r="A34" s="243" t="s">
        <v>1</v>
      </c>
      <c r="B34" s="244" t="s">
        <v>2</v>
      </c>
      <c r="C34" s="243" t="s">
        <v>204</v>
      </c>
      <c r="D34" s="243" t="s">
        <v>4</v>
      </c>
      <c r="E34" s="109">
        <v>1</v>
      </c>
      <c r="F34" s="109">
        <v>2</v>
      </c>
      <c r="G34" s="109">
        <v>3</v>
      </c>
      <c r="H34" s="109">
        <v>4</v>
      </c>
      <c r="I34" s="109">
        <v>5</v>
      </c>
      <c r="J34" s="109">
        <v>6</v>
      </c>
      <c r="K34" s="109">
        <v>7</v>
      </c>
      <c r="L34" s="109">
        <v>8</v>
      </c>
      <c r="M34" s="109">
        <v>9</v>
      </c>
      <c r="N34" s="109">
        <v>10</v>
      </c>
      <c r="O34" s="109">
        <v>11</v>
      </c>
      <c r="P34" s="109">
        <v>12</v>
      </c>
      <c r="Q34" s="109">
        <v>13</v>
      </c>
      <c r="R34" s="109">
        <v>14</v>
      </c>
      <c r="S34" s="109">
        <v>15</v>
      </c>
      <c r="T34" s="109">
        <v>16</v>
      </c>
      <c r="U34" s="109">
        <v>17</v>
      </c>
      <c r="V34" s="109">
        <v>18</v>
      </c>
      <c r="W34" s="109">
        <v>19</v>
      </c>
      <c r="X34" s="109">
        <v>20</v>
      </c>
      <c r="Y34" s="109">
        <v>21</v>
      </c>
      <c r="Z34" s="109">
        <v>22</v>
      </c>
      <c r="AA34" s="109">
        <v>23</v>
      </c>
      <c r="AB34" s="109">
        <v>24</v>
      </c>
      <c r="AC34" s="109">
        <v>25</v>
      </c>
      <c r="AD34" s="109">
        <v>26</v>
      </c>
      <c r="AE34" s="109">
        <v>27</v>
      </c>
      <c r="AF34" s="109">
        <v>28</v>
      </c>
      <c r="AG34" s="245" t="s">
        <v>5</v>
      </c>
      <c r="AH34" s="245" t="s">
        <v>6</v>
      </c>
      <c r="AI34" s="245" t="s">
        <v>7</v>
      </c>
    </row>
    <row r="35" spans="1:35" s="246" customFormat="1" ht="26.25" customHeight="1">
      <c r="A35" s="243"/>
      <c r="B35" s="244" t="s">
        <v>205</v>
      </c>
      <c r="C35" s="243" t="s">
        <v>206</v>
      </c>
      <c r="D35" s="243"/>
      <c r="E35" s="109" t="s">
        <v>9</v>
      </c>
      <c r="F35" s="109" t="s">
        <v>10</v>
      </c>
      <c r="G35" s="109" t="s">
        <v>11</v>
      </c>
      <c r="H35" s="109" t="s">
        <v>12</v>
      </c>
      <c r="I35" s="109" t="s">
        <v>13</v>
      </c>
      <c r="J35" s="109" t="s">
        <v>14</v>
      </c>
      <c r="K35" s="109" t="s">
        <v>15</v>
      </c>
      <c r="L35" s="109" t="s">
        <v>9</v>
      </c>
      <c r="M35" s="109" t="s">
        <v>10</v>
      </c>
      <c r="N35" s="109" t="s">
        <v>11</v>
      </c>
      <c r="O35" s="109" t="s">
        <v>12</v>
      </c>
      <c r="P35" s="109" t="s">
        <v>13</v>
      </c>
      <c r="Q35" s="109" t="s">
        <v>14</v>
      </c>
      <c r="R35" s="109" t="s">
        <v>15</v>
      </c>
      <c r="S35" s="109" t="s">
        <v>9</v>
      </c>
      <c r="T35" s="109" t="s">
        <v>10</v>
      </c>
      <c r="U35" s="109" t="s">
        <v>11</v>
      </c>
      <c r="V35" s="109" t="s">
        <v>12</v>
      </c>
      <c r="W35" s="109" t="s">
        <v>13</v>
      </c>
      <c r="X35" s="109" t="s">
        <v>14</v>
      </c>
      <c r="Y35" s="109" t="s">
        <v>15</v>
      </c>
      <c r="Z35" s="109" t="s">
        <v>9</v>
      </c>
      <c r="AA35" s="109" t="s">
        <v>10</v>
      </c>
      <c r="AB35" s="109" t="s">
        <v>11</v>
      </c>
      <c r="AC35" s="109" t="s">
        <v>12</v>
      </c>
      <c r="AD35" s="109" t="s">
        <v>13</v>
      </c>
      <c r="AE35" s="109" t="s">
        <v>14</v>
      </c>
      <c r="AF35" s="109" t="s">
        <v>15</v>
      </c>
      <c r="AG35" s="245"/>
      <c r="AH35" s="245"/>
      <c r="AI35" s="245"/>
    </row>
    <row r="36" spans="1:35" s="246" customFormat="1" ht="26.25" customHeight="1">
      <c r="A36" s="249" t="s">
        <v>249</v>
      </c>
      <c r="B36" s="248" t="s">
        <v>250</v>
      </c>
      <c r="C36" s="253"/>
      <c r="D36" s="250" t="s">
        <v>56</v>
      </c>
      <c r="E36" s="117"/>
      <c r="F36" s="117"/>
      <c r="G36" s="117" t="s">
        <v>49</v>
      </c>
      <c r="H36" s="117"/>
      <c r="I36" s="118"/>
      <c r="J36" s="118" t="s">
        <v>49</v>
      </c>
      <c r="K36" s="172"/>
      <c r="L36" s="117"/>
      <c r="M36" s="117" t="s">
        <v>49</v>
      </c>
      <c r="N36" s="117" t="s">
        <v>49</v>
      </c>
      <c r="O36" s="117"/>
      <c r="P36" s="118" t="s">
        <v>49</v>
      </c>
      <c r="Q36" s="118"/>
      <c r="R36" s="117"/>
      <c r="S36" s="117"/>
      <c r="T36" s="117"/>
      <c r="U36" s="117" t="s">
        <v>49</v>
      </c>
      <c r="V36" s="117" t="s">
        <v>49</v>
      </c>
      <c r="W36" s="118"/>
      <c r="X36" s="118"/>
      <c r="Y36" s="117" t="s">
        <v>49</v>
      </c>
      <c r="Z36" s="117"/>
      <c r="AA36" s="117"/>
      <c r="AB36" s="117"/>
      <c r="AC36" s="117" t="s">
        <v>246</v>
      </c>
      <c r="AD36" s="118"/>
      <c r="AE36" s="118" t="s">
        <v>49</v>
      </c>
      <c r="AF36" s="117"/>
      <c r="AG36" s="252">
        <v>114</v>
      </c>
      <c r="AH36" s="252">
        <v>120</v>
      </c>
      <c r="AI36" s="252">
        <v>6</v>
      </c>
    </row>
    <row r="37" spans="1:35" s="246" customFormat="1" ht="26.25" customHeight="1">
      <c r="A37" s="249" t="s">
        <v>251</v>
      </c>
      <c r="B37" s="248" t="s">
        <v>252</v>
      </c>
      <c r="C37" s="247"/>
      <c r="D37" s="250" t="s">
        <v>56</v>
      </c>
      <c r="E37" s="117"/>
      <c r="F37" s="117"/>
      <c r="G37" s="117" t="s">
        <v>49</v>
      </c>
      <c r="H37" s="117"/>
      <c r="I37" s="118"/>
      <c r="J37" s="118" t="s">
        <v>49</v>
      </c>
      <c r="K37" s="117" t="s">
        <v>49</v>
      </c>
      <c r="L37" s="117"/>
      <c r="M37" s="117" t="s">
        <v>246</v>
      </c>
      <c r="N37" s="117"/>
      <c r="O37" s="117"/>
      <c r="P37" s="118" t="s">
        <v>49</v>
      </c>
      <c r="Q37" s="118"/>
      <c r="R37" s="117"/>
      <c r="S37" s="117" t="s">
        <v>49</v>
      </c>
      <c r="T37" s="117"/>
      <c r="U37" s="117"/>
      <c r="V37" s="117" t="s">
        <v>49</v>
      </c>
      <c r="W37" s="118"/>
      <c r="X37" s="118"/>
      <c r="Y37" s="117" t="s">
        <v>49</v>
      </c>
      <c r="Z37" s="117"/>
      <c r="AA37" s="117"/>
      <c r="AB37" s="117" t="s">
        <v>49</v>
      </c>
      <c r="AC37" s="117"/>
      <c r="AD37" s="118"/>
      <c r="AE37" s="118" t="s">
        <v>49</v>
      </c>
      <c r="AF37" s="117"/>
      <c r="AG37" s="252">
        <v>114</v>
      </c>
      <c r="AH37" s="252">
        <v>120</v>
      </c>
      <c r="AI37" s="252">
        <v>6</v>
      </c>
    </row>
    <row r="38" spans="1:35" s="246" customFormat="1" ht="26.25" customHeight="1">
      <c r="A38" s="243" t="s">
        <v>1</v>
      </c>
      <c r="B38" s="244" t="s">
        <v>2</v>
      </c>
      <c r="C38" s="243" t="s">
        <v>204</v>
      </c>
      <c r="D38" s="243" t="s">
        <v>4</v>
      </c>
      <c r="E38" s="109">
        <v>1</v>
      </c>
      <c r="F38" s="109">
        <v>2</v>
      </c>
      <c r="G38" s="109">
        <v>3</v>
      </c>
      <c r="H38" s="109">
        <v>4</v>
      </c>
      <c r="I38" s="109">
        <v>5</v>
      </c>
      <c r="J38" s="109">
        <v>6</v>
      </c>
      <c r="K38" s="109">
        <v>7</v>
      </c>
      <c r="L38" s="109">
        <v>8</v>
      </c>
      <c r="M38" s="109">
        <v>9</v>
      </c>
      <c r="N38" s="109">
        <v>10</v>
      </c>
      <c r="O38" s="109">
        <v>11</v>
      </c>
      <c r="P38" s="109">
        <v>12</v>
      </c>
      <c r="Q38" s="109">
        <v>13</v>
      </c>
      <c r="R38" s="109">
        <v>14</v>
      </c>
      <c r="S38" s="109">
        <v>15</v>
      </c>
      <c r="T38" s="109">
        <v>16</v>
      </c>
      <c r="U38" s="109">
        <v>17</v>
      </c>
      <c r="V38" s="109">
        <v>18</v>
      </c>
      <c r="W38" s="109">
        <v>19</v>
      </c>
      <c r="X38" s="109">
        <v>20</v>
      </c>
      <c r="Y38" s="109">
        <v>21</v>
      </c>
      <c r="Z38" s="109">
        <v>22</v>
      </c>
      <c r="AA38" s="109">
        <v>23</v>
      </c>
      <c r="AB38" s="109">
        <v>24</v>
      </c>
      <c r="AC38" s="109">
        <v>25</v>
      </c>
      <c r="AD38" s="109">
        <v>26</v>
      </c>
      <c r="AE38" s="109">
        <v>27</v>
      </c>
      <c r="AF38" s="109">
        <v>28</v>
      </c>
      <c r="AG38" s="245" t="s">
        <v>5</v>
      </c>
      <c r="AH38" s="245" t="s">
        <v>6</v>
      </c>
      <c r="AI38" s="245" t="s">
        <v>7</v>
      </c>
    </row>
    <row r="39" spans="1:35" s="246" customFormat="1" ht="26.25" customHeight="1">
      <c r="A39" s="243"/>
      <c r="B39" s="244" t="s">
        <v>205</v>
      </c>
      <c r="C39" s="243" t="s">
        <v>206</v>
      </c>
      <c r="D39" s="243"/>
      <c r="E39" s="109" t="s">
        <v>9</v>
      </c>
      <c r="F39" s="109" t="s">
        <v>10</v>
      </c>
      <c r="G39" s="109" t="s">
        <v>11</v>
      </c>
      <c r="H39" s="109" t="s">
        <v>12</v>
      </c>
      <c r="I39" s="109" t="s">
        <v>13</v>
      </c>
      <c r="J39" s="109" t="s">
        <v>14</v>
      </c>
      <c r="K39" s="109" t="s">
        <v>15</v>
      </c>
      <c r="L39" s="109" t="s">
        <v>9</v>
      </c>
      <c r="M39" s="109" t="s">
        <v>10</v>
      </c>
      <c r="N39" s="109" t="s">
        <v>11</v>
      </c>
      <c r="O39" s="109" t="s">
        <v>12</v>
      </c>
      <c r="P39" s="109" t="s">
        <v>13</v>
      </c>
      <c r="Q39" s="109" t="s">
        <v>14</v>
      </c>
      <c r="R39" s="109" t="s">
        <v>15</v>
      </c>
      <c r="S39" s="109" t="s">
        <v>9</v>
      </c>
      <c r="T39" s="109" t="s">
        <v>10</v>
      </c>
      <c r="U39" s="109" t="s">
        <v>11</v>
      </c>
      <c r="V39" s="109" t="s">
        <v>12</v>
      </c>
      <c r="W39" s="109" t="s">
        <v>13</v>
      </c>
      <c r="X39" s="109" t="s">
        <v>14</v>
      </c>
      <c r="Y39" s="109" t="s">
        <v>15</v>
      </c>
      <c r="Z39" s="109" t="s">
        <v>9</v>
      </c>
      <c r="AA39" s="109" t="s">
        <v>10</v>
      </c>
      <c r="AB39" s="109" t="s">
        <v>11</v>
      </c>
      <c r="AC39" s="109" t="s">
        <v>12</v>
      </c>
      <c r="AD39" s="109" t="s">
        <v>13</v>
      </c>
      <c r="AE39" s="109" t="s">
        <v>14</v>
      </c>
      <c r="AF39" s="109" t="s">
        <v>15</v>
      </c>
      <c r="AG39" s="245"/>
      <c r="AH39" s="245"/>
      <c r="AI39" s="245"/>
    </row>
    <row r="40" spans="1:35" s="246" customFormat="1" ht="26.25" customHeight="1">
      <c r="A40" s="247" t="s">
        <v>253</v>
      </c>
      <c r="B40" s="248" t="s">
        <v>252</v>
      </c>
      <c r="C40" s="253" t="s">
        <v>214</v>
      </c>
      <c r="D40" s="250" t="s">
        <v>56</v>
      </c>
      <c r="E40" s="117"/>
      <c r="F40" s="117" t="s">
        <v>49</v>
      </c>
      <c r="G40" s="117"/>
      <c r="H40" s="117" t="s">
        <v>49</v>
      </c>
      <c r="I40" s="118"/>
      <c r="J40" s="118"/>
      <c r="K40" s="117"/>
      <c r="L40" s="117" t="s">
        <v>49</v>
      </c>
      <c r="M40" s="117"/>
      <c r="N40" s="117"/>
      <c r="O40" s="117"/>
      <c r="P40" s="118"/>
      <c r="Q40" s="118" t="s">
        <v>49</v>
      </c>
      <c r="R40" s="126" t="s">
        <v>109</v>
      </c>
      <c r="S40" s="117"/>
      <c r="T40" s="117" t="s">
        <v>49</v>
      </c>
      <c r="U40" s="117"/>
      <c r="V40" s="117"/>
      <c r="W40" s="118" t="s">
        <v>49</v>
      </c>
      <c r="X40" s="118" t="s">
        <v>109</v>
      </c>
      <c r="Y40" s="117"/>
      <c r="Z40" s="117" t="s">
        <v>49</v>
      </c>
      <c r="AA40" s="117"/>
      <c r="AB40" s="117"/>
      <c r="AC40" s="117" t="s">
        <v>49</v>
      </c>
      <c r="AD40" s="118"/>
      <c r="AE40" s="118"/>
      <c r="AF40" s="117" t="s">
        <v>49</v>
      </c>
      <c r="AG40" s="252">
        <v>114</v>
      </c>
      <c r="AH40" s="252">
        <v>120</v>
      </c>
      <c r="AI40" s="252">
        <v>6</v>
      </c>
    </row>
    <row r="41" spans="1:35" s="246" customFormat="1" ht="26.25" customHeight="1">
      <c r="A41" s="249" t="s">
        <v>254</v>
      </c>
      <c r="B41" s="248" t="s">
        <v>255</v>
      </c>
      <c r="C41" s="253" t="s">
        <v>214</v>
      </c>
      <c r="D41" s="250" t="s">
        <v>56</v>
      </c>
      <c r="E41" s="172" t="s">
        <v>29</v>
      </c>
      <c r="F41" s="117"/>
      <c r="G41" s="117"/>
      <c r="H41" s="117" t="s">
        <v>49</v>
      </c>
      <c r="I41" s="118"/>
      <c r="J41" s="118"/>
      <c r="K41" s="117"/>
      <c r="L41" s="117"/>
      <c r="M41" s="117"/>
      <c r="N41" s="117" t="s">
        <v>49</v>
      </c>
      <c r="O41" s="117"/>
      <c r="P41" s="118"/>
      <c r="Q41" s="118" t="s">
        <v>49</v>
      </c>
      <c r="R41" s="117"/>
      <c r="S41" s="117"/>
      <c r="T41" s="117" t="s">
        <v>49</v>
      </c>
      <c r="U41" s="117" t="s">
        <v>109</v>
      </c>
      <c r="V41" s="117"/>
      <c r="W41" s="118" t="s">
        <v>49</v>
      </c>
      <c r="X41" s="118"/>
      <c r="Y41" s="117"/>
      <c r="Z41" s="117" t="s">
        <v>49</v>
      </c>
      <c r="AA41" s="172"/>
      <c r="AB41" s="117" t="s">
        <v>49</v>
      </c>
      <c r="AC41" s="117"/>
      <c r="AD41" s="255"/>
      <c r="AE41" s="118"/>
      <c r="AF41" s="117" t="s">
        <v>49</v>
      </c>
      <c r="AG41" s="252">
        <v>102</v>
      </c>
      <c r="AH41" s="252">
        <v>102</v>
      </c>
      <c r="AI41" s="252">
        <v>0</v>
      </c>
    </row>
    <row r="42" spans="18:256" ht="14.25" customHeight="1">
      <c r="R42" s="262"/>
      <c r="S42" s="262"/>
      <c r="T42" s="262"/>
      <c r="U42" s="262"/>
      <c r="V42" s="262"/>
      <c r="W42" s="262"/>
      <c r="X42" s="262"/>
      <c r="Y42" s="262"/>
      <c r="EW42" s="263"/>
      <c r="EX42" s="263"/>
      <c r="EY42" s="263"/>
      <c r="EZ42" s="263"/>
      <c r="FA42" s="263"/>
      <c r="FB42" s="263"/>
      <c r="FC42" s="263"/>
      <c r="FD42" s="263"/>
      <c r="FE42" s="263"/>
      <c r="FF42" s="263"/>
      <c r="FG42" s="263"/>
      <c r="FH42" s="263"/>
      <c r="FI42" s="263"/>
      <c r="FJ42" s="263"/>
      <c r="FK42" s="263"/>
      <c r="FL42" s="263"/>
      <c r="FM42" s="263"/>
      <c r="FN42" s="263"/>
      <c r="FO42" s="263"/>
      <c r="FP42" s="263"/>
      <c r="FQ42" s="263"/>
      <c r="FR42" s="263"/>
      <c r="FS42" s="263"/>
      <c r="FT42" s="263"/>
      <c r="FU42" s="263"/>
      <c r="FV42" s="263"/>
      <c r="FW42" s="263"/>
      <c r="FX42" s="263"/>
      <c r="FY42" s="263"/>
      <c r="FZ42" s="263"/>
      <c r="GA42" s="263"/>
      <c r="GB42" s="263"/>
      <c r="GC42" s="263"/>
      <c r="GD42" s="263"/>
      <c r="GE42" s="263"/>
      <c r="GF42" s="263"/>
      <c r="GG42" s="263"/>
      <c r="GH42" s="263"/>
      <c r="GI42" s="263"/>
      <c r="GJ42" s="263"/>
      <c r="GK42" s="263"/>
      <c r="GL42" s="263"/>
      <c r="GM42" s="263"/>
      <c r="GN42" s="263"/>
      <c r="GO42" s="263"/>
      <c r="GP42" s="263"/>
      <c r="GQ42" s="263"/>
      <c r="GR42" s="263"/>
      <c r="GS42" s="263"/>
      <c r="GT42" s="263"/>
      <c r="GU42" s="263"/>
      <c r="GV42" s="263"/>
      <c r="GW42" s="263"/>
      <c r="GX42" s="263"/>
      <c r="GY42" s="263"/>
      <c r="GZ42" s="263"/>
      <c r="HA42" s="263"/>
      <c r="HB42" s="263"/>
      <c r="HC42" s="263"/>
      <c r="HD42" s="263"/>
      <c r="HE42" s="263"/>
      <c r="HF42" s="263"/>
      <c r="HG42" s="263"/>
      <c r="HH42" s="263"/>
      <c r="HI42" s="263"/>
      <c r="HJ42" s="263"/>
      <c r="HK42" s="263"/>
      <c r="HL42" s="263"/>
      <c r="HM42" s="263"/>
      <c r="HN42" s="263"/>
      <c r="HO42" s="263"/>
      <c r="HP42" s="263"/>
      <c r="HQ42" s="263"/>
      <c r="HR42" s="263"/>
      <c r="HS42" s="263"/>
      <c r="HT42" s="263"/>
      <c r="HU42" s="263"/>
      <c r="HV42" s="263"/>
      <c r="HW42" s="263"/>
      <c r="HX42" s="263"/>
      <c r="HY42" s="263"/>
      <c r="HZ42" s="263"/>
      <c r="IA42" s="263"/>
      <c r="IB42" s="263"/>
      <c r="IC42" s="263"/>
      <c r="ID42" s="263"/>
      <c r="IE42" s="263"/>
      <c r="IF42" s="263"/>
      <c r="IG42" s="263"/>
      <c r="IH42" s="263"/>
      <c r="II42" s="263"/>
      <c r="IJ42" s="263"/>
      <c r="IK42" s="263"/>
      <c r="IL42" s="263"/>
      <c r="IM42" s="263"/>
      <c r="IN42" s="263"/>
      <c r="IO42" s="263"/>
      <c r="IP42" s="263"/>
      <c r="IQ42" s="263"/>
      <c r="IR42" s="263"/>
      <c r="IS42" s="263"/>
      <c r="IT42" s="263"/>
      <c r="IU42" s="263"/>
      <c r="IV42" s="263"/>
    </row>
    <row r="45" spans="1:8" ht="22.5" customHeight="1">
      <c r="A45" s="238" t="s">
        <v>256</v>
      </c>
      <c r="D45" s="264" t="s">
        <v>257</v>
      </c>
      <c r="E45" s="264"/>
      <c r="F45" s="264"/>
      <c r="G45" s="264"/>
      <c r="H45" s="264"/>
    </row>
    <row r="46" spans="1:8" ht="22.5" customHeight="1">
      <c r="A46" s="238" t="s">
        <v>258</v>
      </c>
      <c r="D46" s="264" t="s">
        <v>259</v>
      </c>
      <c r="E46" s="264"/>
      <c r="F46" s="264"/>
      <c r="G46" s="264"/>
      <c r="H46" s="264"/>
    </row>
    <row r="47" spans="1:8" ht="19.5" customHeight="1">
      <c r="A47" s="238" t="s">
        <v>260</v>
      </c>
      <c r="D47" s="264" t="s">
        <v>261</v>
      </c>
      <c r="E47" s="264"/>
      <c r="F47" s="264"/>
      <c r="G47" s="264"/>
      <c r="H47" s="264"/>
    </row>
    <row r="48" spans="1:8" ht="21" customHeight="1">
      <c r="A48" s="238" t="s">
        <v>262</v>
      </c>
      <c r="D48" s="264" t="s">
        <v>263</v>
      </c>
      <c r="E48" s="264"/>
      <c r="F48" s="264"/>
      <c r="G48" s="264"/>
      <c r="H48" s="264"/>
    </row>
    <row r="49" ht="26.25" customHeight="1"/>
    <row r="50" ht="21" customHeight="1"/>
    <row r="54" s="238" customFormat="1" ht="14.25" customHeight="1"/>
  </sheetData>
  <sheetProtection selectLockedCells="1" selectUnlockedCells="1"/>
  <mergeCells count="48">
    <mergeCell ref="A1:AG3"/>
    <mergeCell ref="A4:A5"/>
    <mergeCell ref="D4:D5"/>
    <mergeCell ref="AG4:AG5"/>
    <mergeCell ref="AH4:AH5"/>
    <mergeCell ref="AI4:AI5"/>
    <mergeCell ref="E6:M6"/>
    <mergeCell ref="A7:A8"/>
    <mergeCell ref="D7:D8"/>
    <mergeCell ref="AG7:AG8"/>
    <mergeCell ref="AH7:AH8"/>
    <mergeCell ref="AI7:AI8"/>
    <mergeCell ref="E9:K9"/>
    <mergeCell ref="A13:A14"/>
    <mergeCell ref="D13:D14"/>
    <mergeCell ref="AG13:AG14"/>
    <mergeCell ref="AH13:AH14"/>
    <mergeCell ref="AI13:AI14"/>
    <mergeCell ref="A19:A20"/>
    <mergeCell ref="D19:D20"/>
    <mergeCell ref="AG19:AG20"/>
    <mergeCell ref="AH19:AH20"/>
    <mergeCell ref="AI19:AI20"/>
    <mergeCell ref="E21:AF21"/>
    <mergeCell ref="A24:A25"/>
    <mergeCell ref="D24:D25"/>
    <mergeCell ref="AG24:AG25"/>
    <mergeCell ref="AH24:AH25"/>
    <mergeCell ref="AI24:AI25"/>
    <mergeCell ref="A30:A31"/>
    <mergeCell ref="D30:D31"/>
    <mergeCell ref="AG30:AG31"/>
    <mergeCell ref="AH30:AH31"/>
    <mergeCell ref="AI30:AI31"/>
    <mergeCell ref="A34:A35"/>
    <mergeCell ref="D34:D35"/>
    <mergeCell ref="AG34:AG35"/>
    <mergeCell ref="AH34:AH35"/>
    <mergeCell ref="AI34:AI35"/>
    <mergeCell ref="A38:A39"/>
    <mergeCell ref="D38:D39"/>
    <mergeCell ref="AG38:AG39"/>
    <mergeCell ref="AH38:AH39"/>
    <mergeCell ref="AI38:AI39"/>
    <mergeCell ref="D45:H45"/>
    <mergeCell ref="D46:H46"/>
    <mergeCell ref="D47:H47"/>
    <mergeCell ref="D48:H48"/>
  </mergeCells>
  <printOptions/>
  <pageMargins left="0.03958333333333333" right="0.03958333333333333" top="0.3541666666666667" bottom="0.3541666666666667" header="0.5118110236220472" footer="0.5118110236220472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24"/>
  <sheetViews>
    <sheetView zoomScale="75" zoomScaleNormal="75" workbookViewId="0" topLeftCell="A97">
      <selection activeCell="P68" sqref="P68"/>
    </sheetView>
  </sheetViews>
  <sheetFormatPr defaultColWidth="9.140625" defaultRowHeight="18" customHeight="1"/>
  <cols>
    <col min="1" max="1" width="14.7109375" style="265" customWidth="1"/>
    <col min="2" max="2" width="47.00390625" style="265" customWidth="1"/>
    <col min="3" max="3" width="17.7109375" style="266" customWidth="1"/>
    <col min="4" max="4" width="19.140625" style="265" customWidth="1"/>
    <col min="5" max="36" width="9.140625" style="265" customWidth="1"/>
    <col min="37" max="37" width="7.140625" style="265" customWidth="1"/>
    <col min="38" max="38" width="5.140625" style="265" customWidth="1"/>
    <col min="39" max="58" width="4.421875" style="265" customWidth="1"/>
    <col min="59" max="59" width="12.00390625" style="265" customWidth="1"/>
    <col min="60" max="60" width="5.8515625" style="265" customWidth="1"/>
    <col min="61" max="237" width="9.140625" style="265" customWidth="1"/>
    <col min="238" max="252" width="11.57421875" style="267" customWidth="1"/>
    <col min="253" max="253" width="5.421875" style="267" customWidth="1"/>
    <col min="254" max="254" width="20.7109375" style="267" customWidth="1"/>
    <col min="255" max="255" width="8.00390625" style="267" customWidth="1"/>
    <col min="256" max="16384" width="6.8515625" style="267" customWidth="1"/>
  </cols>
  <sheetData>
    <row r="1" spans="1:256" s="266" customFormat="1" ht="33" customHeight="1">
      <c r="A1" s="268" t="s">
        <v>264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9"/>
      <c r="AH1" s="269"/>
      <c r="AI1" s="270"/>
      <c r="IC1" s="271"/>
      <c r="ID1" s="271"/>
      <c r="IE1" s="271"/>
      <c r="IF1" s="271"/>
      <c r="IG1" s="271"/>
      <c r="IH1" s="271"/>
      <c r="II1" s="271"/>
      <c r="IJ1" s="271"/>
      <c r="IK1" s="271"/>
      <c r="IL1" s="271"/>
      <c r="IM1" s="271"/>
      <c r="IN1" s="271"/>
      <c r="IO1" s="271"/>
      <c r="IP1" s="271"/>
      <c r="IQ1" s="271"/>
      <c r="IR1" s="271"/>
      <c r="IS1" s="271"/>
      <c r="IT1" s="271"/>
      <c r="IU1" s="271"/>
      <c r="IV1" s="271"/>
    </row>
    <row r="2" spans="1:60" s="266" customFormat="1" ht="21" customHeight="1">
      <c r="A2" s="272" t="s">
        <v>265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3"/>
      <c r="AH2" s="273"/>
      <c r="AI2" s="274"/>
      <c r="AK2" s="271">
        <v>114</v>
      </c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F2" s="271"/>
      <c r="BG2" s="271"/>
      <c r="BH2" s="271"/>
    </row>
    <row r="3" spans="1:60" s="266" customFormat="1" ht="25.5" customHeight="1">
      <c r="A3" s="275" t="s">
        <v>266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6"/>
      <c r="AH3" s="276"/>
      <c r="AI3" s="277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/>
      <c r="AX3" s="271"/>
      <c r="AY3" s="271"/>
      <c r="AZ3" s="271"/>
      <c r="BA3" s="271"/>
      <c r="BB3" s="271"/>
      <c r="BC3" s="271"/>
      <c r="BD3" s="271"/>
      <c r="BE3" s="271"/>
      <c r="BF3" s="271"/>
      <c r="BG3" s="271"/>
      <c r="BH3" s="271"/>
    </row>
    <row r="4" spans="1:36" s="282" customFormat="1" ht="20.25" customHeight="1">
      <c r="A4" s="278" t="s">
        <v>1</v>
      </c>
      <c r="B4" s="279" t="s">
        <v>2</v>
      </c>
      <c r="C4" s="279" t="s">
        <v>133</v>
      </c>
      <c r="D4" s="279" t="s">
        <v>4</v>
      </c>
      <c r="E4" s="279">
        <v>1</v>
      </c>
      <c r="F4" s="279">
        <v>2</v>
      </c>
      <c r="G4" s="279">
        <v>3</v>
      </c>
      <c r="H4" s="279">
        <v>4</v>
      </c>
      <c r="I4" s="279">
        <v>5</v>
      </c>
      <c r="J4" s="279">
        <v>6</v>
      </c>
      <c r="K4" s="279">
        <v>7</v>
      </c>
      <c r="L4" s="279">
        <v>8</v>
      </c>
      <c r="M4" s="279">
        <v>9</v>
      </c>
      <c r="N4" s="279">
        <v>10</v>
      </c>
      <c r="O4" s="279">
        <v>11</v>
      </c>
      <c r="P4" s="279">
        <v>12</v>
      </c>
      <c r="Q4" s="279">
        <v>13</v>
      </c>
      <c r="R4" s="279">
        <v>14</v>
      </c>
      <c r="S4" s="279">
        <v>15</v>
      </c>
      <c r="T4" s="279">
        <v>16</v>
      </c>
      <c r="U4" s="279">
        <v>17</v>
      </c>
      <c r="V4" s="279">
        <v>18</v>
      </c>
      <c r="W4" s="279">
        <v>19</v>
      </c>
      <c r="X4" s="279">
        <v>20</v>
      </c>
      <c r="Y4" s="279">
        <v>21</v>
      </c>
      <c r="Z4" s="279">
        <v>22</v>
      </c>
      <c r="AA4" s="279">
        <v>23</v>
      </c>
      <c r="AB4" s="279">
        <v>24</v>
      </c>
      <c r="AC4" s="279">
        <v>25</v>
      </c>
      <c r="AD4" s="279">
        <v>26</v>
      </c>
      <c r="AE4" s="279">
        <v>27</v>
      </c>
      <c r="AF4" s="279">
        <v>28</v>
      </c>
      <c r="AG4" s="280" t="s">
        <v>5</v>
      </c>
      <c r="AH4" s="281" t="s">
        <v>6</v>
      </c>
      <c r="AI4" s="281" t="s">
        <v>7</v>
      </c>
      <c r="AJ4" s="282" t="s">
        <v>267</v>
      </c>
    </row>
    <row r="5" spans="1:60" s="282" customFormat="1" ht="20.25" customHeight="1">
      <c r="A5" s="278"/>
      <c r="B5" s="279" t="s">
        <v>268</v>
      </c>
      <c r="C5" s="279" t="s">
        <v>206</v>
      </c>
      <c r="D5" s="279"/>
      <c r="E5" s="279" t="s">
        <v>9</v>
      </c>
      <c r="F5" s="279" t="s">
        <v>10</v>
      </c>
      <c r="G5" s="279" t="s">
        <v>11</v>
      </c>
      <c r="H5" s="279" t="s">
        <v>12</v>
      </c>
      <c r="I5" s="279" t="s">
        <v>13</v>
      </c>
      <c r="J5" s="279" t="s">
        <v>14</v>
      </c>
      <c r="K5" s="279" t="s">
        <v>15</v>
      </c>
      <c r="L5" s="279" t="s">
        <v>9</v>
      </c>
      <c r="M5" s="279" t="s">
        <v>10</v>
      </c>
      <c r="N5" s="279" t="s">
        <v>11</v>
      </c>
      <c r="O5" s="279" t="s">
        <v>12</v>
      </c>
      <c r="P5" s="279" t="s">
        <v>13</v>
      </c>
      <c r="Q5" s="279" t="s">
        <v>14</v>
      </c>
      <c r="R5" s="279" t="s">
        <v>15</v>
      </c>
      <c r="S5" s="279" t="s">
        <v>9</v>
      </c>
      <c r="T5" s="279" t="s">
        <v>10</v>
      </c>
      <c r="U5" s="279" t="s">
        <v>11</v>
      </c>
      <c r="V5" s="279" t="s">
        <v>12</v>
      </c>
      <c r="W5" s="279" t="s">
        <v>13</v>
      </c>
      <c r="X5" s="279" t="s">
        <v>14</v>
      </c>
      <c r="Y5" s="279" t="s">
        <v>15</v>
      </c>
      <c r="Z5" s="279" t="s">
        <v>9</v>
      </c>
      <c r="AA5" s="279" t="s">
        <v>10</v>
      </c>
      <c r="AB5" s="279" t="s">
        <v>11</v>
      </c>
      <c r="AC5" s="279" t="s">
        <v>12</v>
      </c>
      <c r="AD5" s="279" t="s">
        <v>13</v>
      </c>
      <c r="AE5" s="279" t="s">
        <v>14</v>
      </c>
      <c r="AF5" s="279" t="s">
        <v>15</v>
      </c>
      <c r="AG5" s="280"/>
      <c r="AH5" s="281"/>
      <c r="AI5" s="281"/>
      <c r="AJ5" s="283"/>
      <c r="AK5" s="284" t="s">
        <v>5</v>
      </c>
      <c r="AL5" s="284" t="s">
        <v>7</v>
      </c>
      <c r="AM5" s="266"/>
      <c r="AN5" s="285" t="s">
        <v>21</v>
      </c>
      <c r="AO5" s="285" t="s">
        <v>47</v>
      </c>
      <c r="AP5" s="285" t="s">
        <v>269</v>
      </c>
      <c r="AQ5" s="285" t="s">
        <v>28</v>
      </c>
      <c r="AR5" s="285" t="s">
        <v>22</v>
      </c>
      <c r="AS5" s="285" t="s">
        <v>270</v>
      </c>
      <c r="AT5" s="285" t="s">
        <v>271</v>
      </c>
      <c r="AU5" s="285" t="s">
        <v>67</v>
      </c>
      <c r="AV5" s="285" t="s">
        <v>49</v>
      </c>
      <c r="AW5" s="285" t="s">
        <v>84</v>
      </c>
      <c r="AX5" s="285" t="s">
        <v>87</v>
      </c>
      <c r="AY5" s="285" t="s">
        <v>90</v>
      </c>
      <c r="AZ5" s="285" t="s">
        <v>93</v>
      </c>
      <c r="BA5" s="285" t="s">
        <v>272</v>
      </c>
      <c r="BB5" s="284" t="s">
        <v>273</v>
      </c>
      <c r="BC5" s="284" t="s">
        <v>274</v>
      </c>
      <c r="BD5" s="284" t="s">
        <v>275</v>
      </c>
      <c r="BE5" s="284" t="s">
        <v>29</v>
      </c>
      <c r="BF5" s="284" t="s">
        <v>35</v>
      </c>
      <c r="BG5" s="286" t="s">
        <v>276</v>
      </c>
      <c r="BH5" s="286" t="s">
        <v>277</v>
      </c>
    </row>
    <row r="6" spans="1:60" s="282" customFormat="1" ht="20.25" customHeight="1">
      <c r="A6" s="287" t="s">
        <v>278</v>
      </c>
      <c r="B6" s="288" t="s">
        <v>279</v>
      </c>
      <c r="C6" s="287">
        <v>328016</v>
      </c>
      <c r="D6" s="289" t="s">
        <v>280</v>
      </c>
      <c r="E6" s="290"/>
      <c r="F6" s="290" t="s">
        <v>28</v>
      </c>
      <c r="G6" s="290" t="s">
        <v>28</v>
      </c>
      <c r="H6" s="290"/>
      <c r="I6" s="291" t="s">
        <v>28</v>
      </c>
      <c r="J6" s="292" t="s">
        <v>28</v>
      </c>
      <c r="K6" s="293" t="s">
        <v>28</v>
      </c>
      <c r="L6" s="290" t="s">
        <v>28</v>
      </c>
      <c r="M6" s="293" t="s">
        <v>47</v>
      </c>
      <c r="N6" s="290"/>
      <c r="O6" s="290" t="s">
        <v>28</v>
      </c>
      <c r="P6" s="291"/>
      <c r="Q6" s="291"/>
      <c r="R6" s="290" t="s">
        <v>28</v>
      </c>
      <c r="S6" s="293" t="s">
        <v>108</v>
      </c>
      <c r="T6" s="293" t="s">
        <v>28</v>
      </c>
      <c r="U6" s="290" t="s">
        <v>29</v>
      </c>
      <c r="V6" s="290"/>
      <c r="W6" s="291"/>
      <c r="X6" s="291" t="s">
        <v>28</v>
      </c>
      <c r="Y6" s="290"/>
      <c r="Z6" s="290"/>
      <c r="AA6" s="290" t="s">
        <v>28</v>
      </c>
      <c r="AB6" s="293" t="s">
        <v>28</v>
      </c>
      <c r="AC6" s="290"/>
      <c r="AD6" s="292" t="s">
        <v>28</v>
      </c>
      <c r="AE6" s="292" t="s">
        <v>28</v>
      </c>
      <c r="AF6" s="291"/>
      <c r="AG6" s="289">
        <f aca="true" t="shared" si="0" ref="AG6:AG24">AK6</f>
        <v>102</v>
      </c>
      <c r="AH6" s="294">
        <f aca="true" t="shared" si="1" ref="AH6:AH24">AG6+AI6</f>
        <v>186</v>
      </c>
      <c r="AI6" s="294">
        <f aca="true" t="shared" si="2" ref="AI6:AI24">AL6</f>
        <v>84</v>
      </c>
      <c r="AJ6" s="295" t="s">
        <v>281</v>
      </c>
      <c r="AK6" s="296">
        <f aca="true" t="shared" si="3" ref="AK6:AK24">$AK$2-BG6</f>
        <v>102</v>
      </c>
      <c r="AL6" s="296">
        <f aca="true" t="shared" si="4" ref="AL6:AL24">(BH6-AK6)</f>
        <v>84</v>
      </c>
      <c r="AM6" s="266"/>
      <c r="AN6" s="285">
        <f aca="true" t="shared" si="5" ref="AN6:AN24">COUNTIF(E6:AF6,"M")</f>
        <v>0</v>
      </c>
      <c r="AO6" s="285">
        <f aca="true" t="shared" si="6" ref="AO6:AO24">COUNTIF(E6:AF6,"T")</f>
        <v>1</v>
      </c>
      <c r="AP6" s="285">
        <f aca="true" t="shared" si="7" ref="AP6:AP24">COUNTIF(E6:AF6,"D")</f>
        <v>0</v>
      </c>
      <c r="AQ6" s="285">
        <f aca="true" t="shared" si="8" ref="AQ6:AQ24">COUNTIF(E6:AF6,"P")</f>
        <v>14</v>
      </c>
      <c r="AR6" s="285">
        <f aca="true" t="shared" si="9" ref="AR6:AR24">COUNTIF(E6:AF6,"M/T")</f>
        <v>0</v>
      </c>
      <c r="AS6" s="285">
        <f aca="true" t="shared" si="10" ref="AS6:AS24">COUNTIF(E6:AF6,"I/I")</f>
        <v>0</v>
      </c>
      <c r="AT6" s="285">
        <f aca="true" t="shared" si="11" ref="AT6:AT24">COUNTIF(E6:AF6,"I")</f>
        <v>0</v>
      </c>
      <c r="AU6" s="285">
        <f aca="true" t="shared" si="12" ref="AU6:AU24">COUNTIF(E6:AF6,"I²")</f>
        <v>0</v>
      </c>
      <c r="AV6" s="285">
        <f aca="true" t="shared" si="13" ref="AV6:AV24">COUNTIF(E6:AF6,"SN")</f>
        <v>0</v>
      </c>
      <c r="AW6" s="285">
        <f aca="true" t="shared" si="14" ref="AW6:AW10">COUNTIF(E6:AF6,"Ma")</f>
        <v>0</v>
      </c>
      <c r="AX6" s="285">
        <f aca="true" t="shared" si="15" ref="AX6:AX24">COUNTIF(E6:AF6,"Ta")</f>
        <v>0</v>
      </c>
      <c r="AY6" s="285">
        <f aca="true" t="shared" si="16" ref="AY6:AY24">COUNTIF(E6:AF6,"Da")</f>
        <v>0</v>
      </c>
      <c r="AZ6" s="285">
        <f>COUNTIF(E6:AF6,"T/I")</f>
        <v>1</v>
      </c>
      <c r="BA6" s="285">
        <f aca="true" t="shared" si="17" ref="BA6:BA10">COUNTIF(E6:AF6,"MTa")</f>
        <v>0</v>
      </c>
      <c r="BB6" s="284"/>
      <c r="BC6" s="284"/>
      <c r="BD6" s="284"/>
      <c r="BE6" s="284">
        <v>2</v>
      </c>
      <c r="BF6" s="284"/>
      <c r="BG6" s="285">
        <f aca="true" t="shared" si="18" ref="BG6:BG24">((BC6*6)+(BD6*6)+(BE6*6)+(BF6)+(BB6*6))</f>
        <v>12</v>
      </c>
      <c r="BH6" s="297">
        <f aca="true" t="shared" si="19" ref="BH6:BH10">(AN6*6)+(AO6*6)+(AP6*8)+(AQ6*12)+(AR6*12)+(AS6*11.5)+(AT6*6)+(AU6*6)+(AV6*12)+(AW6*6)+(AX6*6)+(AY6*8)+(AZ6*12)+(BA6*11.5)</f>
        <v>186</v>
      </c>
    </row>
    <row r="7" spans="1:60" s="282" customFormat="1" ht="20.25" customHeight="1">
      <c r="A7" s="287" t="s">
        <v>282</v>
      </c>
      <c r="B7" s="288" t="s">
        <v>283</v>
      </c>
      <c r="C7" s="287" t="s">
        <v>284</v>
      </c>
      <c r="D7" s="289" t="s">
        <v>280</v>
      </c>
      <c r="E7" s="290"/>
      <c r="F7" s="290" t="s">
        <v>28</v>
      </c>
      <c r="G7" s="293" t="s">
        <v>28</v>
      </c>
      <c r="H7" s="290"/>
      <c r="I7" s="291" t="s">
        <v>28</v>
      </c>
      <c r="J7" s="291"/>
      <c r="K7" s="290" t="s">
        <v>28</v>
      </c>
      <c r="L7" s="290" t="s">
        <v>28</v>
      </c>
      <c r="M7" s="290"/>
      <c r="N7" s="290"/>
      <c r="O7" s="290" t="s">
        <v>28</v>
      </c>
      <c r="P7" s="291"/>
      <c r="Q7" s="291"/>
      <c r="R7" s="290" t="s">
        <v>28</v>
      </c>
      <c r="S7" s="290"/>
      <c r="T7" s="293" t="s">
        <v>28</v>
      </c>
      <c r="U7" s="290" t="s">
        <v>28</v>
      </c>
      <c r="V7" s="290"/>
      <c r="W7" s="291"/>
      <c r="X7" s="292" t="s">
        <v>28</v>
      </c>
      <c r="Y7" s="290" t="s">
        <v>21</v>
      </c>
      <c r="Z7" s="290"/>
      <c r="AA7" s="290" t="s">
        <v>28</v>
      </c>
      <c r="AB7" s="293" t="s">
        <v>21</v>
      </c>
      <c r="AC7" s="290"/>
      <c r="AD7" s="291" t="s">
        <v>28</v>
      </c>
      <c r="AE7" s="291"/>
      <c r="AF7" s="292" t="s">
        <v>285</v>
      </c>
      <c r="AG7" s="289">
        <f t="shared" si="0"/>
        <v>114</v>
      </c>
      <c r="AH7" s="294">
        <f t="shared" si="1"/>
        <v>156</v>
      </c>
      <c r="AI7" s="294">
        <f t="shared" si="2"/>
        <v>42</v>
      </c>
      <c r="AJ7" s="295" t="s">
        <v>281</v>
      </c>
      <c r="AK7" s="296">
        <f t="shared" si="3"/>
        <v>114</v>
      </c>
      <c r="AL7" s="296">
        <f t="shared" si="4"/>
        <v>42</v>
      </c>
      <c r="AM7" s="266"/>
      <c r="AN7" s="285">
        <f t="shared" si="5"/>
        <v>2</v>
      </c>
      <c r="AO7" s="285">
        <f t="shared" si="6"/>
        <v>0</v>
      </c>
      <c r="AP7" s="285">
        <f t="shared" si="7"/>
        <v>0</v>
      </c>
      <c r="AQ7" s="285">
        <f t="shared" si="8"/>
        <v>12</v>
      </c>
      <c r="AR7" s="285">
        <f t="shared" si="9"/>
        <v>0</v>
      </c>
      <c r="AS7" s="285">
        <f t="shared" si="10"/>
        <v>0</v>
      </c>
      <c r="AT7" s="285">
        <f t="shared" si="11"/>
        <v>0</v>
      </c>
      <c r="AU7" s="285">
        <f t="shared" si="12"/>
        <v>0</v>
      </c>
      <c r="AV7" s="285">
        <f t="shared" si="13"/>
        <v>0</v>
      </c>
      <c r="AW7" s="285">
        <f t="shared" si="14"/>
        <v>0</v>
      </c>
      <c r="AX7" s="285">
        <f t="shared" si="15"/>
        <v>0</v>
      </c>
      <c r="AY7" s="285">
        <f t="shared" si="16"/>
        <v>0</v>
      </c>
      <c r="AZ7" s="285">
        <f aca="true" t="shared" si="20" ref="AZ7:AZ21">COUNTIF(E7:AF7,"Pa")</f>
        <v>0</v>
      </c>
      <c r="BA7" s="285">
        <f t="shared" si="17"/>
        <v>0</v>
      </c>
      <c r="BB7" s="284"/>
      <c r="BC7" s="284"/>
      <c r="BD7" s="284"/>
      <c r="BE7" s="284"/>
      <c r="BF7" s="284"/>
      <c r="BG7" s="285">
        <f t="shared" si="18"/>
        <v>0</v>
      </c>
      <c r="BH7" s="297">
        <f t="shared" si="19"/>
        <v>156</v>
      </c>
    </row>
    <row r="8" spans="1:60" s="282" customFormat="1" ht="20.25" customHeight="1">
      <c r="A8" s="287" t="s">
        <v>286</v>
      </c>
      <c r="B8" s="288" t="s">
        <v>287</v>
      </c>
      <c r="C8" s="287" t="s">
        <v>288</v>
      </c>
      <c r="D8" s="289" t="s">
        <v>280</v>
      </c>
      <c r="E8" s="293" t="s">
        <v>28</v>
      </c>
      <c r="F8" s="290" t="s">
        <v>28</v>
      </c>
      <c r="G8" s="293" t="s">
        <v>28</v>
      </c>
      <c r="H8" s="290"/>
      <c r="I8" s="291" t="s">
        <v>28</v>
      </c>
      <c r="J8" s="291"/>
      <c r="K8" s="290"/>
      <c r="L8" s="290" t="s">
        <v>28</v>
      </c>
      <c r="M8" s="290" t="s">
        <v>289</v>
      </c>
      <c r="N8" s="290"/>
      <c r="O8" s="290" t="s">
        <v>28</v>
      </c>
      <c r="P8" s="291"/>
      <c r="Q8" s="291"/>
      <c r="R8" s="290" t="s">
        <v>28</v>
      </c>
      <c r="S8" s="293" t="s">
        <v>21</v>
      </c>
      <c r="T8" s="293" t="s">
        <v>21</v>
      </c>
      <c r="U8" s="298" t="s">
        <v>29</v>
      </c>
      <c r="V8" s="290"/>
      <c r="W8" s="291"/>
      <c r="X8" s="299" t="s">
        <v>29</v>
      </c>
      <c r="Y8" s="290"/>
      <c r="Z8" s="290"/>
      <c r="AA8" s="298" t="s">
        <v>29</v>
      </c>
      <c r="AB8" s="290"/>
      <c r="AC8" s="290"/>
      <c r="AD8" s="291" t="s">
        <v>28</v>
      </c>
      <c r="AE8" s="291"/>
      <c r="AF8" s="291"/>
      <c r="AG8" s="289">
        <f t="shared" si="0"/>
        <v>78</v>
      </c>
      <c r="AH8" s="294">
        <f t="shared" si="1"/>
        <v>120</v>
      </c>
      <c r="AI8" s="294">
        <f t="shared" si="2"/>
        <v>42</v>
      </c>
      <c r="AJ8" s="295" t="s">
        <v>281</v>
      </c>
      <c r="AK8" s="296">
        <f t="shared" si="3"/>
        <v>78</v>
      </c>
      <c r="AL8" s="296">
        <f t="shared" si="4"/>
        <v>42</v>
      </c>
      <c r="AM8" s="266"/>
      <c r="AN8" s="285">
        <f t="shared" si="5"/>
        <v>2</v>
      </c>
      <c r="AO8" s="285">
        <f t="shared" si="6"/>
        <v>0</v>
      </c>
      <c r="AP8" s="285">
        <f t="shared" si="7"/>
        <v>0</v>
      </c>
      <c r="AQ8" s="285">
        <f t="shared" si="8"/>
        <v>8</v>
      </c>
      <c r="AR8" s="285">
        <f t="shared" si="9"/>
        <v>1</v>
      </c>
      <c r="AS8" s="285">
        <f t="shared" si="10"/>
        <v>0</v>
      </c>
      <c r="AT8" s="285">
        <f t="shared" si="11"/>
        <v>0</v>
      </c>
      <c r="AU8" s="285">
        <f t="shared" si="12"/>
        <v>0</v>
      </c>
      <c r="AV8" s="285">
        <f t="shared" si="13"/>
        <v>0</v>
      </c>
      <c r="AW8" s="285">
        <f t="shared" si="14"/>
        <v>0</v>
      </c>
      <c r="AX8" s="285">
        <f t="shared" si="15"/>
        <v>0</v>
      </c>
      <c r="AY8" s="285">
        <f t="shared" si="16"/>
        <v>0</v>
      </c>
      <c r="AZ8" s="285">
        <f t="shared" si="20"/>
        <v>0</v>
      </c>
      <c r="BA8" s="285">
        <f t="shared" si="17"/>
        <v>0</v>
      </c>
      <c r="BB8" s="284"/>
      <c r="BC8" s="284"/>
      <c r="BD8" s="284"/>
      <c r="BE8" s="284">
        <v>6</v>
      </c>
      <c r="BF8" s="284"/>
      <c r="BG8" s="285">
        <f t="shared" si="18"/>
        <v>36</v>
      </c>
      <c r="BH8" s="297">
        <f t="shared" si="19"/>
        <v>120</v>
      </c>
    </row>
    <row r="9" spans="1:60" s="282" customFormat="1" ht="20.25" customHeight="1">
      <c r="A9" s="287" t="s">
        <v>290</v>
      </c>
      <c r="B9" s="288" t="s">
        <v>291</v>
      </c>
      <c r="C9" s="287" t="s">
        <v>292</v>
      </c>
      <c r="D9" s="289" t="s">
        <v>280</v>
      </c>
      <c r="E9" s="290" t="s">
        <v>28</v>
      </c>
      <c r="F9" s="290" t="s">
        <v>28</v>
      </c>
      <c r="G9" s="290"/>
      <c r="H9" s="290"/>
      <c r="I9" s="291"/>
      <c r="J9" s="291"/>
      <c r="K9" s="290"/>
      <c r="L9" s="290"/>
      <c r="M9" s="290"/>
      <c r="N9" s="290"/>
      <c r="O9" s="290"/>
      <c r="P9" s="291"/>
      <c r="Q9" s="291" t="s">
        <v>28</v>
      </c>
      <c r="R9" s="290"/>
      <c r="S9" s="290"/>
      <c r="T9" s="290" t="s">
        <v>28</v>
      </c>
      <c r="U9" s="298" t="s">
        <v>29</v>
      </c>
      <c r="V9" s="290"/>
      <c r="W9" s="291"/>
      <c r="X9" s="299" t="s">
        <v>29</v>
      </c>
      <c r="Y9" s="290"/>
      <c r="Z9" s="290"/>
      <c r="AA9" s="298" t="s">
        <v>29</v>
      </c>
      <c r="AB9" s="298" t="s">
        <v>29</v>
      </c>
      <c r="AC9" s="290"/>
      <c r="AD9" s="299" t="s">
        <v>29</v>
      </c>
      <c r="AE9" s="291"/>
      <c r="AF9" s="291" t="s">
        <v>21</v>
      </c>
      <c r="AG9" s="289">
        <f t="shared" si="0"/>
        <v>54</v>
      </c>
      <c r="AH9" s="294">
        <f t="shared" si="1"/>
        <v>54</v>
      </c>
      <c r="AI9" s="294">
        <f t="shared" si="2"/>
        <v>0</v>
      </c>
      <c r="AJ9" s="295" t="s">
        <v>281</v>
      </c>
      <c r="AK9" s="296">
        <f t="shared" si="3"/>
        <v>54</v>
      </c>
      <c r="AL9" s="296">
        <f t="shared" si="4"/>
        <v>0</v>
      </c>
      <c r="AM9" s="266"/>
      <c r="AN9" s="285">
        <f t="shared" si="5"/>
        <v>1</v>
      </c>
      <c r="AO9" s="285">
        <f t="shared" si="6"/>
        <v>0</v>
      </c>
      <c r="AP9" s="285">
        <f t="shared" si="7"/>
        <v>0</v>
      </c>
      <c r="AQ9" s="285">
        <f t="shared" si="8"/>
        <v>4</v>
      </c>
      <c r="AR9" s="285">
        <f t="shared" si="9"/>
        <v>0</v>
      </c>
      <c r="AS9" s="285">
        <f t="shared" si="10"/>
        <v>0</v>
      </c>
      <c r="AT9" s="285">
        <f t="shared" si="11"/>
        <v>0</v>
      </c>
      <c r="AU9" s="285">
        <f t="shared" si="12"/>
        <v>0</v>
      </c>
      <c r="AV9" s="285">
        <f t="shared" si="13"/>
        <v>0</v>
      </c>
      <c r="AW9" s="285">
        <f t="shared" si="14"/>
        <v>0</v>
      </c>
      <c r="AX9" s="285">
        <f t="shared" si="15"/>
        <v>0</v>
      </c>
      <c r="AY9" s="285">
        <f t="shared" si="16"/>
        <v>0</v>
      </c>
      <c r="AZ9" s="285">
        <f t="shared" si="20"/>
        <v>0</v>
      </c>
      <c r="BA9" s="285">
        <f t="shared" si="17"/>
        <v>0</v>
      </c>
      <c r="BB9" s="284"/>
      <c r="BC9" s="284"/>
      <c r="BD9" s="284"/>
      <c r="BE9" s="284">
        <v>10</v>
      </c>
      <c r="BF9" s="284"/>
      <c r="BG9" s="285">
        <f t="shared" si="18"/>
        <v>60</v>
      </c>
      <c r="BH9" s="297">
        <f t="shared" si="19"/>
        <v>54</v>
      </c>
    </row>
    <row r="10" spans="1:60" s="282" customFormat="1" ht="20.25" customHeight="1">
      <c r="A10" s="287">
        <v>152587</v>
      </c>
      <c r="B10" s="288" t="s">
        <v>293</v>
      </c>
      <c r="C10" s="287">
        <v>152587</v>
      </c>
      <c r="D10" s="289" t="s">
        <v>280</v>
      </c>
      <c r="E10" s="290"/>
      <c r="F10" s="290" t="s">
        <v>28</v>
      </c>
      <c r="G10" s="293" t="s">
        <v>21</v>
      </c>
      <c r="H10" s="290"/>
      <c r="I10" s="291" t="s">
        <v>28</v>
      </c>
      <c r="J10" s="291"/>
      <c r="K10" s="293" t="s">
        <v>28</v>
      </c>
      <c r="L10" s="290" t="s">
        <v>28</v>
      </c>
      <c r="M10" s="290"/>
      <c r="N10" s="293" t="s">
        <v>28</v>
      </c>
      <c r="O10" s="298" t="s">
        <v>29</v>
      </c>
      <c r="P10" s="292" t="s">
        <v>28</v>
      </c>
      <c r="Q10" s="291"/>
      <c r="R10" s="290" t="s">
        <v>28</v>
      </c>
      <c r="S10" s="290" t="s">
        <v>28</v>
      </c>
      <c r="T10" s="290"/>
      <c r="U10" s="290" t="s">
        <v>28</v>
      </c>
      <c r="V10" s="293" t="s">
        <v>28</v>
      </c>
      <c r="W10" s="291"/>
      <c r="X10" s="292" t="s">
        <v>28</v>
      </c>
      <c r="Y10" s="290" t="s">
        <v>28</v>
      </c>
      <c r="Z10" s="290"/>
      <c r="AA10" s="290" t="s">
        <v>28</v>
      </c>
      <c r="AB10" s="290" t="s">
        <v>28</v>
      </c>
      <c r="AC10" s="290"/>
      <c r="AD10" s="291"/>
      <c r="AE10" s="291"/>
      <c r="AF10" s="291"/>
      <c r="AG10" s="289">
        <f t="shared" si="0"/>
        <v>102</v>
      </c>
      <c r="AH10" s="294">
        <f t="shared" si="1"/>
        <v>174</v>
      </c>
      <c r="AI10" s="294">
        <f t="shared" si="2"/>
        <v>72</v>
      </c>
      <c r="AJ10" s="295" t="s">
        <v>281</v>
      </c>
      <c r="AK10" s="296">
        <f t="shared" si="3"/>
        <v>102</v>
      </c>
      <c r="AL10" s="296">
        <f t="shared" si="4"/>
        <v>72</v>
      </c>
      <c r="AM10" s="266"/>
      <c r="AN10" s="285">
        <f t="shared" si="5"/>
        <v>1</v>
      </c>
      <c r="AO10" s="285">
        <f t="shared" si="6"/>
        <v>0</v>
      </c>
      <c r="AP10" s="285">
        <f t="shared" si="7"/>
        <v>0</v>
      </c>
      <c r="AQ10" s="285">
        <f t="shared" si="8"/>
        <v>14</v>
      </c>
      <c r="AR10" s="285">
        <f t="shared" si="9"/>
        <v>0</v>
      </c>
      <c r="AS10" s="285">
        <f t="shared" si="10"/>
        <v>0</v>
      </c>
      <c r="AT10" s="285">
        <f t="shared" si="11"/>
        <v>0</v>
      </c>
      <c r="AU10" s="285">
        <f t="shared" si="12"/>
        <v>0</v>
      </c>
      <c r="AV10" s="285">
        <f t="shared" si="13"/>
        <v>0</v>
      </c>
      <c r="AW10" s="285">
        <f t="shared" si="14"/>
        <v>0</v>
      </c>
      <c r="AX10" s="285">
        <f t="shared" si="15"/>
        <v>0</v>
      </c>
      <c r="AY10" s="285">
        <f t="shared" si="16"/>
        <v>0</v>
      </c>
      <c r="AZ10" s="285">
        <f t="shared" si="20"/>
        <v>0</v>
      </c>
      <c r="BA10" s="285">
        <f t="shared" si="17"/>
        <v>0</v>
      </c>
      <c r="BB10" s="284"/>
      <c r="BC10" s="284"/>
      <c r="BD10" s="284"/>
      <c r="BE10" s="284">
        <v>2</v>
      </c>
      <c r="BF10" s="284"/>
      <c r="BG10" s="285">
        <f t="shared" si="18"/>
        <v>12</v>
      </c>
      <c r="BH10" s="297">
        <f t="shared" si="19"/>
        <v>174</v>
      </c>
    </row>
    <row r="11" spans="1:60" s="282" customFormat="1" ht="20.25" customHeight="1">
      <c r="A11" s="287" t="s">
        <v>294</v>
      </c>
      <c r="B11" s="288" t="s">
        <v>295</v>
      </c>
      <c r="C11" s="287">
        <v>596143</v>
      </c>
      <c r="D11" s="289" t="s">
        <v>296</v>
      </c>
      <c r="E11" s="293" t="s">
        <v>21</v>
      </c>
      <c r="F11" s="293" t="s">
        <v>28</v>
      </c>
      <c r="G11" s="298" t="s">
        <v>29</v>
      </c>
      <c r="H11" s="290"/>
      <c r="I11" s="299" t="s">
        <v>29</v>
      </c>
      <c r="J11" s="291"/>
      <c r="K11" s="290"/>
      <c r="L11" s="298" t="s">
        <v>29</v>
      </c>
      <c r="M11" s="298" t="s">
        <v>29</v>
      </c>
      <c r="N11" s="298" t="s">
        <v>29</v>
      </c>
      <c r="O11" s="298" t="s">
        <v>29</v>
      </c>
      <c r="P11" s="291"/>
      <c r="Q11" s="292" t="s">
        <v>28</v>
      </c>
      <c r="R11" s="293" t="s">
        <v>28</v>
      </c>
      <c r="S11" s="290" t="s">
        <v>28</v>
      </c>
      <c r="T11" s="293" t="s">
        <v>28</v>
      </c>
      <c r="U11" s="290" t="s">
        <v>28</v>
      </c>
      <c r="V11" s="290"/>
      <c r="W11" s="291"/>
      <c r="X11" s="291" t="s">
        <v>28</v>
      </c>
      <c r="Y11" s="290" t="s">
        <v>28</v>
      </c>
      <c r="Z11" s="290" t="s">
        <v>28</v>
      </c>
      <c r="AA11" s="290" t="s">
        <v>47</v>
      </c>
      <c r="AB11" s="290" t="s">
        <v>28</v>
      </c>
      <c r="AC11" s="293" t="s">
        <v>28</v>
      </c>
      <c r="AD11" s="291" t="s">
        <v>28</v>
      </c>
      <c r="AE11" s="291"/>
      <c r="AF11" s="291"/>
      <c r="AG11" s="289">
        <f t="shared" si="0"/>
        <v>72</v>
      </c>
      <c r="AH11" s="294">
        <f t="shared" si="1"/>
        <v>156</v>
      </c>
      <c r="AI11" s="294">
        <f t="shared" si="2"/>
        <v>84</v>
      </c>
      <c r="AJ11" s="295" t="s">
        <v>281</v>
      </c>
      <c r="AK11" s="296">
        <f t="shared" si="3"/>
        <v>72</v>
      </c>
      <c r="AL11" s="296">
        <f t="shared" si="4"/>
        <v>84</v>
      </c>
      <c r="AM11" s="266"/>
      <c r="AN11" s="285">
        <f t="shared" si="5"/>
        <v>1</v>
      </c>
      <c r="AO11" s="285">
        <f t="shared" si="6"/>
        <v>1</v>
      </c>
      <c r="AP11" s="285">
        <f t="shared" si="7"/>
        <v>0</v>
      </c>
      <c r="AQ11" s="285">
        <f t="shared" si="8"/>
        <v>12</v>
      </c>
      <c r="AR11" s="285">
        <f t="shared" si="9"/>
        <v>0</v>
      </c>
      <c r="AS11" s="285">
        <f t="shared" si="10"/>
        <v>0</v>
      </c>
      <c r="AT11" s="285">
        <f t="shared" si="11"/>
        <v>0</v>
      </c>
      <c r="AU11" s="285">
        <f t="shared" si="12"/>
        <v>0</v>
      </c>
      <c r="AV11" s="285">
        <f t="shared" si="13"/>
        <v>0</v>
      </c>
      <c r="AW11" s="285">
        <f>COUNTIF(E11:AF11,"M/AT")</f>
        <v>0</v>
      </c>
      <c r="AX11" s="285">
        <f t="shared" si="15"/>
        <v>0</v>
      </c>
      <c r="AY11" s="285">
        <f t="shared" si="16"/>
        <v>0</v>
      </c>
      <c r="AZ11" s="285">
        <f t="shared" si="20"/>
        <v>0</v>
      </c>
      <c r="BA11" s="285">
        <f>COUNTIF(E11:AF11,"M/AT")</f>
        <v>0</v>
      </c>
      <c r="BB11" s="284"/>
      <c r="BC11" s="284"/>
      <c r="BD11" s="284"/>
      <c r="BE11" s="284">
        <v>7</v>
      </c>
      <c r="BF11" s="284"/>
      <c r="BG11" s="285">
        <f t="shared" si="18"/>
        <v>42</v>
      </c>
      <c r="BH11" s="297">
        <f>(AN11*6)+(AO11*6)+(AP11*8)+(AQ11*12)+(AR11*12)+(AS11*11.5)+(AT11*6)+(AU11*6)+(AV11*12)+(AW11*6)+(AX11*6)+(AY11*8)+(AZ11*12)+(BA11*6)</f>
        <v>156</v>
      </c>
    </row>
    <row r="12" spans="1:60" s="282" customFormat="1" ht="20.25" customHeight="1">
      <c r="A12" s="287" t="s">
        <v>297</v>
      </c>
      <c r="B12" s="288" t="s">
        <v>298</v>
      </c>
      <c r="C12" s="287"/>
      <c r="D12" s="289" t="s">
        <v>280</v>
      </c>
      <c r="E12" s="290"/>
      <c r="F12" s="298" t="s">
        <v>29</v>
      </c>
      <c r="G12" s="290"/>
      <c r="H12" s="290"/>
      <c r="I12" s="299" t="s">
        <v>29</v>
      </c>
      <c r="J12" s="291"/>
      <c r="K12" s="290"/>
      <c r="L12" s="290" t="s">
        <v>28</v>
      </c>
      <c r="M12" s="290"/>
      <c r="N12" s="290"/>
      <c r="O12" s="290" t="s">
        <v>28</v>
      </c>
      <c r="P12" s="291"/>
      <c r="Q12" s="291"/>
      <c r="R12" s="290" t="s">
        <v>28</v>
      </c>
      <c r="S12" s="290"/>
      <c r="T12" s="290" t="s">
        <v>289</v>
      </c>
      <c r="U12" s="290" t="s">
        <v>28</v>
      </c>
      <c r="V12" s="290"/>
      <c r="W12" s="291"/>
      <c r="X12" s="291" t="s">
        <v>28</v>
      </c>
      <c r="Y12" s="293" t="s">
        <v>28</v>
      </c>
      <c r="Z12" s="290"/>
      <c r="AA12" s="290" t="s">
        <v>28</v>
      </c>
      <c r="AB12" s="290"/>
      <c r="AC12" s="290"/>
      <c r="AD12" s="291" t="s">
        <v>28</v>
      </c>
      <c r="AE12" s="291"/>
      <c r="AF12" s="292" t="s">
        <v>28</v>
      </c>
      <c r="AG12" s="289">
        <f t="shared" si="0"/>
        <v>90</v>
      </c>
      <c r="AH12" s="294">
        <f t="shared" si="1"/>
        <v>120</v>
      </c>
      <c r="AI12" s="294">
        <f t="shared" si="2"/>
        <v>30</v>
      </c>
      <c r="AJ12" s="295" t="s">
        <v>281</v>
      </c>
      <c r="AK12" s="296">
        <f t="shared" si="3"/>
        <v>90</v>
      </c>
      <c r="AL12" s="296">
        <f t="shared" si="4"/>
        <v>30</v>
      </c>
      <c r="AM12" s="266"/>
      <c r="AN12" s="285">
        <f t="shared" si="5"/>
        <v>0</v>
      </c>
      <c r="AO12" s="285">
        <f t="shared" si="6"/>
        <v>0</v>
      </c>
      <c r="AP12" s="285">
        <f t="shared" si="7"/>
        <v>0</v>
      </c>
      <c r="AQ12" s="285">
        <f t="shared" si="8"/>
        <v>9</v>
      </c>
      <c r="AR12" s="285">
        <f t="shared" si="9"/>
        <v>1</v>
      </c>
      <c r="AS12" s="285">
        <f t="shared" si="10"/>
        <v>0</v>
      </c>
      <c r="AT12" s="285">
        <f t="shared" si="11"/>
        <v>0</v>
      </c>
      <c r="AU12" s="285">
        <f t="shared" si="12"/>
        <v>0</v>
      </c>
      <c r="AV12" s="285">
        <f t="shared" si="13"/>
        <v>0</v>
      </c>
      <c r="AW12" s="285">
        <f aca="true" t="shared" si="21" ref="AW12:AW16">COUNTIF(E12:AF12,"Ma")</f>
        <v>0</v>
      </c>
      <c r="AX12" s="285">
        <f t="shared" si="15"/>
        <v>0</v>
      </c>
      <c r="AY12" s="285">
        <f t="shared" si="16"/>
        <v>0</v>
      </c>
      <c r="AZ12" s="285">
        <f t="shared" si="20"/>
        <v>0</v>
      </c>
      <c r="BA12" s="285">
        <f aca="true" t="shared" si="22" ref="BA12:BA24">COUNTIF(E12:AF12,"MTa")</f>
        <v>0</v>
      </c>
      <c r="BB12" s="284"/>
      <c r="BC12" s="284"/>
      <c r="BD12" s="284"/>
      <c r="BE12" s="284">
        <v>4</v>
      </c>
      <c r="BF12" s="284"/>
      <c r="BG12" s="285">
        <f t="shared" si="18"/>
        <v>24</v>
      </c>
      <c r="BH12" s="297">
        <f aca="true" t="shared" si="23" ref="BH12:BH16">(AN12*6)+(AO12*6)+(AP12*8)+(AQ12*12)+(AR12*12)+(AS12*11.5)+(AT12*6)+(AU12*6)+(AV12*12)+(AW12*6)+(AX12*6)+(AY12*8)+(AZ12*12)+(BA12*11.5)</f>
        <v>120</v>
      </c>
    </row>
    <row r="13" spans="1:60" s="282" customFormat="1" ht="20.25" customHeight="1">
      <c r="A13" s="287" t="s">
        <v>299</v>
      </c>
      <c r="B13" s="288" t="s">
        <v>300</v>
      </c>
      <c r="C13" s="287" t="s">
        <v>301</v>
      </c>
      <c r="D13" s="289" t="s">
        <v>280</v>
      </c>
      <c r="E13" s="300" t="s">
        <v>28</v>
      </c>
      <c r="F13" s="301" t="s">
        <v>28</v>
      </c>
      <c r="G13" s="300" t="s">
        <v>21</v>
      </c>
      <c r="H13" s="300" t="s">
        <v>28</v>
      </c>
      <c r="I13" s="302" t="s">
        <v>28</v>
      </c>
      <c r="J13" s="303" t="s">
        <v>28</v>
      </c>
      <c r="K13" s="300" t="s">
        <v>21</v>
      </c>
      <c r="L13" s="301" t="s">
        <v>28</v>
      </c>
      <c r="M13" s="300" t="s">
        <v>21</v>
      </c>
      <c r="N13" s="301" t="s">
        <v>28</v>
      </c>
      <c r="O13" s="301"/>
      <c r="P13" s="303" t="s">
        <v>28</v>
      </c>
      <c r="Q13" s="302"/>
      <c r="R13" s="301" t="s">
        <v>28</v>
      </c>
      <c r="S13" s="300" t="s">
        <v>28</v>
      </c>
      <c r="T13" s="301" t="s">
        <v>28</v>
      </c>
      <c r="U13" s="301"/>
      <c r="V13" s="304" t="s">
        <v>29</v>
      </c>
      <c r="W13" s="302"/>
      <c r="X13" s="302" t="s">
        <v>28</v>
      </c>
      <c r="Y13" s="300" t="s">
        <v>28</v>
      </c>
      <c r="Z13" s="301" t="s">
        <v>28</v>
      </c>
      <c r="AA13" s="300" t="s">
        <v>28</v>
      </c>
      <c r="AB13" s="301"/>
      <c r="AC13" s="301"/>
      <c r="AD13" s="302"/>
      <c r="AE13" s="302"/>
      <c r="AF13" s="302"/>
      <c r="AG13" s="289">
        <f t="shared" si="0"/>
        <v>102</v>
      </c>
      <c r="AH13" s="294">
        <f t="shared" si="1"/>
        <v>198</v>
      </c>
      <c r="AI13" s="294">
        <f t="shared" si="2"/>
        <v>96</v>
      </c>
      <c r="AJ13" s="295" t="s">
        <v>281</v>
      </c>
      <c r="AK13" s="296">
        <f t="shared" si="3"/>
        <v>102</v>
      </c>
      <c r="AL13" s="296">
        <f t="shared" si="4"/>
        <v>96</v>
      </c>
      <c r="AM13" s="266"/>
      <c r="AN13" s="285">
        <f t="shared" si="5"/>
        <v>3</v>
      </c>
      <c r="AO13" s="285">
        <f t="shared" si="6"/>
        <v>0</v>
      </c>
      <c r="AP13" s="285">
        <f t="shared" si="7"/>
        <v>0</v>
      </c>
      <c r="AQ13" s="285">
        <f t="shared" si="8"/>
        <v>15</v>
      </c>
      <c r="AR13" s="285">
        <f t="shared" si="9"/>
        <v>0</v>
      </c>
      <c r="AS13" s="285">
        <f t="shared" si="10"/>
        <v>0</v>
      </c>
      <c r="AT13" s="285">
        <f t="shared" si="11"/>
        <v>0</v>
      </c>
      <c r="AU13" s="285">
        <f t="shared" si="12"/>
        <v>0</v>
      </c>
      <c r="AV13" s="285">
        <f t="shared" si="13"/>
        <v>0</v>
      </c>
      <c r="AW13" s="285">
        <f t="shared" si="21"/>
        <v>0</v>
      </c>
      <c r="AX13" s="285">
        <f t="shared" si="15"/>
        <v>0</v>
      </c>
      <c r="AY13" s="285">
        <f t="shared" si="16"/>
        <v>0</v>
      </c>
      <c r="AZ13" s="285">
        <f t="shared" si="20"/>
        <v>0</v>
      </c>
      <c r="BA13" s="285">
        <f t="shared" si="22"/>
        <v>0</v>
      </c>
      <c r="BB13" s="284"/>
      <c r="BC13" s="284"/>
      <c r="BD13" s="284"/>
      <c r="BE13" s="284">
        <v>2</v>
      </c>
      <c r="BF13" s="284"/>
      <c r="BG13" s="285">
        <f t="shared" si="18"/>
        <v>12</v>
      </c>
      <c r="BH13" s="297">
        <f t="shared" si="23"/>
        <v>198</v>
      </c>
    </row>
    <row r="14" spans="1:60" s="282" customFormat="1" ht="20.25" customHeight="1">
      <c r="A14" s="287" t="s">
        <v>302</v>
      </c>
      <c r="B14" s="288" t="s">
        <v>303</v>
      </c>
      <c r="C14" s="287" t="s">
        <v>304</v>
      </c>
      <c r="D14" s="289" t="s">
        <v>280</v>
      </c>
      <c r="E14" s="290"/>
      <c r="F14" s="290" t="s">
        <v>28</v>
      </c>
      <c r="G14" s="290"/>
      <c r="H14" s="293" t="s">
        <v>28</v>
      </c>
      <c r="I14" s="291" t="s">
        <v>28</v>
      </c>
      <c r="J14" s="292" t="s">
        <v>28</v>
      </c>
      <c r="K14" s="290"/>
      <c r="L14" s="290" t="s">
        <v>28</v>
      </c>
      <c r="M14" s="290"/>
      <c r="N14" s="293" t="s">
        <v>28</v>
      </c>
      <c r="O14" s="290" t="s">
        <v>28</v>
      </c>
      <c r="P14" s="291"/>
      <c r="Q14" s="291"/>
      <c r="R14" s="290" t="s">
        <v>28</v>
      </c>
      <c r="S14" s="290"/>
      <c r="T14" s="293" t="s">
        <v>28</v>
      </c>
      <c r="U14" s="290" t="s">
        <v>28</v>
      </c>
      <c r="V14" s="290"/>
      <c r="W14" s="291"/>
      <c r="X14" s="291" t="s">
        <v>28</v>
      </c>
      <c r="Y14" s="290" t="s">
        <v>28</v>
      </c>
      <c r="Z14" s="290"/>
      <c r="AA14" s="293" t="s">
        <v>28</v>
      </c>
      <c r="AB14" s="290"/>
      <c r="AC14" s="293" t="s">
        <v>28</v>
      </c>
      <c r="AD14" s="291" t="s">
        <v>28</v>
      </c>
      <c r="AE14" s="291"/>
      <c r="AF14" s="291"/>
      <c r="AG14" s="289">
        <f t="shared" si="0"/>
        <v>114</v>
      </c>
      <c r="AH14" s="294">
        <f t="shared" si="1"/>
        <v>180</v>
      </c>
      <c r="AI14" s="294">
        <f t="shared" si="2"/>
        <v>66</v>
      </c>
      <c r="AJ14" s="295" t="s">
        <v>281</v>
      </c>
      <c r="AK14" s="296">
        <f t="shared" si="3"/>
        <v>114</v>
      </c>
      <c r="AL14" s="296">
        <f t="shared" si="4"/>
        <v>66</v>
      </c>
      <c r="AM14" s="266"/>
      <c r="AN14" s="285">
        <f t="shared" si="5"/>
        <v>0</v>
      </c>
      <c r="AO14" s="285">
        <f t="shared" si="6"/>
        <v>0</v>
      </c>
      <c r="AP14" s="285">
        <f t="shared" si="7"/>
        <v>0</v>
      </c>
      <c r="AQ14" s="285">
        <f t="shared" si="8"/>
        <v>15</v>
      </c>
      <c r="AR14" s="285">
        <f t="shared" si="9"/>
        <v>0</v>
      </c>
      <c r="AS14" s="285">
        <f t="shared" si="10"/>
        <v>0</v>
      </c>
      <c r="AT14" s="285">
        <f t="shared" si="11"/>
        <v>0</v>
      </c>
      <c r="AU14" s="285">
        <f t="shared" si="12"/>
        <v>0</v>
      </c>
      <c r="AV14" s="285">
        <f t="shared" si="13"/>
        <v>0</v>
      </c>
      <c r="AW14" s="285">
        <f t="shared" si="21"/>
        <v>0</v>
      </c>
      <c r="AX14" s="285">
        <f t="shared" si="15"/>
        <v>0</v>
      </c>
      <c r="AY14" s="285">
        <f t="shared" si="16"/>
        <v>0</v>
      </c>
      <c r="AZ14" s="285">
        <f t="shared" si="20"/>
        <v>0</v>
      </c>
      <c r="BA14" s="285">
        <f t="shared" si="22"/>
        <v>0</v>
      </c>
      <c r="BB14" s="284"/>
      <c r="BC14" s="284"/>
      <c r="BD14" s="284"/>
      <c r="BE14" s="284"/>
      <c r="BF14" s="284"/>
      <c r="BG14" s="285">
        <f t="shared" si="18"/>
        <v>0</v>
      </c>
      <c r="BH14" s="297">
        <f t="shared" si="23"/>
        <v>180</v>
      </c>
    </row>
    <row r="15" spans="1:62" s="282" customFormat="1" ht="20.25" customHeight="1">
      <c r="A15" s="287" t="s">
        <v>305</v>
      </c>
      <c r="B15" s="288" t="s">
        <v>306</v>
      </c>
      <c r="C15" s="287">
        <v>645401</v>
      </c>
      <c r="D15" s="289" t="s">
        <v>280</v>
      </c>
      <c r="E15" s="290"/>
      <c r="F15" s="290"/>
      <c r="G15" s="290"/>
      <c r="H15" s="298" t="s">
        <v>29</v>
      </c>
      <c r="I15" s="299" t="s">
        <v>29</v>
      </c>
      <c r="J15" s="299"/>
      <c r="K15" s="298"/>
      <c r="L15" s="298" t="s">
        <v>29</v>
      </c>
      <c r="M15" s="293" t="s">
        <v>28</v>
      </c>
      <c r="N15" s="290"/>
      <c r="O15" s="290" t="s">
        <v>28</v>
      </c>
      <c r="P15" s="291" t="s">
        <v>28</v>
      </c>
      <c r="Q15" s="291"/>
      <c r="R15" s="290" t="s">
        <v>28</v>
      </c>
      <c r="S15" s="290"/>
      <c r="T15" s="290"/>
      <c r="U15" s="290" t="s">
        <v>28</v>
      </c>
      <c r="V15" s="293" t="s">
        <v>28</v>
      </c>
      <c r="W15" s="291"/>
      <c r="X15" s="291" t="s">
        <v>289</v>
      </c>
      <c r="Y15" s="293" t="s">
        <v>28</v>
      </c>
      <c r="Z15" s="290" t="s">
        <v>28</v>
      </c>
      <c r="AA15" s="290" t="s">
        <v>28</v>
      </c>
      <c r="AB15" s="290"/>
      <c r="AC15" s="293" t="s">
        <v>28</v>
      </c>
      <c r="AD15" s="291"/>
      <c r="AE15" s="292" t="s">
        <v>28</v>
      </c>
      <c r="AF15" s="305"/>
      <c r="AG15" s="289">
        <f t="shared" si="0"/>
        <v>78</v>
      </c>
      <c r="AH15" s="294">
        <f t="shared" si="1"/>
        <v>144</v>
      </c>
      <c r="AI15" s="294">
        <f t="shared" si="2"/>
        <v>66</v>
      </c>
      <c r="AJ15" s="295" t="s">
        <v>281</v>
      </c>
      <c r="AK15" s="296">
        <f t="shared" si="3"/>
        <v>78</v>
      </c>
      <c r="AL15" s="296">
        <f t="shared" si="4"/>
        <v>66</v>
      </c>
      <c r="AM15" s="266"/>
      <c r="AN15" s="285">
        <f t="shared" si="5"/>
        <v>0</v>
      </c>
      <c r="AO15" s="285">
        <f t="shared" si="6"/>
        <v>0</v>
      </c>
      <c r="AP15" s="285">
        <f t="shared" si="7"/>
        <v>0</v>
      </c>
      <c r="AQ15" s="285">
        <f t="shared" si="8"/>
        <v>11</v>
      </c>
      <c r="AR15" s="285">
        <f t="shared" si="9"/>
        <v>1</v>
      </c>
      <c r="AS15" s="285">
        <f t="shared" si="10"/>
        <v>0</v>
      </c>
      <c r="AT15" s="285">
        <f t="shared" si="11"/>
        <v>0</v>
      </c>
      <c r="AU15" s="285">
        <f t="shared" si="12"/>
        <v>0</v>
      </c>
      <c r="AV15" s="285">
        <f t="shared" si="13"/>
        <v>0</v>
      </c>
      <c r="AW15" s="285">
        <f t="shared" si="21"/>
        <v>0</v>
      </c>
      <c r="AX15" s="285">
        <f t="shared" si="15"/>
        <v>0</v>
      </c>
      <c r="AY15" s="285">
        <f t="shared" si="16"/>
        <v>0</v>
      </c>
      <c r="AZ15" s="285">
        <f t="shared" si="20"/>
        <v>0</v>
      </c>
      <c r="BA15" s="285">
        <f t="shared" si="22"/>
        <v>0</v>
      </c>
      <c r="BB15" s="284"/>
      <c r="BC15" s="284"/>
      <c r="BD15" s="284"/>
      <c r="BE15" s="284">
        <v>6</v>
      </c>
      <c r="BF15" s="284"/>
      <c r="BG15" s="285">
        <f t="shared" si="18"/>
        <v>36</v>
      </c>
      <c r="BH15" s="297">
        <f t="shared" si="23"/>
        <v>144</v>
      </c>
      <c r="BJ15" s="282">
        <f>12*12</f>
        <v>144</v>
      </c>
    </row>
    <row r="16" spans="1:62" s="282" customFormat="1" ht="20.25" customHeight="1">
      <c r="A16" s="287" t="s">
        <v>307</v>
      </c>
      <c r="B16" s="288" t="s">
        <v>308</v>
      </c>
      <c r="C16" s="287" t="s">
        <v>309</v>
      </c>
      <c r="D16" s="289" t="s">
        <v>280</v>
      </c>
      <c r="E16" s="290" t="s">
        <v>274</v>
      </c>
      <c r="F16" s="290" t="s">
        <v>274</v>
      </c>
      <c r="G16" s="290" t="s">
        <v>274</v>
      </c>
      <c r="H16" s="290" t="s">
        <v>274</v>
      </c>
      <c r="I16" s="291"/>
      <c r="J16" s="291"/>
      <c r="K16" s="290" t="s">
        <v>274</v>
      </c>
      <c r="L16" s="290" t="s">
        <v>274</v>
      </c>
      <c r="M16" s="290" t="s">
        <v>29</v>
      </c>
      <c r="N16" s="290"/>
      <c r="O16" s="290" t="s">
        <v>28</v>
      </c>
      <c r="P16" s="292" t="s">
        <v>28</v>
      </c>
      <c r="Q16" s="291"/>
      <c r="R16" s="290" t="s">
        <v>28</v>
      </c>
      <c r="S16" s="290"/>
      <c r="T16" s="290"/>
      <c r="U16" s="290" t="s">
        <v>28</v>
      </c>
      <c r="V16" s="293" t="s">
        <v>28</v>
      </c>
      <c r="W16" s="292" t="s">
        <v>28</v>
      </c>
      <c r="X16" s="292" t="s">
        <v>28</v>
      </c>
      <c r="Y16" s="290" t="s">
        <v>47</v>
      </c>
      <c r="Z16" s="293" t="s">
        <v>28</v>
      </c>
      <c r="AA16" s="290" t="s">
        <v>28</v>
      </c>
      <c r="AB16" s="290"/>
      <c r="AC16" s="290"/>
      <c r="AD16" s="291" t="s">
        <v>28</v>
      </c>
      <c r="AE16" s="292" t="s">
        <v>28</v>
      </c>
      <c r="AF16" s="291"/>
      <c r="AG16" s="289">
        <f t="shared" si="0"/>
        <v>66</v>
      </c>
      <c r="AH16" s="294">
        <f t="shared" si="1"/>
        <v>138</v>
      </c>
      <c r="AI16" s="294">
        <f t="shared" si="2"/>
        <v>72</v>
      </c>
      <c r="AJ16" s="295" t="s">
        <v>281</v>
      </c>
      <c r="AK16" s="296">
        <f t="shared" si="3"/>
        <v>66</v>
      </c>
      <c r="AL16" s="296">
        <f t="shared" si="4"/>
        <v>72</v>
      </c>
      <c r="AM16" s="266"/>
      <c r="AN16" s="285">
        <f t="shared" si="5"/>
        <v>0</v>
      </c>
      <c r="AO16" s="285">
        <f t="shared" si="6"/>
        <v>1</v>
      </c>
      <c r="AP16" s="285">
        <f t="shared" si="7"/>
        <v>0</v>
      </c>
      <c r="AQ16" s="285">
        <f t="shared" si="8"/>
        <v>11</v>
      </c>
      <c r="AR16" s="285">
        <f t="shared" si="9"/>
        <v>0</v>
      </c>
      <c r="AS16" s="285">
        <f t="shared" si="10"/>
        <v>0</v>
      </c>
      <c r="AT16" s="285">
        <f t="shared" si="11"/>
        <v>0</v>
      </c>
      <c r="AU16" s="285">
        <f t="shared" si="12"/>
        <v>0</v>
      </c>
      <c r="AV16" s="285">
        <f t="shared" si="13"/>
        <v>0</v>
      </c>
      <c r="AW16" s="285">
        <f t="shared" si="21"/>
        <v>0</v>
      </c>
      <c r="AX16" s="285">
        <f t="shared" si="15"/>
        <v>0</v>
      </c>
      <c r="AY16" s="285">
        <f t="shared" si="16"/>
        <v>0</v>
      </c>
      <c r="AZ16" s="285">
        <f t="shared" si="20"/>
        <v>0</v>
      </c>
      <c r="BA16" s="285">
        <f t="shared" si="22"/>
        <v>0</v>
      </c>
      <c r="BB16" s="284"/>
      <c r="BC16" s="284">
        <v>6</v>
      </c>
      <c r="BD16" s="284"/>
      <c r="BE16" s="284">
        <v>2</v>
      </c>
      <c r="BF16" s="284"/>
      <c r="BG16" s="285">
        <f t="shared" si="18"/>
        <v>48</v>
      </c>
      <c r="BH16" s="297">
        <f t="shared" si="23"/>
        <v>138</v>
      </c>
      <c r="BJ16" s="282">
        <v>6</v>
      </c>
    </row>
    <row r="17" spans="1:60" s="282" customFormat="1" ht="20.25" customHeight="1">
      <c r="A17" s="287" t="s">
        <v>310</v>
      </c>
      <c r="B17" s="288" t="s">
        <v>311</v>
      </c>
      <c r="C17" s="287" t="s">
        <v>312</v>
      </c>
      <c r="D17" s="289" t="s">
        <v>280</v>
      </c>
      <c r="E17" s="298" t="s">
        <v>274</v>
      </c>
      <c r="F17" s="298" t="s">
        <v>274</v>
      </c>
      <c r="G17" s="298" t="s">
        <v>274</v>
      </c>
      <c r="H17" s="298" t="s">
        <v>274</v>
      </c>
      <c r="I17" s="291"/>
      <c r="J17" s="291"/>
      <c r="K17" s="298" t="s">
        <v>274</v>
      </c>
      <c r="L17" s="298" t="s">
        <v>274</v>
      </c>
      <c r="M17" s="298" t="s">
        <v>274</v>
      </c>
      <c r="N17" s="298" t="s">
        <v>274</v>
      </c>
      <c r="O17" s="298" t="s">
        <v>274</v>
      </c>
      <c r="P17" s="291"/>
      <c r="Q17" s="291"/>
      <c r="R17" s="298" t="s">
        <v>274</v>
      </c>
      <c r="S17" s="298" t="s">
        <v>274</v>
      </c>
      <c r="T17" s="298" t="s">
        <v>274</v>
      </c>
      <c r="U17" s="298" t="s">
        <v>274</v>
      </c>
      <c r="V17" s="298" t="s">
        <v>274</v>
      </c>
      <c r="W17" s="291"/>
      <c r="X17" s="291"/>
      <c r="Y17" s="290"/>
      <c r="Z17" s="293" t="s">
        <v>28</v>
      </c>
      <c r="AA17" s="290" t="s">
        <v>28</v>
      </c>
      <c r="AB17" s="293" t="s">
        <v>28</v>
      </c>
      <c r="AC17" s="290"/>
      <c r="AD17" s="291" t="s">
        <v>28</v>
      </c>
      <c r="AE17" s="292" t="s">
        <v>28</v>
      </c>
      <c r="AF17" s="291" t="s">
        <v>28</v>
      </c>
      <c r="AG17" s="289">
        <f t="shared" si="0"/>
        <v>30</v>
      </c>
      <c r="AH17" s="294">
        <f t="shared" si="1"/>
        <v>72</v>
      </c>
      <c r="AI17" s="294">
        <f t="shared" si="2"/>
        <v>42</v>
      </c>
      <c r="AJ17" s="295" t="s">
        <v>281</v>
      </c>
      <c r="AK17" s="296">
        <f t="shared" si="3"/>
        <v>30</v>
      </c>
      <c r="AL17" s="296">
        <f t="shared" si="4"/>
        <v>42</v>
      </c>
      <c r="AM17" s="266"/>
      <c r="AN17" s="285">
        <f t="shared" si="5"/>
        <v>0</v>
      </c>
      <c r="AO17" s="285">
        <f t="shared" si="6"/>
        <v>0</v>
      </c>
      <c r="AP17" s="285">
        <f t="shared" si="7"/>
        <v>0</v>
      </c>
      <c r="AQ17" s="285">
        <f t="shared" si="8"/>
        <v>6</v>
      </c>
      <c r="AR17" s="285">
        <f t="shared" si="9"/>
        <v>0</v>
      </c>
      <c r="AS17" s="285">
        <f t="shared" si="10"/>
        <v>0</v>
      </c>
      <c r="AT17" s="285">
        <f t="shared" si="11"/>
        <v>0</v>
      </c>
      <c r="AU17" s="285">
        <f t="shared" si="12"/>
        <v>0</v>
      </c>
      <c r="AV17" s="285">
        <f t="shared" si="13"/>
        <v>0</v>
      </c>
      <c r="AW17" s="285">
        <f>COUNTIF(E17:AF17,"P/I")</f>
        <v>0</v>
      </c>
      <c r="AX17" s="285">
        <f t="shared" si="15"/>
        <v>0</v>
      </c>
      <c r="AY17" s="285">
        <f t="shared" si="16"/>
        <v>0</v>
      </c>
      <c r="AZ17" s="285">
        <f t="shared" si="20"/>
        <v>0</v>
      </c>
      <c r="BA17" s="285">
        <f t="shared" si="22"/>
        <v>0</v>
      </c>
      <c r="BB17" s="284"/>
      <c r="BC17" s="284">
        <v>14</v>
      </c>
      <c r="BD17" s="284"/>
      <c r="BE17" s="284"/>
      <c r="BF17" s="284"/>
      <c r="BG17" s="285">
        <f t="shared" si="18"/>
        <v>84</v>
      </c>
      <c r="BH17" s="297">
        <f>(AN17*6)+(AO17*6)+(AP17*8)+(AQ17*12)+(AR17*12)+(AS17*11.5)+(AT17*4.5)+(AU17*16)+(AV17*12)+(AW17*16.5)+(AX17*6)+(AY17*8)+(AZ17*12)+(BA17*11.5)</f>
        <v>72</v>
      </c>
    </row>
    <row r="18" spans="1:60" s="282" customFormat="1" ht="20.25" customHeight="1">
      <c r="A18" s="287" t="s">
        <v>313</v>
      </c>
      <c r="B18" s="288" t="s">
        <v>314</v>
      </c>
      <c r="C18" s="306" t="s">
        <v>214</v>
      </c>
      <c r="D18" s="289" t="s">
        <v>280</v>
      </c>
      <c r="E18" s="290"/>
      <c r="F18" s="290" t="s">
        <v>28</v>
      </c>
      <c r="G18" s="290"/>
      <c r="H18" s="290" t="s">
        <v>28</v>
      </c>
      <c r="I18" s="291"/>
      <c r="J18" s="291" t="s">
        <v>28</v>
      </c>
      <c r="K18" s="290"/>
      <c r="L18" s="290" t="s">
        <v>28</v>
      </c>
      <c r="M18" s="290"/>
      <c r="N18" s="290"/>
      <c r="O18" s="290"/>
      <c r="P18" s="291"/>
      <c r="Q18" s="291"/>
      <c r="R18" s="290" t="s">
        <v>28</v>
      </c>
      <c r="S18" s="290"/>
      <c r="T18" s="290" t="s">
        <v>28</v>
      </c>
      <c r="U18" s="290"/>
      <c r="V18" s="290"/>
      <c r="W18" s="291"/>
      <c r="X18" s="291" t="s">
        <v>28</v>
      </c>
      <c r="Y18" s="290"/>
      <c r="Z18" s="290" t="s">
        <v>28</v>
      </c>
      <c r="AA18" s="290"/>
      <c r="AB18" s="290" t="s">
        <v>28</v>
      </c>
      <c r="AC18" s="290"/>
      <c r="AD18" s="292" t="s">
        <v>315</v>
      </c>
      <c r="AE18" s="291"/>
      <c r="AF18" s="291"/>
      <c r="AG18" s="289">
        <f t="shared" si="0"/>
        <v>114</v>
      </c>
      <c r="AH18" s="294">
        <f t="shared" si="1"/>
        <v>120</v>
      </c>
      <c r="AI18" s="294">
        <f t="shared" si="2"/>
        <v>6</v>
      </c>
      <c r="AJ18" s="295" t="s">
        <v>281</v>
      </c>
      <c r="AK18" s="296">
        <f t="shared" si="3"/>
        <v>114</v>
      </c>
      <c r="AL18" s="296">
        <f t="shared" si="4"/>
        <v>6</v>
      </c>
      <c r="AM18" s="266"/>
      <c r="AN18" s="285">
        <f t="shared" si="5"/>
        <v>0</v>
      </c>
      <c r="AO18" s="285">
        <f t="shared" si="6"/>
        <v>0</v>
      </c>
      <c r="AP18" s="285">
        <f t="shared" si="7"/>
        <v>0</v>
      </c>
      <c r="AQ18" s="285">
        <f t="shared" si="8"/>
        <v>9</v>
      </c>
      <c r="AR18" s="285">
        <f t="shared" si="9"/>
        <v>1</v>
      </c>
      <c r="AS18" s="285">
        <f t="shared" si="10"/>
        <v>0</v>
      </c>
      <c r="AT18" s="285">
        <f t="shared" si="11"/>
        <v>0</v>
      </c>
      <c r="AU18" s="285">
        <f t="shared" si="12"/>
        <v>0</v>
      </c>
      <c r="AV18" s="285">
        <f t="shared" si="13"/>
        <v>0</v>
      </c>
      <c r="AW18" s="285">
        <f aca="true" t="shared" si="24" ref="AW18:AW24">COUNTIF(E18:AF18,"Ma")</f>
        <v>0</v>
      </c>
      <c r="AX18" s="285">
        <f t="shared" si="15"/>
        <v>0</v>
      </c>
      <c r="AY18" s="285">
        <f t="shared" si="16"/>
        <v>0</v>
      </c>
      <c r="AZ18" s="285">
        <f t="shared" si="20"/>
        <v>0</v>
      </c>
      <c r="BA18" s="285">
        <f t="shared" si="22"/>
        <v>0</v>
      </c>
      <c r="BB18" s="284"/>
      <c r="BC18" s="284"/>
      <c r="BD18" s="284"/>
      <c r="BE18" s="284"/>
      <c r="BF18" s="284"/>
      <c r="BG18" s="285">
        <f t="shared" si="18"/>
        <v>0</v>
      </c>
      <c r="BH18" s="297">
        <f aca="true" t="shared" si="25" ref="BH18:BH20">(AN18*6)+(AO18*6)+(AP18*8)+(AQ18*12)+(AR18*12)+(AS18*11.5)+(AT18*6)+(AU18*6)+(AV18*12)+(AW18*6)+(AX18*6)+(AY18*8)+(AZ18*12)+(BA18*11.5)</f>
        <v>120</v>
      </c>
    </row>
    <row r="19" spans="1:60" s="282" customFormat="1" ht="20.25" customHeight="1">
      <c r="A19" s="287" t="s">
        <v>316</v>
      </c>
      <c r="B19" s="288" t="s">
        <v>317</v>
      </c>
      <c r="C19" s="306" t="s">
        <v>214</v>
      </c>
      <c r="D19" s="289" t="s">
        <v>280</v>
      </c>
      <c r="E19" s="290"/>
      <c r="F19" s="290" t="s">
        <v>28</v>
      </c>
      <c r="G19" s="290"/>
      <c r="H19" s="290"/>
      <c r="I19" s="291" t="s">
        <v>28</v>
      </c>
      <c r="J19" s="291"/>
      <c r="K19" s="290"/>
      <c r="L19" s="290" t="s">
        <v>28</v>
      </c>
      <c r="M19" s="290"/>
      <c r="N19" s="290"/>
      <c r="O19" s="290" t="s">
        <v>28</v>
      </c>
      <c r="P19" s="291"/>
      <c r="Q19" s="291"/>
      <c r="R19" s="290" t="s">
        <v>28</v>
      </c>
      <c r="S19" s="290"/>
      <c r="T19" s="290"/>
      <c r="U19" s="290" t="s">
        <v>28</v>
      </c>
      <c r="V19" s="290"/>
      <c r="W19" s="291"/>
      <c r="X19" s="291" t="s">
        <v>28</v>
      </c>
      <c r="Y19" s="290"/>
      <c r="Z19" s="290"/>
      <c r="AA19" s="290" t="s">
        <v>29</v>
      </c>
      <c r="AB19" s="290" t="s">
        <v>29</v>
      </c>
      <c r="AC19" s="290"/>
      <c r="AD19" s="292" t="s">
        <v>315</v>
      </c>
      <c r="AE19" s="291"/>
      <c r="AF19" s="291"/>
      <c r="AG19" s="289">
        <f t="shared" si="0"/>
        <v>90</v>
      </c>
      <c r="AH19" s="294">
        <f t="shared" si="1"/>
        <v>96</v>
      </c>
      <c r="AI19" s="294">
        <f t="shared" si="2"/>
        <v>6</v>
      </c>
      <c r="AJ19" s="295" t="s">
        <v>281</v>
      </c>
      <c r="AK19" s="296">
        <f t="shared" si="3"/>
        <v>90</v>
      </c>
      <c r="AL19" s="296">
        <f t="shared" si="4"/>
        <v>6</v>
      </c>
      <c r="AM19" s="266"/>
      <c r="AN19" s="285">
        <f t="shared" si="5"/>
        <v>0</v>
      </c>
      <c r="AO19" s="285">
        <f t="shared" si="6"/>
        <v>0</v>
      </c>
      <c r="AP19" s="285">
        <f t="shared" si="7"/>
        <v>0</v>
      </c>
      <c r="AQ19" s="285">
        <f t="shared" si="8"/>
        <v>7</v>
      </c>
      <c r="AR19" s="285">
        <f t="shared" si="9"/>
        <v>1</v>
      </c>
      <c r="AS19" s="285">
        <f t="shared" si="10"/>
        <v>0</v>
      </c>
      <c r="AT19" s="285">
        <f t="shared" si="11"/>
        <v>0</v>
      </c>
      <c r="AU19" s="285">
        <f t="shared" si="12"/>
        <v>0</v>
      </c>
      <c r="AV19" s="285">
        <f t="shared" si="13"/>
        <v>0</v>
      </c>
      <c r="AW19" s="285">
        <f t="shared" si="24"/>
        <v>0</v>
      </c>
      <c r="AX19" s="285">
        <f t="shared" si="15"/>
        <v>0</v>
      </c>
      <c r="AY19" s="285">
        <f t="shared" si="16"/>
        <v>0</v>
      </c>
      <c r="AZ19" s="285">
        <f t="shared" si="20"/>
        <v>0</v>
      </c>
      <c r="BA19" s="285">
        <f t="shared" si="22"/>
        <v>0</v>
      </c>
      <c r="BB19" s="284"/>
      <c r="BC19" s="284"/>
      <c r="BD19" s="284"/>
      <c r="BE19" s="284">
        <v>4</v>
      </c>
      <c r="BF19" s="284"/>
      <c r="BG19" s="285">
        <f t="shared" si="18"/>
        <v>24</v>
      </c>
      <c r="BH19" s="297">
        <f t="shared" si="25"/>
        <v>96</v>
      </c>
    </row>
    <row r="20" spans="1:60" s="282" customFormat="1" ht="20.25" customHeight="1">
      <c r="A20" s="287" t="s">
        <v>318</v>
      </c>
      <c r="B20" s="288" t="s">
        <v>319</v>
      </c>
      <c r="C20" s="306" t="s">
        <v>214</v>
      </c>
      <c r="D20" s="289" t="s">
        <v>280</v>
      </c>
      <c r="E20" s="290"/>
      <c r="F20" s="290" t="s">
        <v>29</v>
      </c>
      <c r="G20" s="290"/>
      <c r="H20" s="290"/>
      <c r="I20" s="291" t="s">
        <v>29</v>
      </c>
      <c r="J20" s="291"/>
      <c r="K20" s="290"/>
      <c r="L20" s="290" t="s">
        <v>28</v>
      </c>
      <c r="M20" s="290"/>
      <c r="N20" s="290"/>
      <c r="O20" s="290" t="s">
        <v>28</v>
      </c>
      <c r="P20" s="291"/>
      <c r="Q20" s="291"/>
      <c r="R20" s="290" t="s">
        <v>28</v>
      </c>
      <c r="S20" s="290"/>
      <c r="T20" s="290"/>
      <c r="U20" s="290" t="s">
        <v>28</v>
      </c>
      <c r="V20" s="290"/>
      <c r="W20" s="291"/>
      <c r="X20" s="291" t="s">
        <v>28</v>
      </c>
      <c r="Y20" s="290"/>
      <c r="Z20" s="290"/>
      <c r="AA20" s="290" t="s">
        <v>28</v>
      </c>
      <c r="AB20" s="290"/>
      <c r="AC20" s="290" t="s">
        <v>28</v>
      </c>
      <c r="AD20" s="291" t="s">
        <v>28</v>
      </c>
      <c r="AE20" s="291"/>
      <c r="AF20" s="302"/>
      <c r="AG20" s="289">
        <f t="shared" si="0"/>
        <v>90</v>
      </c>
      <c r="AH20" s="294">
        <f t="shared" si="1"/>
        <v>96</v>
      </c>
      <c r="AI20" s="294">
        <f t="shared" si="2"/>
        <v>6</v>
      </c>
      <c r="AJ20" s="295" t="s">
        <v>281</v>
      </c>
      <c r="AK20" s="296">
        <f t="shared" si="3"/>
        <v>90</v>
      </c>
      <c r="AL20" s="296">
        <f t="shared" si="4"/>
        <v>6</v>
      </c>
      <c r="AM20" s="266"/>
      <c r="AN20" s="285">
        <f t="shared" si="5"/>
        <v>0</v>
      </c>
      <c r="AO20" s="285">
        <f t="shared" si="6"/>
        <v>0</v>
      </c>
      <c r="AP20" s="285">
        <f t="shared" si="7"/>
        <v>0</v>
      </c>
      <c r="AQ20" s="285">
        <f t="shared" si="8"/>
        <v>8</v>
      </c>
      <c r="AR20" s="285">
        <f t="shared" si="9"/>
        <v>0</v>
      </c>
      <c r="AS20" s="285">
        <f t="shared" si="10"/>
        <v>0</v>
      </c>
      <c r="AT20" s="285">
        <f t="shared" si="11"/>
        <v>0</v>
      </c>
      <c r="AU20" s="285">
        <f t="shared" si="12"/>
        <v>0</v>
      </c>
      <c r="AV20" s="285">
        <f t="shared" si="13"/>
        <v>0</v>
      </c>
      <c r="AW20" s="285">
        <f t="shared" si="24"/>
        <v>0</v>
      </c>
      <c r="AX20" s="285">
        <f t="shared" si="15"/>
        <v>0</v>
      </c>
      <c r="AY20" s="285">
        <f t="shared" si="16"/>
        <v>0</v>
      </c>
      <c r="AZ20" s="285">
        <f t="shared" si="20"/>
        <v>0</v>
      </c>
      <c r="BA20" s="285">
        <f t="shared" si="22"/>
        <v>0</v>
      </c>
      <c r="BB20" s="284"/>
      <c r="BC20" s="284"/>
      <c r="BD20" s="284"/>
      <c r="BE20" s="284">
        <v>4</v>
      </c>
      <c r="BF20" s="284"/>
      <c r="BG20" s="285">
        <f t="shared" si="18"/>
        <v>24</v>
      </c>
      <c r="BH20" s="297">
        <f t="shared" si="25"/>
        <v>96</v>
      </c>
    </row>
    <row r="21" spans="1:60" s="282" customFormat="1" ht="20.25" customHeight="1">
      <c r="A21" s="288" t="s">
        <v>320</v>
      </c>
      <c r="B21" s="288" t="s">
        <v>321</v>
      </c>
      <c r="C21" s="306" t="s">
        <v>214</v>
      </c>
      <c r="D21" s="289" t="s">
        <v>280</v>
      </c>
      <c r="E21" s="301"/>
      <c r="F21" s="301"/>
      <c r="G21" s="301"/>
      <c r="H21" s="301"/>
      <c r="I21" s="302"/>
      <c r="J21" s="302"/>
      <c r="K21" s="301" t="s">
        <v>28</v>
      </c>
      <c r="L21" s="301"/>
      <c r="M21" s="301" t="s">
        <v>28</v>
      </c>
      <c r="N21" s="301"/>
      <c r="O21" s="301" t="s">
        <v>28</v>
      </c>
      <c r="P21" s="302"/>
      <c r="Q21" s="302" t="s">
        <v>28</v>
      </c>
      <c r="R21" s="301"/>
      <c r="S21" s="301" t="s">
        <v>28</v>
      </c>
      <c r="T21" s="301"/>
      <c r="U21" s="301"/>
      <c r="V21" s="301"/>
      <c r="W21" s="302" t="s">
        <v>28</v>
      </c>
      <c r="X21" s="302"/>
      <c r="Y21" s="301" t="s">
        <v>28</v>
      </c>
      <c r="Z21" s="301"/>
      <c r="AA21" s="301"/>
      <c r="AB21" s="301"/>
      <c r="AC21" s="301"/>
      <c r="AD21" s="302"/>
      <c r="AE21" s="303" t="s">
        <v>322</v>
      </c>
      <c r="AF21" s="302"/>
      <c r="AG21" s="289">
        <f t="shared" si="0"/>
        <v>90</v>
      </c>
      <c r="AH21" s="294">
        <f t="shared" si="1"/>
        <v>96</v>
      </c>
      <c r="AI21" s="294">
        <f t="shared" si="2"/>
        <v>6</v>
      </c>
      <c r="AJ21" s="295" t="s">
        <v>281</v>
      </c>
      <c r="AK21" s="296">
        <f t="shared" si="3"/>
        <v>90</v>
      </c>
      <c r="AL21" s="296">
        <f t="shared" si="4"/>
        <v>6</v>
      </c>
      <c r="AM21" s="266"/>
      <c r="AN21" s="285">
        <f t="shared" si="5"/>
        <v>0</v>
      </c>
      <c r="AO21" s="285">
        <f t="shared" si="6"/>
        <v>0</v>
      </c>
      <c r="AP21" s="285">
        <f t="shared" si="7"/>
        <v>0</v>
      </c>
      <c r="AQ21" s="285">
        <f t="shared" si="8"/>
        <v>7</v>
      </c>
      <c r="AR21" s="285">
        <f t="shared" si="9"/>
        <v>1</v>
      </c>
      <c r="AS21" s="285">
        <f t="shared" si="10"/>
        <v>0</v>
      </c>
      <c r="AT21" s="285">
        <f t="shared" si="11"/>
        <v>0</v>
      </c>
      <c r="AU21" s="285">
        <f t="shared" si="12"/>
        <v>0</v>
      </c>
      <c r="AV21" s="285">
        <f t="shared" si="13"/>
        <v>0</v>
      </c>
      <c r="AW21" s="285">
        <f t="shared" si="24"/>
        <v>0</v>
      </c>
      <c r="AX21" s="285">
        <f t="shared" si="15"/>
        <v>0</v>
      </c>
      <c r="AY21" s="285">
        <f t="shared" si="16"/>
        <v>0</v>
      </c>
      <c r="AZ21" s="285">
        <f t="shared" si="20"/>
        <v>0</v>
      </c>
      <c r="BA21" s="285">
        <f t="shared" si="22"/>
        <v>0</v>
      </c>
      <c r="BB21" s="284"/>
      <c r="BC21" s="284">
        <v>4</v>
      </c>
      <c r="BD21" s="284"/>
      <c r="BE21" s="284"/>
      <c r="BF21" s="284"/>
      <c r="BG21" s="285">
        <f t="shared" si="18"/>
        <v>24</v>
      </c>
      <c r="BH21" s="297">
        <f>(AN21*6)+(AO21*6)+(AP21*8)+(AQ21*12)+(AR21*12)+(AS21*11.5)+(AT21*6)+(AU21*6)+(AV21*12)+(AW21*6)+(AX21*6)+(AY21*8)+(AZ21*12)+(BA21*12)</f>
        <v>96</v>
      </c>
    </row>
    <row r="22" spans="1:60" s="282" customFormat="1" ht="20.25" customHeight="1">
      <c r="A22" s="287" t="s">
        <v>323</v>
      </c>
      <c r="B22" s="288" t="s">
        <v>324</v>
      </c>
      <c r="C22" s="306" t="s">
        <v>214</v>
      </c>
      <c r="D22" s="289" t="s">
        <v>280</v>
      </c>
      <c r="E22" s="290"/>
      <c r="F22" s="290" t="s">
        <v>325</v>
      </c>
      <c r="G22" s="290"/>
      <c r="H22" s="290"/>
      <c r="I22" s="291" t="s">
        <v>28</v>
      </c>
      <c r="J22" s="291"/>
      <c r="K22" s="290"/>
      <c r="L22" s="290" t="s">
        <v>28</v>
      </c>
      <c r="M22" s="290"/>
      <c r="N22" s="290"/>
      <c r="O22" s="290" t="s">
        <v>28</v>
      </c>
      <c r="P22" s="291"/>
      <c r="Q22" s="291"/>
      <c r="R22" s="290" t="s">
        <v>28</v>
      </c>
      <c r="S22" s="290"/>
      <c r="T22" s="290"/>
      <c r="U22" s="290" t="s">
        <v>28</v>
      </c>
      <c r="V22" s="290"/>
      <c r="W22" s="291"/>
      <c r="X22" s="291" t="s">
        <v>28</v>
      </c>
      <c r="Y22" s="290"/>
      <c r="Z22" s="290"/>
      <c r="AA22" s="293" t="s">
        <v>315</v>
      </c>
      <c r="AB22" s="290"/>
      <c r="AC22" s="290"/>
      <c r="AD22" s="291" t="s">
        <v>28</v>
      </c>
      <c r="AE22" s="291"/>
      <c r="AF22" s="302" t="s">
        <v>28</v>
      </c>
      <c r="AG22" s="289">
        <f t="shared" si="0"/>
        <v>114</v>
      </c>
      <c r="AH22" s="294">
        <f t="shared" si="1"/>
        <v>125.5</v>
      </c>
      <c r="AI22" s="294">
        <f t="shared" si="2"/>
        <v>11.5</v>
      </c>
      <c r="AJ22" s="295" t="s">
        <v>281</v>
      </c>
      <c r="AK22" s="296">
        <f t="shared" si="3"/>
        <v>114</v>
      </c>
      <c r="AL22" s="296">
        <f t="shared" si="4"/>
        <v>11.5</v>
      </c>
      <c r="AM22" s="266"/>
      <c r="AN22" s="285">
        <f t="shared" si="5"/>
        <v>0</v>
      </c>
      <c r="AO22" s="285">
        <f t="shared" si="6"/>
        <v>0</v>
      </c>
      <c r="AP22" s="285">
        <f t="shared" si="7"/>
        <v>0</v>
      </c>
      <c r="AQ22" s="285">
        <f t="shared" si="8"/>
        <v>8</v>
      </c>
      <c r="AR22" s="285">
        <f t="shared" si="9"/>
        <v>1</v>
      </c>
      <c r="AS22" s="285">
        <f t="shared" si="10"/>
        <v>0</v>
      </c>
      <c r="AT22" s="285">
        <f t="shared" si="11"/>
        <v>0</v>
      </c>
      <c r="AU22" s="285">
        <f t="shared" si="12"/>
        <v>0</v>
      </c>
      <c r="AV22" s="285">
        <f t="shared" si="13"/>
        <v>0</v>
      </c>
      <c r="AW22" s="285">
        <f t="shared" si="24"/>
        <v>0</v>
      </c>
      <c r="AX22" s="285">
        <f t="shared" si="15"/>
        <v>0</v>
      </c>
      <c r="AY22" s="285">
        <f t="shared" si="16"/>
        <v>0</v>
      </c>
      <c r="AZ22" s="285">
        <f>COUNTIF(E22:AF22,"P/I")</f>
        <v>1</v>
      </c>
      <c r="BA22" s="285">
        <f t="shared" si="22"/>
        <v>0</v>
      </c>
      <c r="BB22" s="284"/>
      <c r="BC22" s="284"/>
      <c r="BD22" s="284"/>
      <c r="BE22" s="284"/>
      <c r="BF22" s="284"/>
      <c r="BG22" s="285">
        <f t="shared" si="18"/>
        <v>0</v>
      </c>
      <c r="BH22" s="297">
        <f>(AN22*6)+(AO22*6)+(AP22*8)+(AQ22*12)+(AR22*12)+(AS22*11.5)+(AT22*6)+(AU22*6)+(AV22*12)+(AW22*6)+(AX22*6)+(AY22*8)+(AZ22*17.5)+(BA22*11.5)</f>
        <v>125.5</v>
      </c>
    </row>
    <row r="23" spans="1:60" s="282" customFormat="1" ht="20.25" customHeight="1">
      <c r="A23" s="288" t="s">
        <v>326</v>
      </c>
      <c r="B23" s="288" t="s">
        <v>327</v>
      </c>
      <c r="C23" s="306" t="s">
        <v>214</v>
      </c>
      <c r="D23" s="289" t="s">
        <v>280</v>
      </c>
      <c r="E23" s="301" t="s">
        <v>28</v>
      </c>
      <c r="F23" s="301"/>
      <c r="G23" s="301"/>
      <c r="H23" s="301" t="s">
        <v>28</v>
      </c>
      <c r="I23" s="302"/>
      <c r="J23" s="302"/>
      <c r="K23" s="301" t="s">
        <v>28</v>
      </c>
      <c r="L23" s="301"/>
      <c r="M23" s="301"/>
      <c r="N23" s="301" t="s">
        <v>28</v>
      </c>
      <c r="O23" s="301"/>
      <c r="P23" s="302"/>
      <c r="Q23" s="302" t="s">
        <v>28</v>
      </c>
      <c r="R23" s="301"/>
      <c r="S23" s="301"/>
      <c r="T23" s="301" t="s">
        <v>28</v>
      </c>
      <c r="U23" s="301"/>
      <c r="V23" s="301"/>
      <c r="W23" s="302" t="s">
        <v>28</v>
      </c>
      <c r="X23" s="302"/>
      <c r="Y23" s="301"/>
      <c r="Z23" s="301" t="s">
        <v>28</v>
      </c>
      <c r="AA23" s="301"/>
      <c r="AB23" s="301" t="s">
        <v>28</v>
      </c>
      <c r="AC23" s="301"/>
      <c r="AD23" s="302"/>
      <c r="AE23" s="302"/>
      <c r="AF23" s="302" t="s">
        <v>328</v>
      </c>
      <c r="AG23" s="289">
        <f t="shared" si="0"/>
        <v>114</v>
      </c>
      <c r="AH23" s="294">
        <f t="shared" si="1"/>
        <v>120</v>
      </c>
      <c r="AI23" s="294">
        <f t="shared" si="2"/>
        <v>6</v>
      </c>
      <c r="AJ23" s="295" t="s">
        <v>281</v>
      </c>
      <c r="AK23" s="296">
        <f t="shared" si="3"/>
        <v>114</v>
      </c>
      <c r="AL23" s="296">
        <f t="shared" si="4"/>
        <v>6</v>
      </c>
      <c r="AM23" s="266"/>
      <c r="AN23" s="285">
        <f t="shared" si="5"/>
        <v>0</v>
      </c>
      <c r="AO23" s="285">
        <f t="shared" si="6"/>
        <v>0</v>
      </c>
      <c r="AP23" s="285">
        <f t="shared" si="7"/>
        <v>0</v>
      </c>
      <c r="AQ23" s="285">
        <f t="shared" si="8"/>
        <v>9</v>
      </c>
      <c r="AR23" s="285">
        <f t="shared" si="9"/>
        <v>1</v>
      </c>
      <c r="AS23" s="285">
        <f t="shared" si="10"/>
        <v>0</v>
      </c>
      <c r="AT23" s="285">
        <f t="shared" si="11"/>
        <v>0</v>
      </c>
      <c r="AU23" s="285">
        <f t="shared" si="12"/>
        <v>0</v>
      </c>
      <c r="AV23" s="285">
        <f t="shared" si="13"/>
        <v>0</v>
      </c>
      <c r="AW23" s="285">
        <f t="shared" si="24"/>
        <v>0</v>
      </c>
      <c r="AX23" s="285">
        <f t="shared" si="15"/>
        <v>0</v>
      </c>
      <c r="AY23" s="285">
        <f t="shared" si="16"/>
        <v>0</v>
      </c>
      <c r="AZ23" s="285">
        <f aca="true" t="shared" si="26" ref="AZ23:AZ24">COUNTIF(E23:AF23,"Pa")</f>
        <v>0</v>
      </c>
      <c r="BA23" s="285">
        <f t="shared" si="22"/>
        <v>0</v>
      </c>
      <c r="BB23" s="284"/>
      <c r="BC23" s="284"/>
      <c r="BD23" s="284"/>
      <c r="BE23" s="284"/>
      <c r="BF23" s="284"/>
      <c r="BG23" s="285">
        <f t="shared" si="18"/>
        <v>0</v>
      </c>
      <c r="BH23" s="297">
        <f aca="true" t="shared" si="27" ref="BH23:BH24">(AN23*6)+(AO23*6)+(AP23*8)+(AQ23*12)+(AR23*12)+(AS23*11.5)+(AT23*6)+(AU23*6)+(AV23*12)+(AW23*6)+(AX23*6)+(AY23*8)+(AZ23*12)+(BA23*11.5)</f>
        <v>120</v>
      </c>
    </row>
    <row r="24" spans="1:60" s="282" customFormat="1" ht="20.25" customHeight="1">
      <c r="A24" s="287" t="s">
        <v>329</v>
      </c>
      <c r="B24" s="288" t="s">
        <v>330</v>
      </c>
      <c r="C24" s="306" t="s">
        <v>214</v>
      </c>
      <c r="D24" s="289" t="s">
        <v>280</v>
      </c>
      <c r="E24" s="290" t="s">
        <v>28</v>
      </c>
      <c r="F24" s="290"/>
      <c r="G24" s="290"/>
      <c r="H24" s="290"/>
      <c r="I24" s="291" t="s">
        <v>28</v>
      </c>
      <c r="J24" s="291"/>
      <c r="K24" s="290" t="s">
        <v>28</v>
      </c>
      <c r="L24" s="290"/>
      <c r="M24" s="290"/>
      <c r="N24" s="290" t="s">
        <v>28</v>
      </c>
      <c r="O24" s="290"/>
      <c r="P24" s="291"/>
      <c r="Q24" s="291" t="s">
        <v>28</v>
      </c>
      <c r="R24" s="290"/>
      <c r="S24" s="290" t="s">
        <v>28</v>
      </c>
      <c r="T24" s="290"/>
      <c r="U24" s="290" t="s">
        <v>28</v>
      </c>
      <c r="V24" s="290"/>
      <c r="W24" s="291" t="s">
        <v>28</v>
      </c>
      <c r="X24" s="291"/>
      <c r="Y24" s="290"/>
      <c r="Z24" s="290"/>
      <c r="AA24" s="293" t="s">
        <v>315</v>
      </c>
      <c r="AB24" s="290"/>
      <c r="AC24" s="290" t="s">
        <v>28</v>
      </c>
      <c r="AD24" s="291"/>
      <c r="AE24" s="292" t="s">
        <v>28</v>
      </c>
      <c r="AF24" s="302"/>
      <c r="AG24" s="289">
        <f t="shared" si="0"/>
        <v>114</v>
      </c>
      <c r="AH24" s="294">
        <f t="shared" si="1"/>
        <v>132</v>
      </c>
      <c r="AI24" s="294">
        <f t="shared" si="2"/>
        <v>18</v>
      </c>
      <c r="AJ24" s="295" t="s">
        <v>281</v>
      </c>
      <c r="AK24" s="296">
        <f t="shared" si="3"/>
        <v>114</v>
      </c>
      <c r="AL24" s="296">
        <f t="shared" si="4"/>
        <v>18</v>
      </c>
      <c r="AM24" s="266"/>
      <c r="AN24" s="285">
        <f t="shared" si="5"/>
        <v>0</v>
      </c>
      <c r="AO24" s="285">
        <f t="shared" si="6"/>
        <v>0</v>
      </c>
      <c r="AP24" s="285">
        <f t="shared" si="7"/>
        <v>0</v>
      </c>
      <c r="AQ24" s="285">
        <f t="shared" si="8"/>
        <v>10</v>
      </c>
      <c r="AR24" s="285">
        <f t="shared" si="9"/>
        <v>1</v>
      </c>
      <c r="AS24" s="285">
        <f t="shared" si="10"/>
        <v>0</v>
      </c>
      <c r="AT24" s="285">
        <f t="shared" si="11"/>
        <v>0</v>
      </c>
      <c r="AU24" s="285">
        <f t="shared" si="12"/>
        <v>0</v>
      </c>
      <c r="AV24" s="285">
        <f t="shared" si="13"/>
        <v>0</v>
      </c>
      <c r="AW24" s="285">
        <f t="shared" si="24"/>
        <v>0</v>
      </c>
      <c r="AX24" s="285">
        <f t="shared" si="15"/>
        <v>0</v>
      </c>
      <c r="AY24" s="285">
        <f t="shared" si="16"/>
        <v>0</v>
      </c>
      <c r="AZ24" s="285">
        <f t="shared" si="26"/>
        <v>0</v>
      </c>
      <c r="BA24" s="285">
        <f t="shared" si="22"/>
        <v>0</v>
      </c>
      <c r="BB24" s="284"/>
      <c r="BC24" s="284"/>
      <c r="BD24" s="284"/>
      <c r="BE24" s="284"/>
      <c r="BF24" s="284"/>
      <c r="BG24" s="285">
        <f t="shared" si="18"/>
        <v>0</v>
      </c>
      <c r="BH24" s="297">
        <f t="shared" si="27"/>
        <v>132</v>
      </c>
    </row>
    <row r="25" spans="1:37" s="282" customFormat="1" ht="20.25" customHeight="1">
      <c r="A25" s="278" t="s">
        <v>1</v>
      </c>
      <c r="B25" s="279" t="s">
        <v>2</v>
      </c>
      <c r="C25" s="279" t="s">
        <v>133</v>
      </c>
      <c r="D25" s="279" t="s">
        <v>4</v>
      </c>
      <c r="E25" s="279">
        <v>1</v>
      </c>
      <c r="F25" s="279">
        <v>2</v>
      </c>
      <c r="G25" s="279">
        <v>3</v>
      </c>
      <c r="H25" s="279">
        <v>4</v>
      </c>
      <c r="I25" s="279">
        <v>5</v>
      </c>
      <c r="J25" s="279">
        <v>6</v>
      </c>
      <c r="K25" s="279">
        <v>7</v>
      </c>
      <c r="L25" s="279">
        <v>8</v>
      </c>
      <c r="M25" s="279">
        <v>9</v>
      </c>
      <c r="N25" s="279">
        <v>10</v>
      </c>
      <c r="O25" s="279">
        <v>11</v>
      </c>
      <c r="P25" s="279">
        <v>12</v>
      </c>
      <c r="Q25" s="279">
        <v>13</v>
      </c>
      <c r="R25" s="279">
        <v>14</v>
      </c>
      <c r="S25" s="279">
        <v>15</v>
      </c>
      <c r="T25" s="279">
        <v>16</v>
      </c>
      <c r="U25" s="279">
        <v>17</v>
      </c>
      <c r="V25" s="279">
        <v>18</v>
      </c>
      <c r="W25" s="279">
        <v>19</v>
      </c>
      <c r="X25" s="279">
        <v>20</v>
      </c>
      <c r="Y25" s="279">
        <v>21</v>
      </c>
      <c r="Z25" s="279">
        <v>22</v>
      </c>
      <c r="AA25" s="279">
        <v>23</v>
      </c>
      <c r="AB25" s="279">
        <v>24</v>
      </c>
      <c r="AC25" s="279">
        <v>25</v>
      </c>
      <c r="AD25" s="279">
        <v>26</v>
      </c>
      <c r="AE25" s="279">
        <v>27</v>
      </c>
      <c r="AF25" s="279">
        <v>28</v>
      </c>
      <c r="AG25" s="280" t="s">
        <v>5</v>
      </c>
      <c r="AH25" s="281" t="s">
        <v>6</v>
      </c>
      <c r="AI25" s="281" t="s">
        <v>7</v>
      </c>
      <c r="AJ25" s="295"/>
      <c r="AK25" s="265"/>
    </row>
    <row r="26" spans="1:37" s="282" customFormat="1" ht="20.25" customHeight="1">
      <c r="A26" s="278"/>
      <c r="B26" s="279" t="s">
        <v>268</v>
      </c>
      <c r="C26" s="279" t="s">
        <v>206</v>
      </c>
      <c r="D26" s="279"/>
      <c r="E26" s="279" t="s">
        <v>9</v>
      </c>
      <c r="F26" s="279" t="s">
        <v>10</v>
      </c>
      <c r="G26" s="279" t="s">
        <v>11</v>
      </c>
      <c r="H26" s="279" t="s">
        <v>12</v>
      </c>
      <c r="I26" s="279" t="s">
        <v>13</v>
      </c>
      <c r="J26" s="279" t="s">
        <v>14</v>
      </c>
      <c r="K26" s="279" t="s">
        <v>15</v>
      </c>
      <c r="L26" s="279" t="s">
        <v>9</v>
      </c>
      <c r="M26" s="279" t="s">
        <v>10</v>
      </c>
      <c r="N26" s="279" t="s">
        <v>11</v>
      </c>
      <c r="O26" s="279" t="s">
        <v>12</v>
      </c>
      <c r="P26" s="279" t="s">
        <v>13</v>
      </c>
      <c r="Q26" s="279" t="s">
        <v>14</v>
      </c>
      <c r="R26" s="279" t="s">
        <v>15</v>
      </c>
      <c r="S26" s="279" t="s">
        <v>9</v>
      </c>
      <c r="T26" s="279" t="s">
        <v>10</v>
      </c>
      <c r="U26" s="279" t="s">
        <v>11</v>
      </c>
      <c r="V26" s="279" t="s">
        <v>12</v>
      </c>
      <c r="W26" s="279" t="s">
        <v>13</v>
      </c>
      <c r="X26" s="279" t="s">
        <v>14</v>
      </c>
      <c r="Y26" s="279" t="s">
        <v>15</v>
      </c>
      <c r="Z26" s="279" t="s">
        <v>9</v>
      </c>
      <c r="AA26" s="279" t="s">
        <v>10</v>
      </c>
      <c r="AB26" s="279" t="s">
        <v>11</v>
      </c>
      <c r="AC26" s="279" t="s">
        <v>12</v>
      </c>
      <c r="AD26" s="279" t="s">
        <v>13</v>
      </c>
      <c r="AE26" s="279" t="s">
        <v>14</v>
      </c>
      <c r="AF26" s="279" t="s">
        <v>15</v>
      </c>
      <c r="AG26" s="280"/>
      <c r="AH26" s="281"/>
      <c r="AI26" s="281"/>
      <c r="AJ26" s="295"/>
      <c r="AK26" s="265"/>
    </row>
    <row r="27" spans="1:60" s="282" customFormat="1" ht="20.25" customHeight="1">
      <c r="A27" s="288" t="s">
        <v>331</v>
      </c>
      <c r="B27" s="288" t="s">
        <v>332</v>
      </c>
      <c r="C27" s="287" t="s">
        <v>333</v>
      </c>
      <c r="D27" s="289" t="s">
        <v>280</v>
      </c>
      <c r="E27" s="300" t="s">
        <v>28</v>
      </c>
      <c r="F27" s="301" t="s">
        <v>28</v>
      </c>
      <c r="G27" s="301" t="s">
        <v>28</v>
      </c>
      <c r="H27" s="300" t="s">
        <v>28</v>
      </c>
      <c r="I27" s="303" t="s">
        <v>28</v>
      </c>
      <c r="J27" s="302" t="s">
        <v>28</v>
      </c>
      <c r="K27" s="300" t="s">
        <v>28</v>
      </c>
      <c r="L27" s="301"/>
      <c r="M27" s="301" t="s">
        <v>28</v>
      </c>
      <c r="N27" s="300" t="s">
        <v>28</v>
      </c>
      <c r="O27" s="300" t="s">
        <v>28</v>
      </c>
      <c r="P27" s="302" t="s">
        <v>28</v>
      </c>
      <c r="Q27" s="302"/>
      <c r="R27" s="300" t="s">
        <v>28</v>
      </c>
      <c r="S27" s="301" t="s">
        <v>28</v>
      </c>
      <c r="T27" s="301"/>
      <c r="U27" s="300" t="s">
        <v>28</v>
      </c>
      <c r="V27" s="301" t="s">
        <v>28</v>
      </c>
      <c r="W27" s="302"/>
      <c r="X27" s="302"/>
      <c r="Y27" s="301" t="s">
        <v>28</v>
      </c>
      <c r="Z27" s="301"/>
      <c r="AA27" s="300" t="s">
        <v>28</v>
      </c>
      <c r="AB27" s="301" t="s">
        <v>28</v>
      </c>
      <c r="AC27" s="301"/>
      <c r="AD27" s="303" t="s">
        <v>28</v>
      </c>
      <c r="AE27" s="303" t="s">
        <v>28</v>
      </c>
      <c r="AF27" s="303" t="s">
        <v>28</v>
      </c>
      <c r="AG27" s="289">
        <f aca="true" t="shared" si="28" ref="AG27:AG42">AK27</f>
        <v>114</v>
      </c>
      <c r="AH27" s="294">
        <f aca="true" t="shared" si="29" ref="AH27:AH42">AG27+AI27</f>
        <v>252</v>
      </c>
      <c r="AI27" s="294">
        <f aca="true" t="shared" si="30" ref="AI27:AI42">AL27</f>
        <v>138</v>
      </c>
      <c r="AJ27" s="295" t="s">
        <v>281</v>
      </c>
      <c r="AK27" s="296">
        <f aca="true" t="shared" si="31" ref="AK27:AK42">$AK$2-BG27</f>
        <v>114</v>
      </c>
      <c r="AL27" s="296">
        <f aca="true" t="shared" si="32" ref="AL27:AL42">(BH27-AK27)</f>
        <v>138</v>
      </c>
      <c r="AM27" s="266"/>
      <c r="AN27" s="285">
        <f aca="true" t="shared" si="33" ref="AN27:AN42">COUNTIF(E27:AF27,"M")</f>
        <v>0</v>
      </c>
      <c r="AO27" s="285">
        <f aca="true" t="shared" si="34" ref="AO27:AO42">COUNTIF(E27:AF27,"T")</f>
        <v>0</v>
      </c>
      <c r="AP27" s="285">
        <f aca="true" t="shared" si="35" ref="AP27:AP42">COUNTIF(E27:AF27,"D")</f>
        <v>0</v>
      </c>
      <c r="AQ27" s="285">
        <f aca="true" t="shared" si="36" ref="AQ27:AQ42">COUNTIF(E27:AF27,"P")</f>
        <v>21</v>
      </c>
      <c r="AR27" s="285">
        <f aca="true" t="shared" si="37" ref="AR27:AR30">COUNTIF(E27:AF27,"M/T")</f>
        <v>0</v>
      </c>
      <c r="AS27" s="285">
        <f aca="true" t="shared" si="38" ref="AS27:AS39">COUNTIF(E27:AF27,"I/I")</f>
        <v>0</v>
      </c>
      <c r="AT27" s="285">
        <f aca="true" t="shared" si="39" ref="AT27:AT42">COUNTIF(E27:AF27,"I")</f>
        <v>0</v>
      </c>
      <c r="AU27" s="285">
        <f aca="true" t="shared" si="40" ref="AU27:AU42">COUNTIF(E27:AF27,"I²")</f>
        <v>0</v>
      </c>
      <c r="AV27" s="285">
        <f aca="true" t="shared" si="41" ref="AV27:AV42">COUNTIF(E27:AF27,"SN")</f>
        <v>0</v>
      </c>
      <c r="AW27" s="285">
        <f aca="true" t="shared" si="42" ref="AW27:AW35">COUNTIF(E27:AF27,"Ma")</f>
        <v>0</v>
      </c>
      <c r="AX27" s="285">
        <f aca="true" t="shared" si="43" ref="AX27:AX34">COUNTIF(E27:AF27,"Ta")</f>
        <v>0</v>
      </c>
      <c r="AY27" s="285">
        <f aca="true" t="shared" si="44" ref="AY27:AY42">COUNTIF(E27:AF27,"Da")</f>
        <v>0</v>
      </c>
      <c r="AZ27" s="285">
        <f aca="true" t="shared" si="45" ref="AZ27:AZ37">COUNTIF(E27:AF27,"Pa")</f>
        <v>0</v>
      </c>
      <c r="BA27" s="285">
        <f aca="true" t="shared" si="46" ref="BA27:BA42">COUNTIF(E27:AF27,"MTa")</f>
        <v>0</v>
      </c>
      <c r="BB27" s="284"/>
      <c r="BC27" s="284"/>
      <c r="BD27" s="284"/>
      <c r="BE27" s="284"/>
      <c r="BF27" s="284"/>
      <c r="BG27" s="285">
        <f aca="true" t="shared" si="47" ref="BG27:BG42">((BC27*6)+(BD27*6)+(BE27*6)+(BF27)+(BB27*6))</f>
        <v>0</v>
      </c>
      <c r="BH27" s="297">
        <f aca="true" t="shared" si="48" ref="BH27:BH30">(AN27*6)+(AO27*6)+(AP27*8)+(AQ27*12)+(AR27*12)+(AS27*11.5)+(AT27*6)+(AU27*6)+(AV27*12)+(AW27*6)+(AX27*6)+(AY27*8)+(AZ27*12)+(BA27*11.5)</f>
        <v>252</v>
      </c>
    </row>
    <row r="28" spans="1:60" s="282" customFormat="1" ht="20.25" customHeight="1">
      <c r="A28" s="288" t="s">
        <v>334</v>
      </c>
      <c r="B28" s="307" t="s">
        <v>335</v>
      </c>
      <c r="C28" s="287" t="s">
        <v>336</v>
      </c>
      <c r="D28" s="289" t="s">
        <v>280</v>
      </c>
      <c r="E28" s="301"/>
      <c r="F28" s="301"/>
      <c r="G28" s="301" t="s">
        <v>28</v>
      </c>
      <c r="H28" s="300" t="s">
        <v>47</v>
      </c>
      <c r="I28" s="302"/>
      <c r="J28" s="302"/>
      <c r="K28" s="301"/>
      <c r="L28" s="301"/>
      <c r="M28" s="301" t="s">
        <v>28</v>
      </c>
      <c r="N28" s="301"/>
      <c r="O28" s="300" t="s">
        <v>21</v>
      </c>
      <c r="P28" s="302"/>
      <c r="Q28" s="302" t="s">
        <v>28</v>
      </c>
      <c r="R28" s="300" t="s">
        <v>28</v>
      </c>
      <c r="S28" s="301"/>
      <c r="T28" s="301" t="s">
        <v>28</v>
      </c>
      <c r="U28" s="301" t="s">
        <v>28</v>
      </c>
      <c r="V28" s="301" t="s">
        <v>28</v>
      </c>
      <c r="W28" s="302"/>
      <c r="X28" s="302" t="s">
        <v>28</v>
      </c>
      <c r="Y28" s="301" t="s">
        <v>28</v>
      </c>
      <c r="Z28" s="301"/>
      <c r="AA28" s="300" t="s">
        <v>28</v>
      </c>
      <c r="AB28" s="301" t="s">
        <v>28</v>
      </c>
      <c r="AC28" s="301"/>
      <c r="AD28" s="302"/>
      <c r="AE28" s="302" t="s">
        <v>35</v>
      </c>
      <c r="AF28" s="302"/>
      <c r="AG28" s="289">
        <f t="shared" si="28"/>
        <v>102</v>
      </c>
      <c r="AH28" s="294">
        <f t="shared" si="29"/>
        <v>144</v>
      </c>
      <c r="AI28" s="294">
        <f t="shared" si="30"/>
        <v>42</v>
      </c>
      <c r="AJ28" s="295" t="s">
        <v>281</v>
      </c>
      <c r="AK28" s="296">
        <f t="shared" si="31"/>
        <v>102</v>
      </c>
      <c r="AL28" s="296">
        <f t="shared" si="32"/>
        <v>42</v>
      </c>
      <c r="AM28" s="266"/>
      <c r="AN28" s="285">
        <f t="shared" si="33"/>
        <v>1</v>
      </c>
      <c r="AO28" s="285">
        <f t="shared" si="34"/>
        <v>1</v>
      </c>
      <c r="AP28" s="285">
        <f t="shared" si="35"/>
        <v>0</v>
      </c>
      <c r="AQ28" s="285">
        <f t="shared" si="36"/>
        <v>11</v>
      </c>
      <c r="AR28" s="285">
        <f t="shared" si="37"/>
        <v>0</v>
      </c>
      <c r="AS28" s="285">
        <f t="shared" si="38"/>
        <v>0</v>
      </c>
      <c r="AT28" s="285">
        <f t="shared" si="39"/>
        <v>0</v>
      </c>
      <c r="AU28" s="285">
        <f t="shared" si="40"/>
        <v>0</v>
      </c>
      <c r="AV28" s="285">
        <f t="shared" si="41"/>
        <v>0</v>
      </c>
      <c r="AW28" s="285">
        <f t="shared" si="42"/>
        <v>0</v>
      </c>
      <c r="AX28" s="285">
        <f t="shared" si="43"/>
        <v>0</v>
      </c>
      <c r="AY28" s="285">
        <f t="shared" si="44"/>
        <v>0</v>
      </c>
      <c r="AZ28" s="285">
        <f t="shared" si="45"/>
        <v>0</v>
      </c>
      <c r="BA28" s="285">
        <f t="shared" si="46"/>
        <v>0</v>
      </c>
      <c r="BB28" s="284"/>
      <c r="BC28" s="284"/>
      <c r="BD28" s="284"/>
      <c r="BE28" s="284"/>
      <c r="BF28" s="284">
        <v>12</v>
      </c>
      <c r="BG28" s="285">
        <f t="shared" si="47"/>
        <v>12</v>
      </c>
      <c r="BH28" s="297">
        <f t="shared" si="48"/>
        <v>144</v>
      </c>
    </row>
    <row r="29" spans="1:60" s="282" customFormat="1" ht="20.25" customHeight="1">
      <c r="A29" s="288" t="s">
        <v>337</v>
      </c>
      <c r="B29" s="288" t="s">
        <v>338</v>
      </c>
      <c r="C29" s="287">
        <v>84566</v>
      </c>
      <c r="D29" s="289" t="s">
        <v>280</v>
      </c>
      <c r="E29" s="301"/>
      <c r="F29" s="301"/>
      <c r="G29" s="301" t="s">
        <v>28</v>
      </c>
      <c r="H29" s="301" t="s">
        <v>28</v>
      </c>
      <c r="I29" s="302"/>
      <c r="J29" s="302" t="s">
        <v>28</v>
      </c>
      <c r="K29" s="301"/>
      <c r="L29" s="301"/>
      <c r="M29" s="301" t="s">
        <v>28</v>
      </c>
      <c r="N29" s="301"/>
      <c r="O29" s="301"/>
      <c r="P29" s="302" t="s">
        <v>28</v>
      </c>
      <c r="Q29" s="302"/>
      <c r="R29" s="301"/>
      <c r="S29" s="301" t="s">
        <v>28</v>
      </c>
      <c r="T29" s="301"/>
      <c r="U29" s="301"/>
      <c r="V29" s="301" t="s">
        <v>28</v>
      </c>
      <c r="W29" s="302"/>
      <c r="X29" s="302"/>
      <c r="Y29" s="301" t="s">
        <v>28</v>
      </c>
      <c r="Z29" s="301"/>
      <c r="AA29" s="301"/>
      <c r="AB29" s="301" t="s">
        <v>28</v>
      </c>
      <c r="AC29" s="301"/>
      <c r="AD29" s="302"/>
      <c r="AE29" s="302" t="s">
        <v>21</v>
      </c>
      <c r="AF29" s="302"/>
      <c r="AG29" s="289">
        <f t="shared" si="28"/>
        <v>114</v>
      </c>
      <c r="AH29" s="294">
        <f t="shared" si="29"/>
        <v>114</v>
      </c>
      <c r="AI29" s="294">
        <f t="shared" si="30"/>
        <v>0</v>
      </c>
      <c r="AJ29" s="295" t="s">
        <v>281</v>
      </c>
      <c r="AK29" s="296">
        <f t="shared" si="31"/>
        <v>114</v>
      </c>
      <c r="AL29" s="296">
        <f t="shared" si="32"/>
        <v>0</v>
      </c>
      <c r="AM29" s="266"/>
      <c r="AN29" s="285">
        <f t="shared" si="33"/>
        <v>1</v>
      </c>
      <c r="AO29" s="285">
        <f t="shared" si="34"/>
        <v>0</v>
      </c>
      <c r="AP29" s="285">
        <f t="shared" si="35"/>
        <v>0</v>
      </c>
      <c r="AQ29" s="285">
        <f t="shared" si="36"/>
        <v>9</v>
      </c>
      <c r="AR29" s="285">
        <f t="shared" si="37"/>
        <v>0</v>
      </c>
      <c r="AS29" s="285">
        <f t="shared" si="38"/>
        <v>0</v>
      </c>
      <c r="AT29" s="285">
        <f t="shared" si="39"/>
        <v>0</v>
      </c>
      <c r="AU29" s="285">
        <f t="shared" si="40"/>
        <v>0</v>
      </c>
      <c r="AV29" s="285">
        <f t="shared" si="41"/>
        <v>0</v>
      </c>
      <c r="AW29" s="285">
        <f t="shared" si="42"/>
        <v>0</v>
      </c>
      <c r="AX29" s="285">
        <f t="shared" si="43"/>
        <v>0</v>
      </c>
      <c r="AY29" s="285">
        <f t="shared" si="44"/>
        <v>0</v>
      </c>
      <c r="AZ29" s="285">
        <f t="shared" si="45"/>
        <v>0</v>
      </c>
      <c r="BA29" s="285">
        <f t="shared" si="46"/>
        <v>0</v>
      </c>
      <c r="BB29" s="284"/>
      <c r="BC29" s="284"/>
      <c r="BD29" s="284"/>
      <c r="BE29" s="284"/>
      <c r="BF29" s="284"/>
      <c r="BG29" s="285">
        <f t="shared" si="47"/>
        <v>0</v>
      </c>
      <c r="BH29" s="297">
        <f t="shared" si="48"/>
        <v>114</v>
      </c>
    </row>
    <row r="30" spans="1:60" s="282" customFormat="1" ht="20.25" customHeight="1">
      <c r="A30" s="288" t="s">
        <v>339</v>
      </c>
      <c r="B30" s="288" t="s">
        <v>340</v>
      </c>
      <c r="C30" s="287"/>
      <c r="D30" s="308" t="s">
        <v>280</v>
      </c>
      <c r="E30" s="300" t="s">
        <v>28</v>
      </c>
      <c r="F30" s="301"/>
      <c r="G30" s="301" t="s">
        <v>28</v>
      </c>
      <c r="H30" s="301"/>
      <c r="I30" s="302"/>
      <c r="J30" s="302" t="s">
        <v>28</v>
      </c>
      <c r="K30" s="304" t="s">
        <v>29</v>
      </c>
      <c r="L30" s="301"/>
      <c r="M30" s="301" t="s">
        <v>28</v>
      </c>
      <c r="N30" s="301"/>
      <c r="O30" s="301"/>
      <c r="P30" s="302" t="s">
        <v>28</v>
      </c>
      <c r="Q30" s="302"/>
      <c r="R30" s="301"/>
      <c r="S30" s="301" t="s">
        <v>28</v>
      </c>
      <c r="T30" s="301"/>
      <c r="U30" s="300" t="s">
        <v>28</v>
      </c>
      <c r="V30" s="301" t="s">
        <v>28</v>
      </c>
      <c r="W30" s="302"/>
      <c r="X30" s="302"/>
      <c r="Y30" s="301" t="s">
        <v>28</v>
      </c>
      <c r="Z30" s="301"/>
      <c r="AA30" s="301"/>
      <c r="AB30" s="300" t="s">
        <v>28</v>
      </c>
      <c r="AC30" s="301"/>
      <c r="AD30" s="302"/>
      <c r="AE30" s="309" t="s">
        <v>104</v>
      </c>
      <c r="AF30" s="302"/>
      <c r="AG30" s="289">
        <f t="shared" si="28"/>
        <v>90</v>
      </c>
      <c r="AH30" s="294">
        <f t="shared" si="29"/>
        <v>120</v>
      </c>
      <c r="AI30" s="294">
        <f t="shared" si="30"/>
        <v>30</v>
      </c>
      <c r="AJ30" s="295" t="s">
        <v>281</v>
      </c>
      <c r="AK30" s="296">
        <f t="shared" si="31"/>
        <v>90</v>
      </c>
      <c r="AL30" s="296">
        <f t="shared" si="32"/>
        <v>30</v>
      </c>
      <c r="AM30" s="266"/>
      <c r="AN30" s="285">
        <f t="shared" si="33"/>
        <v>0</v>
      </c>
      <c r="AO30" s="285">
        <f t="shared" si="34"/>
        <v>0</v>
      </c>
      <c r="AP30" s="285">
        <f t="shared" si="35"/>
        <v>0</v>
      </c>
      <c r="AQ30" s="285">
        <f t="shared" si="36"/>
        <v>10</v>
      </c>
      <c r="AR30" s="285">
        <f t="shared" si="37"/>
        <v>0</v>
      </c>
      <c r="AS30" s="285">
        <f t="shared" si="38"/>
        <v>0</v>
      </c>
      <c r="AT30" s="285">
        <f t="shared" si="39"/>
        <v>0</v>
      </c>
      <c r="AU30" s="285">
        <f t="shared" si="40"/>
        <v>0</v>
      </c>
      <c r="AV30" s="285">
        <f t="shared" si="41"/>
        <v>0</v>
      </c>
      <c r="AW30" s="285">
        <f t="shared" si="42"/>
        <v>0</v>
      </c>
      <c r="AX30" s="285">
        <f t="shared" si="43"/>
        <v>0</v>
      </c>
      <c r="AY30" s="285">
        <f t="shared" si="44"/>
        <v>0</v>
      </c>
      <c r="AZ30" s="285">
        <f t="shared" si="45"/>
        <v>0</v>
      </c>
      <c r="BA30" s="285">
        <f t="shared" si="46"/>
        <v>0</v>
      </c>
      <c r="BB30" s="284"/>
      <c r="BC30" s="284"/>
      <c r="BD30" s="284"/>
      <c r="BE30" s="284">
        <v>2</v>
      </c>
      <c r="BF30" s="284">
        <v>12</v>
      </c>
      <c r="BG30" s="285">
        <f t="shared" si="47"/>
        <v>24</v>
      </c>
      <c r="BH30" s="297">
        <f t="shared" si="48"/>
        <v>120</v>
      </c>
    </row>
    <row r="31" spans="1:60" s="282" customFormat="1" ht="20.25" customHeight="1">
      <c r="A31" s="288" t="s">
        <v>341</v>
      </c>
      <c r="B31" s="288" t="s">
        <v>342</v>
      </c>
      <c r="C31" s="287" t="s">
        <v>343</v>
      </c>
      <c r="D31" s="289" t="s">
        <v>280</v>
      </c>
      <c r="E31" s="301" t="s">
        <v>47</v>
      </c>
      <c r="F31" s="301"/>
      <c r="G31" s="301" t="s">
        <v>28</v>
      </c>
      <c r="H31" s="300" t="s">
        <v>28</v>
      </c>
      <c r="I31" s="303" t="s">
        <v>28</v>
      </c>
      <c r="J31" s="302" t="s">
        <v>28</v>
      </c>
      <c r="K31" s="301"/>
      <c r="L31" s="301" t="s">
        <v>28</v>
      </c>
      <c r="M31" s="301" t="s">
        <v>28</v>
      </c>
      <c r="N31" s="300" t="s">
        <v>28</v>
      </c>
      <c r="O31" s="300" t="s">
        <v>28</v>
      </c>
      <c r="P31" s="302" t="s">
        <v>28</v>
      </c>
      <c r="Q31" s="302"/>
      <c r="R31" s="301"/>
      <c r="S31" s="304" t="s">
        <v>29</v>
      </c>
      <c r="T31" s="301"/>
      <c r="U31" s="301"/>
      <c r="V31" s="301" t="s">
        <v>28</v>
      </c>
      <c r="W31" s="302"/>
      <c r="X31" s="303" t="s">
        <v>28</v>
      </c>
      <c r="Y31" s="301" t="s">
        <v>28</v>
      </c>
      <c r="Z31" s="300" t="s">
        <v>28</v>
      </c>
      <c r="AA31" s="301"/>
      <c r="AB31" s="301" t="s">
        <v>28</v>
      </c>
      <c r="AC31" s="300" t="s">
        <v>28</v>
      </c>
      <c r="AD31" s="302"/>
      <c r="AE31" s="303" t="s">
        <v>28</v>
      </c>
      <c r="AF31" s="303" t="s">
        <v>28</v>
      </c>
      <c r="AG31" s="289">
        <f t="shared" si="28"/>
        <v>102</v>
      </c>
      <c r="AH31" s="294">
        <f t="shared" si="29"/>
        <v>210</v>
      </c>
      <c r="AI31" s="294">
        <f t="shared" si="30"/>
        <v>108</v>
      </c>
      <c r="AJ31" s="295" t="s">
        <v>281</v>
      </c>
      <c r="AK31" s="296">
        <f t="shared" si="31"/>
        <v>102</v>
      </c>
      <c r="AL31" s="296">
        <f t="shared" si="32"/>
        <v>108</v>
      </c>
      <c r="AM31" s="266"/>
      <c r="AN31" s="285">
        <f t="shared" si="33"/>
        <v>0</v>
      </c>
      <c r="AO31" s="285">
        <f t="shared" si="34"/>
        <v>1</v>
      </c>
      <c r="AP31" s="285">
        <f t="shared" si="35"/>
        <v>0</v>
      </c>
      <c r="AQ31" s="285">
        <f t="shared" si="36"/>
        <v>17</v>
      </c>
      <c r="AR31" s="285">
        <f>COUNTIF(E31:AF31,"P/I")</f>
        <v>0</v>
      </c>
      <c r="AS31" s="285">
        <f t="shared" si="38"/>
        <v>0</v>
      </c>
      <c r="AT31" s="285">
        <f t="shared" si="39"/>
        <v>0</v>
      </c>
      <c r="AU31" s="285">
        <f t="shared" si="40"/>
        <v>0</v>
      </c>
      <c r="AV31" s="285">
        <f t="shared" si="41"/>
        <v>0</v>
      </c>
      <c r="AW31" s="285">
        <f t="shared" si="42"/>
        <v>0</v>
      </c>
      <c r="AX31" s="285">
        <f t="shared" si="43"/>
        <v>0</v>
      </c>
      <c r="AY31" s="285">
        <f t="shared" si="44"/>
        <v>0</v>
      </c>
      <c r="AZ31" s="285">
        <f t="shared" si="45"/>
        <v>0</v>
      </c>
      <c r="BA31" s="285">
        <f t="shared" si="46"/>
        <v>0</v>
      </c>
      <c r="BB31" s="284"/>
      <c r="BC31" s="284"/>
      <c r="BD31" s="284"/>
      <c r="BE31" s="284">
        <v>2</v>
      </c>
      <c r="BF31" s="284"/>
      <c r="BG31" s="285">
        <f t="shared" si="47"/>
        <v>12</v>
      </c>
      <c r="BH31" s="297">
        <f>(AN31*6)+(AO31*6)+(AP31*8)+(AQ31*12)+(AR31*17)+(AS31*11.5)+(AT31*6)+(AU31*6)+(AV31*12)+(AW31*6)+(AX31*6)+(AY31*8)+(AZ31*12)+(BA31*11.5)</f>
        <v>210</v>
      </c>
    </row>
    <row r="32" spans="1:60" s="282" customFormat="1" ht="20.25" customHeight="1">
      <c r="A32" s="288" t="s">
        <v>344</v>
      </c>
      <c r="B32" s="288" t="s">
        <v>345</v>
      </c>
      <c r="C32" s="287"/>
      <c r="D32" s="289" t="s">
        <v>280</v>
      </c>
      <c r="E32" s="301" t="s">
        <v>28</v>
      </c>
      <c r="F32" s="301" t="s">
        <v>28</v>
      </c>
      <c r="G32" s="301" t="s">
        <v>29</v>
      </c>
      <c r="H32" s="301" t="s">
        <v>29</v>
      </c>
      <c r="I32" s="302" t="s">
        <v>29</v>
      </c>
      <c r="J32" s="302" t="s">
        <v>28</v>
      </c>
      <c r="K32" s="301" t="s">
        <v>28</v>
      </c>
      <c r="L32" s="301"/>
      <c r="M32" s="301" t="s">
        <v>28</v>
      </c>
      <c r="N32" s="301" t="s">
        <v>28</v>
      </c>
      <c r="O32" s="301" t="s">
        <v>28</v>
      </c>
      <c r="P32" s="302"/>
      <c r="Q32" s="302"/>
      <c r="R32" s="301"/>
      <c r="S32" s="301"/>
      <c r="T32" s="301"/>
      <c r="U32" s="301"/>
      <c r="V32" s="301"/>
      <c r="W32" s="302"/>
      <c r="X32" s="302"/>
      <c r="Y32" s="301"/>
      <c r="Z32" s="301"/>
      <c r="AA32" s="301"/>
      <c r="AB32" s="301"/>
      <c r="AC32" s="301"/>
      <c r="AD32" s="302"/>
      <c r="AE32" s="302"/>
      <c r="AF32" s="302"/>
      <c r="AG32" s="289">
        <f t="shared" si="28"/>
        <v>78</v>
      </c>
      <c r="AH32" s="294">
        <f t="shared" si="29"/>
        <v>84</v>
      </c>
      <c r="AI32" s="294">
        <f t="shared" si="30"/>
        <v>6</v>
      </c>
      <c r="AJ32" s="295" t="s">
        <v>346</v>
      </c>
      <c r="AK32" s="296">
        <f t="shared" si="31"/>
        <v>78</v>
      </c>
      <c r="AL32" s="296">
        <f t="shared" si="32"/>
        <v>6</v>
      </c>
      <c r="AM32" s="266"/>
      <c r="AN32" s="285">
        <f t="shared" si="33"/>
        <v>0</v>
      </c>
      <c r="AO32" s="285">
        <f t="shared" si="34"/>
        <v>0</v>
      </c>
      <c r="AP32" s="285">
        <f t="shared" si="35"/>
        <v>0</v>
      </c>
      <c r="AQ32" s="285">
        <f t="shared" si="36"/>
        <v>7</v>
      </c>
      <c r="AR32" s="285">
        <f aca="true" t="shared" si="49" ref="AR32:AR34">COUNTIF(E32:AF32,"M/T")</f>
        <v>0</v>
      </c>
      <c r="AS32" s="285">
        <f t="shared" si="38"/>
        <v>0</v>
      </c>
      <c r="AT32" s="285">
        <f t="shared" si="39"/>
        <v>0</v>
      </c>
      <c r="AU32" s="285">
        <f t="shared" si="40"/>
        <v>0</v>
      </c>
      <c r="AV32" s="285">
        <f t="shared" si="41"/>
        <v>0</v>
      </c>
      <c r="AW32" s="285">
        <f t="shared" si="42"/>
        <v>0</v>
      </c>
      <c r="AX32" s="285">
        <f t="shared" si="43"/>
        <v>0</v>
      </c>
      <c r="AY32" s="285">
        <f t="shared" si="44"/>
        <v>0</v>
      </c>
      <c r="AZ32" s="285">
        <f t="shared" si="45"/>
        <v>0</v>
      </c>
      <c r="BA32" s="285">
        <f t="shared" si="46"/>
        <v>0</v>
      </c>
      <c r="BB32" s="284"/>
      <c r="BC32" s="284"/>
      <c r="BD32" s="284"/>
      <c r="BE32" s="284">
        <v>6</v>
      </c>
      <c r="BF32" s="284"/>
      <c r="BG32" s="285">
        <f t="shared" si="47"/>
        <v>36</v>
      </c>
      <c r="BH32" s="297">
        <f aca="true" t="shared" si="50" ref="BH32:BH34">(AN32*6)+(AO32*6)+(AP32*8)+(AQ32*12)+(AR32*12)+(AS32*11.5)+(AT32*6)+(AU32*6)+(AV32*12)+(AW32*6)+(AX32*6)+(AY32*8)+(AZ32*12)+(BA32*11.5)</f>
        <v>84</v>
      </c>
    </row>
    <row r="33" spans="1:60" s="282" customFormat="1" ht="20.25" customHeight="1">
      <c r="A33" s="288" t="s">
        <v>347</v>
      </c>
      <c r="B33" s="288" t="s">
        <v>348</v>
      </c>
      <c r="C33" s="287">
        <v>1100211</v>
      </c>
      <c r="D33" s="289" t="s">
        <v>280</v>
      </c>
      <c r="E33" s="301"/>
      <c r="F33" s="301"/>
      <c r="G33" s="301" t="s">
        <v>28</v>
      </c>
      <c r="H33" s="301"/>
      <c r="I33" s="302"/>
      <c r="J33" s="302" t="s">
        <v>28</v>
      </c>
      <c r="K33" s="301"/>
      <c r="L33" s="301"/>
      <c r="M33" s="301" t="s">
        <v>28</v>
      </c>
      <c r="N33" s="300" t="s">
        <v>28</v>
      </c>
      <c r="O33" s="301"/>
      <c r="P33" s="302" t="s">
        <v>28</v>
      </c>
      <c r="Q33" s="302"/>
      <c r="R33" s="301"/>
      <c r="S33" s="301" t="s">
        <v>28</v>
      </c>
      <c r="T33" s="301"/>
      <c r="U33" s="301"/>
      <c r="V33" s="301" t="s">
        <v>28</v>
      </c>
      <c r="W33" s="302"/>
      <c r="X33" s="302"/>
      <c r="Y33" s="301" t="s">
        <v>28</v>
      </c>
      <c r="Z33" s="301"/>
      <c r="AA33" s="301"/>
      <c r="AB33" s="301" t="s">
        <v>28</v>
      </c>
      <c r="AC33" s="301"/>
      <c r="AD33" s="303" t="s">
        <v>28</v>
      </c>
      <c r="AE33" s="302" t="s">
        <v>28</v>
      </c>
      <c r="AF33" s="302" t="s">
        <v>21</v>
      </c>
      <c r="AG33" s="289">
        <f t="shared" si="28"/>
        <v>114</v>
      </c>
      <c r="AH33" s="294">
        <f t="shared" si="29"/>
        <v>138</v>
      </c>
      <c r="AI33" s="294">
        <f t="shared" si="30"/>
        <v>24</v>
      </c>
      <c r="AJ33" s="295" t="s">
        <v>281</v>
      </c>
      <c r="AK33" s="296">
        <f t="shared" si="31"/>
        <v>114</v>
      </c>
      <c r="AL33" s="296">
        <f t="shared" si="32"/>
        <v>24</v>
      </c>
      <c r="AM33" s="266"/>
      <c r="AN33" s="285">
        <f t="shared" si="33"/>
        <v>1</v>
      </c>
      <c r="AO33" s="285">
        <f t="shared" si="34"/>
        <v>0</v>
      </c>
      <c r="AP33" s="285">
        <f t="shared" si="35"/>
        <v>0</v>
      </c>
      <c r="AQ33" s="285">
        <f t="shared" si="36"/>
        <v>11</v>
      </c>
      <c r="AR33" s="285">
        <f t="shared" si="49"/>
        <v>0</v>
      </c>
      <c r="AS33" s="285">
        <f t="shared" si="38"/>
        <v>0</v>
      </c>
      <c r="AT33" s="285">
        <f t="shared" si="39"/>
        <v>0</v>
      </c>
      <c r="AU33" s="285">
        <f t="shared" si="40"/>
        <v>0</v>
      </c>
      <c r="AV33" s="285">
        <f t="shared" si="41"/>
        <v>0</v>
      </c>
      <c r="AW33" s="285">
        <f t="shared" si="42"/>
        <v>0</v>
      </c>
      <c r="AX33" s="285">
        <f t="shared" si="43"/>
        <v>0</v>
      </c>
      <c r="AY33" s="285">
        <f t="shared" si="44"/>
        <v>0</v>
      </c>
      <c r="AZ33" s="285">
        <f t="shared" si="45"/>
        <v>0</v>
      </c>
      <c r="BA33" s="285">
        <f t="shared" si="46"/>
        <v>0</v>
      </c>
      <c r="BB33" s="284"/>
      <c r="BC33" s="284"/>
      <c r="BD33" s="284"/>
      <c r="BE33" s="284"/>
      <c r="BF33" s="284"/>
      <c r="BG33" s="285">
        <f t="shared" si="47"/>
        <v>0</v>
      </c>
      <c r="BH33" s="297">
        <f t="shared" si="50"/>
        <v>138</v>
      </c>
    </row>
    <row r="34" spans="1:60" s="282" customFormat="1" ht="20.25" customHeight="1">
      <c r="A34" s="288" t="s">
        <v>349</v>
      </c>
      <c r="B34" s="288" t="s">
        <v>350</v>
      </c>
      <c r="C34" s="287">
        <v>272819</v>
      </c>
      <c r="D34" s="289" t="s">
        <v>280</v>
      </c>
      <c r="E34" s="300" t="s">
        <v>28</v>
      </c>
      <c r="F34" s="300" t="s">
        <v>28</v>
      </c>
      <c r="G34" s="301" t="s">
        <v>28</v>
      </c>
      <c r="H34" s="301"/>
      <c r="I34" s="302"/>
      <c r="J34" s="302" t="s">
        <v>28</v>
      </c>
      <c r="K34" s="301"/>
      <c r="L34" s="301"/>
      <c r="M34" s="301" t="s">
        <v>28</v>
      </c>
      <c r="N34" s="301" t="s">
        <v>28</v>
      </c>
      <c r="O34" s="301"/>
      <c r="P34" s="302" t="s">
        <v>28</v>
      </c>
      <c r="Q34" s="302"/>
      <c r="R34" s="301" t="s">
        <v>28</v>
      </c>
      <c r="S34" s="301" t="s">
        <v>28</v>
      </c>
      <c r="T34" s="301"/>
      <c r="U34" s="301"/>
      <c r="V34" s="301" t="s">
        <v>328</v>
      </c>
      <c r="W34" s="303" t="s">
        <v>28</v>
      </c>
      <c r="X34" s="302"/>
      <c r="Y34" s="301" t="s">
        <v>28</v>
      </c>
      <c r="Z34" s="301"/>
      <c r="AA34" s="301"/>
      <c r="AB34" s="304" t="s">
        <v>29</v>
      </c>
      <c r="AC34" s="301"/>
      <c r="AD34" s="302"/>
      <c r="AE34" s="302"/>
      <c r="AF34" s="302"/>
      <c r="AG34" s="289">
        <f t="shared" si="28"/>
        <v>102</v>
      </c>
      <c r="AH34" s="294">
        <f t="shared" si="29"/>
        <v>144</v>
      </c>
      <c r="AI34" s="294">
        <f t="shared" si="30"/>
        <v>42</v>
      </c>
      <c r="AJ34" s="295" t="s">
        <v>281</v>
      </c>
      <c r="AK34" s="296">
        <f t="shared" si="31"/>
        <v>102</v>
      </c>
      <c r="AL34" s="296">
        <f t="shared" si="32"/>
        <v>42</v>
      </c>
      <c r="AM34" s="266"/>
      <c r="AN34" s="285">
        <f t="shared" si="33"/>
        <v>0</v>
      </c>
      <c r="AO34" s="285">
        <f t="shared" si="34"/>
        <v>0</v>
      </c>
      <c r="AP34" s="285">
        <f t="shared" si="35"/>
        <v>0</v>
      </c>
      <c r="AQ34" s="285">
        <f t="shared" si="36"/>
        <v>11</v>
      </c>
      <c r="AR34" s="285">
        <f t="shared" si="49"/>
        <v>1</v>
      </c>
      <c r="AS34" s="285">
        <f t="shared" si="38"/>
        <v>0</v>
      </c>
      <c r="AT34" s="285">
        <f t="shared" si="39"/>
        <v>0</v>
      </c>
      <c r="AU34" s="285">
        <f t="shared" si="40"/>
        <v>0</v>
      </c>
      <c r="AV34" s="285">
        <f t="shared" si="41"/>
        <v>0</v>
      </c>
      <c r="AW34" s="285">
        <f t="shared" si="42"/>
        <v>0</v>
      </c>
      <c r="AX34" s="285">
        <f t="shared" si="43"/>
        <v>0</v>
      </c>
      <c r="AY34" s="285">
        <f t="shared" si="44"/>
        <v>0</v>
      </c>
      <c r="AZ34" s="285">
        <f t="shared" si="45"/>
        <v>0</v>
      </c>
      <c r="BA34" s="285">
        <f t="shared" si="46"/>
        <v>0</v>
      </c>
      <c r="BB34" s="284"/>
      <c r="BC34" s="284"/>
      <c r="BD34" s="284"/>
      <c r="BE34" s="284">
        <v>2</v>
      </c>
      <c r="BF34" s="284"/>
      <c r="BG34" s="285">
        <f t="shared" si="47"/>
        <v>12</v>
      </c>
      <c r="BH34" s="297">
        <f t="shared" si="50"/>
        <v>144</v>
      </c>
    </row>
    <row r="35" spans="1:60" s="282" customFormat="1" ht="20.25" customHeight="1">
      <c r="A35" s="288" t="s">
        <v>351</v>
      </c>
      <c r="B35" s="288" t="s">
        <v>352</v>
      </c>
      <c r="C35" s="287">
        <v>236789</v>
      </c>
      <c r="D35" s="289" t="s">
        <v>280</v>
      </c>
      <c r="E35" s="304" t="s">
        <v>108</v>
      </c>
      <c r="F35" s="300" t="s">
        <v>353</v>
      </c>
      <c r="G35" s="301" t="s">
        <v>354</v>
      </c>
      <c r="H35" s="300" t="s">
        <v>49</v>
      </c>
      <c r="I35" s="303" t="s">
        <v>47</v>
      </c>
      <c r="J35" s="303" t="s">
        <v>28</v>
      </c>
      <c r="K35" s="301" t="s">
        <v>28</v>
      </c>
      <c r="L35" s="301"/>
      <c r="M35" s="301"/>
      <c r="N35" s="301" t="s">
        <v>28</v>
      </c>
      <c r="O35" s="301"/>
      <c r="P35" s="302" t="s">
        <v>21</v>
      </c>
      <c r="Q35" s="302" t="s">
        <v>28</v>
      </c>
      <c r="R35" s="301"/>
      <c r="S35" s="300" t="s">
        <v>28</v>
      </c>
      <c r="T35" s="301"/>
      <c r="U35" s="301" t="s">
        <v>28</v>
      </c>
      <c r="V35" s="301"/>
      <c r="W35" s="302"/>
      <c r="X35" s="302" t="s">
        <v>28</v>
      </c>
      <c r="Y35" s="301" t="s">
        <v>28</v>
      </c>
      <c r="Z35" s="301"/>
      <c r="AA35" s="301"/>
      <c r="AB35" s="301" t="s">
        <v>28</v>
      </c>
      <c r="AC35" s="301" t="s">
        <v>28</v>
      </c>
      <c r="AD35" s="303" t="s">
        <v>28</v>
      </c>
      <c r="AE35" s="302"/>
      <c r="AF35" s="303" t="s">
        <v>47</v>
      </c>
      <c r="AG35" s="289">
        <f t="shared" si="28"/>
        <v>114</v>
      </c>
      <c r="AH35" s="294">
        <f t="shared" si="29"/>
        <v>210</v>
      </c>
      <c r="AI35" s="294">
        <f t="shared" si="30"/>
        <v>96</v>
      </c>
      <c r="AJ35" s="295" t="s">
        <v>281</v>
      </c>
      <c r="AK35" s="296">
        <f t="shared" si="31"/>
        <v>114</v>
      </c>
      <c r="AL35" s="296">
        <f t="shared" si="32"/>
        <v>96</v>
      </c>
      <c r="AM35" s="266"/>
      <c r="AN35" s="285">
        <f t="shared" si="33"/>
        <v>1</v>
      </c>
      <c r="AO35" s="285">
        <f t="shared" si="34"/>
        <v>2</v>
      </c>
      <c r="AP35" s="285">
        <f t="shared" si="35"/>
        <v>0</v>
      </c>
      <c r="AQ35" s="285">
        <f t="shared" si="36"/>
        <v>11</v>
      </c>
      <c r="AR35" s="285">
        <f>COUNTIF(E35:AF35,"P/I")</f>
        <v>2</v>
      </c>
      <c r="AS35" s="285">
        <f t="shared" si="38"/>
        <v>0</v>
      </c>
      <c r="AT35" s="285">
        <f t="shared" si="39"/>
        <v>0</v>
      </c>
      <c r="AU35" s="285">
        <f t="shared" si="40"/>
        <v>0</v>
      </c>
      <c r="AV35" s="285">
        <f t="shared" si="41"/>
        <v>1</v>
      </c>
      <c r="AW35" s="285">
        <f t="shared" si="42"/>
        <v>0</v>
      </c>
      <c r="AX35" s="285">
        <f>COUNTIF(E35:AF35,"T/I")</f>
        <v>1</v>
      </c>
      <c r="AY35" s="285">
        <f t="shared" si="44"/>
        <v>0</v>
      </c>
      <c r="AZ35" s="285">
        <f t="shared" si="45"/>
        <v>0</v>
      </c>
      <c r="BA35" s="285">
        <f t="shared" si="46"/>
        <v>0</v>
      </c>
      <c r="BB35" s="284"/>
      <c r="BC35" s="284"/>
      <c r="BD35" s="284"/>
      <c r="BE35" s="284"/>
      <c r="BF35" s="284"/>
      <c r="BG35" s="285">
        <f t="shared" si="47"/>
        <v>0</v>
      </c>
      <c r="BH35" s="297">
        <f>(AN35*6)+(AO35*6)+(AP35*8)+(AQ35*12)+(AR35*18)+(AS35*11.5)+(AT35*6)+(AU35*6)+(AV35*12)+(AW35*6)+(AX35*12)+(AY35*8)+(AZ35*12)+(BA35*11.5)</f>
        <v>210</v>
      </c>
    </row>
    <row r="36" spans="1:60" s="282" customFormat="1" ht="20.25" customHeight="1">
      <c r="A36" s="288" t="s">
        <v>355</v>
      </c>
      <c r="B36" s="288" t="s">
        <v>356</v>
      </c>
      <c r="C36" s="287" t="s">
        <v>357</v>
      </c>
      <c r="D36" s="289" t="s">
        <v>280</v>
      </c>
      <c r="E36" s="301"/>
      <c r="F36" s="301"/>
      <c r="G36" s="301" t="s">
        <v>28</v>
      </c>
      <c r="H36" s="301"/>
      <c r="I36" s="303" t="s">
        <v>28</v>
      </c>
      <c r="J36" s="302" t="s">
        <v>28</v>
      </c>
      <c r="K36" s="301"/>
      <c r="L36" s="300" t="s">
        <v>28</v>
      </c>
      <c r="M36" s="301" t="s">
        <v>28</v>
      </c>
      <c r="N36" s="301"/>
      <c r="O36" s="301"/>
      <c r="P36" s="302" t="s">
        <v>28</v>
      </c>
      <c r="Q36" s="302"/>
      <c r="R36" s="300" t="s">
        <v>28</v>
      </c>
      <c r="S36" s="301" t="s">
        <v>28</v>
      </c>
      <c r="T36" s="301"/>
      <c r="U36" s="301" t="s">
        <v>28</v>
      </c>
      <c r="V36" s="301" t="s">
        <v>28</v>
      </c>
      <c r="W36" s="302"/>
      <c r="X36" s="302"/>
      <c r="Y36" s="301"/>
      <c r="Z36" s="301" t="s">
        <v>21</v>
      </c>
      <c r="AA36" s="300" t="s">
        <v>28</v>
      </c>
      <c r="AB36" s="301"/>
      <c r="AC36" s="301" t="s">
        <v>28</v>
      </c>
      <c r="AD36" s="303" t="s">
        <v>28</v>
      </c>
      <c r="AE36" s="302" t="s">
        <v>28</v>
      </c>
      <c r="AF36" s="303" t="s">
        <v>28</v>
      </c>
      <c r="AG36" s="289">
        <f t="shared" si="28"/>
        <v>114</v>
      </c>
      <c r="AH36" s="294">
        <f t="shared" si="29"/>
        <v>186</v>
      </c>
      <c r="AI36" s="294">
        <f t="shared" si="30"/>
        <v>72</v>
      </c>
      <c r="AJ36" s="295" t="s">
        <v>281</v>
      </c>
      <c r="AK36" s="296">
        <f t="shared" si="31"/>
        <v>114</v>
      </c>
      <c r="AL36" s="296">
        <f t="shared" si="32"/>
        <v>72</v>
      </c>
      <c r="AM36" s="266"/>
      <c r="AN36" s="285">
        <f t="shared" si="33"/>
        <v>1</v>
      </c>
      <c r="AO36" s="285">
        <f t="shared" si="34"/>
        <v>0</v>
      </c>
      <c r="AP36" s="285">
        <f t="shared" si="35"/>
        <v>0</v>
      </c>
      <c r="AQ36" s="285">
        <f t="shared" si="36"/>
        <v>15</v>
      </c>
      <c r="AR36" s="285">
        <f aca="true" t="shared" si="51" ref="AR36:AR42">COUNTIF(E36:AF36,"M/T")</f>
        <v>0</v>
      </c>
      <c r="AS36" s="285">
        <f t="shared" si="38"/>
        <v>0</v>
      </c>
      <c r="AT36" s="285">
        <f t="shared" si="39"/>
        <v>0</v>
      </c>
      <c r="AU36" s="285">
        <f t="shared" si="40"/>
        <v>0</v>
      </c>
      <c r="AV36" s="285">
        <f t="shared" si="41"/>
        <v>0</v>
      </c>
      <c r="AW36" s="285">
        <f>COUNTIF(E36:AF36,"P/I")</f>
        <v>0</v>
      </c>
      <c r="AX36" s="285">
        <f aca="true" t="shared" si="52" ref="AX36:AX42">COUNTIF(E36:AF36,"Ta")</f>
        <v>0</v>
      </c>
      <c r="AY36" s="285">
        <f t="shared" si="44"/>
        <v>0</v>
      </c>
      <c r="AZ36" s="285">
        <f t="shared" si="45"/>
        <v>0</v>
      </c>
      <c r="BA36" s="285">
        <f t="shared" si="46"/>
        <v>0</v>
      </c>
      <c r="BB36" s="284"/>
      <c r="BC36" s="284"/>
      <c r="BD36" s="284"/>
      <c r="BE36" s="284"/>
      <c r="BF36" s="284"/>
      <c r="BG36" s="285">
        <f t="shared" si="47"/>
        <v>0</v>
      </c>
      <c r="BH36" s="297">
        <f>(AN36*6)+(AO36*6)+(AP36*8)+(AQ36*12)+(AR36*12)+(AS36*11.5)+(AT36*6)+(AU36*6)+(AV36*12)+(AW36*18)+(AX36*6)+(AY36*8)+(AZ36*12)+(BA36*11.5)</f>
        <v>186</v>
      </c>
    </row>
    <row r="37" spans="1:60" s="282" customFormat="1" ht="20.25" customHeight="1">
      <c r="A37" s="288" t="s">
        <v>358</v>
      </c>
      <c r="B37" s="288" t="s">
        <v>359</v>
      </c>
      <c r="C37" s="306" t="s">
        <v>214</v>
      </c>
      <c r="D37" s="289" t="s">
        <v>280</v>
      </c>
      <c r="E37" s="301"/>
      <c r="F37" s="301" t="s">
        <v>28</v>
      </c>
      <c r="G37" s="301"/>
      <c r="H37" s="301" t="s">
        <v>28</v>
      </c>
      <c r="I37" s="302"/>
      <c r="J37" s="302" t="s">
        <v>28</v>
      </c>
      <c r="K37" s="301"/>
      <c r="L37" s="301"/>
      <c r="M37" s="301"/>
      <c r="N37" s="301" t="s">
        <v>28</v>
      </c>
      <c r="O37" s="301"/>
      <c r="P37" s="302" t="s">
        <v>28</v>
      </c>
      <c r="Q37" s="302"/>
      <c r="R37" s="301"/>
      <c r="S37" s="301"/>
      <c r="T37" s="301" t="s">
        <v>28</v>
      </c>
      <c r="U37" s="301"/>
      <c r="V37" s="301" t="s">
        <v>28</v>
      </c>
      <c r="W37" s="302"/>
      <c r="X37" s="302"/>
      <c r="Y37" s="301"/>
      <c r="Z37" s="301" t="s">
        <v>28</v>
      </c>
      <c r="AA37" s="301"/>
      <c r="AB37" s="301" t="s">
        <v>28</v>
      </c>
      <c r="AC37" s="301"/>
      <c r="AD37" s="302"/>
      <c r="AE37" s="302"/>
      <c r="AF37" s="302" t="s">
        <v>328</v>
      </c>
      <c r="AG37" s="289">
        <f t="shared" si="28"/>
        <v>114</v>
      </c>
      <c r="AH37" s="294">
        <f t="shared" si="29"/>
        <v>120</v>
      </c>
      <c r="AI37" s="294">
        <f t="shared" si="30"/>
        <v>6</v>
      </c>
      <c r="AJ37" s="295" t="s">
        <v>281</v>
      </c>
      <c r="AK37" s="296">
        <f t="shared" si="31"/>
        <v>114</v>
      </c>
      <c r="AL37" s="296">
        <f t="shared" si="32"/>
        <v>6</v>
      </c>
      <c r="AM37" s="266"/>
      <c r="AN37" s="285">
        <f t="shared" si="33"/>
        <v>0</v>
      </c>
      <c r="AO37" s="285">
        <f t="shared" si="34"/>
        <v>0</v>
      </c>
      <c r="AP37" s="285">
        <f t="shared" si="35"/>
        <v>0</v>
      </c>
      <c r="AQ37" s="285">
        <f t="shared" si="36"/>
        <v>9</v>
      </c>
      <c r="AR37" s="285">
        <f t="shared" si="51"/>
        <v>1</v>
      </c>
      <c r="AS37" s="285">
        <f t="shared" si="38"/>
        <v>0</v>
      </c>
      <c r="AT37" s="285">
        <f t="shared" si="39"/>
        <v>0</v>
      </c>
      <c r="AU37" s="285">
        <f t="shared" si="40"/>
        <v>0</v>
      </c>
      <c r="AV37" s="285">
        <f t="shared" si="41"/>
        <v>0</v>
      </c>
      <c r="AW37" s="285">
        <f aca="true" t="shared" si="53" ref="AW37:AW42">COUNTIF(E37:AF37,"Ma")</f>
        <v>0</v>
      </c>
      <c r="AX37" s="285">
        <f t="shared" si="52"/>
        <v>0</v>
      </c>
      <c r="AY37" s="285">
        <f t="shared" si="44"/>
        <v>0</v>
      </c>
      <c r="AZ37" s="285">
        <f t="shared" si="45"/>
        <v>0</v>
      </c>
      <c r="BA37" s="285">
        <f t="shared" si="46"/>
        <v>0</v>
      </c>
      <c r="BB37" s="284"/>
      <c r="BC37" s="284"/>
      <c r="BD37" s="284"/>
      <c r="BE37" s="284"/>
      <c r="BF37" s="284"/>
      <c r="BG37" s="285">
        <f t="shared" si="47"/>
        <v>0</v>
      </c>
      <c r="BH37" s="297">
        <f aca="true" t="shared" si="54" ref="BH37:BH39">(AN37*6)+(AO37*6)+(AP37*8)+(AQ37*12)+(AR37*12)+(AS37*11.5)+(AT37*6)+(AU37*6)+(AV37*12)+(AW37*6)+(AX37*6)+(AY37*8)+(AZ37*12)+(BA37*11.5)</f>
        <v>120</v>
      </c>
    </row>
    <row r="38" spans="1:60" s="282" customFormat="1" ht="20.25" customHeight="1">
      <c r="A38" s="288" t="s">
        <v>360</v>
      </c>
      <c r="B38" s="288" t="s">
        <v>361</v>
      </c>
      <c r="C38" s="306" t="s">
        <v>214</v>
      </c>
      <c r="D38" s="289" t="s">
        <v>280</v>
      </c>
      <c r="E38" s="301"/>
      <c r="F38" s="301"/>
      <c r="G38" s="301" t="s">
        <v>28</v>
      </c>
      <c r="H38" s="301"/>
      <c r="I38" s="303" t="s">
        <v>362</v>
      </c>
      <c r="J38" s="302" t="s">
        <v>28</v>
      </c>
      <c r="K38" s="301"/>
      <c r="L38" s="301"/>
      <c r="M38" s="301" t="s">
        <v>28</v>
      </c>
      <c r="N38" s="301"/>
      <c r="O38" s="301"/>
      <c r="P38" s="302" t="s">
        <v>28</v>
      </c>
      <c r="Q38" s="302"/>
      <c r="R38" s="301"/>
      <c r="S38" s="301" t="s">
        <v>28</v>
      </c>
      <c r="T38" s="301"/>
      <c r="U38" s="301"/>
      <c r="V38" s="301" t="s">
        <v>28</v>
      </c>
      <c r="W38" s="302"/>
      <c r="X38" s="302"/>
      <c r="Y38" s="301" t="s">
        <v>28</v>
      </c>
      <c r="Z38" s="301"/>
      <c r="AA38" s="301" t="s">
        <v>28</v>
      </c>
      <c r="AB38" s="301"/>
      <c r="AC38" s="301"/>
      <c r="AD38" s="302" t="s">
        <v>28</v>
      </c>
      <c r="AE38" s="303" t="s">
        <v>322</v>
      </c>
      <c r="AF38" s="302"/>
      <c r="AG38" s="289">
        <f t="shared" si="28"/>
        <v>114</v>
      </c>
      <c r="AH38" s="294">
        <f t="shared" si="29"/>
        <v>132</v>
      </c>
      <c r="AI38" s="294">
        <f t="shared" si="30"/>
        <v>18</v>
      </c>
      <c r="AJ38" s="295" t="s">
        <v>281</v>
      </c>
      <c r="AK38" s="296">
        <f t="shared" si="31"/>
        <v>114</v>
      </c>
      <c r="AL38" s="296">
        <f t="shared" si="32"/>
        <v>18</v>
      </c>
      <c r="AM38" s="266"/>
      <c r="AN38" s="285">
        <f t="shared" si="33"/>
        <v>0</v>
      </c>
      <c r="AO38" s="285">
        <f t="shared" si="34"/>
        <v>0</v>
      </c>
      <c r="AP38" s="285">
        <f t="shared" si="35"/>
        <v>0</v>
      </c>
      <c r="AQ38" s="285">
        <f t="shared" si="36"/>
        <v>9</v>
      </c>
      <c r="AR38" s="285">
        <f t="shared" si="51"/>
        <v>1</v>
      </c>
      <c r="AS38" s="285">
        <f t="shared" si="38"/>
        <v>0</v>
      </c>
      <c r="AT38" s="285">
        <f t="shared" si="39"/>
        <v>0</v>
      </c>
      <c r="AU38" s="285">
        <f t="shared" si="40"/>
        <v>0</v>
      </c>
      <c r="AV38" s="285">
        <f t="shared" si="41"/>
        <v>0</v>
      </c>
      <c r="AW38" s="285">
        <f t="shared" si="53"/>
        <v>0</v>
      </c>
      <c r="AX38" s="285">
        <f t="shared" si="52"/>
        <v>0</v>
      </c>
      <c r="AY38" s="285">
        <f t="shared" si="44"/>
        <v>0</v>
      </c>
      <c r="AZ38" s="285">
        <f>COUNTIF(E38:AF38,"T/I")</f>
        <v>1</v>
      </c>
      <c r="BA38" s="285">
        <f t="shared" si="46"/>
        <v>0</v>
      </c>
      <c r="BB38" s="284"/>
      <c r="BC38" s="284"/>
      <c r="BD38" s="284"/>
      <c r="BE38" s="284"/>
      <c r="BF38" s="284"/>
      <c r="BG38" s="285">
        <f t="shared" si="47"/>
        <v>0</v>
      </c>
      <c r="BH38" s="297">
        <f t="shared" si="54"/>
        <v>132</v>
      </c>
    </row>
    <row r="39" spans="1:60" s="282" customFormat="1" ht="20.25" customHeight="1">
      <c r="A39" s="288" t="s">
        <v>363</v>
      </c>
      <c r="B39" s="288" t="s">
        <v>364</v>
      </c>
      <c r="C39" s="306" t="s">
        <v>214</v>
      </c>
      <c r="D39" s="289" t="s">
        <v>280</v>
      </c>
      <c r="E39" s="301" t="s">
        <v>28</v>
      </c>
      <c r="F39" s="301"/>
      <c r="G39" s="301" t="s">
        <v>28</v>
      </c>
      <c r="H39" s="301"/>
      <c r="I39" s="303" t="s">
        <v>322</v>
      </c>
      <c r="J39" s="302"/>
      <c r="K39" s="301"/>
      <c r="L39" s="301" t="s">
        <v>28</v>
      </c>
      <c r="M39" s="301" t="s">
        <v>28</v>
      </c>
      <c r="N39" s="301"/>
      <c r="O39" s="301"/>
      <c r="P39" s="302"/>
      <c r="Q39" s="302" t="s">
        <v>28</v>
      </c>
      <c r="R39" s="301"/>
      <c r="S39" s="301" t="s">
        <v>28</v>
      </c>
      <c r="T39" s="301"/>
      <c r="U39" s="301"/>
      <c r="V39" s="301"/>
      <c r="W39" s="302"/>
      <c r="X39" s="302"/>
      <c r="Y39" s="304" t="s">
        <v>29</v>
      </c>
      <c r="Z39" s="301"/>
      <c r="AA39" s="301"/>
      <c r="AB39" s="301"/>
      <c r="AC39" s="304" t="s">
        <v>29</v>
      </c>
      <c r="AD39" s="302"/>
      <c r="AE39" s="309" t="s">
        <v>29</v>
      </c>
      <c r="AF39" s="302"/>
      <c r="AG39" s="289">
        <f t="shared" si="28"/>
        <v>78</v>
      </c>
      <c r="AH39" s="294">
        <f t="shared" si="29"/>
        <v>84</v>
      </c>
      <c r="AI39" s="294">
        <f t="shared" si="30"/>
        <v>6</v>
      </c>
      <c r="AJ39" s="295" t="s">
        <v>281</v>
      </c>
      <c r="AK39" s="296">
        <f t="shared" si="31"/>
        <v>78</v>
      </c>
      <c r="AL39" s="296">
        <f t="shared" si="32"/>
        <v>6</v>
      </c>
      <c r="AM39" s="266"/>
      <c r="AN39" s="285">
        <f t="shared" si="33"/>
        <v>0</v>
      </c>
      <c r="AO39" s="285">
        <f t="shared" si="34"/>
        <v>0</v>
      </c>
      <c r="AP39" s="285">
        <f t="shared" si="35"/>
        <v>0</v>
      </c>
      <c r="AQ39" s="285">
        <f t="shared" si="36"/>
        <v>6</v>
      </c>
      <c r="AR39" s="285">
        <f t="shared" si="51"/>
        <v>1</v>
      </c>
      <c r="AS39" s="285">
        <f t="shared" si="38"/>
        <v>0</v>
      </c>
      <c r="AT39" s="285">
        <f t="shared" si="39"/>
        <v>0</v>
      </c>
      <c r="AU39" s="285">
        <f t="shared" si="40"/>
        <v>0</v>
      </c>
      <c r="AV39" s="285">
        <f t="shared" si="41"/>
        <v>0</v>
      </c>
      <c r="AW39" s="285">
        <f t="shared" si="53"/>
        <v>0</v>
      </c>
      <c r="AX39" s="285">
        <f t="shared" si="52"/>
        <v>0</v>
      </c>
      <c r="AY39" s="285">
        <f t="shared" si="44"/>
        <v>0</v>
      </c>
      <c r="AZ39" s="285">
        <f aca="true" t="shared" si="55" ref="AZ39:AZ42">COUNTIF(E39:AF39,"Pa")</f>
        <v>0</v>
      </c>
      <c r="BA39" s="285">
        <f t="shared" si="46"/>
        <v>0</v>
      </c>
      <c r="BB39" s="284"/>
      <c r="BC39" s="284"/>
      <c r="BD39" s="284"/>
      <c r="BE39" s="284">
        <v>6</v>
      </c>
      <c r="BF39" s="284"/>
      <c r="BG39" s="285">
        <f t="shared" si="47"/>
        <v>36</v>
      </c>
      <c r="BH39" s="297">
        <f t="shared" si="54"/>
        <v>84</v>
      </c>
    </row>
    <row r="40" spans="1:60" s="282" customFormat="1" ht="20.25" customHeight="1">
      <c r="A40" s="288" t="s">
        <v>365</v>
      </c>
      <c r="B40" s="288" t="s">
        <v>366</v>
      </c>
      <c r="C40" s="306" t="s">
        <v>214</v>
      </c>
      <c r="D40" s="289" t="s">
        <v>280</v>
      </c>
      <c r="E40" s="301"/>
      <c r="F40" s="301"/>
      <c r="G40" s="301" t="s">
        <v>28</v>
      </c>
      <c r="H40" s="301"/>
      <c r="I40" s="303" t="s">
        <v>28</v>
      </c>
      <c r="J40" s="302" t="s">
        <v>28</v>
      </c>
      <c r="K40" s="301"/>
      <c r="L40" s="301"/>
      <c r="M40" s="301" t="s">
        <v>28</v>
      </c>
      <c r="N40" s="301"/>
      <c r="O40" s="301"/>
      <c r="P40" s="302"/>
      <c r="Q40" s="302" t="s">
        <v>28</v>
      </c>
      <c r="R40" s="301"/>
      <c r="S40" s="301" t="s">
        <v>28</v>
      </c>
      <c r="T40" s="301"/>
      <c r="U40" s="301"/>
      <c r="V40" s="304" t="s">
        <v>29</v>
      </c>
      <c r="W40" s="309"/>
      <c r="X40" s="302"/>
      <c r="Y40" s="304" t="s">
        <v>29</v>
      </c>
      <c r="Z40" s="301"/>
      <c r="AA40" s="301"/>
      <c r="AB40" s="304" t="s">
        <v>29</v>
      </c>
      <c r="AC40" s="304" t="s">
        <v>29</v>
      </c>
      <c r="AD40" s="302"/>
      <c r="AE40" s="303" t="s">
        <v>322</v>
      </c>
      <c r="AF40" s="302"/>
      <c r="AG40" s="289">
        <f t="shared" si="28"/>
        <v>66</v>
      </c>
      <c r="AH40" s="294">
        <f t="shared" si="29"/>
        <v>84</v>
      </c>
      <c r="AI40" s="294">
        <f t="shared" si="30"/>
        <v>18</v>
      </c>
      <c r="AJ40" s="295" t="s">
        <v>281</v>
      </c>
      <c r="AK40" s="296">
        <f t="shared" si="31"/>
        <v>66</v>
      </c>
      <c r="AL40" s="296">
        <f t="shared" si="32"/>
        <v>18</v>
      </c>
      <c r="AM40" s="266"/>
      <c r="AN40" s="285">
        <f t="shared" si="33"/>
        <v>0</v>
      </c>
      <c r="AO40" s="285">
        <f t="shared" si="34"/>
        <v>0</v>
      </c>
      <c r="AP40" s="285">
        <f t="shared" si="35"/>
        <v>0</v>
      </c>
      <c r="AQ40" s="285">
        <f t="shared" si="36"/>
        <v>6</v>
      </c>
      <c r="AR40" s="285">
        <f t="shared" si="51"/>
        <v>1</v>
      </c>
      <c r="AS40" s="285">
        <f>COUNTIF(E40:AF40,"T/I")</f>
        <v>0</v>
      </c>
      <c r="AT40" s="285">
        <f t="shared" si="39"/>
        <v>0</v>
      </c>
      <c r="AU40" s="285">
        <f t="shared" si="40"/>
        <v>0</v>
      </c>
      <c r="AV40" s="285">
        <f t="shared" si="41"/>
        <v>0</v>
      </c>
      <c r="AW40" s="285">
        <f t="shared" si="53"/>
        <v>0</v>
      </c>
      <c r="AX40" s="285">
        <f t="shared" si="52"/>
        <v>0</v>
      </c>
      <c r="AY40" s="285">
        <f t="shared" si="44"/>
        <v>0</v>
      </c>
      <c r="AZ40" s="285">
        <f t="shared" si="55"/>
        <v>0</v>
      </c>
      <c r="BA40" s="285">
        <f t="shared" si="46"/>
        <v>0</v>
      </c>
      <c r="BB40" s="284"/>
      <c r="BC40" s="284"/>
      <c r="BD40" s="284"/>
      <c r="BE40" s="284">
        <v>8</v>
      </c>
      <c r="BF40" s="284"/>
      <c r="BG40" s="285">
        <f t="shared" si="47"/>
        <v>48</v>
      </c>
      <c r="BH40" s="297">
        <f>(AN40*6)+(AO40*6)+(AP40*8)+(AQ40*12)+(AR40*12)+(AS40*12)+(AT40*6)+(AU40*6)+(AV40*12)+(AW40*6)+(AX40*6)+(AY40*8)+(AZ40*12)+(BA40*11.5)</f>
        <v>84</v>
      </c>
    </row>
    <row r="41" spans="1:60" s="282" customFormat="1" ht="20.25" customHeight="1">
      <c r="A41" s="288" t="s">
        <v>367</v>
      </c>
      <c r="B41" s="288" t="s">
        <v>368</v>
      </c>
      <c r="C41" s="306" t="s">
        <v>214</v>
      </c>
      <c r="D41" s="289" t="s">
        <v>280</v>
      </c>
      <c r="E41" s="301"/>
      <c r="F41" s="301"/>
      <c r="G41" s="301"/>
      <c r="H41" s="301"/>
      <c r="I41" s="302"/>
      <c r="J41" s="302"/>
      <c r="K41" s="301"/>
      <c r="L41" s="301"/>
      <c r="M41" s="301" t="s">
        <v>28</v>
      </c>
      <c r="N41" s="301" t="s">
        <v>28</v>
      </c>
      <c r="O41" s="301"/>
      <c r="P41" s="302" t="s">
        <v>28</v>
      </c>
      <c r="Q41" s="302"/>
      <c r="R41" s="301"/>
      <c r="S41" s="301" t="s">
        <v>28</v>
      </c>
      <c r="T41" s="301"/>
      <c r="U41" s="301"/>
      <c r="V41" s="301" t="s">
        <v>28</v>
      </c>
      <c r="W41" s="302" t="s">
        <v>28</v>
      </c>
      <c r="X41" s="302"/>
      <c r="Y41" s="301" t="s">
        <v>28</v>
      </c>
      <c r="Z41" s="301"/>
      <c r="AA41" s="301"/>
      <c r="AB41" s="301" t="s">
        <v>28</v>
      </c>
      <c r="AC41" s="301"/>
      <c r="AD41" s="302"/>
      <c r="AE41" s="302" t="s">
        <v>28</v>
      </c>
      <c r="AF41" s="303" t="s">
        <v>322</v>
      </c>
      <c r="AG41" s="289">
        <f t="shared" si="28"/>
        <v>114</v>
      </c>
      <c r="AH41" s="294">
        <f t="shared" si="29"/>
        <v>120</v>
      </c>
      <c r="AI41" s="294">
        <f t="shared" si="30"/>
        <v>6</v>
      </c>
      <c r="AJ41" s="295" t="s">
        <v>281</v>
      </c>
      <c r="AK41" s="296">
        <f t="shared" si="31"/>
        <v>114</v>
      </c>
      <c r="AL41" s="296">
        <f t="shared" si="32"/>
        <v>6</v>
      </c>
      <c r="AM41" s="266"/>
      <c r="AN41" s="285">
        <f t="shared" si="33"/>
        <v>0</v>
      </c>
      <c r="AO41" s="285">
        <f t="shared" si="34"/>
        <v>0</v>
      </c>
      <c r="AP41" s="285">
        <f t="shared" si="35"/>
        <v>0</v>
      </c>
      <c r="AQ41" s="285">
        <f t="shared" si="36"/>
        <v>9</v>
      </c>
      <c r="AR41" s="285">
        <f t="shared" si="51"/>
        <v>1</v>
      </c>
      <c r="AS41" s="285">
        <f aca="true" t="shared" si="56" ref="AS41:AS42">COUNTIF(E41:AF41,"I/I")</f>
        <v>0</v>
      </c>
      <c r="AT41" s="285">
        <f t="shared" si="39"/>
        <v>0</v>
      </c>
      <c r="AU41" s="285">
        <f t="shared" si="40"/>
        <v>0</v>
      </c>
      <c r="AV41" s="285">
        <f t="shared" si="41"/>
        <v>0</v>
      </c>
      <c r="AW41" s="285">
        <f t="shared" si="53"/>
        <v>0</v>
      </c>
      <c r="AX41" s="285">
        <f t="shared" si="52"/>
        <v>0</v>
      </c>
      <c r="AY41" s="285">
        <f t="shared" si="44"/>
        <v>0</v>
      </c>
      <c r="AZ41" s="285">
        <f t="shared" si="55"/>
        <v>0</v>
      </c>
      <c r="BA41" s="285">
        <f t="shared" si="46"/>
        <v>0</v>
      </c>
      <c r="BB41" s="284"/>
      <c r="BC41" s="284"/>
      <c r="BD41" s="284"/>
      <c r="BE41" s="284"/>
      <c r="BF41" s="284"/>
      <c r="BG41" s="285">
        <f t="shared" si="47"/>
        <v>0</v>
      </c>
      <c r="BH41" s="297">
        <f>(AN41*6)+(AO41*6)+(AP41*8)+(AQ41*12)+(AR41*12)+(AS41*11.5)+(AT41*6)+(AU41*6)+(AV41*12)+(AW41*6)+(AX41*6)+(AY41*8)+(AZ41*12)+(BA41*11.5)</f>
        <v>120</v>
      </c>
    </row>
    <row r="42" spans="1:60" s="282" customFormat="1" ht="20.25" customHeight="1">
      <c r="A42" s="288" t="s">
        <v>365</v>
      </c>
      <c r="B42" s="288" t="s">
        <v>369</v>
      </c>
      <c r="C42" s="306" t="s">
        <v>214</v>
      </c>
      <c r="D42" s="310" t="s">
        <v>280</v>
      </c>
      <c r="E42" s="301" t="s">
        <v>28</v>
      </c>
      <c r="F42" s="301"/>
      <c r="G42" s="300" t="s">
        <v>28</v>
      </c>
      <c r="H42" s="301"/>
      <c r="I42" s="302" t="s">
        <v>28</v>
      </c>
      <c r="J42" s="302"/>
      <c r="K42" s="301" t="s">
        <v>28</v>
      </c>
      <c r="L42" s="301"/>
      <c r="M42" s="301"/>
      <c r="N42" s="301"/>
      <c r="O42" s="301" t="s">
        <v>28</v>
      </c>
      <c r="P42" s="302"/>
      <c r="Q42" s="302"/>
      <c r="R42" s="301"/>
      <c r="S42" s="304" t="s">
        <v>29</v>
      </c>
      <c r="T42" s="301"/>
      <c r="U42" s="301" t="s">
        <v>28</v>
      </c>
      <c r="V42" s="301"/>
      <c r="W42" s="302" t="s">
        <v>28</v>
      </c>
      <c r="X42" s="302"/>
      <c r="Y42" s="301"/>
      <c r="Z42" s="301"/>
      <c r="AA42" s="301" t="s">
        <v>28</v>
      </c>
      <c r="AB42" s="301"/>
      <c r="AC42" s="301" t="s">
        <v>28</v>
      </c>
      <c r="AD42" s="302"/>
      <c r="AE42" s="303" t="s">
        <v>322</v>
      </c>
      <c r="AF42" s="302"/>
      <c r="AG42" s="289">
        <f t="shared" si="28"/>
        <v>102</v>
      </c>
      <c r="AH42" s="294">
        <f t="shared" si="29"/>
        <v>120</v>
      </c>
      <c r="AI42" s="294">
        <f t="shared" si="30"/>
        <v>18</v>
      </c>
      <c r="AJ42" s="295" t="s">
        <v>281</v>
      </c>
      <c r="AK42" s="296">
        <f t="shared" si="31"/>
        <v>102</v>
      </c>
      <c r="AL42" s="296">
        <f t="shared" si="32"/>
        <v>18</v>
      </c>
      <c r="AM42" s="266"/>
      <c r="AN42" s="285">
        <f t="shared" si="33"/>
        <v>0</v>
      </c>
      <c r="AO42" s="285">
        <f t="shared" si="34"/>
        <v>0</v>
      </c>
      <c r="AP42" s="285">
        <f t="shared" si="35"/>
        <v>0</v>
      </c>
      <c r="AQ42" s="285">
        <f t="shared" si="36"/>
        <v>9</v>
      </c>
      <c r="AR42" s="285">
        <f t="shared" si="51"/>
        <v>1</v>
      </c>
      <c r="AS42" s="285">
        <f t="shared" si="56"/>
        <v>0</v>
      </c>
      <c r="AT42" s="285">
        <f t="shared" si="39"/>
        <v>0</v>
      </c>
      <c r="AU42" s="285">
        <f t="shared" si="40"/>
        <v>0</v>
      </c>
      <c r="AV42" s="285">
        <f t="shared" si="41"/>
        <v>0</v>
      </c>
      <c r="AW42" s="285">
        <f t="shared" si="53"/>
        <v>0</v>
      </c>
      <c r="AX42" s="285">
        <f t="shared" si="52"/>
        <v>0</v>
      </c>
      <c r="AY42" s="285">
        <f t="shared" si="44"/>
        <v>0</v>
      </c>
      <c r="AZ42" s="285">
        <f t="shared" si="55"/>
        <v>0</v>
      </c>
      <c r="BA42" s="285">
        <f t="shared" si="46"/>
        <v>0</v>
      </c>
      <c r="BB42" s="284"/>
      <c r="BC42" s="284"/>
      <c r="BD42" s="284"/>
      <c r="BE42" s="284">
        <v>2</v>
      </c>
      <c r="BF42" s="284"/>
      <c r="BG42" s="285">
        <f t="shared" si="47"/>
        <v>12</v>
      </c>
      <c r="BH42" s="297">
        <f>(AN42*6)+(AO42*6)+(AP42*8)+(AQ42*12)+(AR42*12)+(AS42*11.5)+(AT42*6)+(AU42*6)+(AV42*12)+(AW42*6)+(AX42*6)+(AY42*8)+(AZ42*12)+(BA42*12)</f>
        <v>120</v>
      </c>
    </row>
    <row r="43" spans="1:37" s="282" customFormat="1" ht="20.25" customHeight="1">
      <c r="A43" s="278" t="s">
        <v>1</v>
      </c>
      <c r="B43" s="279" t="s">
        <v>2</v>
      </c>
      <c r="C43" s="279" t="s">
        <v>133</v>
      </c>
      <c r="D43" s="311" t="s">
        <v>4</v>
      </c>
      <c r="E43" s="279">
        <v>1</v>
      </c>
      <c r="F43" s="279">
        <v>2</v>
      </c>
      <c r="G43" s="279">
        <v>3</v>
      </c>
      <c r="H43" s="279">
        <v>4</v>
      </c>
      <c r="I43" s="279">
        <v>5</v>
      </c>
      <c r="J43" s="279">
        <v>6</v>
      </c>
      <c r="K43" s="279">
        <v>7</v>
      </c>
      <c r="L43" s="279">
        <v>8</v>
      </c>
      <c r="M43" s="279">
        <v>9</v>
      </c>
      <c r="N43" s="279">
        <v>10</v>
      </c>
      <c r="O43" s="279">
        <v>11</v>
      </c>
      <c r="P43" s="279">
        <v>12</v>
      </c>
      <c r="Q43" s="279">
        <v>13</v>
      </c>
      <c r="R43" s="279">
        <v>14</v>
      </c>
      <c r="S43" s="279">
        <v>15</v>
      </c>
      <c r="T43" s="279">
        <v>16</v>
      </c>
      <c r="U43" s="279">
        <v>17</v>
      </c>
      <c r="V43" s="279">
        <v>18</v>
      </c>
      <c r="W43" s="279">
        <v>19</v>
      </c>
      <c r="X43" s="279">
        <v>20</v>
      </c>
      <c r="Y43" s="279">
        <v>21</v>
      </c>
      <c r="Z43" s="279">
        <v>22</v>
      </c>
      <c r="AA43" s="279">
        <v>23</v>
      </c>
      <c r="AB43" s="279">
        <v>24</v>
      </c>
      <c r="AC43" s="279">
        <v>25</v>
      </c>
      <c r="AD43" s="279">
        <v>26</v>
      </c>
      <c r="AE43" s="279">
        <v>27</v>
      </c>
      <c r="AF43" s="279">
        <v>28</v>
      </c>
      <c r="AG43" s="280" t="s">
        <v>5</v>
      </c>
      <c r="AH43" s="281" t="s">
        <v>6</v>
      </c>
      <c r="AI43" s="281" t="s">
        <v>7</v>
      </c>
      <c r="AJ43" s="295"/>
      <c r="AK43" s="265"/>
    </row>
    <row r="44" spans="1:37" s="282" customFormat="1" ht="20.25" customHeight="1">
      <c r="A44" s="278"/>
      <c r="B44" s="279" t="s">
        <v>268</v>
      </c>
      <c r="C44" s="279" t="s">
        <v>206</v>
      </c>
      <c r="D44" s="312"/>
      <c r="E44" s="279" t="s">
        <v>9</v>
      </c>
      <c r="F44" s="279" t="s">
        <v>10</v>
      </c>
      <c r="G44" s="279" t="s">
        <v>11</v>
      </c>
      <c r="H44" s="279" t="s">
        <v>12</v>
      </c>
      <c r="I44" s="279" t="s">
        <v>13</v>
      </c>
      <c r="J44" s="279" t="s">
        <v>14</v>
      </c>
      <c r="K44" s="279" t="s">
        <v>15</v>
      </c>
      <c r="L44" s="279" t="s">
        <v>9</v>
      </c>
      <c r="M44" s="279" t="s">
        <v>10</v>
      </c>
      <c r="N44" s="279" t="s">
        <v>11</v>
      </c>
      <c r="O44" s="279" t="s">
        <v>12</v>
      </c>
      <c r="P44" s="279" t="s">
        <v>13</v>
      </c>
      <c r="Q44" s="279" t="s">
        <v>14</v>
      </c>
      <c r="R44" s="279" t="s">
        <v>15</v>
      </c>
      <c r="S44" s="279" t="s">
        <v>9</v>
      </c>
      <c r="T44" s="279" t="s">
        <v>10</v>
      </c>
      <c r="U44" s="279" t="s">
        <v>11</v>
      </c>
      <c r="V44" s="279" t="s">
        <v>12</v>
      </c>
      <c r="W44" s="279" t="s">
        <v>13</v>
      </c>
      <c r="X44" s="279" t="s">
        <v>14</v>
      </c>
      <c r="Y44" s="279" t="s">
        <v>15</v>
      </c>
      <c r="Z44" s="279" t="s">
        <v>9</v>
      </c>
      <c r="AA44" s="279" t="s">
        <v>10</v>
      </c>
      <c r="AB44" s="279" t="s">
        <v>11</v>
      </c>
      <c r="AC44" s="279" t="s">
        <v>12</v>
      </c>
      <c r="AD44" s="279" t="s">
        <v>13</v>
      </c>
      <c r="AE44" s="279" t="s">
        <v>14</v>
      </c>
      <c r="AF44" s="279" t="s">
        <v>15</v>
      </c>
      <c r="AG44" s="280"/>
      <c r="AH44" s="281"/>
      <c r="AI44" s="281"/>
      <c r="AJ44" s="295"/>
      <c r="AK44" s="265"/>
    </row>
    <row r="45" spans="1:60" s="282" customFormat="1" ht="20.25" customHeight="1">
      <c r="A45" s="288" t="s">
        <v>370</v>
      </c>
      <c r="B45" s="288" t="s">
        <v>371</v>
      </c>
      <c r="C45" s="287">
        <v>645360</v>
      </c>
      <c r="D45" s="289" t="s">
        <v>280</v>
      </c>
      <c r="E45" s="301" t="s">
        <v>28</v>
      </c>
      <c r="F45" s="301"/>
      <c r="G45" s="301"/>
      <c r="H45" s="301" t="s">
        <v>28</v>
      </c>
      <c r="I45" s="302"/>
      <c r="J45" s="303" t="s">
        <v>28</v>
      </c>
      <c r="K45" s="301" t="s">
        <v>28</v>
      </c>
      <c r="L45" s="301"/>
      <c r="M45" s="300" t="s">
        <v>28</v>
      </c>
      <c r="N45" s="301" t="s">
        <v>28</v>
      </c>
      <c r="O45" s="300" t="s">
        <v>28</v>
      </c>
      <c r="P45" s="303" t="s">
        <v>28</v>
      </c>
      <c r="Q45" s="302" t="s">
        <v>28</v>
      </c>
      <c r="R45" s="300" t="s">
        <v>28</v>
      </c>
      <c r="S45" s="301"/>
      <c r="T45" s="301" t="s">
        <v>28</v>
      </c>
      <c r="U45" s="301"/>
      <c r="V45" s="301"/>
      <c r="W45" s="302" t="s">
        <v>28</v>
      </c>
      <c r="X45" s="302"/>
      <c r="Y45" s="301"/>
      <c r="Z45" s="301" t="s">
        <v>28</v>
      </c>
      <c r="AA45" s="301"/>
      <c r="AB45" s="301"/>
      <c r="AC45" s="301" t="s">
        <v>28</v>
      </c>
      <c r="AD45" s="302"/>
      <c r="AE45" s="303" t="s">
        <v>28</v>
      </c>
      <c r="AF45" s="303" t="s">
        <v>28</v>
      </c>
      <c r="AG45" s="289">
        <f aca="true" t="shared" si="57" ref="AG45:AG50">AK45</f>
        <v>114</v>
      </c>
      <c r="AH45" s="294">
        <f aca="true" t="shared" si="58" ref="AH45:AH64">AG45+AI45</f>
        <v>192</v>
      </c>
      <c r="AI45" s="294">
        <f aca="true" t="shared" si="59" ref="AI45:AI50">AL45</f>
        <v>78</v>
      </c>
      <c r="AJ45" s="295" t="s">
        <v>281</v>
      </c>
      <c r="AK45" s="296">
        <f aca="true" t="shared" si="60" ref="AK45:AK64">$AK$2-BG45</f>
        <v>114</v>
      </c>
      <c r="AL45" s="296">
        <f aca="true" t="shared" si="61" ref="AL45:AL64">(BH45-AK45)</f>
        <v>78</v>
      </c>
      <c r="AM45" s="266"/>
      <c r="AN45" s="285">
        <f aca="true" t="shared" si="62" ref="AN45:AN64">COUNTIF(E45:AF45,"M")</f>
        <v>0</v>
      </c>
      <c r="AO45" s="285">
        <f aca="true" t="shared" si="63" ref="AO45:AO64">COUNTIF(E45:AF45,"T")</f>
        <v>0</v>
      </c>
      <c r="AP45" s="285">
        <f aca="true" t="shared" si="64" ref="AP45:AP64">COUNTIF(E45:AF45,"D")</f>
        <v>0</v>
      </c>
      <c r="AQ45" s="285">
        <f aca="true" t="shared" si="65" ref="AQ45:AQ64">COUNTIF(E45:AF45,"P")</f>
        <v>16</v>
      </c>
      <c r="AR45" s="285">
        <f aca="true" t="shared" si="66" ref="AR45:AR64">COUNTIF(E45:AF45,"M/T")</f>
        <v>0</v>
      </c>
      <c r="AS45" s="285">
        <f aca="true" t="shared" si="67" ref="AS45:AS64">COUNTIF(E45:AF45,"I/I")</f>
        <v>0</v>
      </c>
      <c r="AT45" s="285">
        <f aca="true" t="shared" si="68" ref="AT45:AT64">COUNTIF(E45:AF45,"I")</f>
        <v>0</v>
      </c>
      <c r="AU45" s="285">
        <f aca="true" t="shared" si="69" ref="AU45:AU64">COUNTIF(E45:AF45,"I²")</f>
        <v>0</v>
      </c>
      <c r="AV45" s="285">
        <f aca="true" t="shared" si="70" ref="AV45:AV64">COUNTIF(E45:AF45,"SN")</f>
        <v>0</v>
      </c>
      <c r="AW45" s="285">
        <f aca="true" t="shared" si="71" ref="AW45:AW60">COUNTIF(E45:AF45,"Ma")</f>
        <v>0</v>
      </c>
      <c r="AX45" s="285">
        <f aca="true" t="shared" si="72" ref="AX45:AX64">COUNTIF(E45:AF45,"Ta")</f>
        <v>0</v>
      </c>
      <c r="AY45" s="285">
        <f aca="true" t="shared" si="73" ref="AY45:AY64">COUNTIF(E45:AF45,"Da")</f>
        <v>0</v>
      </c>
      <c r="AZ45" s="285">
        <f aca="true" t="shared" si="74" ref="AZ45:AZ55">COUNTIF(E45:AF45,"Pa")</f>
        <v>0</v>
      </c>
      <c r="BA45" s="285">
        <f aca="true" t="shared" si="75" ref="BA45:BA55">COUNTIF(E45:AF45,"MTa")</f>
        <v>0</v>
      </c>
      <c r="BB45" s="284"/>
      <c r="BC45" s="284"/>
      <c r="BD45" s="284"/>
      <c r="BE45" s="284"/>
      <c r="BF45" s="284"/>
      <c r="BG45" s="285">
        <f aca="true" t="shared" si="76" ref="BG45:BG64">((BC45*6)+(BD45*6)+(BE45*6)+(BF45)+(BB45*6))</f>
        <v>0</v>
      </c>
      <c r="BH45" s="297">
        <f aca="true" t="shared" si="77" ref="BH45:BH55">(AN45*6)+(AO45*6)+(AP45*8)+(AQ45*12)+(AR45*12)+(AS45*11.5)+(AT45*6)+(AU45*6)+(AV45*12)+(AW45*6)+(AX45*6)+(AY45*8)+(AZ45*12)+(BA45*11.5)</f>
        <v>192</v>
      </c>
    </row>
    <row r="46" spans="1:60" s="282" customFormat="1" ht="20.25" customHeight="1">
      <c r="A46" s="288" t="s">
        <v>372</v>
      </c>
      <c r="B46" s="288" t="s">
        <v>373</v>
      </c>
      <c r="C46" s="287" t="s">
        <v>374</v>
      </c>
      <c r="D46" s="289" t="s">
        <v>375</v>
      </c>
      <c r="E46" s="301" t="s">
        <v>28</v>
      </c>
      <c r="F46" s="301"/>
      <c r="G46" s="301"/>
      <c r="H46" s="301" t="s">
        <v>28</v>
      </c>
      <c r="I46" s="302"/>
      <c r="J46" s="302"/>
      <c r="K46" s="304" t="s">
        <v>29</v>
      </c>
      <c r="L46" s="301"/>
      <c r="M46" s="301"/>
      <c r="N46" s="301" t="s">
        <v>28</v>
      </c>
      <c r="O46" s="301"/>
      <c r="P46" s="302"/>
      <c r="Q46" s="302" t="s">
        <v>28</v>
      </c>
      <c r="R46" s="301"/>
      <c r="S46" s="301"/>
      <c r="T46" s="301" t="s">
        <v>28</v>
      </c>
      <c r="U46" s="301"/>
      <c r="V46" s="301"/>
      <c r="W46" s="302" t="s">
        <v>28</v>
      </c>
      <c r="X46" s="302"/>
      <c r="Y46" s="301"/>
      <c r="Z46" s="301" t="s">
        <v>28</v>
      </c>
      <c r="AA46" s="301"/>
      <c r="AB46" s="301"/>
      <c r="AC46" s="301" t="s">
        <v>28</v>
      </c>
      <c r="AD46" s="302"/>
      <c r="AE46" s="302"/>
      <c r="AF46" s="302" t="s">
        <v>28</v>
      </c>
      <c r="AG46" s="289">
        <f t="shared" si="57"/>
        <v>108</v>
      </c>
      <c r="AH46" s="294">
        <f t="shared" si="58"/>
        <v>108</v>
      </c>
      <c r="AI46" s="294">
        <f t="shared" si="59"/>
        <v>0</v>
      </c>
      <c r="AJ46" s="295" t="s">
        <v>281</v>
      </c>
      <c r="AK46" s="296">
        <f t="shared" si="60"/>
        <v>108</v>
      </c>
      <c r="AL46" s="296">
        <f t="shared" si="61"/>
        <v>0</v>
      </c>
      <c r="AM46" s="266"/>
      <c r="AN46" s="285">
        <f t="shared" si="62"/>
        <v>0</v>
      </c>
      <c r="AO46" s="285">
        <f t="shared" si="63"/>
        <v>0</v>
      </c>
      <c r="AP46" s="285">
        <f t="shared" si="64"/>
        <v>0</v>
      </c>
      <c r="AQ46" s="285">
        <f t="shared" si="65"/>
        <v>9</v>
      </c>
      <c r="AR46" s="285">
        <f t="shared" si="66"/>
        <v>0</v>
      </c>
      <c r="AS46" s="285">
        <f t="shared" si="67"/>
        <v>0</v>
      </c>
      <c r="AT46" s="285">
        <f t="shared" si="68"/>
        <v>0</v>
      </c>
      <c r="AU46" s="285">
        <f t="shared" si="69"/>
        <v>0</v>
      </c>
      <c r="AV46" s="285">
        <f t="shared" si="70"/>
        <v>0</v>
      </c>
      <c r="AW46" s="285">
        <f t="shared" si="71"/>
        <v>0</v>
      </c>
      <c r="AX46" s="285">
        <f t="shared" si="72"/>
        <v>0</v>
      </c>
      <c r="AY46" s="285">
        <f t="shared" si="73"/>
        <v>0</v>
      </c>
      <c r="AZ46" s="285">
        <f t="shared" si="74"/>
        <v>0</v>
      </c>
      <c r="BA46" s="285">
        <f t="shared" si="75"/>
        <v>0</v>
      </c>
      <c r="BB46" s="284"/>
      <c r="BC46" s="284"/>
      <c r="BD46" s="284"/>
      <c r="BE46" s="284">
        <v>1</v>
      </c>
      <c r="BF46" s="284"/>
      <c r="BG46" s="285">
        <f t="shared" si="76"/>
        <v>6</v>
      </c>
      <c r="BH46" s="297">
        <f t="shared" si="77"/>
        <v>108</v>
      </c>
    </row>
    <row r="47" spans="1:60" s="282" customFormat="1" ht="20.25" customHeight="1">
      <c r="A47" s="288" t="s">
        <v>376</v>
      </c>
      <c r="B47" s="288" t="s">
        <v>377</v>
      </c>
      <c r="C47" s="287">
        <v>492425</v>
      </c>
      <c r="D47" s="289" t="s">
        <v>296</v>
      </c>
      <c r="E47" s="304" t="s">
        <v>274</v>
      </c>
      <c r="F47" s="304" t="s">
        <v>274</v>
      </c>
      <c r="G47" s="304" t="s">
        <v>274</v>
      </c>
      <c r="H47" s="304" t="s">
        <v>274</v>
      </c>
      <c r="I47" s="302"/>
      <c r="J47" s="303" t="s">
        <v>28</v>
      </c>
      <c r="K47" s="300" t="s">
        <v>47</v>
      </c>
      <c r="L47" s="301" t="s">
        <v>47</v>
      </c>
      <c r="M47" s="301" t="s">
        <v>47</v>
      </c>
      <c r="N47" s="301" t="s">
        <v>47</v>
      </c>
      <c r="O47" s="301" t="s">
        <v>47</v>
      </c>
      <c r="P47" s="302"/>
      <c r="Q47" s="302" t="s">
        <v>28</v>
      </c>
      <c r="R47" s="300" t="s">
        <v>47</v>
      </c>
      <c r="S47" s="301" t="s">
        <v>47</v>
      </c>
      <c r="T47" s="301" t="s">
        <v>47</v>
      </c>
      <c r="U47" s="301" t="s">
        <v>47</v>
      </c>
      <c r="V47" s="300" t="s">
        <v>47</v>
      </c>
      <c r="W47" s="302" t="s">
        <v>28</v>
      </c>
      <c r="X47" s="303" t="s">
        <v>28</v>
      </c>
      <c r="Y47" s="301" t="s">
        <v>47</v>
      </c>
      <c r="Z47" s="301" t="s">
        <v>47</v>
      </c>
      <c r="AA47" s="301" t="s">
        <v>47</v>
      </c>
      <c r="AB47" s="301" t="s">
        <v>47</v>
      </c>
      <c r="AC47" s="301"/>
      <c r="AD47" s="302"/>
      <c r="AE47" s="303" t="s">
        <v>28</v>
      </c>
      <c r="AF47" s="303" t="s">
        <v>47</v>
      </c>
      <c r="AG47" s="289">
        <f t="shared" si="57"/>
        <v>90</v>
      </c>
      <c r="AH47" s="294">
        <f t="shared" si="58"/>
        <v>150</v>
      </c>
      <c r="AI47" s="294">
        <f t="shared" si="59"/>
        <v>60</v>
      </c>
      <c r="AJ47" s="295" t="s">
        <v>281</v>
      </c>
      <c r="AK47" s="296">
        <f t="shared" si="60"/>
        <v>90</v>
      </c>
      <c r="AL47" s="296">
        <f t="shared" si="61"/>
        <v>60</v>
      </c>
      <c r="AM47" s="266"/>
      <c r="AN47" s="285">
        <f t="shared" si="62"/>
        <v>0</v>
      </c>
      <c r="AO47" s="285">
        <f t="shared" si="63"/>
        <v>15</v>
      </c>
      <c r="AP47" s="285">
        <f t="shared" si="64"/>
        <v>0</v>
      </c>
      <c r="AQ47" s="285">
        <f t="shared" si="65"/>
        <v>5</v>
      </c>
      <c r="AR47" s="285">
        <f t="shared" si="66"/>
        <v>0</v>
      </c>
      <c r="AS47" s="285">
        <f t="shared" si="67"/>
        <v>0</v>
      </c>
      <c r="AT47" s="285">
        <f t="shared" si="68"/>
        <v>0</v>
      </c>
      <c r="AU47" s="285">
        <f t="shared" si="69"/>
        <v>0</v>
      </c>
      <c r="AV47" s="285">
        <f t="shared" si="70"/>
        <v>0</v>
      </c>
      <c r="AW47" s="285">
        <f t="shared" si="71"/>
        <v>0</v>
      </c>
      <c r="AX47" s="285">
        <f t="shared" si="72"/>
        <v>0</v>
      </c>
      <c r="AY47" s="285">
        <f t="shared" si="73"/>
        <v>0</v>
      </c>
      <c r="AZ47" s="285">
        <f t="shared" si="74"/>
        <v>0</v>
      </c>
      <c r="BA47" s="285">
        <f t="shared" si="75"/>
        <v>0</v>
      </c>
      <c r="BB47" s="284"/>
      <c r="BC47" s="284">
        <v>4</v>
      </c>
      <c r="BD47" s="284"/>
      <c r="BE47" s="284"/>
      <c r="BF47" s="284"/>
      <c r="BG47" s="285">
        <f t="shared" si="76"/>
        <v>24</v>
      </c>
      <c r="BH47" s="297">
        <f t="shared" si="77"/>
        <v>150</v>
      </c>
    </row>
    <row r="48" spans="1:60" s="282" customFormat="1" ht="20.25" customHeight="1">
      <c r="A48" s="288" t="s">
        <v>378</v>
      </c>
      <c r="B48" s="288" t="s">
        <v>379</v>
      </c>
      <c r="C48" s="287" t="s">
        <v>380</v>
      </c>
      <c r="D48" s="289" t="s">
        <v>280</v>
      </c>
      <c r="E48" s="301" t="s">
        <v>28</v>
      </c>
      <c r="F48" s="300" t="s">
        <v>28</v>
      </c>
      <c r="G48" s="301"/>
      <c r="H48" s="301" t="s">
        <v>28</v>
      </c>
      <c r="I48" s="302"/>
      <c r="J48" s="303" t="s">
        <v>28</v>
      </c>
      <c r="K48" s="301" t="s">
        <v>28</v>
      </c>
      <c r="L48" s="300" t="s">
        <v>28</v>
      </c>
      <c r="M48" s="301"/>
      <c r="N48" s="301" t="s">
        <v>28</v>
      </c>
      <c r="O48" s="301"/>
      <c r="P48" s="302"/>
      <c r="Q48" s="302" t="s">
        <v>28</v>
      </c>
      <c r="R48" s="301"/>
      <c r="S48" s="301"/>
      <c r="T48" s="301" t="s">
        <v>28</v>
      </c>
      <c r="U48" s="301"/>
      <c r="V48" s="301"/>
      <c r="W48" s="302" t="s">
        <v>28</v>
      </c>
      <c r="X48" s="303" t="s">
        <v>28</v>
      </c>
      <c r="Y48" s="301" t="s">
        <v>21</v>
      </c>
      <c r="Z48" s="301" t="s">
        <v>28</v>
      </c>
      <c r="AA48" s="301"/>
      <c r="AB48" s="301"/>
      <c r="AC48" s="301" t="s">
        <v>29</v>
      </c>
      <c r="AD48" s="302"/>
      <c r="AE48" s="302"/>
      <c r="AF48" s="303" t="s">
        <v>28</v>
      </c>
      <c r="AG48" s="289">
        <f t="shared" si="57"/>
        <v>102</v>
      </c>
      <c r="AH48" s="294">
        <f t="shared" si="58"/>
        <v>162</v>
      </c>
      <c r="AI48" s="294">
        <f t="shared" si="59"/>
        <v>60</v>
      </c>
      <c r="AJ48" s="295" t="s">
        <v>281</v>
      </c>
      <c r="AK48" s="296">
        <f t="shared" si="60"/>
        <v>102</v>
      </c>
      <c r="AL48" s="296">
        <f t="shared" si="61"/>
        <v>60</v>
      </c>
      <c r="AM48" s="266"/>
      <c r="AN48" s="285">
        <f t="shared" si="62"/>
        <v>1</v>
      </c>
      <c r="AO48" s="285">
        <f t="shared" si="63"/>
        <v>0</v>
      </c>
      <c r="AP48" s="285">
        <f t="shared" si="64"/>
        <v>0</v>
      </c>
      <c r="AQ48" s="285">
        <f t="shared" si="65"/>
        <v>13</v>
      </c>
      <c r="AR48" s="285">
        <f t="shared" si="66"/>
        <v>0</v>
      </c>
      <c r="AS48" s="285">
        <f t="shared" si="67"/>
        <v>0</v>
      </c>
      <c r="AT48" s="285">
        <f t="shared" si="68"/>
        <v>0</v>
      </c>
      <c r="AU48" s="285">
        <f t="shared" si="69"/>
        <v>0</v>
      </c>
      <c r="AV48" s="285">
        <f t="shared" si="70"/>
        <v>0</v>
      </c>
      <c r="AW48" s="285">
        <f t="shared" si="71"/>
        <v>0</v>
      </c>
      <c r="AX48" s="285">
        <f t="shared" si="72"/>
        <v>0</v>
      </c>
      <c r="AY48" s="285">
        <f t="shared" si="73"/>
        <v>0</v>
      </c>
      <c r="AZ48" s="285">
        <f t="shared" si="74"/>
        <v>0</v>
      </c>
      <c r="BA48" s="285">
        <f t="shared" si="75"/>
        <v>0</v>
      </c>
      <c r="BB48" s="284"/>
      <c r="BC48" s="284"/>
      <c r="BD48" s="284"/>
      <c r="BE48" s="284">
        <v>2</v>
      </c>
      <c r="BF48" s="284"/>
      <c r="BG48" s="285">
        <f t="shared" si="76"/>
        <v>12</v>
      </c>
      <c r="BH48" s="297">
        <f t="shared" si="77"/>
        <v>162</v>
      </c>
    </row>
    <row r="49" spans="1:60" s="282" customFormat="1" ht="20.25" customHeight="1">
      <c r="A49" s="287" t="s">
        <v>381</v>
      </c>
      <c r="B49" s="288" t="s">
        <v>382</v>
      </c>
      <c r="C49" s="306" t="s">
        <v>214</v>
      </c>
      <c r="D49" s="289" t="s">
        <v>280</v>
      </c>
      <c r="E49" s="290" t="s">
        <v>21</v>
      </c>
      <c r="F49" s="290" t="s">
        <v>21</v>
      </c>
      <c r="G49" s="290" t="s">
        <v>21</v>
      </c>
      <c r="H49" s="298" t="s">
        <v>29</v>
      </c>
      <c r="I49" s="299" t="s">
        <v>29</v>
      </c>
      <c r="J49" s="291"/>
      <c r="K49" s="290" t="s">
        <v>21</v>
      </c>
      <c r="L49" s="290" t="s">
        <v>21</v>
      </c>
      <c r="M49" s="290"/>
      <c r="N49" s="290" t="s">
        <v>21</v>
      </c>
      <c r="O49" s="290" t="s">
        <v>21</v>
      </c>
      <c r="P49" s="291"/>
      <c r="Q49" s="291"/>
      <c r="R49" s="290"/>
      <c r="S49" s="290" t="s">
        <v>21</v>
      </c>
      <c r="T49" s="290"/>
      <c r="U49" s="290"/>
      <c r="V49" s="290"/>
      <c r="W49" s="291"/>
      <c r="X49" s="299" t="s">
        <v>29</v>
      </c>
      <c r="Y49" s="290"/>
      <c r="Z49" s="298" t="s">
        <v>29</v>
      </c>
      <c r="AA49" s="298" t="s">
        <v>29</v>
      </c>
      <c r="AB49" s="290"/>
      <c r="AC49" s="298" t="s">
        <v>29</v>
      </c>
      <c r="AD49" s="299" t="s">
        <v>29</v>
      </c>
      <c r="AE49" s="291"/>
      <c r="AF49" s="302" t="s">
        <v>21</v>
      </c>
      <c r="AG49" s="289">
        <f t="shared" si="57"/>
        <v>54</v>
      </c>
      <c r="AH49" s="294">
        <f t="shared" si="58"/>
        <v>54</v>
      </c>
      <c r="AI49" s="294">
        <f t="shared" si="59"/>
        <v>0</v>
      </c>
      <c r="AJ49" s="295" t="s">
        <v>281</v>
      </c>
      <c r="AK49" s="296">
        <f t="shared" si="60"/>
        <v>54</v>
      </c>
      <c r="AL49" s="296">
        <f t="shared" si="61"/>
        <v>0</v>
      </c>
      <c r="AM49" s="266"/>
      <c r="AN49" s="285">
        <f t="shared" si="62"/>
        <v>9</v>
      </c>
      <c r="AO49" s="285">
        <f t="shared" si="63"/>
        <v>0</v>
      </c>
      <c r="AP49" s="285">
        <f t="shared" si="64"/>
        <v>0</v>
      </c>
      <c r="AQ49" s="285">
        <f t="shared" si="65"/>
        <v>0</v>
      </c>
      <c r="AR49" s="285">
        <f t="shared" si="66"/>
        <v>0</v>
      </c>
      <c r="AS49" s="285">
        <f t="shared" si="67"/>
        <v>0</v>
      </c>
      <c r="AT49" s="285">
        <f t="shared" si="68"/>
        <v>0</v>
      </c>
      <c r="AU49" s="285">
        <f t="shared" si="69"/>
        <v>0</v>
      </c>
      <c r="AV49" s="285">
        <f t="shared" si="70"/>
        <v>0</v>
      </c>
      <c r="AW49" s="285">
        <f t="shared" si="71"/>
        <v>0</v>
      </c>
      <c r="AX49" s="285">
        <f t="shared" si="72"/>
        <v>0</v>
      </c>
      <c r="AY49" s="285">
        <f t="shared" si="73"/>
        <v>0</v>
      </c>
      <c r="AZ49" s="285">
        <f t="shared" si="74"/>
        <v>0</v>
      </c>
      <c r="BA49" s="285">
        <f t="shared" si="75"/>
        <v>0</v>
      </c>
      <c r="BB49" s="284"/>
      <c r="BC49" s="284"/>
      <c r="BD49" s="284"/>
      <c r="BE49" s="284">
        <v>10</v>
      </c>
      <c r="BF49" s="284"/>
      <c r="BG49" s="285">
        <f t="shared" si="76"/>
        <v>60</v>
      </c>
      <c r="BH49" s="297">
        <f t="shared" si="77"/>
        <v>54</v>
      </c>
    </row>
    <row r="50" spans="1:60" s="282" customFormat="1" ht="20.25" customHeight="1">
      <c r="A50" s="288" t="s">
        <v>383</v>
      </c>
      <c r="B50" s="288" t="s">
        <v>384</v>
      </c>
      <c r="C50" s="287">
        <v>407835</v>
      </c>
      <c r="D50" s="289" t="s">
        <v>280</v>
      </c>
      <c r="E50" s="301"/>
      <c r="F50" s="301" t="s">
        <v>28</v>
      </c>
      <c r="G50" s="301"/>
      <c r="H50" s="301" t="s">
        <v>28</v>
      </c>
      <c r="I50" s="303" t="s">
        <v>28</v>
      </c>
      <c r="J50" s="303" t="s">
        <v>28</v>
      </c>
      <c r="K50" s="301" t="s">
        <v>28</v>
      </c>
      <c r="L50" s="300" t="s">
        <v>28</v>
      </c>
      <c r="M50" s="301" t="s">
        <v>28</v>
      </c>
      <c r="N50" s="301"/>
      <c r="O50" s="300" t="s">
        <v>28</v>
      </c>
      <c r="P50" s="302" t="s">
        <v>28</v>
      </c>
      <c r="Q50" s="302"/>
      <c r="R50" s="301"/>
      <c r="S50" s="301"/>
      <c r="T50" s="301" t="s">
        <v>28</v>
      </c>
      <c r="U50" s="300" t="s">
        <v>28</v>
      </c>
      <c r="V50" s="300" t="s">
        <v>28</v>
      </c>
      <c r="W50" s="302" t="s">
        <v>28</v>
      </c>
      <c r="X50" s="303" t="s">
        <v>28</v>
      </c>
      <c r="Y50" s="301"/>
      <c r="Z50" s="301" t="s">
        <v>28</v>
      </c>
      <c r="AA50" s="301" t="s">
        <v>47</v>
      </c>
      <c r="AB50" s="300" t="s">
        <v>28</v>
      </c>
      <c r="AC50" s="301" t="s">
        <v>28</v>
      </c>
      <c r="AD50" s="303" t="s">
        <v>28</v>
      </c>
      <c r="AE50" s="302"/>
      <c r="AF50" s="302"/>
      <c r="AG50" s="289">
        <f t="shared" si="57"/>
        <v>114</v>
      </c>
      <c r="AH50" s="294">
        <f t="shared" si="58"/>
        <v>222</v>
      </c>
      <c r="AI50" s="294">
        <f t="shared" si="59"/>
        <v>108</v>
      </c>
      <c r="AJ50" s="295" t="s">
        <v>281</v>
      </c>
      <c r="AK50" s="296">
        <f t="shared" si="60"/>
        <v>114</v>
      </c>
      <c r="AL50" s="296">
        <f t="shared" si="61"/>
        <v>108</v>
      </c>
      <c r="AM50" s="266"/>
      <c r="AN50" s="285">
        <f t="shared" si="62"/>
        <v>0</v>
      </c>
      <c r="AO50" s="285">
        <f t="shared" si="63"/>
        <v>1</v>
      </c>
      <c r="AP50" s="285">
        <f t="shared" si="64"/>
        <v>0</v>
      </c>
      <c r="AQ50" s="285">
        <f t="shared" si="65"/>
        <v>18</v>
      </c>
      <c r="AR50" s="285">
        <f t="shared" si="66"/>
        <v>0</v>
      </c>
      <c r="AS50" s="285">
        <f t="shared" si="67"/>
        <v>0</v>
      </c>
      <c r="AT50" s="285">
        <f t="shared" si="68"/>
        <v>0</v>
      </c>
      <c r="AU50" s="285">
        <f t="shared" si="69"/>
        <v>0</v>
      </c>
      <c r="AV50" s="285">
        <f t="shared" si="70"/>
        <v>0</v>
      </c>
      <c r="AW50" s="285">
        <f t="shared" si="71"/>
        <v>0</v>
      </c>
      <c r="AX50" s="285">
        <f t="shared" si="72"/>
        <v>0</v>
      </c>
      <c r="AY50" s="285">
        <f t="shared" si="73"/>
        <v>0</v>
      </c>
      <c r="AZ50" s="285">
        <f t="shared" si="74"/>
        <v>0</v>
      </c>
      <c r="BA50" s="285">
        <f t="shared" si="75"/>
        <v>0</v>
      </c>
      <c r="BB50" s="284"/>
      <c r="BC50" s="284"/>
      <c r="BD50" s="284"/>
      <c r="BE50" s="284"/>
      <c r="BF50" s="284"/>
      <c r="BG50" s="285">
        <f t="shared" si="76"/>
        <v>0</v>
      </c>
      <c r="BH50" s="297">
        <f t="shared" si="77"/>
        <v>222</v>
      </c>
    </row>
    <row r="51" spans="1:60" s="282" customFormat="1" ht="20.25" customHeight="1">
      <c r="A51" s="288" t="s">
        <v>385</v>
      </c>
      <c r="B51" s="288" t="s">
        <v>386</v>
      </c>
      <c r="C51" s="287" t="s">
        <v>387</v>
      </c>
      <c r="D51" s="289" t="s">
        <v>280</v>
      </c>
      <c r="E51" s="313" t="s">
        <v>23</v>
      </c>
      <c r="F51" s="313"/>
      <c r="G51" s="313"/>
      <c r="H51" s="313" t="s">
        <v>112</v>
      </c>
      <c r="I51" s="313"/>
      <c r="J51" s="313"/>
      <c r="K51" s="313"/>
      <c r="L51" s="313"/>
      <c r="M51" s="313"/>
      <c r="N51" s="313"/>
      <c r="O51" s="313"/>
      <c r="P51" s="313"/>
      <c r="Q51" s="313"/>
      <c r="R51" s="313"/>
      <c r="S51" s="313"/>
      <c r="T51" s="313"/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/>
      <c r="AF51" s="313"/>
      <c r="AG51" s="289">
        <v>96</v>
      </c>
      <c r="AH51" s="294">
        <f t="shared" si="58"/>
        <v>0</v>
      </c>
      <c r="AI51" s="294">
        <v>-96</v>
      </c>
      <c r="AJ51" s="295" t="s">
        <v>281</v>
      </c>
      <c r="AK51" s="296">
        <f t="shared" si="60"/>
        <v>0</v>
      </c>
      <c r="AL51" s="296">
        <f t="shared" si="61"/>
        <v>0</v>
      </c>
      <c r="AM51" s="266"/>
      <c r="AN51" s="285">
        <f t="shared" si="62"/>
        <v>0</v>
      </c>
      <c r="AO51" s="285">
        <f t="shared" si="63"/>
        <v>0</v>
      </c>
      <c r="AP51" s="285">
        <f t="shared" si="64"/>
        <v>0</v>
      </c>
      <c r="AQ51" s="285">
        <f t="shared" si="65"/>
        <v>0</v>
      </c>
      <c r="AR51" s="285">
        <f t="shared" si="66"/>
        <v>0</v>
      </c>
      <c r="AS51" s="285">
        <f t="shared" si="67"/>
        <v>0</v>
      </c>
      <c r="AT51" s="285">
        <f t="shared" si="68"/>
        <v>0</v>
      </c>
      <c r="AU51" s="285">
        <f t="shared" si="69"/>
        <v>0</v>
      </c>
      <c r="AV51" s="285">
        <f t="shared" si="70"/>
        <v>0</v>
      </c>
      <c r="AW51" s="285">
        <f t="shared" si="71"/>
        <v>0</v>
      </c>
      <c r="AX51" s="285">
        <f t="shared" si="72"/>
        <v>0</v>
      </c>
      <c r="AY51" s="285">
        <f t="shared" si="73"/>
        <v>0</v>
      </c>
      <c r="AZ51" s="285">
        <f t="shared" si="74"/>
        <v>0</v>
      </c>
      <c r="BA51" s="285">
        <f t="shared" si="75"/>
        <v>0</v>
      </c>
      <c r="BB51" s="284"/>
      <c r="BC51" s="284">
        <v>16</v>
      </c>
      <c r="BD51" s="284"/>
      <c r="BE51" s="284">
        <v>3</v>
      </c>
      <c r="BF51" s="284"/>
      <c r="BG51" s="285">
        <f t="shared" si="76"/>
        <v>114</v>
      </c>
      <c r="BH51" s="297">
        <f t="shared" si="77"/>
        <v>0</v>
      </c>
    </row>
    <row r="52" spans="1:60" s="282" customFormat="1" ht="20.25" customHeight="1">
      <c r="A52" s="288" t="s">
        <v>388</v>
      </c>
      <c r="B52" s="288" t="s">
        <v>389</v>
      </c>
      <c r="C52" s="306" t="s">
        <v>214</v>
      </c>
      <c r="D52" s="289" t="s">
        <v>280</v>
      </c>
      <c r="E52" s="301"/>
      <c r="F52" s="301" t="s">
        <v>28</v>
      </c>
      <c r="G52" s="301"/>
      <c r="H52" s="301" t="s">
        <v>28</v>
      </c>
      <c r="I52" s="302"/>
      <c r="J52" s="302" t="s">
        <v>28</v>
      </c>
      <c r="K52" s="301"/>
      <c r="L52" s="301" t="s">
        <v>28</v>
      </c>
      <c r="M52" s="301"/>
      <c r="N52" s="301"/>
      <c r="O52" s="301"/>
      <c r="P52" s="302" t="s">
        <v>28</v>
      </c>
      <c r="Q52" s="302"/>
      <c r="R52" s="301"/>
      <c r="S52" s="301"/>
      <c r="T52" s="301"/>
      <c r="U52" s="301"/>
      <c r="V52" s="301" t="s">
        <v>28</v>
      </c>
      <c r="W52" s="302"/>
      <c r="X52" s="302" t="s">
        <v>28</v>
      </c>
      <c r="Y52" s="301"/>
      <c r="Z52" s="301" t="s">
        <v>28</v>
      </c>
      <c r="AA52" s="301"/>
      <c r="AB52" s="301"/>
      <c r="AC52" s="301"/>
      <c r="AD52" s="302" t="s">
        <v>28</v>
      </c>
      <c r="AE52" s="302"/>
      <c r="AF52" s="303" t="s">
        <v>322</v>
      </c>
      <c r="AG52" s="289">
        <f aca="true" t="shared" si="78" ref="AG52:AG64">AK52</f>
        <v>114</v>
      </c>
      <c r="AH52" s="294">
        <f t="shared" si="58"/>
        <v>120</v>
      </c>
      <c r="AI52" s="294">
        <f aca="true" t="shared" si="79" ref="AI52:AI64">AL52</f>
        <v>6</v>
      </c>
      <c r="AJ52" s="295" t="s">
        <v>281</v>
      </c>
      <c r="AK52" s="296">
        <f t="shared" si="60"/>
        <v>114</v>
      </c>
      <c r="AL52" s="296">
        <f t="shared" si="61"/>
        <v>6</v>
      </c>
      <c r="AM52" s="266"/>
      <c r="AN52" s="285">
        <f t="shared" si="62"/>
        <v>0</v>
      </c>
      <c r="AO52" s="285">
        <f t="shared" si="63"/>
        <v>0</v>
      </c>
      <c r="AP52" s="285">
        <f t="shared" si="64"/>
        <v>0</v>
      </c>
      <c r="AQ52" s="285">
        <f t="shared" si="65"/>
        <v>9</v>
      </c>
      <c r="AR52" s="285">
        <f t="shared" si="66"/>
        <v>1</v>
      </c>
      <c r="AS52" s="285">
        <f t="shared" si="67"/>
        <v>0</v>
      </c>
      <c r="AT52" s="285">
        <f t="shared" si="68"/>
        <v>0</v>
      </c>
      <c r="AU52" s="285">
        <f t="shared" si="69"/>
        <v>0</v>
      </c>
      <c r="AV52" s="285">
        <f t="shared" si="70"/>
        <v>0</v>
      </c>
      <c r="AW52" s="285">
        <f t="shared" si="71"/>
        <v>0</v>
      </c>
      <c r="AX52" s="285">
        <f t="shared" si="72"/>
        <v>0</v>
      </c>
      <c r="AY52" s="285">
        <f t="shared" si="73"/>
        <v>0</v>
      </c>
      <c r="AZ52" s="285">
        <f t="shared" si="74"/>
        <v>0</v>
      </c>
      <c r="BA52" s="285">
        <f t="shared" si="75"/>
        <v>0</v>
      </c>
      <c r="BB52" s="284"/>
      <c r="BC52" s="284"/>
      <c r="BD52" s="284"/>
      <c r="BE52" s="284"/>
      <c r="BF52" s="284"/>
      <c r="BG52" s="285">
        <f t="shared" si="76"/>
        <v>0</v>
      </c>
      <c r="BH52" s="297">
        <f t="shared" si="77"/>
        <v>120</v>
      </c>
    </row>
    <row r="53" spans="1:60" s="282" customFormat="1" ht="20.25" customHeight="1">
      <c r="A53" s="288" t="s">
        <v>390</v>
      </c>
      <c r="B53" s="288" t="s">
        <v>391</v>
      </c>
      <c r="C53" s="287" t="s">
        <v>392</v>
      </c>
      <c r="D53" s="289" t="s">
        <v>280</v>
      </c>
      <c r="E53" s="301" t="s">
        <v>28</v>
      </c>
      <c r="F53" s="301"/>
      <c r="G53" s="300" t="s">
        <v>28</v>
      </c>
      <c r="H53" s="301" t="s">
        <v>28</v>
      </c>
      <c r="I53" s="302"/>
      <c r="J53" s="303" t="s">
        <v>28</v>
      </c>
      <c r="K53" s="301" t="s">
        <v>28</v>
      </c>
      <c r="L53" s="301"/>
      <c r="M53" s="300" t="s">
        <v>21</v>
      </c>
      <c r="N53" s="301" t="s">
        <v>28</v>
      </c>
      <c r="O53" s="301"/>
      <c r="P53" s="303" t="s">
        <v>28</v>
      </c>
      <c r="Q53" s="302" t="s">
        <v>28</v>
      </c>
      <c r="R53" s="301"/>
      <c r="S53" s="300" t="s">
        <v>28</v>
      </c>
      <c r="T53" s="301" t="s">
        <v>28</v>
      </c>
      <c r="U53" s="301"/>
      <c r="V53" s="300" t="s">
        <v>21</v>
      </c>
      <c r="W53" s="302" t="s">
        <v>28</v>
      </c>
      <c r="X53" s="302"/>
      <c r="Y53" s="300" t="s">
        <v>28</v>
      </c>
      <c r="Z53" s="301" t="s">
        <v>29</v>
      </c>
      <c r="AA53" s="301"/>
      <c r="AB53" s="301"/>
      <c r="AC53" s="301" t="s">
        <v>28</v>
      </c>
      <c r="AD53" s="302"/>
      <c r="AE53" s="303" t="s">
        <v>28</v>
      </c>
      <c r="AF53" s="303" t="s">
        <v>322</v>
      </c>
      <c r="AG53" s="289">
        <f t="shared" si="78"/>
        <v>102</v>
      </c>
      <c r="AH53" s="294">
        <f t="shared" si="58"/>
        <v>192</v>
      </c>
      <c r="AI53" s="294">
        <f t="shared" si="79"/>
        <v>90</v>
      </c>
      <c r="AJ53" s="295" t="s">
        <v>281</v>
      </c>
      <c r="AK53" s="296">
        <f t="shared" si="60"/>
        <v>102</v>
      </c>
      <c r="AL53" s="296">
        <f t="shared" si="61"/>
        <v>90</v>
      </c>
      <c r="AM53" s="266"/>
      <c r="AN53" s="285">
        <f t="shared" si="62"/>
        <v>2</v>
      </c>
      <c r="AO53" s="285">
        <f t="shared" si="63"/>
        <v>0</v>
      </c>
      <c r="AP53" s="285">
        <f t="shared" si="64"/>
        <v>0</v>
      </c>
      <c r="AQ53" s="285">
        <f t="shared" si="65"/>
        <v>14</v>
      </c>
      <c r="AR53" s="285">
        <f t="shared" si="66"/>
        <v>1</v>
      </c>
      <c r="AS53" s="285">
        <f t="shared" si="67"/>
        <v>0</v>
      </c>
      <c r="AT53" s="285">
        <f t="shared" si="68"/>
        <v>0</v>
      </c>
      <c r="AU53" s="285">
        <f t="shared" si="69"/>
        <v>0</v>
      </c>
      <c r="AV53" s="285">
        <f t="shared" si="70"/>
        <v>0</v>
      </c>
      <c r="AW53" s="285">
        <f t="shared" si="71"/>
        <v>0</v>
      </c>
      <c r="AX53" s="285">
        <f t="shared" si="72"/>
        <v>0</v>
      </c>
      <c r="AY53" s="285">
        <f t="shared" si="73"/>
        <v>0</v>
      </c>
      <c r="AZ53" s="285">
        <f t="shared" si="74"/>
        <v>0</v>
      </c>
      <c r="BA53" s="285">
        <f t="shared" si="75"/>
        <v>0</v>
      </c>
      <c r="BB53" s="284"/>
      <c r="BC53" s="284"/>
      <c r="BD53" s="284"/>
      <c r="BE53" s="284">
        <v>2</v>
      </c>
      <c r="BF53" s="284"/>
      <c r="BG53" s="285">
        <f t="shared" si="76"/>
        <v>12</v>
      </c>
      <c r="BH53" s="297">
        <f t="shared" si="77"/>
        <v>192</v>
      </c>
    </row>
    <row r="54" spans="1:60" s="282" customFormat="1" ht="20.25" customHeight="1">
      <c r="A54" s="288" t="s">
        <v>393</v>
      </c>
      <c r="B54" s="288" t="s">
        <v>394</v>
      </c>
      <c r="C54" s="287" t="s">
        <v>395</v>
      </c>
      <c r="D54" s="289" t="s">
        <v>296</v>
      </c>
      <c r="E54" s="301" t="s">
        <v>47</v>
      </c>
      <c r="F54" s="301" t="s">
        <v>47</v>
      </c>
      <c r="G54" s="301" t="s">
        <v>47</v>
      </c>
      <c r="H54" s="301" t="s">
        <v>47</v>
      </c>
      <c r="I54" s="302" t="s">
        <v>28</v>
      </c>
      <c r="J54" s="302"/>
      <c r="K54" s="301" t="s">
        <v>47</v>
      </c>
      <c r="L54" s="301" t="s">
        <v>47</v>
      </c>
      <c r="M54" s="301"/>
      <c r="N54" s="301"/>
      <c r="O54" s="301"/>
      <c r="P54" s="303" t="s">
        <v>28</v>
      </c>
      <c r="Q54" s="302"/>
      <c r="R54" s="301"/>
      <c r="S54" s="304" t="s">
        <v>29</v>
      </c>
      <c r="T54" s="301" t="s">
        <v>47</v>
      </c>
      <c r="U54" s="301" t="s">
        <v>47</v>
      </c>
      <c r="V54" s="301" t="s">
        <v>47</v>
      </c>
      <c r="W54" s="302" t="s">
        <v>28</v>
      </c>
      <c r="X54" s="302"/>
      <c r="Y54" s="301" t="s">
        <v>47</v>
      </c>
      <c r="Z54" s="301" t="s">
        <v>47</v>
      </c>
      <c r="AA54" s="301"/>
      <c r="AB54" s="301" t="s">
        <v>47</v>
      </c>
      <c r="AC54" s="301" t="s">
        <v>47</v>
      </c>
      <c r="AD54" s="303" t="s">
        <v>28</v>
      </c>
      <c r="AE54" s="302"/>
      <c r="AF54" s="302" t="s">
        <v>47</v>
      </c>
      <c r="AG54" s="289">
        <f t="shared" si="78"/>
        <v>108</v>
      </c>
      <c r="AH54" s="294">
        <f t="shared" si="58"/>
        <v>132</v>
      </c>
      <c r="AI54" s="294">
        <f t="shared" si="79"/>
        <v>24</v>
      </c>
      <c r="AJ54" s="295" t="s">
        <v>281</v>
      </c>
      <c r="AK54" s="296">
        <f t="shared" si="60"/>
        <v>108</v>
      </c>
      <c r="AL54" s="296">
        <f t="shared" si="61"/>
        <v>24</v>
      </c>
      <c r="AM54" s="266"/>
      <c r="AN54" s="285">
        <f t="shared" si="62"/>
        <v>0</v>
      </c>
      <c r="AO54" s="285">
        <f t="shared" si="63"/>
        <v>14</v>
      </c>
      <c r="AP54" s="285">
        <f t="shared" si="64"/>
        <v>0</v>
      </c>
      <c r="AQ54" s="285">
        <f t="shared" si="65"/>
        <v>4</v>
      </c>
      <c r="AR54" s="285">
        <f t="shared" si="66"/>
        <v>0</v>
      </c>
      <c r="AS54" s="285">
        <f t="shared" si="67"/>
        <v>0</v>
      </c>
      <c r="AT54" s="285">
        <f t="shared" si="68"/>
        <v>0</v>
      </c>
      <c r="AU54" s="285">
        <f t="shared" si="69"/>
        <v>0</v>
      </c>
      <c r="AV54" s="285">
        <f t="shared" si="70"/>
        <v>0</v>
      </c>
      <c r="AW54" s="285">
        <f t="shared" si="71"/>
        <v>0</v>
      </c>
      <c r="AX54" s="285">
        <f t="shared" si="72"/>
        <v>0</v>
      </c>
      <c r="AY54" s="285">
        <f t="shared" si="73"/>
        <v>0</v>
      </c>
      <c r="AZ54" s="285">
        <f t="shared" si="74"/>
        <v>0</v>
      </c>
      <c r="BA54" s="285">
        <f t="shared" si="75"/>
        <v>0</v>
      </c>
      <c r="BB54" s="284"/>
      <c r="BC54" s="284"/>
      <c r="BD54" s="284"/>
      <c r="BE54" s="284">
        <v>1</v>
      </c>
      <c r="BF54" s="284"/>
      <c r="BG54" s="285">
        <f t="shared" si="76"/>
        <v>6</v>
      </c>
      <c r="BH54" s="297">
        <f t="shared" si="77"/>
        <v>132</v>
      </c>
    </row>
    <row r="55" spans="1:60" s="282" customFormat="1" ht="20.25" customHeight="1">
      <c r="A55" s="288" t="s">
        <v>396</v>
      </c>
      <c r="B55" s="288" t="s">
        <v>397</v>
      </c>
      <c r="C55" s="287" t="s">
        <v>398</v>
      </c>
      <c r="D55" s="289" t="s">
        <v>280</v>
      </c>
      <c r="E55" s="301"/>
      <c r="F55" s="301"/>
      <c r="G55" s="301"/>
      <c r="H55" s="301" t="s">
        <v>28</v>
      </c>
      <c r="I55" s="302"/>
      <c r="J55" s="302"/>
      <c r="K55" s="301"/>
      <c r="L55" s="301" t="s">
        <v>28</v>
      </c>
      <c r="M55" s="301"/>
      <c r="N55" s="301" t="s">
        <v>28</v>
      </c>
      <c r="O55" s="301"/>
      <c r="P55" s="302" t="s">
        <v>28</v>
      </c>
      <c r="Q55" s="302"/>
      <c r="R55" s="301" t="s">
        <v>28</v>
      </c>
      <c r="S55" s="301"/>
      <c r="T55" s="301" t="s">
        <v>28</v>
      </c>
      <c r="U55" s="301"/>
      <c r="V55" s="301"/>
      <c r="W55" s="302"/>
      <c r="X55" s="302" t="s">
        <v>28</v>
      </c>
      <c r="Y55" s="301"/>
      <c r="Z55" s="301" t="s">
        <v>28</v>
      </c>
      <c r="AA55" s="301"/>
      <c r="AB55" s="301" t="s">
        <v>28</v>
      </c>
      <c r="AC55" s="301"/>
      <c r="AD55" s="302"/>
      <c r="AE55" s="302"/>
      <c r="AF55" s="303" t="s">
        <v>322</v>
      </c>
      <c r="AG55" s="289">
        <f t="shared" si="78"/>
        <v>114</v>
      </c>
      <c r="AH55" s="294">
        <f t="shared" si="58"/>
        <v>120</v>
      </c>
      <c r="AI55" s="294">
        <f t="shared" si="79"/>
        <v>6</v>
      </c>
      <c r="AJ55" s="295" t="s">
        <v>281</v>
      </c>
      <c r="AK55" s="296">
        <f t="shared" si="60"/>
        <v>114</v>
      </c>
      <c r="AL55" s="296">
        <f t="shared" si="61"/>
        <v>6</v>
      </c>
      <c r="AM55" s="266"/>
      <c r="AN55" s="285">
        <f t="shared" si="62"/>
        <v>0</v>
      </c>
      <c r="AO55" s="285">
        <f t="shared" si="63"/>
        <v>0</v>
      </c>
      <c r="AP55" s="285">
        <f t="shared" si="64"/>
        <v>0</v>
      </c>
      <c r="AQ55" s="285">
        <f t="shared" si="65"/>
        <v>9</v>
      </c>
      <c r="AR55" s="285">
        <f t="shared" si="66"/>
        <v>1</v>
      </c>
      <c r="AS55" s="285">
        <f t="shared" si="67"/>
        <v>0</v>
      </c>
      <c r="AT55" s="285">
        <f t="shared" si="68"/>
        <v>0</v>
      </c>
      <c r="AU55" s="285">
        <f t="shared" si="69"/>
        <v>0</v>
      </c>
      <c r="AV55" s="285">
        <f t="shared" si="70"/>
        <v>0</v>
      </c>
      <c r="AW55" s="285">
        <f t="shared" si="71"/>
        <v>0</v>
      </c>
      <c r="AX55" s="285">
        <f t="shared" si="72"/>
        <v>0</v>
      </c>
      <c r="AY55" s="285">
        <f t="shared" si="73"/>
        <v>0</v>
      </c>
      <c r="AZ55" s="285">
        <f t="shared" si="74"/>
        <v>0</v>
      </c>
      <c r="BA55" s="285">
        <f t="shared" si="75"/>
        <v>0</v>
      </c>
      <c r="BB55" s="284"/>
      <c r="BC55" s="284"/>
      <c r="BD55" s="284"/>
      <c r="BE55" s="284"/>
      <c r="BF55" s="284"/>
      <c r="BG55" s="285">
        <f t="shared" si="76"/>
        <v>0</v>
      </c>
      <c r="BH55" s="297">
        <f t="shared" si="77"/>
        <v>120</v>
      </c>
    </row>
    <row r="56" spans="1:60" s="282" customFormat="1" ht="20.25" customHeight="1">
      <c r="A56" s="288" t="s">
        <v>399</v>
      </c>
      <c r="B56" s="314" t="s">
        <v>400</v>
      </c>
      <c r="C56" s="287"/>
      <c r="D56" s="289" t="s">
        <v>280</v>
      </c>
      <c r="E56" s="300" t="s">
        <v>353</v>
      </c>
      <c r="F56" s="300" t="s">
        <v>28</v>
      </c>
      <c r="G56" s="300" t="s">
        <v>28</v>
      </c>
      <c r="H56" s="301" t="s">
        <v>28</v>
      </c>
      <c r="I56" s="303" t="s">
        <v>353</v>
      </c>
      <c r="J56" s="303" t="s">
        <v>28</v>
      </c>
      <c r="K56" s="301" t="s">
        <v>28</v>
      </c>
      <c r="L56" s="300" t="s">
        <v>28</v>
      </c>
      <c r="M56" s="301"/>
      <c r="N56" s="301" t="s">
        <v>28</v>
      </c>
      <c r="O56" s="300" t="s">
        <v>28</v>
      </c>
      <c r="P56" s="302"/>
      <c r="Q56" s="309" t="s">
        <v>29</v>
      </c>
      <c r="R56" s="301" t="s">
        <v>28</v>
      </c>
      <c r="S56" s="300" t="s">
        <v>21</v>
      </c>
      <c r="T56" s="301" t="s">
        <v>28</v>
      </c>
      <c r="U56" s="300" t="s">
        <v>21</v>
      </c>
      <c r="V56" s="301" t="s">
        <v>28</v>
      </c>
      <c r="W56" s="302" t="s">
        <v>28</v>
      </c>
      <c r="X56" s="302"/>
      <c r="Y56" s="315" t="s">
        <v>112</v>
      </c>
      <c r="Z56" s="315" t="s">
        <v>274</v>
      </c>
      <c r="AA56" s="315" t="s">
        <v>274</v>
      </c>
      <c r="AB56" s="315" t="s">
        <v>274</v>
      </c>
      <c r="AC56" s="315" t="s">
        <v>274</v>
      </c>
      <c r="AD56" s="302"/>
      <c r="AE56" s="302"/>
      <c r="AF56" s="302"/>
      <c r="AG56" s="289">
        <f t="shared" si="78"/>
        <v>72</v>
      </c>
      <c r="AH56" s="294">
        <f t="shared" si="58"/>
        <v>192</v>
      </c>
      <c r="AI56" s="294">
        <f t="shared" si="79"/>
        <v>120</v>
      </c>
      <c r="AJ56" s="295" t="s">
        <v>281</v>
      </c>
      <c r="AK56" s="296">
        <f t="shared" si="60"/>
        <v>72</v>
      </c>
      <c r="AL56" s="296">
        <f t="shared" si="61"/>
        <v>120</v>
      </c>
      <c r="AM56" s="266"/>
      <c r="AN56" s="285">
        <f t="shared" si="62"/>
        <v>2</v>
      </c>
      <c r="AO56" s="285">
        <f t="shared" si="63"/>
        <v>0</v>
      </c>
      <c r="AP56" s="285">
        <f t="shared" si="64"/>
        <v>0</v>
      </c>
      <c r="AQ56" s="285">
        <f t="shared" si="65"/>
        <v>12</v>
      </c>
      <c r="AR56" s="285">
        <f t="shared" si="66"/>
        <v>0</v>
      </c>
      <c r="AS56" s="285">
        <f t="shared" si="67"/>
        <v>0</v>
      </c>
      <c r="AT56" s="285">
        <f t="shared" si="68"/>
        <v>0</v>
      </c>
      <c r="AU56" s="285">
        <f t="shared" si="69"/>
        <v>0</v>
      </c>
      <c r="AV56" s="285">
        <f t="shared" si="70"/>
        <v>0</v>
      </c>
      <c r="AW56" s="285">
        <f t="shared" si="71"/>
        <v>0</v>
      </c>
      <c r="AX56" s="285">
        <f t="shared" si="72"/>
        <v>0</v>
      </c>
      <c r="AY56" s="285">
        <f t="shared" si="73"/>
        <v>0</v>
      </c>
      <c r="AZ56" s="285">
        <f aca="true" t="shared" si="80" ref="AZ56:AZ57">COUNTIF(E56:AF56,"T/I")</f>
        <v>0</v>
      </c>
      <c r="BA56" s="285">
        <f>COUNTIF(E56:AF56,"P/I")</f>
        <v>2</v>
      </c>
      <c r="BB56" s="284"/>
      <c r="BC56" s="284">
        <v>5</v>
      </c>
      <c r="BD56" s="284"/>
      <c r="BE56" s="284">
        <v>2</v>
      </c>
      <c r="BF56" s="284"/>
      <c r="BG56" s="285">
        <f t="shared" si="76"/>
        <v>42</v>
      </c>
      <c r="BH56" s="297">
        <f>(AN56*6)+(AO56*6)+(AP56*8)+(AQ56*12)+(AR56*12)+(AS56*11.5)+(AT56*6)+(AU56*6)+(AV56*12)+(AW56*6)+(AX56*6)+(AY56*8)+(AZ56*12)+(BA56*18)</f>
        <v>192</v>
      </c>
    </row>
    <row r="57" spans="1:60" s="282" customFormat="1" ht="20.25" customHeight="1">
      <c r="A57" s="288" t="s">
        <v>401</v>
      </c>
      <c r="B57" s="288" t="s">
        <v>402</v>
      </c>
      <c r="C57" s="287" t="s">
        <v>403</v>
      </c>
      <c r="D57" s="289" t="s">
        <v>280</v>
      </c>
      <c r="E57" s="301"/>
      <c r="F57" s="300" t="s">
        <v>28</v>
      </c>
      <c r="G57" s="301" t="s">
        <v>28</v>
      </c>
      <c r="H57" s="301" t="s">
        <v>28</v>
      </c>
      <c r="I57" s="302"/>
      <c r="J57" s="302"/>
      <c r="K57" s="301" t="s">
        <v>28</v>
      </c>
      <c r="L57" s="300" t="s">
        <v>28</v>
      </c>
      <c r="M57" s="301"/>
      <c r="N57" s="301" t="s">
        <v>28</v>
      </c>
      <c r="O57" s="300" t="s">
        <v>28</v>
      </c>
      <c r="P57" s="303" t="s">
        <v>28</v>
      </c>
      <c r="Q57" s="302" t="s">
        <v>28</v>
      </c>
      <c r="R57" s="300" t="s">
        <v>28</v>
      </c>
      <c r="S57" s="301"/>
      <c r="T57" s="301" t="s">
        <v>28</v>
      </c>
      <c r="U57" s="301"/>
      <c r="V57" s="300" t="s">
        <v>28</v>
      </c>
      <c r="W57" s="302" t="s">
        <v>28</v>
      </c>
      <c r="X57" s="302"/>
      <c r="Y57" s="301"/>
      <c r="Z57" s="301" t="s">
        <v>28</v>
      </c>
      <c r="AA57" s="301"/>
      <c r="AB57" s="301"/>
      <c r="AC57" s="301" t="s">
        <v>28</v>
      </c>
      <c r="AD57" s="302"/>
      <c r="AE57" s="302"/>
      <c r="AF57" s="303" t="s">
        <v>322</v>
      </c>
      <c r="AG57" s="289">
        <f t="shared" si="78"/>
        <v>114</v>
      </c>
      <c r="AH57" s="294">
        <f t="shared" si="58"/>
        <v>192</v>
      </c>
      <c r="AI57" s="294">
        <f t="shared" si="79"/>
        <v>78</v>
      </c>
      <c r="AJ57" s="295" t="s">
        <v>281</v>
      </c>
      <c r="AK57" s="296">
        <f t="shared" si="60"/>
        <v>114</v>
      </c>
      <c r="AL57" s="296">
        <f t="shared" si="61"/>
        <v>78</v>
      </c>
      <c r="AM57" s="266"/>
      <c r="AN57" s="285">
        <f t="shared" si="62"/>
        <v>0</v>
      </c>
      <c r="AO57" s="285">
        <f t="shared" si="63"/>
        <v>0</v>
      </c>
      <c r="AP57" s="285">
        <f t="shared" si="64"/>
        <v>0</v>
      </c>
      <c r="AQ57" s="285">
        <f t="shared" si="65"/>
        <v>15</v>
      </c>
      <c r="AR57" s="285">
        <f t="shared" si="66"/>
        <v>1</v>
      </c>
      <c r="AS57" s="285">
        <f t="shared" si="67"/>
        <v>0</v>
      </c>
      <c r="AT57" s="285">
        <f t="shared" si="68"/>
        <v>0</v>
      </c>
      <c r="AU57" s="285">
        <f t="shared" si="69"/>
        <v>0</v>
      </c>
      <c r="AV57" s="285">
        <f t="shared" si="70"/>
        <v>0</v>
      </c>
      <c r="AW57" s="285">
        <f t="shared" si="71"/>
        <v>0</v>
      </c>
      <c r="AX57" s="285">
        <f t="shared" si="72"/>
        <v>0</v>
      </c>
      <c r="AY57" s="285">
        <f t="shared" si="73"/>
        <v>0</v>
      </c>
      <c r="AZ57" s="285">
        <f t="shared" si="80"/>
        <v>0</v>
      </c>
      <c r="BA57" s="285">
        <f aca="true" t="shared" si="81" ref="BA57:BA64">COUNTIF(E57:AF57,"MTa")</f>
        <v>0</v>
      </c>
      <c r="BB57" s="284"/>
      <c r="BC57" s="284"/>
      <c r="BD57" s="284"/>
      <c r="BE57" s="284"/>
      <c r="BF57" s="284"/>
      <c r="BG57" s="285">
        <f t="shared" si="76"/>
        <v>0</v>
      </c>
      <c r="BH57" s="297">
        <f aca="true" t="shared" si="82" ref="BH57:BH60">(AN57*6)+(AO57*6)+(AP57*8)+(AQ57*12)+(AR57*12)+(AS57*11.5)+(AT57*6)+(AU57*6)+(AV57*12)+(AW57*6)+(AX57*6)+(AY57*8)+(AZ57*12)+(BA57*11.5)</f>
        <v>192</v>
      </c>
    </row>
    <row r="58" spans="1:60" s="282" customFormat="1" ht="20.25" customHeight="1">
      <c r="A58" s="288" t="s">
        <v>404</v>
      </c>
      <c r="B58" s="288" t="s">
        <v>405</v>
      </c>
      <c r="C58" s="306" t="s">
        <v>214</v>
      </c>
      <c r="D58" s="289" t="s">
        <v>280</v>
      </c>
      <c r="E58" s="301" t="s">
        <v>28</v>
      </c>
      <c r="F58" s="300" t="s">
        <v>28</v>
      </c>
      <c r="G58" s="301" t="s">
        <v>28</v>
      </c>
      <c r="H58" s="300" t="s">
        <v>28</v>
      </c>
      <c r="I58" s="303" t="s">
        <v>28</v>
      </c>
      <c r="J58" s="302"/>
      <c r="K58" s="301" t="s">
        <v>28</v>
      </c>
      <c r="L58" s="301"/>
      <c r="M58" s="301" t="s">
        <v>28</v>
      </c>
      <c r="N58" s="301"/>
      <c r="O58" s="301" t="s">
        <v>28</v>
      </c>
      <c r="P58" s="302"/>
      <c r="Q58" s="302" t="s">
        <v>28</v>
      </c>
      <c r="R58" s="301"/>
      <c r="S58" s="301"/>
      <c r="T58" s="301"/>
      <c r="U58" s="301" t="s">
        <v>28</v>
      </c>
      <c r="V58" s="301"/>
      <c r="W58" s="302" t="s">
        <v>28</v>
      </c>
      <c r="X58" s="302"/>
      <c r="Y58" s="301"/>
      <c r="Z58" s="301"/>
      <c r="AA58" s="301" t="s">
        <v>28</v>
      </c>
      <c r="AB58" s="301"/>
      <c r="AC58" s="301" t="s">
        <v>328</v>
      </c>
      <c r="AD58" s="302"/>
      <c r="AE58" s="302"/>
      <c r="AF58" s="302"/>
      <c r="AG58" s="289">
        <f t="shared" si="78"/>
        <v>114</v>
      </c>
      <c r="AH58" s="294">
        <f t="shared" si="58"/>
        <v>156</v>
      </c>
      <c r="AI58" s="294">
        <f t="shared" si="79"/>
        <v>42</v>
      </c>
      <c r="AJ58" s="295" t="s">
        <v>281</v>
      </c>
      <c r="AK58" s="296">
        <f t="shared" si="60"/>
        <v>114</v>
      </c>
      <c r="AL58" s="296">
        <f t="shared" si="61"/>
        <v>42</v>
      </c>
      <c r="AM58" s="266"/>
      <c r="AN58" s="285">
        <f t="shared" si="62"/>
        <v>0</v>
      </c>
      <c r="AO58" s="285">
        <f t="shared" si="63"/>
        <v>0</v>
      </c>
      <c r="AP58" s="285">
        <f t="shared" si="64"/>
        <v>0</v>
      </c>
      <c r="AQ58" s="285">
        <f t="shared" si="65"/>
        <v>12</v>
      </c>
      <c r="AR58" s="285">
        <f t="shared" si="66"/>
        <v>1</v>
      </c>
      <c r="AS58" s="285">
        <f t="shared" si="67"/>
        <v>0</v>
      </c>
      <c r="AT58" s="285">
        <f t="shared" si="68"/>
        <v>0</v>
      </c>
      <c r="AU58" s="285">
        <f t="shared" si="69"/>
        <v>0</v>
      </c>
      <c r="AV58" s="285">
        <f t="shared" si="70"/>
        <v>0</v>
      </c>
      <c r="AW58" s="285">
        <f t="shared" si="71"/>
        <v>0</v>
      </c>
      <c r="AX58" s="285">
        <f t="shared" si="72"/>
        <v>0</v>
      </c>
      <c r="AY58" s="285">
        <f t="shared" si="73"/>
        <v>0</v>
      </c>
      <c r="AZ58" s="285">
        <f aca="true" t="shared" si="83" ref="AZ58:AZ64">COUNTIF(E58:AF58,"Pa")</f>
        <v>0</v>
      </c>
      <c r="BA58" s="285">
        <f t="shared" si="81"/>
        <v>0</v>
      </c>
      <c r="BB58" s="284"/>
      <c r="BC58" s="284"/>
      <c r="BD58" s="284"/>
      <c r="BE58" s="284"/>
      <c r="BF58" s="284"/>
      <c r="BG58" s="285">
        <f t="shared" si="76"/>
        <v>0</v>
      </c>
      <c r="BH58" s="297">
        <f t="shared" si="82"/>
        <v>156</v>
      </c>
    </row>
    <row r="59" spans="1:60" s="282" customFormat="1" ht="20.25" customHeight="1">
      <c r="A59" s="288" t="s">
        <v>406</v>
      </c>
      <c r="B59" s="288" t="s">
        <v>407</v>
      </c>
      <c r="C59" s="306" t="s">
        <v>214</v>
      </c>
      <c r="D59" s="289" t="s">
        <v>280</v>
      </c>
      <c r="E59" s="301" t="s">
        <v>28</v>
      </c>
      <c r="F59" s="301"/>
      <c r="G59" s="301"/>
      <c r="H59" s="301" t="s">
        <v>28</v>
      </c>
      <c r="I59" s="302"/>
      <c r="J59" s="302"/>
      <c r="K59" s="301" t="s">
        <v>28</v>
      </c>
      <c r="L59" s="301"/>
      <c r="M59" s="301"/>
      <c r="N59" s="301" t="s">
        <v>28</v>
      </c>
      <c r="O59" s="301"/>
      <c r="P59" s="302"/>
      <c r="Q59" s="302" t="s">
        <v>28</v>
      </c>
      <c r="R59" s="301"/>
      <c r="S59" s="301"/>
      <c r="T59" s="301" t="s">
        <v>28</v>
      </c>
      <c r="U59" s="301"/>
      <c r="V59" s="301"/>
      <c r="W59" s="302" t="s">
        <v>28</v>
      </c>
      <c r="X59" s="302"/>
      <c r="Y59" s="301"/>
      <c r="Z59" s="301" t="s">
        <v>28</v>
      </c>
      <c r="AA59" s="301"/>
      <c r="AB59" s="301"/>
      <c r="AC59" s="301" t="s">
        <v>28</v>
      </c>
      <c r="AD59" s="302"/>
      <c r="AE59" s="302"/>
      <c r="AF59" s="303" t="s">
        <v>322</v>
      </c>
      <c r="AG59" s="289">
        <f t="shared" si="78"/>
        <v>114</v>
      </c>
      <c r="AH59" s="294">
        <f t="shared" si="58"/>
        <v>120</v>
      </c>
      <c r="AI59" s="294">
        <f t="shared" si="79"/>
        <v>6</v>
      </c>
      <c r="AJ59" s="295" t="s">
        <v>281</v>
      </c>
      <c r="AK59" s="296">
        <f t="shared" si="60"/>
        <v>114</v>
      </c>
      <c r="AL59" s="296">
        <f t="shared" si="61"/>
        <v>6</v>
      </c>
      <c r="AM59" s="266"/>
      <c r="AN59" s="285">
        <f t="shared" si="62"/>
        <v>0</v>
      </c>
      <c r="AO59" s="285">
        <f t="shared" si="63"/>
        <v>0</v>
      </c>
      <c r="AP59" s="285">
        <f t="shared" si="64"/>
        <v>0</v>
      </c>
      <c r="AQ59" s="285">
        <f t="shared" si="65"/>
        <v>9</v>
      </c>
      <c r="AR59" s="285">
        <f t="shared" si="66"/>
        <v>1</v>
      </c>
      <c r="AS59" s="285">
        <f t="shared" si="67"/>
        <v>0</v>
      </c>
      <c r="AT59" s="285">
        <f t="shared" si="68"/>
        <v>0</v>
      </c>
      <c r="AU59" s="285">
        <f t="shared" si="69"/>
        <v>0</v>
      </c>
      <c r="AV59" s="285">
        <f t="shared" si="70"/>
        <v>0</v>
      </c>
      <c r="AW59" s="285">
        <f t="shared" si="71"/>
        <v>0</v>
      </c>
      <c r="AX59" s="285">
        <f t="shared" si="72"/>
        <v>0</v>
      </c>
      <c r="AY59" s="285">
        <f t="shared" si="73"/>
        <v>0</v>
      </c>
      <c r="AZ59" s="285">
        <f t="shared" si="83"/>
        <v>0</v>
      </c>
      <c r="BA59" s="285">
        <f t="shared" si="81"/>
        <v>0</v>
      </c>
      <c r="BB59" s="284"/>
      <c r="BC59" s="284"/>
      <c r="BD59" s="284"/>
      <c r="BE59" s="284"/>
      <c r="BF59" s="284"/>
      <c r="BG59" s="285">
        <f t="shared" si="76"/>
        <v>0</v>
      </c>
      <c r="BH59" s="297">
        <f t="shared" si="82"/>
        <v>120</v>
      </c>
    </row>
    <row r="60" spans="1:60" s="282" customFormat="1" ht="20.25" customHeight="1">
      <c r="A60" s="288" t="s">
        <v>408</v>
      </c>
      <c r="B60" s="288" t="s">
        <v>409</v>
      </c>
      <c r="C60" s="306" t="s">
        <v>214</v>
      </c>
      <c r="D60" s="289" t="s">
        <v>280</v>
      </c>
      <c r="E60" s="301" t="s">
        <v>28</v>
      </c>
      <c r="F60" s="301"/>
      <c r="G60" s="301" t="s">
        <v>28</v>
      </c>
      <c r="H60" s="301"/>
      <c r="I60" s="302"/>
      <c r="J60" s="302"/>
      <c r="K60" s="301" t="s">
        <v>28</v>
      </c>
      <c r="L60" s="301"/>
      <c r="M60" s="301" t="s">
        <v>28</v>
      </c>
      <c r="N60" s="301"/>
      <c r="O60" s="301"/>
      <c r="P60" s="302"/>
      <c r="Q60" s="302" t="s">
        <v>28</v>
      </c>
      <c r="R60" s="301"/>
      <c r="S60" s="301" t="s">
        <v>28</v>
      </c>
      <c r="T60" s="301"/>
      <c r="U60" s="301"/>
      <c r="V60" s="301"/>
      <c r="W60" s="302" t="s">
        <v>28</v>
      </c>
      <c r="X60" s="302"/>
      <c r="Y60" s="301" t="s">
        <v>28</v>
      </c>
      <c r="Z60" s="301"/>
      <c r="AA60" s="301" t="s">
        <v>28</v>
      </c>
      <c r="AB60" s="301"/>
      <c r="AC60" s="301" t="s">
        <v>28</v>
      </c>
      <c r="AD60" s="302"/>
      <c r="AE60" s="302"/>
      <c r="AF60" s="302"/>
      <c r="AG60" s="289">
        <f t="shared" si="78"/>
        <v>114</v>
      </c>
      <c r="AH60" s="294">
        <f t="shared" si="58"/>
        <v>120</v>
      </c>
      <c r="AI60" s="294">
        <f t="shared" si="79"/>
        <v>6</v>
      </c>
      <c r="AJ60" s="295" t="s">
        <v>410</v>
      </c>
      <c r="AK60" s="296">
        <f t="shared" si="60"/>
        <v>114</v>
      </c>
      <c r="AL60" s="296">
        <f t="shared" si="61"/>
        <v>6</v>
      </c>
      <c r="AM60" s="266"/>
      <c r="AN60" s="285">
        <f t="shared" si="62"/>
        <v>0</v>
      </c>
      <c r="AO60" s="285">
        <f t="shared" si="63"/>
        <v>0</v>
      </c>
      <c r="AP60" s="285">
        <f t="shared" si="64"/>
        <v>0</v>
      </c>
      <c r="AQ60" s="285">
        <f t="shared" si="65"/>
        <v>10</v>
      </c>
      <c r="AR60" s="285">
        <f t="shared" si="66"/>
        <v>0</v>
      </c>
      <c r="AS60" s="285">
        <f t="shared" si="67"/>
        <v>0</v>
      </c>
      <c r="AT60" s="285">
        <f t="shared" si="68"/>
        <v>0</v>
      </c>
      <c r="AU60" s="285">
        <f t="shared" si="69"/>
        <v>0</v>
      </c>
      <c r="AV60" s="285">
        <f t="shared" si="70"/>
        <v>0</v>
      </c>
      <c r="AW60" s="285">
        <f t="shared" si="71"/>
        <v>0</v>
      </c>
      <c r="AX60" s="285">
        <f t="shared" si="72"/>
        <v>0</v>
      </c>
      <c r="AY60" s="285">
        <f t="shared" si="73"/>
        <v>0</v>
      </c>
      <c r="AZ60" s="285">
        <f t="shared" si="83"/>
        <v>0</v>
      </c>
      <c r="BA60" s="285">
        <f t="shared" si="81"/>
        <v>0</v>
      </c>
      <c r="BB60" s="284"/>
      <c r="BC60" s="284"/>
      <c r="BD60" s="284"/>
      <c r="BE60" s="284"/>
      <c r="BF60" s="284"/>
      <c r="BG60" s="285">
        <f t="shared" si="76"/>
        <v>0</v>
      </c>
      <c r="BH60" s="297">
        <f t="shared" si="82"/>
        <v>120</v>
      </c>
    </row>
    <row r="61" spans="1:60" s="282" customFormat="1" ht="20.25" customHeight="1">
      <c r="A61" s="288" t="s">
        <v>411</v>
      </c>
      <c r="B61" s="288" t="s">
        <v>412</v>
      </c>
      <c r="C61" s="306" t="s">
        <v>214</v>
      </c>
      <c r="D61" s="289" t="s">
        <v>280</v>
      </c>
      <c r="E61" s="301" t="s">
        <v>28</v>
      </c>
      <c r="F61" s="301"/>
      <c r="G61" s="301"/>
      <c r="H61" s="301" t="s">
        <v>28</v>
      </c>
      <c r="I61" s="302"/>
      <c r="J61" s="302"/>
      <c r="K61" s="301" t="s">
        <v>28</v>
      </c>
      <c r="L61" s="300" t="s">
        <v>49</v>
      </c>
      <c r="M61" s="301"/>
      <c r="N61" s="301" t="s">
        <v>28</v>
      </c>
      <c r="O61" s="300" t="s">
        <v>49</v>
      </c>
      <c r="P61" s="302"/>
      <c r="Q61" s="302" t="s">
        <v>28</v>
      </c>
      <c r="R61" s="301"/>
      <c r="S61" s="301"/>
      <c r="T61" s="301" t="s">
        <v>28</v>
      </c>
      <c r="U61" s="301"/>
      <c r="V61" s="301"/>
      <c r="W61" s="302" t="s">
        <v>28</v>
      </c>
      <c r="X61" s="302"/>
      <c r="Y61" s="301"/>
      <c r="Z61" s="301" t="s">
        <v>28</v>
      </c>
      <c r="AA61" s="301"/>
      <c r="AB61" s="301"/>
      <c r="AC61" s="301" t="s">
        <v>28</v>
      </c>
      <c r="AD61" s="302"/>
      <c r="AE61" s="302"/>
      <c r="AF61" s="303" t="s">
        <v>322</v>
      </c>
      <c r="AG61" s="289">
        <f t="shared" si="78"/>
        <v>114</v>
      </c>
      <c r="AH61" s="294">
        <f t="shared" si="58"/>
        <v>144</v>
      </c>
      <c r="AI61" s="294">
        <f t="shared" si="79"/>
        <v>30</v>
      </c>
      <c r="AJ61" s="295" t="s">
        <v>281</v>
      </c>
      <c r="AK61" s="296">
        <f t="shared" si="60"/>
        <v>114</v>
      </c>
      <c r="AL61" s="296">
        <f t="shared" si="61"/>
        <v>30</v>
      </c>
      <c r="AM61" s="266"/>
      <c r="AN61" s="285">
        <f t="shared" si="62"/>
        <v>0</v>
      </c>
      <c r="AO61" s="285">
        <f t="shared" si="63"/>
        <v>0</v>
      </c>
      <c r="AP61" s="285">
        <f t="shared" si="64"/>
        <v>0</v>
      </c>
      <c r="AQ61" s="285">
        <f t="shared" si="65"/>
        <v>9</v>
      </c>
      <c r="AR61" s="285">
        <f t="shared" si="66"/>
        <v>1</v>
      </c>
      <c r="AS61" s="285">
        <f t="shared" si="67"/>
        <v>0</v>
      </c>
      <c r="AT61" s="285">
        <f t="shared" si="68"/>
        <v>0</v>
      </c>
      <c r="AU61" s="285">
        <f t="shared" si="69"/>
        <v>0</v>
      </c>
      <c r="AV61" s="285">
        <f t="shared" si="70"/>
        <v>2</v>
      </c>
      <c r="AW61" s="285">
        <f>COUNTIF(E61:AF61,"P/I")</f>
        <v>0</v>
      </c>
      <c r="AX61" s="285">
        <f t="shared" si="72"/>
        <v>0</v>
      </c>
      <c r="AY61" s="285">
        <f t="shared" si="73"/>
        <v>0</v>
      </c>
      <c r="AZ61" s="285">
        <f t="shared" si="83"/>
        <v>0</v>
      </c>
      <c r="BA61" s="285">
        <f t="shared" si="81"/>
        <v>0</v>
      </c>
      <c r="BB61" s="284"/>
      <c r="BC61" s="284"/>
      <c r="BD61" s="284"/>
      <c r="BE61" s="284"/>
      <c r="BF61" s="284"/>
      <c r="BG61" s="285">
        <f t="shared" si="76"/>
        <v>0</v>
      </c>
      <c r="BH61" s="297">
        <f>(AN61*6)+(AO61*6)+(AP61*8)+(AQ61*12)+(AR61*12)+(AS61*11.5)+(AT61*6)+(AU61*6)+(AV61*12)+(AW61*18)+(AX61*6)+(AY61*8)+(AZ61*12)+(BA61*11.5)</f>
        <v>144</v>
      </c>
    </row>
    <row r="62" spans="1:60" s="282" customFormat="1" ht="20.25" customHeight="1">
      <c r="A62" s="288" t="s">
        <v>413</v>
      </c>
      <c r="B62" s="288" t="s">
        <v>414</v>
      </c>
      <c r="C62" s="306" t="s">
        <v>214</v>
      </c>
      <c r="D62" s="289" t="s">
        <v>280</v>
      </c>
      <c r="E62" s="301" t="s">
        <v>28</v>
      </c>
      <c r="F62" s="301"/>
      <c r="G62" s="301"/>
      <c r="H62" s="301" t="s">
        <v>28</v>
      </c>
      <c r="I62" s="302"/>
      <c r="J62" s="302"/>
      <c r="K62" s="301" t="s">
        <v>28</v>
      </c>
      <c r="L62" s="301"/>
      <c r="M62" s="301"/>
      <c r="N62" s="301" t="s">
        <v>28</v>
      </c>
      <c r="O62" s="301"/>
      <c r="P62" s="302"/>
      <c r="Q62" s="302" t="s">
        <v>28</v>
      </c>
      <c r="R62" s="301"/>
      <c r="S62" s="301"/>
      <c r="T62" s="301" t="s">
        <v>28</v>
      </c>
      <c r="U62" s="301"/>
      <c r="V62" s="301"/>
      <c r="W62" s="302" t="s">
        <v>28</v>
      </c>
      <c r="X62" s="302"/>
      <c r="Y62" s="301"/>
      <c r="Z62" s="301" t="s">
        <v>28</v>
      </c>
      <c r="AA62" s="301"/>
      <c r="AB62" s="301"/>
      <c r="AC62" s="301" t="s">
        <v>28</v>
      </c>
      <c r="AD62" s="302"/>
      <c r="AE62" s="302"/>
      <c r="AF62" s="302" t="s">
        <v>328</v>
      </c>
      <c r="AG62" s="289">
        <f t="shared" si="78"/>
        <v>114</v>
      </c>
      <c r="AH62" s="294">
        <f t="shared" si="58"/>
        <v>120</v>
      </c>
      <c r="AI62" s="294">
        <f t="shared" si="79"/>
        <v>6</v>
      </c>
      <c r="AJ62" s="295" t="s">
        <v>281</v>
      </c>
      <c r="AK62" s="296">
        <f t="shared" si="60"/>
        <v>114</v>
      </c>
      <c r="AL62" s="296">
        <f t="shared" si="61"/>
        <v>6</v>
      </c>
      <c r="AM62" s="266"/>
      <c r="AN62" s="285">
        <f t="shared" si="62"/>
        <v>0</v>
      </c>
      <c r="AO62" s="285">
        <f t="shared" si="63"/>
        <v>0</v>
      </c>
      <c r="AP62" s="285">
        <f t="shared" si="64"/>
        <v>0</v>
      </c>
      <c r="AQ62" s="285">
        <f t="shared" si="65"/>
        <v>9</v>
      </c>
      <c r="AR62" s="285">
        <f t="shared" si="66"/>
        <v>1</v>
      </c>
      <c r="AS62" s="285">
        <f t="shared" si="67"/>
        <v>0</v>
      </c>
      <c r="AT62" s="285">
        <f t="shared" si="68"/>
        <v>0</v>
      </c>
      <c r="AU62" s="285">
        <f t="shared" si="69"/>
        <v>0</v>
      </c>
      <c r="AV62" s="285">
        <f t="shared" si="70"/>
        <v>0</v>
      </c>
      <c r="AW62" s="285">
        <f aca="true" t="shared" si="84" ref="AW62:AW64">COUNTIF(E62:AF62,"Ma")</f>
        <v>0</v>
      </c>
      <c r="AX62" s="285">
        <f t="shared" si="72"/>
        <v>0</v>
      </c>
      <c r="AY62" s="285">
        <f t="shared" si="73"/>
        <v>0</v>
      </c>
      <c r="AZ62" s="285">
        <f t="shared" si="83"/>
        <v>0</v>
      </c>
      <c r="BA62" s="285">
        <f t="shared" si="81"/>
        <v>0</v>
      </c>
      <c r="BB62" s="284"/>
      <c r="BC62" s="284"/>
      <c r="BD62" s="284"/>
      <c r="BE62" s="284"/>
      <c r="BF62" s="284"/>
      <c r="BG62" s="285">
        <f t="shared" si="76"/>
        <v>0</v>
      </c>
      <c r="BH62" s="297">
        <f aca="true" t="shared" si="85" ref="BH62:BH64">(AN62*6)+(AO62*6)+(AP62*8)+(AQ62*12)+(AR62*12)+(AS62*11.5)+(AT62*6)+(AU62*6)+(AV62*12)+(AW62*6)+(AX62*6)+(AY62*8)+(AZ62*12)+(BA62*11.5)</f>
        <v>120</v>
      </c>
    </row>
    <row r="63" spans="1:60" s="282" customFormat="1" ht="20.25" customHeight="1">
      <c r="A63" s="288" t="s">
        <v>415</v>
      </c>
      <c r="B63" s="288" t="s">
        <v>416</v>
      </c>
      <c r="C63" s="306" t="s">
        <v>214</v>
      </c>
      <c r="D63" s="289" t="s">
        <v>280</v>
      </c>
      <c r="E63" s="304" t="s">
        <v>29</v>
      </c>
      <c r="F63" s="301"/>
      <c r="G63" s="301"/>
      <c r="H63" s="304" t="s">
        <v>29</v>
      </c>
      <c r="I63" s="302"/>
      <c r="J63" s="302"/>
      <c r="K63" s="304" t="s">
        <v>29</v>
      </c>
      <c r="L63" s="301"/>
      <c r="M63" s="301"/>
      <c r="N63" s="304" t="s">
        <v>29</v>
      </c>
      <c r="O63" s="301"/>
      <c r="P63" s="302"/>
      <c r="Q63" s="309" t="s">
        <v>29</v>
      </c>
      <c r="R63" s="301"/>
      <c r="S63" s="301"/>
      <c r="T63" s="301" t="s">
        <v>28</v>
      </c>
      <c r="U63" s="301"/>
      <c r="V63" s="301"/>
      <c r="W63" s="309" t="s">
        <v>29</v>
      </c>
      <c r="X63" s="302"/>
      <c r="Y63" s="301"/>
      <c r="Z63" s="301" t="s">
        <v>28</v>
      </c>
      <c r="AA63" s="301"/>
      <c r="AB63" s="301"/>
      <c r="AC63" s="301" t="s">
        <v>28</v>
      </c>
      <c r="AD63" s="302"/>
      <c r="AE63" s="302"/>
      <c r="AF63" s="302" t="s">
        <v>328</v>
      </c>
      <c r="AG63" s="289">
        <f t="shared" si="78"/>
        <v>42</v>
      </c>
      <c r="AH63" s="294">
        <f t="shared" si="58"/>
        <v>48</v>
      </c>
      <c r="AI63" s="294">
        <f t="shared" si="79"/>
        <v>6</v>
      </c>
      <c r="AJ63" s="295" t="s">
        <v>281</v>
      </c>
      <c r="AK63" s="296">
        <f t="shared" si="60"/>
        <v>42</v>
      </c>
      <c r="AL63" s="296">
        <f t="shared" si="61"/>
        <v>6</v>
      </c>
      <c r="AM63" s="266"/>
      <c r="AN63" s="285">
        <f t="shared" si="62"/>
        <v>0</v>
      </c>
      <c r="AO63" s="285">
        <f t="shared" si="63"/>
        <v>0</v>
      </c>
      <c r="AP63" s="285">
        <f t="shared" si="64"/>
        <v>0</v>
      </c>
      <c r="AQ63" s="285">
        <f t="shared" si="65"/>
        <v>3</v>
      </c>
      <c r="AR63" s="285">
        <f t="shared" si="66"/>
        <v>1</v>
      </c>
      <c r="AS63" s="285">
        <f t="shared" si="67"/>
        <v>0</v>
      </c>
      <c r="AT63" s="285">
        <f t="shared" si="68"/>
        <v>0</v>
      </c>
      <c r="AU63" s="285">
        <f t="shared" si="69"/>
        <v>0</v>
      </c>
      <c r="AV63" s="285">
        <f t="shared" si="70"/>
        <v>0</v>
      </c>
      <c r="AW63" s="285">
        <f t="shared" si="84"/>
        <v>0</v>
      </c>
      <c r="AX63" s="285">
        <f t="shared" si="72"/>
        <v>0</v>
      </c>
      <c r="AY63" s="285">
        <f t="shared" si="73"/>
        <v>0</v>
      </c>
      <c r="AZ63" s="285">
        <f t="shared" si="83"/>
        <v>0</v>
      </c>
      <c r="BA63" s="285">
        <f t="shared" si="81"/>
        <v>0</v>
      </c>
      <c r="BB63" s="284"/>
      <c r="BC63" s="284"/>
      <c r="BD63" s="284"/>
      <c r="BE63" s="284">
        <v>12</v>
      </c>
      <c r="BF63" s="284"/>
      <c r="BG63" s="285">
        <f t="shared" si="76"/>
        <v>72</v>
      </c>
      <c r="BH63" s="297">
        <f t="shared" si="85"/>
        <v>48</v>
      </c>
    </row>
    <row r="64" spans="1:60" s="282" customFormat="1" ht="20.25" customHeight="1">
      <c r="A64" s="288" t="s">
        <v>417</v>
      </c>
      <c r="B64" s="288" t="s">
        <v>418</v>
      </c>
      <c r="C64" s="306" t="s">
        <v>214</v>
      </c>
      <c r="D64" s="289" t="s">
        <v>280</v>
      </c>
      <c r="E64" s="301"/>
      <c r="F64" s="301"/>
      <c r="G64" s="301" t="s">
        <v>28</v>
      </c>
      <c r="H64" s="301"/>
      <c r="I64" s="302"/>
      <c r="J64" s="302" t="s">
        <v>28</v>
      </c>
      <c r="K64" s="300" t="s">
        <v>49</v>
      </c>
      <c r="L64" s="301"/>
      <c r="M64" s="301" t="s">
        <v>28</v>
      </c>
      <c r="N64" s="301"/>
      <c r="O64" s="301"/>
      <c r="P64" s="302" t="s">
        <v>28</v>
      </c>
      <c r="Q64" s="302"/>
      <c r="R64" s="301" t="s">
        <v>28</v>
      </c>
      <c r="S64" s="301" t="s">
        <v>28</v>
      </c>
      <c r="T64" s="301"/>
      <c r="U64" s="301"/>
      <c r="V64" s="301" t="s">
        <v>328</v>
      </c>
      <c r="W64" s="302"/>
      <c r="X64" s="302"/>
      <c r="Y64" s="301" t="s">
        <v>28</v>
      </c>
      <c r="Z64" s="301"/>
      <c r="AA64" s="301"/>
      <c r="AB64" s="301" t="s">
        <v>28</v>
      </c>
      <c r="AC64" s="301"/>
      <c r="AD64" s="302"/>
      <c r="AE64" s="302" t="s">
        <v>28</v>
      </c>
      <c r="AF64" s="302"/>
      <c r="AG64" s="289">
        <f t="shared" si="78"/>
        <v>114</v>
      </c>
      <c r="AH64" s="294">
        <f t="shared" si="58"/>
        <v>132</v>
      </c>
      <c r="AI64" s="294">
        <f t="shared" si="79"/>
        <v>18</v>
      </c>
      <c r="AJ64" s="295" t="s">
        <v>281</v>
      </c>
      <c r="AK64" s="296">
        <f t="shared" si="60"/>
        <v>114</v>
      </c>
      <c r="AL64" s="296">
        <f t="shared" si="61"/>
        <v>18</v>
      </c>
      <c r="AM64" s="266"/>
      <c r="AN64" s="285">
        <f t="shared" si="62"/>
        <v>0</v>
      </c>
      <c r="AO64" s="285">
        <f t="shared" si="63"/>
        <v>0</v>
      </c>
      <c r="AP64" s="285">
        <f t="shared" si="64"/>
        <v>0</v>
      </c>
      <c r="AQ64" s="285">
        <f t="shared" si="65"/>
        <v>9</v>
      </c>
      <c r="AR64" s="285">
        <f t="shared" si="66"/>
        <v>1</v>
      </c>
      <c r="AS64" s="285">
        <f t="shared" si="67"/>
        <v>0</v>
      </c>
      <c r="AT64" s="285">
        <f t="shared" si="68"/>
        <v>0</v>
      </c>
      <c r="AU64" s="285">
        <f t="shared" si="69"/>
        <v>0</v>
      </c>
      <c r="AV64" s="285">
        <f t="shared" si="70"/>
        <v>1</v>
      </c>
      <c r="AW64" s="285">
        <f t="shared" si="84"/>
        <v>0</v>
      </c>
      <c r="AX64" s="285">
        <f t="shared" si="72"/>
        <v>0</v>
      </c>
      <c r="AY64" s="285">
        <f t="shared" si="73"/>
        <v>0</v>
      </c>
      <c r="AZ64" s="285">
        <f t="shared" si="83"/>
        <v>0</v>
      </c>
      <c r="BA64" s="285">
        <f t="shared" si="81"/>
        <v>0</v>
      </c>
      <c r="BB64" s="284"/>
      <c r="BC64" s="284"/>
      <c r="BD64" s="284"/>
      <c r="BE64" s="284"/>
      <c r="BF64" s="284"/>
      <c r="BG64" s="285">
        <f t="shared" si="76"/>
        <v>0</v>
      </c>
      <c r="BH64" s="297">
        <f t="shared" si="85"/>
        <v>132</v>
      </c>
    </row>
    <row r="65" spans="1:37" s="282" customFormat="1" ht="20.25" customHeight="1">
      <c r="A65" s="278" t="s">
        <v>1</v>
      </c>
      <c r="B65" s="279" t="s">
        <v>2</v>
      </c>
      <c r="C65" s="279" t="s">
        <v>133</v>
      </c>
      <c r="D65" s="279" t="s">
        <v>4</v>
      </c>
      <c r="E65" s="279">
        <v>1</v>
      </c>
      <c r="F65" s="279">
        <v>2</v>
      </c>
      <c r="G65" s="279">
        <v>3</v>
      </c>
      <c r="H65" s="279">
        <v>4</v>
      </c>
      <c r="I65" s="279">
        <v>5</v>
      </c>
      <c r="J65" s="279">
        <v>6</v>
      </c>
      <c r="K65" s="279">
        <v>7</v>
      </c>
      <c r="L65" s="279">
        <v>8</v>
      </c>
      <c r="M65" s="279">
        <v>9</v>
      </c>
      <c r="N65" s="279">
        <v>10</v>
      </c>
      <c r="O65" s="279">
        <v>11</v>
      </c>
      <c r="P65" s="279">
        <v>12</v>
      </c>
      <c r="Q65" s="279">
        <v>13</v>
      </c>
      <c r="R65" s="279">
        <v>14</v>
      </c>
      <c r="S65" s="279">
        <v>15</v>
      </c>
      <c r="T65" s="279">
        <v>16</v>
      </c>
      <c r="U65" s="279">
        <v>17</v>
      </c>
      <c r="V65" s="279">
        <v>18</v>
      </c>
      <c r="W65" s="279">
        <v>19</v>
      </c>
      <c r="X65" s="279">
        <v>20</v>
      </c>
      <c r="Y65" s="279">
        <v>21</v>
      </c>
      <c r="Z65" s="279">
        <v>22</v>
      </c>
      <c r="AA65" s="279">
        <v>23</v>
      </c>
      <c r="AB65" s="279">
        <v>24</v>
      </c>
      <c r="AC65" s="279">
        <v>25</v>
      </c>
      <c r="AD65" s="279">
        <v>26</v>
      </c>
      <c r="AE65" s="279">
        <v>27</v>
      </c>
      <c r="AF65" s="279">
        <v>28</v>
      </c>
      <c r="AG65" s="280" t="s">
        <v>5</v>
      </c>
      <c r="AH65" s="281" t="s">
        <v>6</v>
      </c>
      <c r="AI65" s="281" t="s">
        <v>7</v>
      </c>
      <c r="AJ65" s="295"/>
      <c r="AK65" s="265"/>
    </row>
    <row r="66" spans="1:37" s="282" customFormat="1" ht="20.25" customHeight="1">
      <c r="A66" s="278"/>
      <c r="B66" s="279" t="s">
        <v>268</v>
      </c>
      <c r="C66" s="279" t="s">
        <v>206</v>
      </c>
      <c r="D66" s="279"/>
      <c r="E66" s="279" t="s">
        <v>9</v>
      </c>
      <c r="F66" s="279" t="s">
        <v>10</v>
      </c>
      <c r="G66" s="279" t="s">
        <v>11</v>
      </c>
      <c r="H66" s="279" t="s">
        <v>12</v>
      </c>
      <c r="I66" s="279" t="s">
        <v>13</v>
      </c>
      <c r="J66" s="279" t="s">
        <v>14</v>
      </c>
      <c r="K66" s="279" t="s">
        <v>15</v>
      </c>
      <c r="L66" s="279" t="s">
        <v>9</v>
      </c>
      <c r="M66" s="279" t="s">
        <v>10</v>
      </c>
      <c r="N66" s="279" t="s">
        <v>11</v>
      </c>
      <c r="O66" s="279" t="s">
        <v>12</v>
      </c>
      <c r="P66" s="279" t="s">
        <v>13</v>
      </c>
      <c r="Q66" s="279" t="s">
        <v>14</v>
      </c>
      <c r="R66" s="279" t="s">
        <v>15</v>
      </c>
      <c r="S66" s="279" t="s">
        <v>9</v>
      </c>
      <c r="T66" s="279" t="s">
        <v>10</v>
      </c>
      <c r="U66" s="279" t="s">
        <v>11</v>
      </c>
      <c r="V66" s="279" t="s">
        <v>12</v>
      </c>
      <c r="W66" s="279" t="s">
        <v>13</v>
      </c>
      <c r="X66" s="279" t="s">
        <v>14</v>
      </c>
      <c r="Y66" s="279" t="s">
        <v>15</v>
      </c>
      <c r="Z66" s="279" t="s">
        <v>9</v>
      </c>
      <c r="AA66" s="279" t="s">
        <v>10</v>
      </c>
      <c r="AB66" s="279" t="s">
        <v>11</v>
      </c>
      <c r="AC66" s="279" t="s">
        <v>12</v>
      </c>
      <c r="AD66" s="279" t="s">
        <v>13</v>
      </c>
      <c r="AE66" s="279" t="s">
        <v>14</v>
      </c>
      <c r="AF66" s="279" t="s">
        <v>15</v>
      </c>
      <c r="AG66" s="280"/>
      <c r="AH66" s="281"/>
      <c r="AI66" s="281"/>
      <c r="AJ66" s="295"/>
      <c r="AK66" s="265"/>
    </row>
    <row r="67" spans="1:60" s="282" customFormat="1" ht="20.25" customHeight="1">
      <c r="A67" s="288" t="s">
        <v>419</v>
      </c>
      <c r="B67" s="288" t="s">
        <v>420</v>
      </c>
      <c r="C67" s="287">
        <v>4200094</v>
      </c>
      <c r="D67" s="289" t="s">
        <v>421</v>
      </c>
      <c r="E67" s="301"/>
      <c r="F67" s="290" t="s">
        <v>28</v>
      </c>
      <c r="G67" s="301"/>
      <c r="H67" s="290"/>
      <c r="I67" s="291" t="s">
        <v>28</v>
      </c>
      <c r="J67" s="302"/>
      <c r="K67" s="301"/>
      <c r="L67" s="301" t="s">
        <v>28</v>
      </c>
      <c r="M67" s="290"/>
      <c r="N67" s="301" t="s">
        <v>28</v>
      </c>
      <c r="O67" s="290"/>
      <c r="P67" s="291" t="s">
        <v>28</v>
      </c>
      <c r="Q67" s="302"/>
      <c r="R67" s="301" t="s">
        <v>21</v>
      </c>
      <c r="S67" s="301" t="s">
        <v>21</v>
      </c>
      <c r="T67" s="290"/>
      <c r="U67" s="290" t="s">
        <v>28</v>
      </c>
      <c r="V67" s="290"/>
      <c r="W67" s="291"/>
      <c r="X67" s="302"/>
      <c r="Y67" s="290" t="s">
        <v>21</v>
      </c>
      <c r="Z67" s="301" t="s">
        <v>21</v>
      </c>
      <c r="AA67" s="290" t="s">
        <v>21</v>
      </c>
      <c r="AB67" s="290" t="s">
        <v>21</v>
      </c>
      <c r="AC67" s="301"/>
      <c r="AD67" s="291"/>
      <c r="AE67" s="302"/>
      <c r="AF67" s="302" t="s">
        <v>21</v>
      </c>
      <c r="AG67" s="289">
        <f aca="true" t="shared" si="86" ref="AG67:AG68">AK67</f>
        <v>114</v>
      </c>
      <c r="AH67" s="294">
        <f aca="true" t="shared" si="87" ref="AH67:AH68">AG67+AI67</f>
        <v>114</v>
      </c>
      <c r="AI67" s="294">
        <f aca="true" t="shared" si="88" ref="AI67:AI68">AL67</f>
        <v>0</v>
      </c>
      <c r="AJ67" s="295" t="s">
        <v>281</v>
      </c>
      <c r="AK67" s="296">
        <f aca="true" t="shared" si="89" ref="AK67:AK68">$AK$2-BG67</f>
        <v>114</v>
      </c>
      <c r="AL67" s="296">
        <f aca="true" t="shared" si="90" ref="AL67:AL68">(BH67-AK67)</f>
        <v>0</v>
      </c>
      <c r="AM67" s="266"/>
      <c r="AN67" s="285">
        <f aca="true" t="shared" si="91" ref="AN67:AN68">COUNTIF(E67:AF67,"M")</f>
        <v>7</v>
      </c>
      <c r="AO67" s="285">
        <f aca="true" t="shared" si="92" ref="AO67:AO68">COUNTIF(E67:AF67,"T")</f>
        <v>0</v>
      </c>
      <c r="AP67" s="285">
        <f aca="true" t="shared" si="93" ref="AP67:AP68">COUNTIF(E67:AF67,"D")</f>
        <v>0</v>
      </c>
      <c r="AQ67" s="285">
        <f aca="true" t="shared" si="94" ref="AQ67:AQ68">COUNTIF(E67:AF67,"P*")</f>
        <v>6</v>
      </c>
      <c r="AR67" s="285">
        <f aca="true" t="shared" si="95" ref="AR67:AR68">COUNTIF(E67:AF67,"M/T")</f>
        <v>0</v>
      </c>
      <c r="AS67" s="285">
        <f aca="true" t="shared" si="96" ref="AS67:AS68">COUNTIF(E67:AF67,"I/I")</f>
        <v>0</v>
      </c>
      <c r="AT67" s="285">
        <f aca="true" t="shared" si="97" ref="AT67:AT68">COUNTIF(E67:AF67,"I")</f>
        <v>0</v>
      </c>
      <c r="AU67" s="285">
        <f aca="true" t="shared" si="98" ref="AU67:AU68">COUNTIF(E67:AF67,"I²")</f>
        <v>0</v>
      </c>
      <c r="AV67" s="285">
        <f aca="true" t="shared" si="99" ref="AV67:AV68">COUNTIF(E67:AF67,"SN")</f>
        <v>0</v>
      </c>
      <c r="AW67" s="285">
        <f aca="true" t="shared" si="100" ref="AW67:AW68">COUNTIF(E67:AF67,"Ma")</f>
        <v>0</v>
      </c>
      <c r="AX67" s="285">
        <f aca="true" t="shared" si="101" ref="AX67:AX68">COUNTIF(E67:AF67,"Ta")</f>
        <v>0</v>
      </c>
      <c r="AY67" s="285">
        <f aca="true" t="shared" si="102" ref="AY67:AY68">COUNTIF(E67:AF67,"Da")</f>
        <v>0</v>
      </c>
      <c r="AZ67" s="285">
        <f aca="true" t="shared" si="103" ref="AZ67:AZ68">COUNTIF(E67:AF67,"Pa")</f>
        <v>0</v>
      </c>
      <c r="BA67" s="285">
        <f aca="true" t="shared" si="104" ref="BA67:BA68">COUNTIF(E67:AF67,"MTa")</f>
        <v>0</v>
      </c>
      <c r="BB67" s="284"/>
      <c r="BC67" s="284"/>
      <c r="BD67" s="284"/>
      <c r="BE67" s="284"/>
      <c r="BF67" s="284"/>
      <c r="BG67" s="285">
        <f aca="true" t="shared" si="105" ref="BG67:BG68">((BC67*6)+(BD67*6)+(BE67*6)+(BF67)+(BB67*6))</f>
        <v>0</v>
      </c>
      <c r="BH67" s="297">
        <f aca="true" t="shared" si="106" ref="BH67:BH68">(AN67*6)+(AO67*6)+(AP67*8)+(AQ67*12)+(AR67*12)+(AS67*11.5)+(AT67*6)+(AU67*6)+(AV67*12)+(AW67*6)+(AX67*6)+(AY67*8)+(AZ67*12)+(BA67*11.5)</f>
        <v>114</v>
      </c>
    </row>
    <row r="68" spans="1:60" s="282" customFormat="1" ht="20.25" customHeight="1">
      <c r="A68" s="288" t="s">
        <v>422</v>
      </c>
      <c r="B68" s="288" t="s">
        <v>420</v>
      </c>
      <c r="C68" s="287">
        <v>4200094</v>
      </c>
      <c r="D68" s="289" t="s">
        <v>423</v>
      </c>
      <c r="E68" s="301"/>
      <c r="F68" s="301"/>
      <c r="G68" s="290"/>
      <c r="H68" s="301" t="s">
        <v>28</v>
      </c>
      <c r="I68" s="302"/>
      <c r="J68" s="302" t="s">
        <v>28</v>
      </c>
      <c r="K68" s="301"/>
      <c r="L68" s="301"/>
      <c r="M68" s="301" t="s">
        <v>28</v>
      </c>
      <c r="N68" s="290"/>
      <c r="O68" s="290" t="s">
        <v>28</v>
      </c>
      <c r="P68" s="302"/>
      <c r="Q68" s="302"/>
      <c r="R68" s="290" t="s">
        <v>47</v>
      </c>
      <c r="S68" s="301" t="s">
        <v>47</v>
      </c>
      <c r="T68" s="301"/>
      <c r="U68" s="290"/>
      <c r="V68" s="301" t="s">
        <v>28</v>
      </c>
      <c r="W68" s="302"/>
      <c r="X68" s="302"/>
      <c r="Y68" s="290" t="s">
        <v>47</v>
      </c>
      <c r="Z68" s="301" t="s">
        <v>47</v>
      </c>
      <c r="AA68" s="301" t="s">
        <v>47</v>
      </c>
      <c r="AB68" s="290" t="s">
        <v>47</v>
      </c>
      <c r="AC68" s="301"/>
      <c r="AD68" s="302"/>
      <c r="AE68" s="302" t="s">
        <v>28</v>
      </c>
      <c r="AF68" s="302" t="s">
        <v>47</v>
      </c>
      <c r="AG68" s="289">
        <f t="shared" si="86"/>
        <v>114</v>
      </c>
      <c r="AH68" s="294">
        <f t="shared" si="87"/>
        <v>114</v>
      </c>
      <c r="AI68" s="294">
        <f t="shared" si="88"/>
        <v>0</v>
      </c>
      <c r="AJ68" s="295" t="s">
        <v>281</v>
      </c>
      <c r="AK68" s="296">
        <f t="shared" si="89"/>
        <v>114</v>
      </c>
      <c r="AL68" s="296">
        <f t="shared" si="90"/>
        <v>0</v>
      </c>
      <c r="AM68" s="266"/>
      <c r="AN68" s="285">
        <f t="shared" si="91"/>
        <v>0</v>
      </c>
      <c r="AO68" s="285">
        <f t="shared" si="92"/>
        <v>7</v>
      </c>
      <c r="AP68" s="285">
        <f t="shared" si="93"/>
        <v>0</v>
      </c>
      <c r="AQ68" s="285">
        <f t="shared" si="94"/>
        <v>6</v>
      </c>
      <c r="AR68" s="285">
        <f t="shared" si="95"/>
        <v>0</v>
      </c>
      <c r="AS68" s="285">
        <f t="shared" si="96"/>
        <v>0</v>
      </c>
      <c r="AT68" s="285">
        <f t="shared" si="97"/>
        <v>0</v>
      </c>
      <c r="AU68" s="285">
        <f t="shared" si="98"/>
        <v>0</v>
      </c>
      <c r="AV68" s="285">
        <f t="shared" si="99"/>
        <v>0</v>
      </c>
      <c r="AW68" s="285">
        <f t="shared" si="100"/>
        <v>0</v>
      </c>
      <c r="AX68" s="285">
        <f t="shared" si="101"/>
        <v>0</v>
      </c>
      <c r="AY68" s="285">
        <f t="shared" si="102"/>
        <v>0</v>
      </c>
      <c r="AZ68" s="285">
        <f t="shared" si="103"/>
        <v>0</v>
      </c>
      <c r="BA68" s="285">
        <f t="shared" si="104"/>
        <v>0</v>
      </c>
      <c r="BB68" s="284"/>
      <c r="BC68" s="284"/>
      <c r="BD68" s="284"/>
      <c r="BE68" s="284"/>
      <c r="BF68" s="284"/>
      <c r="BG68" s="285">
        <f t="shared" si="105"/>
        <v>0</v>
      </c>
      <c r="BH68" s="297">
        <f t="shared" si="106"/>
        <v>114</v>
      </c>
    </row>
    <row r="69" spans="1:60" ht="18" customHeight="1">
      <c r="A69" s="279" t="s">
        <v>424</v>
      </c>
      <c r="B69" s="316" t="s">
        <v>2</v>
      </c>
      <c r="C69" s="279" t="s">
        <v>133</v>
      </c>
      <c r="D69" s="311" t="s">
        <v>4</v>
      </c>
      <c r="E69" s="279">
        <v>1</v>
      </c>
      <c r="F69" s="279">
        <v>2</v>
      </c>
      <c r="G69" s="279">
        <v>3</v>
      </c>
      <c r="H69" s="279">
        <v>4</v>
      </c>
      <c r="I69" s="279">
        <v>5</v>
      </c>
      <c r="J69" s="279">
        <v>6</v>
      </c>
      <c r="K69" s="279">
        <v>7</v>
      </c>
      <c r="L69" s="279">
        <v>8</v>
      </c>
      <c r="M69" s="279">
        <v>9</v>
      </c>
      <c r="N69" s="279">
        <v>10</v>
      </c>
      <c r="O69" s="279">
        <v>11</v>
      </c>
      <c r="P69" s="279">
        <v>12</v>
      </c>
      <c r="Q69" s="279">
        <v>13</v>
      </c>
      <c r="R69" s="279">
        <v>14</v>
      </c>
      <c r="S69" s="279">
        <v>15</v>
      </c>
      <c r="T69" s="279">
        <v>16</v>
      </c>
      <c r="U69" s="279">
        <v>17</v>
      </c>
      <c r="V69" s="279">
        <v>18</v>
      </c>
      <c r="W69" s="279">
        <v>19</v>
      </c>
      <c r="X69" s="279">
        <v>20</v>
      </c>
      <c r="Y69" s="279">
        <v>21</v>
      </c>
      <c r="Z69" s="279">
        <v>22</v>
      </c>
      <c r="AA69" s="279">
        <v>23</v>
      </c>
      <c r="AB69" s="279">
        <v>24</v>
      </c>
      <c r="AC69" s="279">
        <v>25</v>
      </c>
      <c r="AD69" s="279">
        <v>26</v>
      </c>
      <c r="AE69" s="279">
        <v>27</v>
      </c>
      <c r="AF69" s="279">
        <v>28</v>
      </c>
      <c r="AG69" s="311" t="s">
        <v>5</v>
      </c>
      <c r="AH69" s="317" t="s">
        <v>6</v>
      </c>
      <c r="AI69" s="317" t="s">
        <v>7</v>
      </c>
      <c r="AJ69" s="318" t="s">
        <v>425</v>
      </c>
      <c r="AK69" s="262"/>
      <c r="AL69" s="262"/>
      <c r="AM69" s="262"/>
      <c r="AN69" s="262"/>
      <c r="AO69" s="262"/>
      <c r="AP69" s="262"/>
      <c r="AQ69" s="262"/>
      <c r="AR69" s="262"/>
      <c r="AS69" s="262"/>
      <c r="AT69" s="262"/>
      <c r="AU69" s="262"/>
      <c r="AV69" s="262"/>
      <c r="AW69" s="262"/>
      <c r="AX69" s="262"/>
      <c r="AY69" s="262"/>
      <c r="AZ69" s="262"/>
      <c r="BA69" s="262"/>
      <c r="BB69" s="262"/>
      <c r="BC69" s="262"/>
      <c r="BD69" s="262"/>
      <c r="BE69" s="262"/>
      <c r="BF69" s="262"/>
      <c r="BG69" s="262"/>
      <c r="BH69" s="262"/>
    </row>
    <row r="70" spans="1:60" ht="18" customHeight="1">
      <c r="A70" s="279"/>
      <c r="B70" s="316" t="s">
        <v>268</v>
      </c>
      <c r="C70" s="279" t="s">
        <v>206</v>
      </c>
      <c r="D70" s="312"/>
      <c r="E70" s="279" t="s">
        <v>9</v>
      </c>
      <c r="F70" s="279" t="s">
        <v>10</v>
      </c>
      <c r="G70" s="279" t="s">
        <v>11</v>
      </c>
      <c r="H70" s="279" t="s">
        <v>12</v>
      </c>
      <c r="I70" s="279" t="s">
        <v>13</v>
      </c>
      <c r="J70" s="279" t="s">
        <v>14</v>
      </c>
      <c r="K70" s="279" t="s">
        <v>15</v>
      </c>
      <c r="L70" s="279" t="s">
        <v>9</v>
      </c>
      <c r="M70" s="279" t="s">
        <v>10</v>
      </c>
      <c r="N70" s="279" t="s">
        <v>11</v>
      </c>
      <c r="O70" s="279" t="s">
        <v>12</v>
      </c>
      <c r="P70" s="279" t="s">
        <v>13</v>
      </c>
      <c r="Q70" s="279" t="s">
        <v>14</v>
      </c>
      <c r="R70" s="279" t="s">
        <v>15</v>
      </c>
      <c r="S70" s="279" t="s">
        <v>9</v>
      </c>
      <c r="T70" s="279" t="s">
        <v>10</v>
      </c>
      <c r="U70" s="279" t="s">
        <v>11</v>
      </c>
      <c r="V70" s="279" t="s">
        <v>12</v>
      </c>
      <c r="W70" s="279" t="s">
        <v>13</v>
      </c>
      <c r="X70" s="279" t="s">
        <v>14</v>
      </c>
      <c r="Y70" s="279" t="s">
        <v>15</v>
      </c>
      <c r="Z70" s="279" t="s">
        <v>9</v>
      </c>
      <c r="AA70" s="279" t="s">
        <v>10</v>
      </c>
      <c r="AB70" s="279" t="s">
        <v>11</v>
      </c>
      <c r="AC70" s="279" t="s">
        <v>12</v>
      </c>
      <c r="AD70" s="279" t="s">
        <v>13</v>
      </c>
      <c r="AE70" s="279" t="s">
        <v>14</v>
      </c>
      <c r="AF70" s="279" t="s">
        <v>15</v>
      </c>
      <c r="AG70" s="312"/>
      <c r="AH70" s="319"/>
      <c r="AI70" s="319"/>
      <c r="AJ70" s="318" t="s">
        <v>425</v>
      </c>
      <c r="AK70" s="320" t="s">
        <v>5</v>
      </c>
      <c r="AL70" s="320" t="s">
        <v>7</v>
      </c>
      <c r="AM70" s="262"/>
      <c r="AN70" s="320" t="s">
        <v>273</v>
      </c>
      <c r="AO70" s="320" t="s">
        <v>274</v>
      </c>
      <c r="AP70" s="320" t="s">
        <v>275</v>
      </c>
      <c r="AQ70" s="320" t="s">
        <v>29</v>
      </c>
      <c r="AR70" s="320" t="s">
        <v>35</v>
      </c>
      <c r="AS70" s="321" t="s">
        <v>21</v>
      </c>
      <c r="AT70" s="321" t="s">
        <v>47</v>
      </c>
      <c r="AU70" s="321" t="s">
        <v>269</v>
      </c>
      <c r="AV70" s="321" t="s">
        <v>28</v>
      </c>
      <c r="AW70" s="321" t="s">
        <v>22</v>
      </c>
      <c r="AX70" s="321" t="s">
        <v>270</v>
      </c>
      <c r="AY70" s="321" t="s">
        <v>271</v>
      </c>
      <c r="AZ70" s="321" t="s">
        <v>67</v>
      </c>
      <c r="BA70" s="321" t="s">
        <v>49</v>
      </c>
      <c r="BB70" s="321" t="s">
        <v>84</v>
      </c>
      <c r="BC70" s="321" t="s">
        <v>87</v>
      </c>
      <c r="BD70" s="321" t="s">
        <v>90</v>
      </c>
      <c r="BE70" s="321" t="s">
        <v>93</v>
      </c>
      <c r="BF70" s="321" t="s">
        <v>272</v>
      </c>
      <c r="BG70" s="322" t="s">
        <v>276</v>
      </c>
      <c r="BH70" s="322" t="s">
        <v>277</v>
      </c>
    </row>
    <row r="71" spans="1:60" ht="18" customHeight="1">
      <c r="A71" s="287"/>
      <c r="B71" s="314" t="s">
        <v>426</v>
      </c>
      <c r="C71" s="287" t="s">
        <v>214</v>
      </c>
      <c r="D71" s="289" t="s">
        <v>179</v>
      </c>
      <c r="E71" s="323"/>
      <c r="F71" s="323" t="s">
        <v>49</v>
      </c>
      <c r="G71" s="323"/>
      <c r="H71" s="323" t="s">
        <v>49</v>
      </c>
      <c r="I71" s="324"/>
      <c r="J71" s="324" t="s">
        <v>49</v>
      </c>
      <c r="K71" s="323"/>
      <c r="L71" s="323" t="s">
        <v>49</v>
      </c>
      <c r="M71" s="323"/>
      <c r="N71" s="323"/>
      <c r="O71" s="323"/>
      <c r="P71" s="324"/>
      <c r="Q71" s="324" t="s">
        <v>49</v>
      </c>
      <c r="R71" s="323" t="s">
        <v>49</v>
      </c>
      <c r="S71" s="323"/>
      <c r="T71" s="323"/>
      <c r="U71" s="323"/>
      <c r="V71" s="323" t="s">
        <v>49</v>
      </c>
      <c r="W71" s="324"/>
      <c r="X71" s="324"/>
      <c r="Y71" s="323"/>
      <c r="Z71" s="323" t="s">
        <v>49</v>
      </c>
      <c r="AA71" s="323"/>
      <c r="AB71" s="325" t="s">
        <v>29</v>
      </c>
      <c r="AC71" s="323"/>
      <c r="AD71" s="324" t="s">
        <v>49</v>
      </c>
      <c r="AE71" s="324"/>
      <c r="AF71" s="323"/>
      <c r="AG71" s="289">
        <f aca="true" t="shared" si="107" ref="AG71:AG87">AK71</f>
        <v>102</v>
      </c>
      <c r="AH71" s="294">
        <f aca="true" t="shared" si="108" ref="AH71:AH87">AG71+AI71</f>
        <v>108</v>
      </c>
      <c r="AI71" s="294">
        <f aca="true" t="shared" si="109" ref="AI71:AI87">AL71</f>
        <v>6</v>
      </c>
      <c r="AJ71" s="326" t="s">
        <v>427</v>
      </c>
      <c r="AK71" s="327">
        <f aca="true" t="shared" si="110" ref="AK71:AK87">$AK$2-BG71</f>
        <v>102</v>
      </c>
      <c r="AL71" s="328">
        <f aca="true" t="shared" si="111" ref="AL71:AL87">(BH71-AK71)</f>
        <v>6</v>
      </c>
      <c r="AM71" s="262"/>
      <c r="AN71" s="320"/>
      <c r="AO71" s="320"/>
      <c r="AP71" s="320"/>
      <c r="AQ71" s="320">
        <v>2</v>
      </c>
      <c r="AR71" s="320"/>
      <c r="AS71" s="321">
        <f aca="true" t="shared" si="112" ref="AS71:AS87">COUNTIF(E71:AF71,"M")</f>
        <v>0</v>
      </c>
      <c r="AT71" s="321">
        <f aca="true" t="shared" si="113" ref="AT71:AT87">COUNTIF(E71:AF71,"T")</f>
        <v>0</v>
      </c>
      <c r="AU71" s="321">
        <f aca="true" t="shared" si="114" ref="AU71:AU87">COUNTIF(E71:AF71,"D")</f>
        <v>0</v>
      </c>
      <c r="AV71" s="321">
        <f aca="true" t="shared" si="115" ref="AV71:AV87">COUNTIF(E71:AF71,"P")</f>
        <v>0</v>
      </c>
      <c r="AW71" s="321">
        <f aca="true" t="shared" si="116" ref="AW71:AW87">COUNTIF(E71:AF71,"M/T")</f>
        <v>0</v>
      </c>
      <c r="AX71" s="321">
        <f aca="true" t="shared" si="117" ref="AX71:AX87">COUNTIF(E71:AF71,"I/I")</f>
        <v>0</v>
      </c>
      <c r="AY71" s="321">
        <f aca="true" t="shared" si="118" ref="AY71:AY87">COUNTIF(E71:AF71,"I")</f>
        <v>0</v>
      </c>
      <c r="AZ71" s="321">
        <f aca="true" t="shared" si="119" ref="AZ71:AZ87">COUNTIF(E71:AF71,"I²")</f>
        <v>0</v>
      </c>
      <c r="BA71" s="321">
        <f aca="true" t="shared" si="120" ref="BA71:BA87">COUNTIF(E71:AF71,"SN")</f>
        <v>9</v>
      </c>
      <c r="BB71" s="321">
        <f aca="true" t="shared" si="121" ref="BB71:BB87">COUNTIF(E71:AF71,"Ma")</f>
        <v>0</v>
      </c>
      <c r="BC71" s="321">
        <f aca="true" t="shared" si="122" ref="BC71:BC87">COUNTIF(E71:AF71,"Ta")</f>
        <v>0</v>
      </c>
      <c r="BD71" s="321">
        <f aca="true" t="shared" si="123" ref="BD71:BD87">COUNTIF(E71:AF71,"Da")</f>
        <v>0</v>
      </c>
      <c r="BE71" s="321">
        <f>COUNTIF(E71:AF71,"T/N")</f>
        <v>0</v>
      </c>
      <c r="BF71" s="321">
        <f aca="true" t="shared" si="124" ref="BF71:BF72">COUNTIF(E71:AF71,"M/N")</f>
        <v>0</v>
      </c>
      <c r="BG71" s="321">
        <f aca="true" t="shared" si="125" ref="BG71:BG72">((AO71*6)+(AP71*6)+(AQ71*6)+(AR71)+(AN71*6))</f>
        <v>12</v>
      </c>
      <c r="BH71" s="329">
        <f aca="true" t="shared" si="126" ref="BH71:BH72">(AS71*6)+(AT71*6)+(AU71*8)+(AV71*12)+(AW71*12)+(AX71*12)+(AY71*6)+(AZ71*6)+(BA71*12)+(BB71*6)+(BC71*6)+(BD71*8)+(BE71*18)+(BF71*18)</f>
        <v>108</v>
      </c>
    </row>
    <row r="72" spans="1:237" ht="18" customHeight="1">
      <c r="A72" s="287" t="s">
        <v>428</v>
      </c>
      <c r="B72" s="288" t="s">
        <v>429</v>
      </c>
      <c r="C72" s="287">
        <v>527630</v>
      </c>
      <c r="D72" s="289" t="s">
        <v>179</v>
      </c>
      <c r="E72" s="323"/>
      <c r="F72" s="330" t="s">
        <v>49</v>
      </c>
      <c r="G72" s="323" t="s">
        <v>49</v>
      </c>
      <c r="H72" s="323"/>
      <c r="I72" s="324"/>
      <c r="J72" s="324" t="s">
        <v>49</v>
      </c>
      <c r="K72" s="323"/>
      <c r="L72" s="323"/>
      <c r="M72" s="323" t="s">
        <v>49</v>
      </c>
      <c r="N72" s="323"/>
      <c r="O72" s="323"/>
      <c r="P72" s="331" t="s">
        <v>29</v>
      </c>
      <c r="Q72" s="324"/>
      <c r="R72" s="330" t="s">
        <v>49</v>
      </c>
      <c r="S72" s="323" t="s">
        <v>49</v>
      </c>
      <c r="T72" s="323"/>
      <c r="U72" s="323"/>
      <c r="V72" s="323" t="s">
        <v>49</v>
      </c>
      <c r="W72" s="324"/>
      <c r="X72" s="332" t="s">
        <v>49</v>
      </c>
      <c r="Y72" s="323" t="s">
        <v>49</v>
      </c>
      <c r="Z72" s="323"/>
      <c r="AA72" s="330" t="s">
        <v>49</v>
      </c>
      <c r="AB72" s="325" t="s">
        <v>29</v>
      </c>
      <c r="AC72" s="323"/>
      <c r="AD72" s="324" t="s">
        <v>49</v>
      </c>
      <c r="AE72" s="119" t="s">
        <v>167</v>
      </c>
      <c r="AF72" s="323"/>
      <c r="AG72" s="289">
        <f t="shared" si="107"/>
        <v>90</v>
      </c>
      <c r="AH72" s="294">
        <f t="shared" si="108"/>
        <v>144</v>
      </c>
      <c r="AI72" s="294">
        <f t="shared" si="109"/>
        <v>54</v>
      </c>
      <c r="AJ72" s="326" t="s">
        <v>427</v>
      </c>
      <c r="AK72" s="328">
        <f t="shared" si="110"/>
        <v>90</v>
      </c>
      <c r="AL72" s="328">
        <f t="shared" si="111"/>
        <v>54</v>
      </c>
      <c r="AM72" s="262"/>
      <c r="AN72" s="320"/>
      <c r="AO72" s="320"/>
      <c r="AP72" s="320"/>
      <c r="AQ72" s="320">
        <v>4</v>
      </c>
      <c r="AR72" s="320"/>
      <c r="AS72" s="321">
        <f t="shared" si="112"/>
        <v>0</v>
      </c>
      <c r="AT72" s="321">
        <f t="shared" si="113"/>
        <v>0</v>
      </c>
      <c r="AU72" s="321">
        <f t="shared" si="114"/>
        <v>0</v>
      </c>
      <c r="AV72" s="321">
        <f t="shared" si="115"/>
        <v>0</v>
      </c>
      <c r="AW72" s="321">
        <f t="shared" si="116"/>
        <v>0</v>
      </c>
      <c r="AX72" s="321">
        <f t="shared" si="117"/>
        <v>1</v>
      </c>
      <c r="AY72" s="321">
        <f t="shared" si="118"/>
        <v>0</v>
      </c>
      <c r="AZ72" s="321">
        <f t="shared" si="119"/>
        <v>0</v>
      </c>
      <c r="BA72" s="321">
        <f t="shared" si="120"/>
        <v>11</v>
      </c>
      <c r="BB72" s="321">
        <f t="shared" si="121"/>
        <v>0</v>
      </c>
      <c r="BC72" s="321">
        <f t="shared" si="122"/>
        <v>0</v>
      </c>
      <c r="BD72" s="321">
        <f t="shared" si="123"/>
        <v>0</v>
      </c>
      <c r="BE72" s="321">
        <f aca="true" t="shared" si="127" ref="BE72:BE74">COUNTIF(E72:AF72,"T/SN")</f>
        <v>0</v>
      </c>
      <c r="BF72" s="321">
        <f t="shared" si="124"/>
        <v>0</v>
      </c>
      <c r="BG72" s="321">
        <f t="shared" si="125"/>
        <v>24</v>
      </c>
      <c r="BH72" s="329">
        <f t="shared" si="126"/>
        <v>144</v>
      </c>
      <c r="GU72" s="267"/>
      <c r="GV72" s="267"/>
      <c r="GW72" s="267"/>
      <c r="GX72" s="267"/>
      <c r="GY72" s="267"/>
      <c r="GZ72" s="267"/>
      <c r="HA72" s="267"/>
      <c r="HB72" s="267"/>
      <c r="HC72" s="267"/>
      <c r="HD72" s="267"/>
      <c r="HE72" s="267"/>
      <c r="HF72" s="267"/>
      <c r="HG72" s="267"/>
      <c r="HH72" s="267"/>
      <c r="HI72" s="267"/>
      <c r="HJ72" s="267"/>
      <c r="HK72" s="267"/>
      <c r="HL72" s="267"/>
      <c r="HM72" s="267"/>
      <c r="HN72" s="267"/>
      <c r="HO72" s="267"/>
      <c r="HP72" s="267"/>
      <c r="HQ72" s="267"/>
      <c r="HR72" s="267"/>
      <c r="HS72" s="267"/>
      <c r="HT72" s="267"/>
      <c r="HU72" s="267"/>
      <c r="HV72" s="267"/>
      <c r="HW72" s="267"/>
      <c r="HX72" s="267"/>
      <c r="HY72" s="267"/>
      <c r="HZ72" s="267"/>
      <c r="IA72" s="267"/>
      <c r="IB72" s="267"/>
      <c r="IC72" s="267"/>
    </row>
    <row r="73" spans="1:237" ht="18" customHeight="1">
      <c r="A73" s="287" t="s">
        <v>430</v>
      </c>
      <c r="B73" s="314" t="s">
        <v>431</v>
      </c>
      <c r="C73" s="287">
        <v>6024458</v>
      </c>
      <c r="D73" s="289" t="s">
        <v>179</v>
      </c>
      <c r="E73" s="325" t="s">
        <v>274</v>
      </c>
      <c r="F73" s="325" t="s">
        <v>274</v>
      </c>
      <c r="G73" s="325" t="s">
        <v>274</v>
      </c>
      <c r="H73" s="323"/>
      <c r="I73" s="331" t="s">
        <v>35</v>
      </c>
      <c r="J73" s="119"/>
      <c r="K73" s="323"/>
      <c r="L73" s="325" t="s">
        <v>35</v>
      </c>
      <c r="M73" s="323"/>
      <c r="N73" s="323"/>
      <c r="O73" s="325" t="s">
        <v>35</v>
      </c>
      <c r="P73" s="119"/>
      <c r="Q73" s="119"/>
      <c r="R73" s="323" t="s">
        <v>49</v>
      </c>
      <c r="S73" s="323"/>
      <c r="T73" s="333" t="s">
        <v>49</v>
      </c>
      <c r="U73" s="323" t="s">
        <v>49</v>
      </c>
      <c r="V73" s="330" t="s">
        <v>49</v>
      </c>
      <c r="W73" s="119"/>
      <c r="X73" s="324" t="s">
        <v>49</v>
      </c>
      <c r="Y73" s="323" t="s">
        <v>49</v>
      </c>
      <c r="Z73" s="330" t="s">
        <v>49</v>
      </c>
      <c r="AA73" s="323" t="s">
        <v>49</v>
      </c>
      <c r="AB73" s="323"/>
      <c r="AC73" s="323" t="s">
        <v>49</v>
      </c>
      <c r="AD73" s="324" t="s">
        <v>49</v>
      </c>
      <c r="AE73" s="332" t="s">
        <v>49</v>
      </c>
      <c r="AF73" s="323" t="s">
        <v>49</v>
      </c>
      <c r="AG73" s="289">
        <f t="shared" si="107"/>
        <v>96</v>
      </c>
      <c r="AH73" s="294">
        <f t="shared" si="108"/>
        <v>144</v>
      </c>
      <c r="AI73" s="294">
        <f t="shared" si="109"/>
        <v>48</v>
      </c>
      <c r="AJ73" s="334" t="s">
        <v>427</v>
      </c>
      <c r="AK73" s="328">
        <f t="shared" si="110"/>
        <v>96</v>
      </c>
      <c r="AL73" s="328">
        <f t="shared" si="111"/>
        <v>48</v>
      </c>
      <c r="AM73" s="262"/>
      <c r="AN73" s="320"/>
      <c r="AO73" s="320">
        <v>3</v>
      </c>
      <c r="AP73" s="320"/>
      <c r="AQ73" s="320"/>
      <c r="AR73" s="320"/>
      <c r="AS73" s="321">
        <f t="shared" si="112"/>
        <v>0</v>
      </c>
      <c r="AT73" s="321">
        <f t="shared" si="113"/>
        <v>0</v>
      </c>
      <c r="AU73" s="321">
        <f t="shared" si="114"/>
        <v>0</v>
      </c>
      <c r="AV73" s="321">
        <f t="shared" si="115"/>
        <v>0</v>
      </c>
      <c r="AW73" s="321">
        <f t="shared" si="116"/>
        <v>0</v>
      </c>
      <c r="AX73" s="321">
        <f t="shared" si="117"/>
        <v>0</v>
      </c>
      <c r="AY73" s="321">
        <f t="shared" si="118"/>
        <v>0</v>
      </c>
      <c r="AZ73" s="321">
        <f t="shared" si="119"/>
        <v>0</v>
      </c>
      <c r="BA73" s="321">
        <f t="shared" si="120"/>
        <v>12</v>
      </c>
      <c r="BB73" s="321">
        <f t="shared" si="121"/>
        <v>0</v>
      </c>
      <c r="BC73" s="321">
        <f t="shared" si="122"/>
        <v>0</v>
      </c>
      <c r="BD73" s="321">
        <f t="shared" si="123"/>
        <v>0</v>
      </c>
      <c r="BE73" s="321">
        <f t="shared" si="127"/>
        <v>0</v>
      </c>
      <c r="BF73" s="321">
        <f aca="true" t="shared" si="128" ref="BF73:BF82">COUNTIF(E73:AF73,"MTa")</f>
        <v>0</v>
      </c>
      <c r="BG73" s="321">
        <f aca="true" t="shared" si="129" ref="BG73:BG74">((AO73*6)+(AP73*6)+(AQ73*6)+(AR73*6)+(AN73*6))</f>
        <v>18</v>
      </c>
      <c r="BH73" s="329">
        <f aca="true" t="shared" si="130" ref="BH73:BH87">(AS73*6)+(AT73*6)+(AU73*8)+(AV73*12)+(AW73*12)+(AX73*12)+(AY73*6)+(AZ73*6)+(BA73*12)+(BB73*6)+(BC73*6)+(BD73*8)+(BE73*18)+(BF73*12)</f>
        <v>144</v>
      </c>
      <c r="GU73" s="267"/>
      <c r="GV73" s="267"/>
      <c r="GW73" s="267"/>
      <c r="GX73" s="267"/>
      <c r="GY73" s="267"/>
      <c r="GZ73" s="267"/>
      <c r="HA73" s="267"/>
      <c r="HB73" s="267"/>
      <c r="HC73" s="267"/>
      <c r="HD73" s="267"/>
      <c r="HE73" s="267"/>
      <c r="HF73" s="267"/>
      <c r="HG73" s="267"/>
      <c r="HH73" s="267"/>
      <c r="HI73" s="267"/>
      <c r="HJ73" s="267"/>
      <c r="HK73" s="267"/>
      <c r="HL73" s="267"/>
      <c r="HM73" s="267"/>
      <c r="HN73" s="267"/>
      <c r="HO73" s="267"/>
      <c r="HP73" s="267"/>
      <c r="HQ73" s="267"/>
      <c r="HR73" s="267"/>
      <c r="HS73" s="267"/>
      <c r="HT73" s="267"/>
      <c r="HU73" s="267"/>
      <c r="HV73" s="267"/>
      <c r="HW73" s="267"/>
      <c r="HX73" s="267"/>
      <c r="HY73" s="267"/>
      <c r="HZ73" s="267"/>
      <c r="IA73" s="267"/>
      <c r="IB73" s="267"/>
      <c r="IC73" s="267"/>
    </row>
    <row r="74" spans="1:237" ht="18" customHeight="1">
      <c r="A74" s="287">
        <v>424897</v>
      </c>
      <c r="B74" s="288" t="s">
        <v>432</v>
      </c>
      <c r="C74" s="287" t="s">
        <v>214</v>
      </c>
      <c r="D74" s="289" t="s">
        <v>179</v>
      </c>
      <c r="E74" s="335"/>
      <c r="F74" s="335" t="s">
        <v>29</v>
      </c>
      <c r="G74" s="335" t="s">
        <v>29</v>
      </c>
      <c r="H74" s="335" t="s">
        <v>29</v>
      </c>
      <c r="I74" s="336"/>
      <c r="J74" s="336"/>
      <c r="K74" s="335"/>
      <c r="L74" s="335" t="s">
        <v>49</v>
      </c>
      <c r="M74" s="335"/>
      <c r="N74" s="335"/>
      <c r="O74" s="335" t="s">
        <v>49</v>
      </c>
      <c r="P74" s="336"/>
      <c r="Q74" s="336"/>
      <c r="R74" s="335" t="s">
        <v>49</v>
      </c>
      <c r="S74" s="335"/>
      <c r="T74" s="335"/>
      <c r="U74" s="337" t="s">
        <v>433</v>
      </c>
      <c r="V74" s="335"/>
      <c r="W74" s="336"/>
      <c r="X74" s="336" t="s">
        <v>49</v>
      </c>
      <c r="Y74" s="335"/>
      <c r="Z74" s="335"/>
      <c r="AA74" s="337" t="s">
        <v>433</v>
      </c>
      <c r="AB74" s="335"/>
      <c r="AC74" s="323"/>
      <c r="AD74" s="336" t="s">
        <v>49</v>
      </c>
      <c r="AE74" s="336"/>
      <c r="AF74" s="335"/>
      <c r="AG74" s="289">
        <f t="shared" si="107"/>
        <v>78</v>
      </c>
      <c r="AH74" s="294">
        <f t="shared" si="108"/>
        <v>60</v>
      </c>
      <c r="AI74" s="294">
        <f t="shared" si="109"/>
        <v>-18</v>
      </c>
      <c r="AJ74" s="334" t="s">
        <v>427</v>
      </c>
      <c r="AK74" s="328">
        <f t="shared" si="110"/>
        <v>78</v>
      </c>
      <c r="AL74" s="328">
        <f t="shared" si="111"/>
        <v>-18</v>
      </c>
      <c r="AM74" s="262"/>
      <c r="AN74" s="320"/>
      <c r="AO74" s="320"/>
      <c r="AP74" s="320"/>
      <c r="AQ74" s="320">
        <v>6</v>
      </c>
      <c r="AR74" s="320"/>
      <c r="AS74" s="321">
        <f t="shared" si="112"/>
        <v>0</v>
      </c>
      <c r="AT74" s="321">
        <f t="shared" si="113"/>
        <v>0</v>
      </c>
      <c r="AU74" s="321">
        <f t="shared" si="114"/>
        <v>0</v>
      </c>
      <c r="AV74" s="321">
        <f t="shared" si="115"/>
        <v>0</v>
      </c>
      <c r="AW74" s="321">
        <f t="shared" si="116"/>
        <v>0</v>
      </c>
      <c r="AX74" s="321">
        <f t="shared" si="117"/>
        <v>0</v>
      </c>
      <c r="AY74" s="321">
        <f t="shared" si="118"/>
        <v>0</v>
      </c>
      <c r="AZ74" s="321">
        <f t="shared" si="119"/>
        <v>0</v>
      </c>
      <c r="BA74" s="321">
        <f t="shared" si="120"/>
        <v>5</v>
      </c>
      <c r="BB74" s="321">
        <f t="shared" si="121"/>
        <v>0</v>
      </c>
      <c r="BC74" s="321">
        <f t="shared" si="122"/>
        <v>0</v>
      </c>
      <c r="BD74" s="321">
        <f t="shared" si="123"/>
        <v>0</v>
      </c>
      <c r="BE74" s="321">
        <f t="shared" si="127"/>
        <v>0</v>
      </c>
      <c r="BF74" s="321">
        <f t="shared" si="128"/>
        <v>0</v>
      </c>
      <c r="BG74" s="321">
        <f t="shared" si="129"/>
        <v>36</v>
      </c>
      <c r="BH74" s="329">
        <f t="shared" si="130"/>
        <v>60</v>
      </c>
      <c r="GU74" s="267"/>
      <c r="GV74" s="267"/>
      <c r="GW74" s="267"/>
      <c r="GX74" s="267"/>
      <c r="GY74" s="267"/>
      <c r="GZ74" s="267"/>
      <c r="HA74" s="267"/>
      <c r="HB74" s="267"/>
      <c r="HC74" s="267"/>
      <c r="HD74" s="267"/>
      <c r="HE74" s="267"/>
      <c r="HF74" s="267"/>
      <c r="HG74" s="267"/>
      <c r="HH74" s="267"/>
      <c r="HI74" s="267"/>
      <c r="HJ74" s="267"/>
      <c r="HK74" s="267"/>
      <c r="HL74" s="267"/>
      <c r="HM74" s="267"/>
      <c r="HN74" s="267"/>
      <c r="HO74" s="267"/>
      <c r="HP74" s="267"/>
      <c r="HQ74" s="267"/>
      <c r="HR74" s="267"/>
      <c r="HS74" s="267"/>
      <c r="HT74" s="267"/>
      <c r="HU74" s="267"/>
      <c r="HV74" s="267"/>
      <c r="HW74" s="267"/>
      <c r="HX74" s="267"/>
      <c r="HY74" s="267"/>
      <c r="HZ74" s="267"/>
      <c r="IA74" s="267"/>
      <c r="IB74" s="267"/>
      <c r="IC74" s="267"/>
    </row>
    <row r="75" spans="1:237" ht="18" customHeight="1">
      <c r="A75" s="287" t="s">
        <v>434</v>
      </c>
      <c r="B75" s="314" t="s">
        <v>435</v>
      </c>
      <c r="C75" s="287">
        <v>491240</v>
      </c>
      <c r="D75" s="289" t="s">
        <v>179</v>
      </c>
      <c r="E75" s="323"/>
      <c r="F75" s="323" t="s">
        <v>49</v>
      </c>
      <c r="G75" s="323"/>
      <c r="H75" s="323" t="s">
        <v>49</v>
      </c>
      <c r="I75" s="119"/>
      <c r="J75" s="332" t="s">
        <v>49</v>
      </c>
      <c r="K75" s="323"/>
      <c r="L75" s="323" t="s">
        <v>49</v>
      </c>
      <c r="M75" s="323"/>
      <c r="N75" s="323"/>
      <c r="O75" s="323" t="s">
        <v>49</v>
      </c>
      <c r="P75" s="119"/>
      <c r="Q75" s="119"/>
      <c r="R75" s="323" t="s">
        <v>49</v>
      </c>
      <c r="S75" s="323"/>
      <c r="T75" s="323"/>
      <c r="U75" s="325" t="s">
        <v>29</v>
      </c>
      <c r="V75" s="330" t="s">
        <v>49</v>
      </c>
      <c r="W75" s="119"/>
      <c r="X75" s="324" t="s">
        <v>49</v>
      </c>
      <c r="Y75" s="323"/>
      <c r="Z75" s="323"/>
      <c r="AA75" s="323" t="s">
        <v>49</v>
      </c>
      <c r="AB75" s="323"/>
      <c r="AC75" s="330" t="s">
        <v>49</v>
      </c>
      <c r="AD75" s="324" t="s">
        <v>49</v>
      </c>
      <c r="AE75" s="332" t="s">
        <v>49</v>
      </c>
      <c r="AF75" s="323"/>
      <c r="AG75" s="289">
        <f t="shared" si="107"/>
        <v>102</v>
      </c>
      <c r="AH75" s="294">
        <f t="shared" si="108"/>
        <v>144</v>
      </c>
      <c r="AI75" s="294">
        <f t="shared" si="109"/>
        <v>42</v>
      </c>
      <c r="AJ75" s="334" t="s">
        <v>427</v>
      </c>
      <c r="AK75" s="328">
        <f t="shared" si="110"/>
        <v>102</v>
      </c>
      <c r="AL75" s="328">
        <f t="shared" si="111"/>
        <v>42</v>
      </c>
      <c r="AM75" s="262"/>
      <c r="AN75" s="320"/>
      <c r="AO75" s="320"/>
      <c r="AP75" s="320"/>
      <c r="AQ75" s="320">
        <v>2</v>
      </c>
      <c r="AR75" s="320"/>
      <c r="AS75" s="321">
        <f t="shared" si="112"/>
        <v>0</v>
      </c>
      <c r="AT75" s="321">
        <f t="shared" si="113"/>
        <v>0</v>
      </c>
      <c r="AU75" s="321">
        <f t="shared" si="114"/>
        <v>0</v>
      </c>
      <c r="AV75" s="321">
        <f t="shared" si="115"/>
        <v>0</v>
      </c>
      <c r="AW75" s="321">
        <f t="shared" si="116"/>
        <v>0</v>
      </c>
      <c r="AX75" s="321">
        <f t="shared" si="117"/>
        <v>0</v>
      </c>
      <c r="AY75" s="321">
        <f t="shared" si="118"/>
        <v>0</v>
      </c>
      <c r="AZ75" s="321">
        <f t="shared" si="119"/>
        <v>0</v>
      </c>
      <c r="BA75" s="321">
        <f t="shared" si="120"/>
        <v>12</v>
      </c>
      <c r="BB75" s="321">
        <f t="shared" si="121"/>
        <v>0</v>
      </c>
      <c r="BC75" s="321">
        <f t="shared" si="122"/>
        <v>0</v>
      </c>
      <c r="BD75" s="321">
        <f t="shared" si="123"/>
        <v>0</v>
      </c>
      <c r="BE75" s="321">
        <f>COUNTIF(E75:AF75,"M/SN")</f>
        <v>0</v>
      </c>
      <c r="BF75" s="321">
        <f t="shared" si="128"/>
        <v>0</v>
      </c>
      <c r="BG75" s="321">
        <f aca="true" t="shared" si="131" ref="BG75:BG87">((AO75*6)+(AP75*6)+(AQ75*6)+(AR75)+(AN75*6))</f>
        <v>12</v>
      </c>
      <c r="BH75" s="329">
        <f t="shared" si="130"/>
        <v>144</v>
      </c>
      <c r="GU75" s="267"/>
      <c r="GV75" s="267"/>
      <c r="GW75" s="267"/>
      <c r="GX75" s="267"/>
      <c r="GY75" s="267"/>
      <c r="GZ75" s="267"/>
      <c r="HA75" s="267"/>
      <c r="HB75" s="267"/>
      <c r="HC75" s="267"/>
      <c r="HD75" s="267"/>
      <c r="HE75" s="267"/>
      <c r="HF75" s="267"/>
      <c r="HG75" s="267"/>
      <c r="HH75" s="267"/>
      <c r="HI75" s="267"/>
      <c r="HJ75" s="267"/>
      <c r="HK75" s="267"/>
      <c r="HL75" s="267"/>
      <c r="HM75" s="267"/>
      <c r="HN75" s="267"/>
      <c r="HO75" s="267"/>
      <c r="HP75" s="267"/>
      <c r="HQ75" s="267"/>
      <c r="HR75" s="267"/>
      <c r="HS75" s="267"/>
      <c r="HT75" s="267"/>
      <c r="HU75" s="267"/>
      <c r="HV75" s="267"/>
      <c r="HW75" s="267"/>
      <c r="HX75" s="267"/>
      <c r="HY75" s="267"/>
      <c r="HZ75" s="267"/>
      <c r="IA75" s="267"/>
      <c r="IB75" s="267"/>
      <c r="IC75" s="267"/>
    </row>
    <row r="76" spans="1:60" ht="18" customHeight="1">
      <c r="A76" s="287" t="s">
        <v>436</v>
      </c>
      <c r="B76" s="314" t="s">
        <v>437</v>
      </c>
      <c r="C76" s="287">
        <v>727347</v>
      </c>
      <c r="D76" s="289" t="s">
        <v>179</v>
      </c>
      <c r="E76" s="338" t="s">
        <v>23</v>
      </c>
      <c r="F76" s="338"/>
      <c r="G76" s="338"/>
      <c r="H76" s="338"/>
      <c r="I76" s="338"/>
      <c r="J76" s="338"/>
      <c r="K76" s="338"/>
      <c r="L76" s="338"/>
      <c r="M76" s="338"/>
      <c r="N76" s="338"/>
      <c r="O76" s="338"/>
      <c r="P76" s="338"/>
      <c r="Q76" s="338"/>
      <c r="R76" s="338"/>
      <c r="S76" s="338"/>
      <c r="T76" s="338"/>
      <c r="U76" s="338"/>
      <c r="V76" s="338"/>
      <c r="W76" s="338"/>
      <c r="X76" s="338"/>
      <c r="Y76" s="338"/>
      <c r="Z76" s="338"/>
      <c r="AA76" s="338"/>
      <c r="AB76" s="338"/>
      <c r="AC76" s="338"/>
      <c r="AD76" s="338"/>
      <c r="AE76" s="338"/>
      <c r="AF76" s="338"/>
      <c r="AG76" s="289">
        <f t="shared" si="107"/>
        <v>0</v>
      </c>
      <c r="AH76" s="294">
        <f t="shared" si="108"/>
        <v>0</v>
      </c>
      <c r="AI76" s="294">
        <f t="shared" si="109"/>
        <v>0</v>
      </c>
      <c r="AJ76" s="334" t="s">
        <v>281</v>
      </c>
      <c r="AK76" s="328">
        <f t="shared" si="110"/>
        <v>0</v>
      </c>
      <c r="AL76" s="328">
        <f t="shared" si="111"/>
        <v>0</v>
      </c>
      <c r="AM76" s="262"/>
      <c r="AN76" s="320"/>
      <c r="AO76" s="320">
        <v>19</v>
      </c>
      <c r="AP76" s="320"/>
      <c r="AQ76" s="320"/>
      <c r="AR76" s="320"/>
      <c r="AS76" s="321">
        <f t="shared" si="112"/>
        <v>0</v>
      </c>
      <c r="AT76" s="321">
        <f t="shared" si="113"/>
        <v>0</v>
      </c>
      <c r="AU76" s="321">
        <f t="shared" si="114"/>
        <v>0</v>
      </c>
      <c r="AV76" s="321">
        <f t="shared" si="115"/>
        <v>0</v>
      </c>
      <c r="AW76" s="321">
        <f t="shared" si="116"/>
        <v>0</v>
      </c>
      <c r="AX76" s="321">
        <f t="shared" si="117"/>
        <v>0</v>
      </c>
      <c r="AY76" s="321">
        <f t="shared" si="118"/>
        <v>0</v>
      </c>
      <c r="AZ76" s="321">
        <f t="shared" si="119"/>
        <v>0</v>
      </c>
      <c r="BA76" s="321">
        <f t="shared" si="120"/>
        <v>0</v>
      </c>
      <c r="BB76" s="321">
        <f t="shared" si="121"/>
        <v>0</v>
      </c>
      <c r="BC76" s="321">
        <f t="shared" si="122"/>
        <v>0</v>
      </c>
      <c r="BD76" s="321">
        <f t="shared" si="123"/>
        <v>0</v>
      </c>
      <c r="BE76" s="321">
        <f aca="true" t="shared" si="132" ref="BE76:BE79">COUNTIF(E76:AF76,"T/SN")</f>
        <v>0</v>
      </c>
      <c r="BF76" s="321">
        <f t="shared" si="128"/>
        <v>0</v>
      </c>
      <c r="BG76" s="321">
        <f t="shared" si="131"/>
        <v>114</v>
      </c>
      <c r="BH76" s="329">
        <f t="shared" si="130"/>
        <v>0</v>
      </c>
    </row>
    <row r="77" spans="1:60" ht="18" customHeight="1">
      <c r="A77" s="287" t="s">
        <v>438</v>
      </c>
      <c r="B77" s="314" t="s">
        <v>439</v>
      </c>
      <c r="C77" s="287">
        <v>193516</v>
      </c>
      <c r="D77" s="289" t="s">
        <v>179</v>
      </c>
      <c r="E77" s="323"/>
      <c r="F77" s="325" t="s">
        <v>29</v>
      </c>
      <c r="G77" s="323"/>
      <c r="H77" s="323"/>
      <c r="I77" s="331" t="s">
        <v>29</v>
      </c>
      <c r="J77" s="119"/>
      <c r="K77" s="323"/>
      <c r="L77" s="325" t="s">
        <v>29</v>
      </c>
      <c r="M77" s="325" t="s">
        <v>29</v>
      </c>
      <c r="N77" s="323"/>
      <c r="O77" s="323" t="s">
        <v>49</v>
      </c>
      <c r="P77" s="119"/>
      <c r="Q77" s="332" t="s">
        <v>49</v>
      </c>
      <c r="R77" s="323" t="s">
        <v>49</v>
      </c>
      <c r="S77" s="330" t="s">
        <v>49</v>
      </c>
      <c r="T77" s="330" t="s">
        <v>49</v>
      </c>
      <c r="U77" s="323" t="s">
        <v>49</v>
      </c>
      <c r="V77" s="330" t="s">
        <v>49</v>
      </c>
      <c r="W77" s="119"/>
      <c r="X77" s="324" t="s">
        <v>49</v>
      </c>
      <c r="Y77" s="330" t="s">
        <v>49</v>
      </c>
      <c r="Z77" s="330" t="s">
        <v>49</v>
      </c>
      <c r="AA77" s="323" t="s">
        <v>49</v>
      </c>
      <c r="AB77" s="330" t="s">
        <v>49</v>
      </c>
      <c r="AC77" s="330" t="s">
        <v>49</v>
      </c>
      <c r="AD77" s="119"/>
      <c r="AE77" s="119"/>
      <c r="AF77" s="323"/>
      <c r="AG77" s="289">
        <f t="shared" si="107"/>
        <v>66</v>
      </c>
      <c r="AH77" s="294">
        <f t="shared" si="108"/>
        <v>156</v>
      </c>
      <c r="AI77" s="294">
        <f t="shared" si="109"/>
        <v>90</v>
      </c>
      <c r="AJ77" s="334" t="s">
        <v>281</v>
      </c>
      <c r="AK77" s="328">
        <f t="shared" si="110"/>
        <v>66</v>
      </c>
      <c r="AL77" s="328">
        <f t="shared" si="111"/>
        <v>90</v>
      </c>
      <c r="AM77" s="262"/>
      <c r="AN77" s="320"/>
      <c r="AO77" s="320"/>
      <c r="AP77" s="320"/>
      <c r="AQ77" s="320">
        <v>8</v>
      </c>
      <c r="AR77" s="320"/>
      <c r="AS77" s="321">
        <f t="shared" si="112"/>
        <v>0</v>
      </c>
      <c r="AT77" s="321">
        <f t="shared" si="113"/>
        <v>0</v>
      </c>
      <c r="AU77" s="321">
        <f t="shared" si="114"/>
        <v>0</v>
      </c>
      <c r="AV77" s="321">
        <f t="shared" si="115"/>
        <v>0</v>
      </c>
      <c r="AW77" s="321">
        <f t="shared" si="116"/>
        <v>0</v>
      </c>
      <c r="AX77" s="321">
        <f t="shared" si="117"/>
        <v>0</v>
      </c>
      <c r="AY77" s="321">
        <f t="shared" si="118"/>
        <v>0</v>
      </c>
      <c r="AZ77" s="321">
        <f t="shared" si="119"/>
        <v>0</v>
      </c>
      <c r="BA77" s="321">
        <f t="shared" si="120"/>
        <v>13</v>
      </c>
      <c r="BB77" s="321">
        <f t="shared" si="121"/>
        <v>0</v>
      </c>
      <c r="BC77" s="321">
        <f t="shared" si="122"/>
        <v>0</v>
      </c>
      <c r="BD77" s="321">
        <f t="shared" si="123"/>
        <v>0</v>
      </c>
      <c r="BE77" s="321">
        <f t="shared" si="132"/>
        <v>0</v>
      </c>
      <c r="BF77" s="321">
        <f t="shared" si="128"/>
        <v>0</v>
      </c>
      <c r="BG77" s="321">
        <f t="shared" si="131"/>
        <v>48</v>
      </c>
      <c r="BH77" s="329">
        <f t="shared" si="130"/>
        <v>156</v>
      </c>
    </row>
    <row r="78" spans="1:60" ht="18" customHeight="1">
      <c r="A78" s="287" t="s">
        <v>440</v>
      </c>
      <c r="B78" s="314" t="s">
        <v>441</v>
      </c>
      <c r="C78" s="287"/>
      <c r="D78" s="289" t="s">
        <v>179</v>
      </c>
      <c r="E78" s="330" t="s">
        <v>49</v>
      </c>
      <c r="F78" s="323" t="s">
        <v>49</v>
      </c>
      <c r="G78" s="323"/>
      <c r="H78" s="323"/>
      <c r="I78" s="331" t="s">
        <v>29</v>
      </c>
      <c r="J78" s="119"/>
      <c r="K78" s="323"/>
      <c r="L78" s="325" t="s">
        <v>29</v>
      </c>
      <c r="M78" s="323"/>
      <c r="N78" s="323"/>
      <c r="O78" s="325" t="s">
        <v>29</v>
      </c>
      <c r="P78" s="119"/>
      <c r="Q78" s="119"/>
      <c r="R78" s="323" t="s">
        <v>49</v>
      </c>
      <c r="S78" s="323"/>
      <c r="T78" s="323"/>
      <c r="U78" s="323" t="s">
        <v>49</v>
      </c>
      <c r="V78" s="323"/>
      <c r="W78" s="324" t="s">
        <v>49</v>
      </c>
      <c r="X78" s="324" t="s">
        <v>49</v>
      </c>
      <c r="Y78" s="323"/>
      <c r="Z78" s="323"/>
      <c r="AA78" s="323" t="s">
        <v>49</v>
      </c>
      <c r="AB78" s="323"/>
      <c r="AC78" s="323"/>
      <c r="AD78" s="324" t="s">
        <v>49</v>
      </c>
      <c r="AE78" s="119"/>
      <c r="AF78" s="323" t="s">
        <v>49</v>
      </c>
      <c r="AG78" s="289">
        <f t="shared" si="107"/>
        <v>78</v>
      </c>
      <c r="AH78" s="294">
        <f t="shared" si="108"/>
        <v>108</v>
      </c>
      <c r="AI78" s="294">
        <f t="shared" si="109"/>
        <v>30</v>
      </c>
      <c r="AJ78" s="334" t="s">
        <v>281</v>
      </c>
      <c r="AK78" s="328">
        <f t="shared" si="110"/>
        <v>78</v>
      </c>
      <c r="AL78" s="328">
        <f t="shared" si="111"/>
        <v>30</v>
      </c>
      <c r="AM78" s="262"/>
      <c r="AN78" s="320"/>
      <c r="AO78" s="320"/>
      <c r="AP78" s="320"/>
      <c r="AQ78" s="320">
        <v>6</v>
      </c>
      <c r="AR78" s="320"/>
      <c r="AS78" s="321">
        <f t="shared" si="112"/>
        <v>0</v>
      </c>
      <c r="AT78" s="321">
        <f t="shared" si="113"/>
        <v>0</v>
      </c>
      <c r="AU78" s="321">
        <f t="shared" si="114"/>
        <v>0</v>
      </c>
      <c r="AV78" s="321">
        <f t="shared" si="115"/>
        <v>0</v>
      </c>
      <c r="AW78" s="321">
        <f t="shared" si="116"/>
        <v>0</v>
      </c>
      <c r="AX78" s="321">
        <f t="shared" si="117"/>
        <v>0</v>
      </c>
      <c r="AY78" s="321">
        <f t="shared" si="118"/>
        <v>0</v>
      </c>
      <c r="AZ78" s="321">
        <f t="shared" si="119"/>
        <v>0</v>
      </c>
      <c r="BA78" s="321">
        <f t="shared" si="120"/>
        <v>9</v>
      </c>
      <c r="BB78" s="321">
        <f t="shared" si="121"/>
        <v>0</v>
      </c>
      <c r="BC78" s="321">
        <f t="shared" si="122"/>
        <v>0</v>
      </c>
      <c r="BD78" s="321">
        <f t="shared" si="123"/>
        <v>0</v>
      </c>
      <c r="BE78" s="321">
        <f t="shared" si="132"/>
        <v>0</v>
      </c>
      <c r="BF78" s="321">
        <f t="shared" si="128"/>
        <v>0</v>
      </c>
      <c r="BG78" s="321">
        <f t="shared" si="131"/>
        <v>36</v>
      </c>
      <c r="BH78" s="329">
        <f t="shared" si="130"/>
        <v>108</v>
      </c>
    </row>
    <row r="79" spans="1:60" ht="18" customHeight="1">
      <c r="A79" s="287" t="s">
        <v>442</v>
      </c>
      <c r="B79" s="314" t="s">
        <v>443</v>
      </c>
      <c r="C79" s="287">
        <v>388106</v>
      </c>
      <c r="D79" s="289" t="s">
        <v>179</v>
      </c>
      <c r="E79" s="323" t="s">
        <v>444</v>
      </c>
      <c r="F79" s="323" t="s">
        <v>444</v>
      </c>
      <c r="G79" s="323" t="s">
        <v>444</v>
      </c>
      <c r="H79" s="323" t="s">
        <v>444</v>
      </c>
      <c r="I79" s="119"/>
      <c r="J79" s="119"/>
      <c r="K79" s="323" t="s">
        <v>444</v>
      </c>
      <c r="L79" s="323" t="s">
        <v>444</v>
      </c>
      <c r="M79" s="323" t="s">
        <v>444</v>
      </c>
      <c r="N79" s="323" t="s">
        <v>444</v>
      </c>
      <c r="O79" s="323" t="s">
        <v>444</v>
      </c>
      <c r="P79" s="119"/>
      <c r="Q79" s="119"/>
      <c r="R79" s="323" t="s">
        <v>444</v>
      </c>
      <c r="S79" s="330" t="s">
        <v>49</v>
      </c>
      <c r="T79" s="323"/>
      <c r="U79" s="323" t="s">
        <v>49</v>
      </c>
      <c r="V79" s="330" t="s">
        <v>49</v>
      </c>
      <c r="W79" s="119"/>
      <c r="X79" s="324" t="s">
        <v>29</v>
      </c>
      <c r="Y79" s="323"/>
      <c r="Z79" s="330" t="s">
        <v>49</v>
      </c>
      <c r="AA79" s="323" t="s">
        <v>49</v>
      </c>
      <c r="AB79" s="323"/>
      <c r="AC79" s="323"/>
      <c r="AD79" s="324" t="s">
        <v>49</v>
      </c>
      <c r="AE79" s="119"/>
      <c r="AF79" s="330" t="s">
        <v>49</v>
      </c>
      <c r="AG79" s="289">
        <f t="shared" si="107"/>
        <v>42</v>
      </c>
      <c r="AH79" s="294">
        <f t="shared" si="108"/>
        <v>84</v>
      </c>
      <c r="AI79" s="294">
        <f t="shared" si="109"/>
        <v>42</v>
      </c>
      <c r="AJ79" s="334" t="s">
        <v>281</v>
      </c>
      <c r="AK79" s="328">
        <f t="shared" si="110"/>
        <v>42</v>
      </c>
      <c r="AL79" s="328">
        <f t="shared" si="111"/>
        <v>42</v>
      </c>
      <c r="AM79" s="262"/>
      <c r="AN79" s="320"/>
      <c r="AO79" s="320">
        <v>10</v>
      </c>
      <c r="AP79" s="320"/>
      <c r="AQ79" s="320">
        <v>2</v>
      </c>
      <c r="AR79" s="320"/>
      <c r="AS79" s="321">
        <f t="shared" si="112"/>
        <v>0</v>
      </c>
      <c r="AT79" s="321">
        <f t="shared" si="113"/>
        <v>0</v>
      </c>
      <c r="AU79" s="321">
        <f t="shared" si="114"/>
        <v>0</v>
      </c>
      <c r="AV79" s="321">
        <f t="shared" si="115"/>
        <v>0</v>
      </c>
      <c r="AW79" s="321">
        <f t="shared" si="116"/>
        <v>0</v>
      </c>
      <c r="AX79" s="321">
        <f t="shared" si="117"/>
        <v>0</v>
      </c>
      <c r="AY79" s="321">
        <f t="shared" si="118"/>
        <v>0</v>
      </c>
      <c r="AZ79" s="321">
        <f t="shared" si="119"/>
        <v>0</v>
      </c>
      <c r="BA79" s="321">
        <f t="shared" si="120"/>
        <v>7</v>
      </c>
      <c r="BB79" s="321">
        <f t="shared" si="121"/>
        <v>0</v>
      </c>
      <c r="BC79" s="321">
        <f t="shared" si="122"/>
        <v>0</v>
      </c>
      <c r="BD79" s="321">
        <f t="shared" si="123"/>
        <v>0</v>
      </c>
      <c r="BE79" s="321">
        <f t="shared" si="132"/>
        <v>0</v>
      </c>
      <c r="BF79" s="321">
        <f t="shared" si="128"/>
        <v>0</v>
      </c>
      <c r="BG79" s="321">
        <f t="shared" si="131"/>
        <v>72</v>
      </c>
      <c r="BH79" s="329">
        <f t="shared" si="130"/>
        <v>84</v>
      </c>
    </row>
    <row r="80" spans="1:60" ht="18" customHeight="1">
      <c r="A80" s="287" t="s">
        <v>445</v>
      </c>
      <c r="B80" s="314" t="s">
        <v>446</v>
      </c>
      <c r="C80" s="287" t="s">
        <v>447</v>
      </c>
      <c r="D80" s="289" t="s">
        <v>179</v>
      </c>
      <c r="E80" s="323"/>
      <c r="F80" s="323" t="s">
        <v>49</v>
      </c>
      <c r="G80" s="323"/>
      <c r="H80" s="330" t="s">
        <v>49</v>
      </c>
      <c r="I80" s="324" t="s">
        <v>49</v>
      </c>
      <c r="J80" s="119"/>
      <c r="K80" s="330" t="s">
        <v>49</v>
      </c>
      <c r="L80" s="323" t="s">
        <v>49</v>
      </c>
      <c r="M80" s="323"/>
      <c r="N80" s="323" t="s">
        <v>49</v>
      </c>
      <c r="O80" s="323" t="s">
        <v>49</v>
      </c>
      <c r="P80" s="332" t="s">
        <v>49</v>
      </c>
      <c r="Q80" s="332" t="s">
        <v>49</v>
      </c>
      <c r="R80" s="323" t="s">
        <v>49</v>
      </c>
      <c r="S80" s="323"/>
      <c r="T80" s="330" t="s">
        <v>49</v>
      </c>
      <c r="U80" s="323"/>
      <c r="V80" s="323"/>
      <c r="W80" s="119" t="s">
        <v>167</v>
      </c>
      <c r="X80" s="324" t="s">
        <v>49</v>
      </c>
      <c r="Y80" s="323"/>
      <c r="Z80" s="330" t="s">
        <v>49</v>
      </c>
      <c r="AA80" s="323"/>
      <c r="AB80" s="330" t="s">
        <v>49</v>
      </c>
      <c r="AC80" s="323" t="s">
        <v>49</v>
      </c>
      <c r="AD80" s="332" t="s">
        <v>49</v>
      </c>
      <c r="AE80" s="332" t="s">
        <v>49</v>
      </c>
      <c r="AF80" s="323" t="s">
        <v>49</v>
      </c>
      <c r="AG80" s="289">
        <f t="shared" si="107"/>
        <v>114</v>
      </c>
      <c r="AH80" s="294">
        <f t="shared" si="108"/>
        <v>228</v>
      </c>
      <c r="AI80" s="294">
        <f t="shared" si="109"/>
        <v>114</v>
      </c>
      <c r="AJ80" s="334" t="s">
        <v>427</v>
      </c>
      <c r="AK80" s="328">
        <f t="shared" si="110"/>
        <v>114</v>
      </c>
      <c r="AL80" s="328">
        <f t="shared" si="111"/>
        <v>114</v>
      </c>
      <c r="AM80" s="262"/>
      <c r="AN80" s="320"/>
      <c r="AO80" s="320"/>
      <c r="AP80" s="320"/>
      <c r="AQ80" s="320"/>
      <c r="AR80" s="320"/>
      <c r="AS80" s="321">
        <f t="shared" si="112"/>
        <v>0</v>
      </c>
      <c r="AT80" s="321">
        <f t="shared" si="113"/>
        <v>0</v>
      </c>
      <c r="AU80" s="321">
        <f t="shared" si="114"/>
        <v>0</v>
      </c>
      <c r="AV80" s="321">
        <f t="shared" si="115"/>
        <v>0</v>
      </c>
      <c r="AW80" s="321">
        <f t="shared" si="116"/>
        <v>0</v>
      </c>
      <c r="AX80" s="321">
        <f t="shared" si="117"/>
        <v>1</v>
      </c>
      <c r="AY80" s="321">
        <f t="shared" si="118"/>
        <v>0</v>
      </c>
      <c r="AZ80" s="321">
        <f t="shared" si="119"/>
        <v>0</v>
      </c>
      <c r="BA80" s="321">
        <f t="shared" si="120"/>
        <v>18</v>
      </c>
      <c r="BB80" s="321">
        <f t="shared" si="121"/>
        <v>0</v>
      </c>
      <c r="BC80" s="321">
        <f t="shared" si="122"/>
        <v>0</v>
      </c>
      <c r="BD80" s="321">
        <f t="shared" si="123"/>
        <v>0</v>
      </c>
      <c r="BE80" s="321">
        <f>COUNTIF(E80:AF80,"M/N")</f>
        <v>0</v>
      </c>
      <c r="BF80" s="321">
        <f t="shared" si="128"/>
        <v>0</v>
      </c>
      <c r="BG80" s="321">
        <f t="shared" si="131"/>
        <v>0</v>
      </c>
      <c r="BH80" s="329">
        <f t="shared" si="130"/>
        <v>228</v>
      </c>
    </row>
    <row r="81" spans="1:60" ht="18" customHeight="1">
      <c r="A81" s="287" t="s">
        <v>448</v>
      </c>
      <c r="B81" s="288" t="s">
        <v>449</v>
      </c>
      <c r="C81" s="287" t="s">
        <v>214</v>
      </c>
      <c r="D81" s="289" t="s">
        <v>179</v>
      </c>
      <c r="E81" s="323"/>
      <c r="F81" s="323"/>
      <c r="G81" s="323" t="s">
        <v>49</v>
      </c>
      <c r="H81" s="323"/>
      <c r="I81" s="324" t="s">
        <v>49</v>
      </c>
      <c r="J81" s="119"/>
      <c r="K81" s="323"/>
      <c r="L81" s="323"/>
      <c r="M81" s="323" t="s">
        <v>49</v>
      </c>
      <c r="N81" s="323"/>
      <c r="O81" s="323" t="s">
        <v>49</v>
      </c>
      <c r="P81" s="119"/>
      <c r="Q81" s="119"/>
      <c r="R81" s="323"/>
      <c r="S81" s="323" t="s">
        <v>49</v>
      </c>
      <c r="T81" s="323"/>
      <c r="U81" s="323" t="s">
        <v>49</v>
      </c>
      <c r="V81" s="323"/>
      <c r="W81" s="324" t="s">
        <v>49</v>
      </c>
      <c r="X81" s="119"/>
      <c r="Y81" s="323" t="s">
        <v>49</v>
      </c>
      <c r="Z81" s="323"/>
      <c r="AA81" s="323" t="s">
        <v>49</v>
      </c>
      <c r="AB81" s="323"/>
      <c r="AC81" s="323"/>
      <c r="AD81" s="119"/>
      <c r="AE81" s="119" t="s">
        <v>167</v>
      </c>
      <c r="AF81" s="323"/>
      <c r="AG81" s="289">
        <f t="shared" si="107"/>
        <v>114</v>
      </c>
      <c r="AH81" s="294">
        <f t="shared" si="108"/>
        <v>120</v>
      </c>
      <c r="AI81" s="294">
        <f t="shared" si="109"/>
        <v>6</v>
      </c>
      <c r="AJ81" s="326" t="s">
        <v>427</v>
      </c>
      <c r="AK81" s="328">
        <f t="shared" si="110"/>
        <v>114</v>
      </c>
      <c r="AL81" s="328">
        <f t="shared" si="111"/>
        <v>6</v>
      </c>
      <c r="AM81" s="262"/>
      <c r="AN81" s="320"/>
      <c r="AO81" s="320"/>
      <c r="AP81" s="320"/>
      <c r="AQ81" s="320"/>
      <c r="AR81" s="320"/>
      <c r="AS81" s="321">
        <f t="shared" si="112"/>
        <v>0</v>
      </c>
      <c r="AT81" s="321">
        <f t="shared" si="113"/>
        <v>0</v>
      </c>
      <c r="AU81" s="321">
        <f t="shared" si="114"/>
        <v>0</v>
      </c>
      <c r="AV81" s="321">
        <f t="shared" si="115"/>
        <v>0</v>
      </c>
      <c r="AW81" s="321">
        <f t="shared" si="116"/>
        <v>0</v>
      </c>
      <c r="AX81" s="321">
        <f t="shared" si="117"/>
        <v>1</v>
      </c>
      <c r="AY81" s="321">
        <f t="shared" si="118"/>
        <v>0</v>
      </c>
      <c r="AZ81" s="321">
        <f t="shared" si="119"/>
        <v>0</v>
      </c>
      <c r="BA81" s="321">
        <f t="shared" si="120"/>
        <v>9</v>
      </c>
      <c r="BB81" s="321">
        <f t="shared" si="121"/>
        <v>0</v>
      </c>
      <c r="BC81" s="321">
        <f t="shared" si="122"/>
        <v>0</v>
      </c>
      <c r="BD81" s="321">
        <f t="shared" si="123"/>
        <v>0</v>
      </c>
      <c r="BE81" s="321">
        <f aca="true" t="shared" si="133" ref="BE81:BE87">COUNTIF(E81:AF81,"T/SN")</f>
        <v>0</v>
      </c>
      <c r="BF81" s="321">
        <f t="shared" si="128"/>
        <v>0</v>
      </c>
      <c r="BG81" s="321">
        <f t="shared" si="131"/>
        <v>0</v>
      </c>
      <c r="BH81" s="329">
        <f t="shared" si="130"/>
        <v>120</v>
      </c>
    </row>
    <row r="82" spans="1:60" ht="18" customHeight="1">
      <c r="A82" s="287" t="s">
        <v>450</v>
      </c>
      <c r="B82" s="314" t="s">
        <v>451</v>
      </c>
      <c r="C82" s="287">
        <v>650059</v>
      </c>
      <c r="D82" s="289" t="s">
        <v>179</v>
      </c>
      <c r="E82" s="330" t="s">
        <v>49</v>
      </c>
      <c r="F82" s="323" t="s">
        <v>49</v>
      </c>
      <c r="G82" s="323"/>
      <c r="H82" s="323"/>
      <c r="I82" s="324" t="s">
        <v>49</v>
      </c>
      <c r="J82" s="119"/>
      <c r="K82" s="330" t="s">
        <v>49</v>
      </c>
      <c r="L82" s="330" t="s">
        <v>29</v>
      </c>
      <c r="M82" s="323"/>
      <c r="N82" s="330" t="s">
        <v>49</v>
      </c>
      <c r="O82" s="323" t="s">
        <v>49</v>
      </c>
      <c r="P82" s="119"/>
      <c r="Q82" s="119"/>
      <c r="R82" s="323" t="s">
        <v>49</v>
      </c>
      <c r="S82" s="330" t="s">
        <v>49</v>
      </c>
      <c r="T82" s="323"/>
      <c r="U82" s="323" t="s">
        <v>49</v>
      </c>
      <c r="V82" s="330" t="s">
        <v>49</v>
      </c>
      <c r="W82" s="119"/>
      <c r="X82" s="324" t="s">
        <v>49</v>
      </c>
      <c r="Y82" s="323" t="s">
        <v>49</v>
      </c>
      <c r="Z82" s="323"/>
      <c r="AA82" s="323" t="s">
        <v>49</v>
      </c>
      <c r="AB82" s="323"/>
      <c r="AC82" s="330" t="s">
        <v>49</v>
      </c>
      <c r="AD82" s="324" t="s">
        <v>49</v>
      </c>
      <c r="AE82" s="119"/>
      <c r="AF82" s="323"/>
      <c r="AG82" s="289">
        <f t="shared" si="107"/>
        <v>102</v>
      </c>
      <c r="AH82" s="294">
        <f t="shared" si="108"/>
        <v>180</v>
      </c>
      <c r="AI82" s="294">
        <f t="shared" si="109"/>
        <v>78</v>
      </c>
      <c r="AJ82" s="334" t="s">
        <v>427</v>
      </c>
      <c r="AK82" s="328">
        <f t="shared" si="110"/>
        <v>102</v>
      </c>
      <c r="AL82" s="328">
        <f t="shared" si="111"/>
        <v>78</v>
      </c>
      <c r="AM82" s="262"/>
      <c r="AN82" s="320"/>
      <c r="AO82" s="320"/>
      <c r="AP82" s="320"/>
      <c r="AQ82" s="320">
        <v>2</v>
      </c>
      <c r="AR82" s="320"/>
      <c r="AS82" s="321">
        <f t="shared" si="112"/>
        <v>0</v>
      </c>
      <c r="AT82" s="321">
        <f t="shared" si="113"/>
        <v>0</v>
      </c>
      <c r="AU82" s="321">
        <f t="shared" si="114"/>
        <v>0</v>
      </c>
      <c r="AV82" s="321">
        <f t="shared" si="115"/>
        <v>0</v>
      </c>
      <c r="AW82" s="321">
        <f t="shared" si="116"/>
        <v>0</v>
      </c>
      <c r="AX82" s="321">
        <f t="shared" si="117"/>
        <v>0</v>
      </c>
      <c r="AY82" s="321">
        <f t="shared" si="118"/>
        <v>0</v>
      </c>
      <c r="AZ82" s="321">
        <f t="shared" si="119"/>
        <v>0</v>
      </c>
      <c r="BA82" s="321">
        <f t="shared" si="120"/>
        <v>15</v>
      </c>
      <c r="BB82" s="321">
        <f t="shared" si="121"/>
        <v>0</v>
      </c>
      <c r="BC82" s="321">
        <f t="shared" si="122"/>
        <v>0</v>
      </c>
      <c r="BD82" s="321">
        <f t="shared" si="123"/>
        <v>0</v>
      </c>
      <c r="BE82" s="321">
        <f t="shared" si="133"/>
        <v>0</v>
      </c>
      <c r="BF82" s="321">
        <f t="shared" si="128"/>
        <v>0</v>
      </c>
      <c r="BG82" s="321">
        <f t="shared" si="131"/>
        <v>12</v>
      </c>
      <c r="BH82" s="329">
        <f t="shared" si="130"/>
        <v>180</v>
      </c>
    </row>
    <row r="83" spans="1:60" ht="18" customHeight="1">
      <c r="A83" s="287" t="s">
        <v>452</v>
      </c>
      <c r="B83" s="314" t="s">
        <v>453</v>
      </c>
      <c r="C83" s="287" t="s">
        <v>214</v>
      </c>
      <c r="D83" s="289" t="s">
        <v>179</v>
      </c>
      <c r="E83" s="323"/>
      <c r="F83" s="323" t="s">
        <v>49</v>
      </c>
      <c r="G83" s="323"/>
      <c r="H83" s="323"/>
      <c r="I83" s="324" t="s">
        <v>49</v>
      </c>
      <c r="J83" s="119"/>
      <c r="K83" s="323"/>
      <c r="L83" s="323" t="s">
        <v>49</v>
      </c>
      <c r="M83" s="323"/>
      <c r="N83" s="323"/>
      <c r="O83" s="323" t="s">
        <v>49</v>
      </c>
      <c r="P83" s="332" t="s">
        <v>49</v>
      </c>
      <c r="Q83" s="119"/>
      <c r="R83" s="323" t="s">
        <v>49</v>
      </c>
      <c r="S83" s="323"/>
      <c r="T83" s="323"/>
      <c r="U83" s="323" t="s">
        <v>49</v>
      </c>
      <c r="V83" s="323"/>
      <c r="W83" s="119"/>
      <c r="X83" s="324" t="s">
        <v>49</v>
      </c>
      <c r="Y83" s="323"/>
      <c r="Z83" s="323"/>
      <c r="AA83" s="323" t="s">
        <v>49</v>
      </c>
      <c r="AB83" s="323" t="s">
        <v>49</v>
      </c>
      <c r="AC83" s="323"/>
      <c r="AD83" s="119"/>
      <c r="AE83" s="324" t="s">
        <v>454</v>
      </c>
      <c r="AF83" s="323"/>
      <c r="AG83" s="289">
        <f t="shared" si="107"/>
        <v>114</v>
      </c>
      <c r="AH83" s="294">
        <f t="shared" si="108"/>
        <v>132</v>
      </c>
      <c r="AI83" s="294">
        <f t="shared" si="109"/>
        <v>18</v>
      </c>
      <c r="AJ83" s="334" t="s">
        <v>427</v>
      </c>
      <c r="AK83" s="328">
        <f t="shared" si="110"/>
        <v>114</v>
      </c>
      <c r="AL83" s="328">
        <f t="shared" si="111"/>
        <v>18</v>
      </c>
      <c r="AM83" s="262"/>
      <c r="AN83" s="320"/>
      <c r="AO83" s="320"/>
      <c r="AP83" s="320"/>
      <c r="AQ83" s="320"/>
      <c r="AR83" s="320"/>
      <c r="AS83" s="321">
        <f t="shared" si="112"/>
        <v>0</v>
      </c>
      <c r="AT83" s="321">
        <f t="shared" si="113"/>
        <v>0</v>
      </c>
      <c r="AU83" s="321">
        <f t="shared" si="114"/>
        <v>0</v>
      </c>
      <c r="AV83" s="321">
        <f t="shared" si="115"/>
        <v>0</v>
      </c>
      <c r="AW83" s="321">
        <f t="shared" si="116"/>
        <v>0</v>
      </c>
      <c r="AX83" s="321">
        <f t="shared" si="117"/>
        <v>1</v>
      </c>
      <c r="AY83" s="321">
        <f t="shared" si="118"/>
        <v>0</v>
      </c>
      <c r="AZ83" s="321">
        <f t="shared" si="119"/>
        <v>0</v>
      </c>
      <c r="BA83" s="321">
        <f t="shared" si="120"/>
        <v>10</v>
      </c>
      <c r="BB83" s="321">
        <f t="shared" si="121"/>
        <v>0</v>
      </c>
      <c r="BC83" s="321">
        <f t="shared" si="122"/>
        <v>0</v>
      </c>
      <c r="BD83" s="321">
        <f t="shared" si="123"/>
        <v>0</v>
      </c>
      <c r="BE83" s="321">
        <f t="shared" si="133"/>
        <v>0</v>
      </c>
      <c r="BF83" s="321">
        <f>COUNTIF(E83:AF83,"T/I")</f>
        <v>0</v>
      </c>
      <c r="BG83" s="321">
        <f t="shared" si="131"/>
        <v>0</v>
      </c>
      <c r="BH83" s="329">
        <f t="shared" si="130"/>
        <v>132</v>
      </c>
    </row>
    <row r="84" spans="1:60" ht="18" customHeight="1">
      <c r="A84" s="323" t="s">
        <v>455</v>
      </c>
      <c r="B84" s="339" t="s">
        <v>456</v>
      </c>
      <c r="C84" s="287">
        <v>215014</v>
      </c>
      <c r="D84" s="289" t="s">
        <v>179</v>
      </c>
      <c r="E84" s="323"/>
      <c r="F84" s="325" t="s">
        <v>29</v>
      </c>
      <c r="G84" s="325"/>
      <c r="H84" s="325" t="s">
        <v>29</v>
      </c>
      <c r="I84" s="331"/>
      <c r="J84" s="331"/>
      <c r="K84" s="325" t="s">
        <v>29</v>
      </c>
      <c r="L84" s="323" t="s">
        <v>454</v>
      </c>
      <c r="M84" s="323"/>
      <c r="N84" s="323" t="s">
        <v>49</v>
      </c>
      <c r="O84" s="323" t="s">
        <v>49</v>
      </c>
      <c r="P84" s="119"/>
      <c r="Q84" s="324" t="s">
        <v>49</v>
      </c>
      <c r="R84" s="323" t="s">
        <v>49</v>
      </c>
      <c r="S84" s="323"/>
      <c r="T84" s="323" t="s">
        <v>49</v>
      </c>
      <c r="U84" s="325" t="s">
        <v>29</v>
      </c>
      <c r="V84" s="325"/>
      <c r="W84" s="331" t="s">
        <v>29</v>
      </c>
      <c r="X84" s="331"/>
      <c r="Y84" s="325"/>
      <c r="Z84" s="325" t="s">
        <v>29</v>
      </c>
      <c r="AA84" s="325"/>
      <c r="AB84" s="325"/>
      <c r="AC84" s="325" t="s">
        <v>29</v>
      </c>
      <c r="AD84" s="331"/>
      <c r="AE84" s="331"/>
      <c r="AF84" s="325" t="s">
        <v>29</v>
      </c>
      <c r="AG84" s="289">
        <f t="shared" si="107"/>
        <v>30</v>
      </c>
      <c r="AH84" s="294">
        <f t="shared" si="108"/>
        <v>72</v>
      </c>
      <c r="AI84" s="294">
        <f t="shared" si="109"/>
        <v>42</v>
      </c>
      <c r="AJ84" s="334" t="s">
        <v>457</v>
      </c>
      <c r="AK84" s="328">
        <f t="shared" si="110"/>
        <v>30</v>
      </c>
      <c r="AL84" s="328">
        <f t="shared" si="111"/>
        <v>42</v>
      </c>
      <c r="AM84" s="262"/>
      <c r="AN84" s="320"/>
      <c r="AO84" s="320"/>
      <c r="AP84" s="320"/>
      <c r="AQ84" s="320">
        <v>14</v>
      </c>
      <c r="AR84" s="320"/>
      <c r="AS84" s="321">
        <f t="shared" si="112"/>
        <v>0</v>
      </c>
      <c r="AT84" s="321">
        <f t="shared" si="113"/>
        <v>0</v>
      </c>
      <c r="AU84" s="321">
        <f t="shared" si="114"/>
        <v>0</v>
      </c>
      <c r="AV84" s="321">
        <f t="shared" si="115"/>
        <v>0</v>
      </c>
      <c r="AW84" s="321">
        <f t="shared" si="116"/>
        <v>0</v>
      </c>
      <c r="AX84" s="321">
        <f t="shared" si="117"/>
        <v>1</v>
      </c>
      <c r="AY84" s="321">
        <f t="shared" si="118"/>
        <v>0</v>
      </c>
      <c r="AZ84" s="321">
        <f t="shared" si="119"/>
        <v>0</v>
      </c>
      <c r="BA84" s="321">
        <f t="shared" si="120"/>
        <v>5</v>
      </c>
      <c r="BB84" s="321">
        <f t="shared" si="121"/>
        <v>0</v>
      </c>
      <c r="BC84" s="321">
        <f t="shared" si="122"/>
        <v>0</v>
      </c>
      <c r="BD84" s="321">
        <f t="shared" si="123"/>
        <v>0</v>
      </c>
      <c r="BE84" s="321">
        <f t="shared" si="133"/>
        <v>0</v>
      </c>
      <c r="BF84" s="321">
        <f aca="true" t="shared" si="134" ref="BF84:BF87">COUNTIF(E84:AF84,"MTa")</f>
        <v>0</v>
      </c>
      <c r="BG84" s="321">
        <f t="shared" si="131"/>
        <v>84</v>
      </c>
      <c r="BH84" s="329">
        <f t="shared" si="130"/>
        <v>72</v>
      </c>
    </row>
    <row r="85" spans="1:60" ht="18" customHeight="1">
      <c r="A85" s="287" t="s">
        <v>458</v>
      </c>
      <c r="B85" s="288" t="s">
        <v>459</v>
      </c>
      <c r="C85" s="287" t="s">
        <v>214</v>
      </c>
      <c r="D85" s="289" t="s">
        <v>179</v>
      </c>
      <c r="E85" s="323"/>
      <c r="F85" s="325" t="s">
        <v>29</v>
      </c>
      <c r="G85" s="323"/>
      <c r="H85" s="323"/>
      <c r="I85" s="331" t="s">
        <v>29</v>
      </c>
      <c r="J85" s="119"/>
      <c r="K85" s="323"/>
      <c r="L85" s="325" t="s">
        <v>29</v>
      </c>
      <c r="M85" s="323"/>
      <c r="N85" s="323"/>
      <c r="O85" s="323" t="s">
        <v>49</v>
      </c>
      <c r="P85" s="119"/>
      <c r="Q85" s="324" t="s">
        <v>49</v>
      </c>
      <c r="R85" s="323" t="s">
        <v>49</v>
      </c>
      <c r="S85" s="323"/>
      <c r="T85" s="323"/>
      <c r="U85" s="323" t="s">
        <v>49</v>
      </c>
      <c r="V85" s="323"/>
      <c r="W85" s="119"/>
      <c r="X85" s="324" t="s">
        <v>49</v>
      </c>
      <c r="Y85" s="323"/>
      <c r="Z85" s="323"/>
      <c r="AA85" s="323" t="s">
        <v>49</v>
      </c>
      <c r="AB85" s="323"/>
      <c r="AC85" s="338" t="s">
        <v>460</v>
      </c>
      <c r="AD85" s="338"/>
      <c r="AE85" s="338"/>
      <c r="AF85" s="338"/>
      <c r="AG85" s="289">
        <f t="shared" si="107"/>
        <v>72</v>
      </c>
      <c r="AH85" s="294">
        <f t="shared" si="108"/>
        <v>72</v>
      </c>
      <c r="AI85" s="294">
        <f t="shared" si="109"/>
        <v>0</v>
      </c>
      <c r="AJ85" s="334" t="s">
        <v>346</v>
      </c>
      <c r="AK85" s="328">
        <f t="shared" si="110"/>
        <v>72</v>
      </c>
      <c r="AL85" s="328">
        <f t="shared" si="111"/>
        <v>0</v>
      </c>
      <c r="AM85" s="262"/>
      <c r="AN85" s="320"/>
      <c r="AO85" s="320"/>
      <c r="AP85" s="320"/>
      <c r="AQ85" s="320">
        <v>7</v>
      </c>
      <c r="AR85" s="320"/>
      <c r="AS85" s="321">
        <f t="shared" si="112"/>
        <v>0</v>
      </c>
      <c r="AT85" s="321">
        <f t="shared" si="113"/>
        <v>0</v>
      </c>
      <c r="AU85" s="321">
        <f t="shared" si="114"/>
        <v>0</v>
      </c>
      <c r="AV85" s="321">
        <f t="shared" si="115"/>
        <v>0</v>
      </c>
      <c r="AW85" s="321">
        <f t="shared" si="116"/>
        <v>0</v>
      </c>
      <c r="AX85" s="321">
        <f t="shared" si="117"/>
        <v>0</v>
      </c>
      <c r="AY85" s="321">
        <f t="shared" si="118"/>
        <v>0</v>
      </c>
      <c r="AZ85" s="321">
        <f t="shared" si="119"/>
        <v>0</v>
      </c>
      <c r="BA85" s="321">
        <f t="shared" si="120"/>
        <v>6</v>
      </c>
      <c r="BB85" s="321">
        <f t="shared" si="121"/>
        <v>0</v>
      </c>
      <c r="BC85" s="321">
        <f t="shared" si="122"/>
        <v>0</v>
      </c>
      <c r="BD85" s="321">
        <f t="shared" si="123"/>
        <v>0</v>
      </c>
      <c r="BE85" s="321">
        <f t="shared" si="133"/>
        <v>0</v>
      </c>
      <c r="BF85" s="321">
        <f t="shared" si="134"/>
        <v>0</v>
      </c>
      <c r="BG85" s="321">
        <f t="shared" si="131"/>
        <v>42</v>
      </c>
      <c r="BH85" s="329">
        <f t="shared" si="130"/>
        <v>72</v>
      </c>
    </row>
    <row r="86" spans="1:60" ht="18" customHeight="1">
      <c r="A86" s="287" t="s">
        <v>461</v>
      </c>
      <c r="B86" s="314" t="s">
        <v>462</v>
      </c>
      <c r="C86" s="287">
        <v>338570</v>
      </c>
      <c r="D86" s="289" t="s">
        <v>179</v>
      </c>
      <c r="E86" s="323"/>
      <c r="F86" s="323" t="s">
        <v>49</v>
      </c>
      <c r="G86" s="330" t="s">
        <v>49</v>
      </c>
      <c r="H86" s="330" t="s">
        <v>49</v>
      </c>
      <c r="I86" s="324" t="s">
        <v>49</v>
      </c>
      <c r="J86" s="119"/>
      <c r="K86" s="330" t="s">
        <v>49</v>
      </c>
      <c r="L86" s="323" t="s">
        <v>49</v>
      </c>
      <c r="M86" s="330" t="s">
        <v>49</v>
      </c>
      <c r="N86" s="330" t="s">
        <v>49</v>
      </c>
      <c r="O86" s="323" t="s">
        <v>49</v>
      </c>
      <c r="P86" s="119"/>
      <c r="Q86" s="332" t="s">
        <v>49</v>
      </c>
      <c r="R86" s="323" t="s">
        <v>49</v>
      </c>
      <c r="S86" s="323"/>
      <c r="T86" s="330" t="s">
        <v>49</v>
      </c>
      <c r="U86" s="323" t="s">
        <v>49</v>
      </c>
      <c r="V86" s="330" t="s">
        <v>49</v>
      </c>
      <c r="W86" s="119"/>
      <c r="X86" s="324" t="s">
        <v>49</v>
      </c>
      <c r="Y86" s="330" t="s">
        <v>109</v>
      </c>
      <c r="Z86" s="323"/>
      <c r="AA86" s="323" t="s">
        <v>49</v>
      </c>
      <c r="AB86" s="330" t="s">
        <v>49</v>
      </c>
      <c r="AC86" s="330" t="s">
        <v>49</v>
      </c>
      <c r="AD86" s="324" t="s">
        <v>49</v>
      </c>
      <c r="AE86" s="332" t="s">
        <v>49</v>
      </c>
      <c r="AF86" s="330" t="s">
        <v>49</v>
      </c>
      <c r="AG86" s="289">
        <f t="shared" si="107"/>
        <v>114</v>
      </c>
      <c r="AH86" s="294">
        <f t="shared" si="108"/>
        <v>258</v>
      </c>
      <c r="AI86" s="294">
        <f t="shared" si="109"/>
        <v>144</v>
      </c>
      <c r="AJ86" s="334" t="s">
        <v>427</v>
      </c>
      <c r="AK86" s="328">
        <f t="shared" si="110"/>
        <v>114</v>
      </c>
      <c r="AL86" s="328">
        <f t="shared" si="111"/>
        <v>144</v>
      </c>
      <c r="AM86" s="262"/>
      <c r="AN86" s="320"/>
      <c r="AO86" s="320"/>
      <c r="AP86" s="320"/>
      <c r="AQ86" s="320"/>
      <c r="AR86" s="320"/>
      <c r="AS86" s="321">
        <f t="shared" si="112"/>
        <v>0</v>
      </c>
      <c r="AT86" s="321">
        <f t="shared" si="113"/>
        <v>0</v>
      </c>
      <c r="AU86" s="321">
        <f t="shared" si="114"/>
        <v>0</v>
      </c>
      <c r="AV86" s="321">
        <f t="shared" si="115"/>
        <v>0</v>
      </c>
      <c r="AW86" s="321">
        <f t="shared" si="116"/>
        <v>0</v>
      </c>
      <c r="AX86" s="321">
        <f t="shared" si="117"/>
        <v>0</v>
      </c>
      <c r="AY86" s="321">
        <f t="shared" si="118"/>
        <v>1</v>
      </c>
      <c r="AZ86" s="321">
        <f t="shared" si="119"/>
        <v>0</v>
      </c>
      <c r="BA86" s="321">
        <f t="shared" si="120"/>
        <v>21</v>
      </c>
      <c r="BB86" s="321">
        <f t="shared" si="121"/>
        <v>0</v>
      </c>
      <c r="BC86" s="321">
        <f t="shared" si="122"/>
        <v>0</v>
      </c>
      <c r="BD86" s="321">
        <f t="shared" si="123"/>
        <v>0</v>
      </c>
      <c r="BE86" s="321">
        <f t="shared" si="133"/>
        <v>0</v>
      </c>
      <c r="BF86" s="321">
        <f t="shared" si="134"/>
        <v>0</v>
      </c>
      <c r="BG86" s="321">
        <f t="shared" si="131"/>
        <v>0</v>
      </c>
      <c r="BH86" s="329">
        <f t="shared" si="130"/>
        <v>258</v>
      </c>
    </row>
    <row r="87" spans="1:60" ht="18" customHeight="1">
      <c r="A87" s="287" t="s">
        <v>463</v>
      </c>
      <c r="B87" s="314" t="s">
        <v>464</v>
      </c>
      <c r="C87" s="287"/>
      <c r="D87" s="289" t="s">
        <v>179</v>
      </c>
      <c r="E87" s="323"/>
      <c r="F87" s="323"/>
      <c r="G87" s="325" t="s">
        <v>29</v>
      </c>
      <c r="H87" s="323"/>
      <c r="I87" s="324" t="s">
        <v>49</v>
      </c>
      <c r="J87" s="119"/>
      <c r="K87" s="323" t="s">
        <v>49</v>
      </c>
      <c r="L87" s="323"/>
      <c r="M87" s="323" t="s">
        <v>49</v>
      </c>
      <c r="N87" s="323" t="s">
        <v>49</v>
      </c>
      <c r="O87" s="323"/>
      <c r="P87" s="119"/>
      <c r="Q87" s="331" t="s">
        <v>29</v>
      </c>
      <c r="R87" s="323" t="s">
        <v>49</v>
      </c>
      <c r="S87" s="323"/>
      <c r="T87" s="323" t="s">
        <v>49</v>
      </c>
      <c r="U87" s="323"/>
      <c r="V87" s="323"/>
      <c r="W87" s="324" t="s">
        <v>49</v>
      </c>
      <c r="X87" s="119"/>
      <c r="Y87" s="323"/>
      <c r="Z87" s="323" t="s">
        <v>49</v>
      </c>
      <c r="AA87" s="323"/>
      <c r="AB87" s="323"/>
      <c r="AC87" s="323"/>
      <c r="AD87" s="119"/>
      <c r="AE87" s="119"/>
      <c r="AF87" s="323"/>
      <c r="AG87" s="289">
        <f t="shared" si="107"/>
        <v>96</v>
      </c>
      <c r="AH87" s="294">
        <f t="shared" si="108"/>
        <v>96</v>
      </c>
      <c r="AI87" s="294">
        <f t="shared" si="109"/>
        <v>0</v>
      </c>
      <c r="AJ87" s="334" t="s">
        <v>346</v>
      </c>
      <c r="AK87" s="328">
        <f t="shared" si="110"/>
        <v>96</v>
      </c>
      <c r="AL87" s="328">
        <f t="shared" si="111"/>
        <v>0</v>
      </c>
      <c r="AM87" s="262"/>
      <c r="AN87" s="320"/>
      <c r="AO87" s="320"/>
      <c r="AP87" s="320"/>
      <c r="AQ87" s="320">
        <v>3</v>
      </c>
      <c r="AR87" s="320"/>
      <c r="AS87" s="321">
        <f t="shared" si="112"/>
        <v>0</v>
      </c>
      <c r="AT87" s="321">
        <f t="shared" si="113"/>
        <v>0</v>
      </c>
      <c r="AU87" s="321">
        <f t="shared" si="114"/>
        <v>0</v>
      </c>
      <c r="AV87" s="321">
        <f t="shared" si="115"/>
        <v>0</v>
      </c>
      <c r="AW87" s="321">
        <f t="shared" si="116"/>
        <v>0</v>
      </c>
      <c r="AX87" s="321">
        <f t="shared" si="117"/>
        <v>0</v>
      </c>
      <c r="AY87" s="321">
        <f t="shared" si="118"/>
        <v>0</v>
      </c>
      <c r="AZ87" s="321">
        <f t="shared" si="119"/>
        <v>0</v>
      </c>
      <c r="BA87" s="321">
        <f t="shared" si="120"/>
        <v>8</v>
      </c>
      <c r="BB87" s="321">
        <f t="shared" si="121"/>
        <v>0</v>
      </c>
      <c r="BC87" s="321">
        <f t="shared" si="122"/>
        <v>0</v>
      </c>
      <c r="BD87" s="321">
        <f t="shared" si="123"/>
        <v>0</v>
      </c>
      <c r="BE87" s="321">
        <f t="shared" si="133"/>
        <v>0</v>
      </c>
      <c r="BF87" s="321">
        <f t="shared" si="134"/>
        <v>0</v>
      </c>
      <c r="BG87" s="321">
        <f t="shared" si="131"/>
        <v>18</v>
      </c>
      <c r="BH87" s="329">
        <f t="shared" si="130"/>
        <v>96</v>
      </c>
    </row>
    <row r="88" spans="1:60" ht="18" customHeight="1">
      <c r="A88" s="279"/>
      <c r="B88" s="316" t="s">
        <v>2</v>
      </c>
      <c r="C88" s="279" t="s">
        <v>133</v>
      </c>
      <c r="D88" s="279" t="s">
        <v>4</v>
      </c>
      <c r="E88" s="289">
        <v>1</v>
      </c>
      <c r="F88" s="289">
        <v>2</v>
      </c>
      <c r="G88" s="289">
        <v>3</v>
      </c>
      <c r="H88" s="289">
        <v>4</v>
      </c>
      <c r="I88" s="289">
        <v>5</v>
      </c>
      <c r="J88" s="289">
        <v>6</v>
      </c>
      <c r="K88" s="289">
        <v>7</v>
      </c>
      <c r="L88" s="289">
        <v>8</v>
      </c>
      <c r="M88" s="289">
        <v>9</v>
      </c>
      <c r="N88" s="289">
        <v>10</v>
      </c>
      <c r="O88" s="289">
        <v>11</v>
      </c>
      <c r="P88" s="289">
        <v>12</v>
      </c>
      <c r="Q88" s="289">
        <v>13</v>
      </c>
      <c r="R88" s="289">
        <v>14</v>
      </c>
      <c r="S88" s="289">
        <v>15</v>
      </c>
      <c r="T88" s="289">
        <v>16</v>
      </c>
      <c r="U88" s="289">
        <v>17</v>
      </c>
      <c r="V88" s="289">
        <v>18</v>
      </c>
      <c r="W88" s="289">
        <v>19</v>
      </c>
      <c r="X88" s="289">
        <v>20</v>
      </c>
      <c r="Y88" s="289">
        <v>21</v>
      </c>
      <c r="Z88" s="289">
        <v>22</v>
      </c>
      <c r="AA88" s="289">
        <v>23</v>
      </c>
      <c r="AB88" s="289">
        <v>24</v>
      </c>
      <c r="AC88" s="289">
        <v>25</v>
      </c>
      <c r="AD88" s="289">
        <v>26</v>
      </c>
      <c r="AE88" s="289">
        <v>27</v>
      </c>
      <c r="AF88" s="289">
        <v>28</v>
      </c>
      <c r="AG88" s="279" t="s">
        <v>5</v>
      </c>
      <c r="AH88" s="340" t="s">
        <v>6</v>
      </c>
      <c r="AI88" s="340" t="s">
        <v>7</v>
      </c>
      <c r="AJ88" s="326"/>
      <c r="AK88" s="341"/>
      <c r="AL88" s="341"/>
      <c r="AM88" s="136"/>
      <c r="AN88" s="341"/>
      <c r="AO88" s="341"/>
      <c r="AP88" s="341"/>
      <c r="AQ88" s="341"/>
      <c r="AR88" s="341"/>
      <c r="AS88" s="342"/>
      <c r="AT88" s="342"/>
      <c r="AU88" s="342"/>
      <c r="AV88" s="342"/>
      <c r="AW88" s="342"/>
      <c r="AX88" s="342"/>
      <c r="AY88" s="342"/>
      <c r="AZ88" s="342"/>
      <c r="BA88" s="342"/>
      <c r="BB88" s="342"/>
      <c r="BC88" s="342"/>
      <c r="BD88" s="342"/>
      <c r="BE88" s="342"/>
      <c r="BF88" s="342"/>
      <c r="BG88" s="341"/>
      <c r="BH88" s="341"/>
    </row>
    <row r="89" spans="1:60" ht="18" customHeight="1">
      <c r="A89" s="279"/>
      <c r="B89" s="316" t="s">
        <v>268</v>
      </c>
      <c r="C89" s="279" t="s">
        <v>206</v>
      </c>
      <c r="D89" s="279"/>
      <c r="E89" s="279" t="s">
        <v>9</v>
      </c>
      <c r="F89" s="279" t="s">
        <v>10</v>
      </c>
      <c r="G89" s="279" t="s">
        <v>11</v>
      </c>
      <c r="H89" s="279" t="s">
        <v>12</v>
      </c>
      <c r="I89" s="279" t="s">
        <v>13</v>
      </c>
      <c r="J89" s="279" t="s">
        <v>14</v>
      </c>
      <c r="K89" s="279" t="s">
        <v>15</v>
      </c>
      <c r="L89" s="279" t="s">
        <v>9</v>
      </c>
      <c r="M89" s="279" t="s">
        <v>10</v>
      </c>
      <c r="N89" s="279" t="s">
        <v>11</v>
      </c>
      <c r="O89" s="279" t="s">
        <v>12</v>
      </c>
      <c r="P89" s="279" t="s">
        <v>13</v>
      </c>
      <c r="Q89" s="279" t="s">
        <v>14</v>
      </c>
      <c r="R89" s="279" t="s">
        <v>15</v>
      </c>
      <c r="S89" s="279" t="s">
        <v>9</v>
      </c>
      <c r="T89" s="279" t="s">
        <v>10</v>
      </c>
      <c r="U89" s="279" t="s">
        <v>11</v>
      </c>
      <c r="V89" s="279" t="s">
        <v>12</v>
      </c>
      <c r="W89" s="279" t="s">
        <v>13</v>
      </c>
      <c r="X89" s="279" t="s">
        <v>14</v>
      </c>
      <c r="Y89" s="279" t="s">
        <v>15</v>
      </c>
      <c r="Z89" s="279" t="s">
        <v>9</v>
      </c>
      <c r="AA89" s="279" t="s">
        <v>10</v>
      </c>
      <c r="AB89" s="279" t="s">
        <v>11</v>
      </c>
      <c r="AC89" s="279" t="s">
        <v>12</v>
      </c>
      <c r="AD89" s="279" t="s">
        <v>13</v>
      </c>
      <c r="AE89" s="279" t="s">
        <v>14</v>
      </c>
      <c r="AF89" s="279" t="s">
        <v>15</v>
      </c>
      <c r="AG89" s="279"/>
      <c r="AH89" s="340"/>
      <c r="AI89" s="340"/>
      <c r="AJ89" s="326"/>
      <c r="AK89" s="320" t="s">
        <v>5</v>
      </c>
      <c r="AL89" s="320" t="s">
        <v>7</v>
      </c>
      <c r="AM89" s="262"/>
      <c r="AN89" s="320" t="s">
        <v>273</v>
      </c>
      <c r="AO89" s="320" t="s">
        <v>274</v>
      </c>
      <c r="AP89" s="320" t="s">
        <v>275</v>
      </c>
      <c r="AQ89" s="320" t="s">
        <v>29</v>
      </c>
      <c r="AR89" s="320" t="s">
        <v>35</v>
      </c>
      <c r="AS89" s="321" t="s">
        <v>21</v>
      </c>
      <c r="AT89" s="321" t="s">
        <v>47</v>
      </c>
      <c r="AU89" s="321" t="s">
        <v>269</v>
      </c>
      <c r="AV89" s="321" t="s">
        <v>28</v>
      </c>
      <c r="AW89" s="321" t="s">
        <v>22</v>
      </c>
      <c r="AX89" s="321" t="s">
        <v>270</v>
      </c>
      <c r="AY89" s="321" t="s">
        <v>271</v>
      </c>
      <c r="AZ89" s="321" t="s">
        <v>67</v>
      </c>
      <c r="BA89" s="321" t="s">
        <v>49</v>
      </c>
      <c r="BB89" s="321" t="s">
        <v>84</v>
      </c>
      <c r="BC89" s="321" t="s">
        <v>87</v>
      </c>
      <c r="BD89" s="321" t="s">
        <v>90</v>
      </c>
      <c r="BE89" s="321" t="s">
        <v>93</v>
      </c>
      <c r="BF89" s="321" t="s">
        <v>272</v>
      </c>
      <c r="BG89" s="322" t="s">
        <v>276</v>
      </c>
      <c r="BH89" s="322" t="s">
        <v>277</v>
      </c>
    </row>
    <row r="90" spans="1:60" ht="18" customHeight="1">
      <c r="A90" s="323" t="s">
        <v>465</v>
      </c>
      <c r="B90" s="339" t="s">
        <v>466</v>
      </c>
      <c r="C90" s="287" t="s">
        <v>467</v>
      </c>
      <c r="D90" s="289" t="s">
        <v>179</v>
      </c>
      <c r="E90" s="343"/>
      <c r="F90" s="343"/>
      <c r="G90" s="343" t="s">
        <v>49</v>
      </c>
      <c r="H90" s="343" t="s">
        <v>49</v>
      </c>
      <c r="I90" s="344"/>
      <c r="J90" s="344" t="s">
        <v>49</v>
      </c>
      <c r="K90" s="343"/>
      <c r="L90" s="343"/>
      <c r="M90" s="345" t="s">
        <v>29</v>
      </c>
      <c r="N90" s="343"/>
      <c r="O90" s="345" t="s">
        <v>29</v>
      </c>
      <c r="P90" s="346" t="s">
        <v>29</v>
      </c>
      <c r="Q90" s="344"/>
      <c r="R90" s="343"/>
      <c r="S90" s="345" t="s">
        <v>29</v>
      </c>
      <c r="T90" s="343"/>
      <c r="U90" s="343"/>
      <c r="V90" s="343"/>
      <c r="W90" s="344"/>
      <c r="X90" s="344"/>
      <c r="Y90" s="347" t="s">
        <v>112</v>
      </c>
      <c r="Z90" s="347"/>
      <c r="AA90" s="347"/>
      <c r="AB90" s="347"/>
      <c r="AC90" s="347"/>
      <c r="AD90" s="347"/>
      <c r="AE90" s="347"/>
      <c r="AF90" s="347"/>
      <c r="AG90" s="289">
        <f aca="true" t="shared" si="135" ref="AG90:AG103">AK90</f>
        <v>36</v>
      </c>
      <c r="AH90" s="294">
        <f aca="true" t="shared" si="136" ref="AH90:AH103">AG90+AI90</f>
        <v>36</v>
      </c>
      <c r="AI90" s="294">
        <f aca="true" t="shared" si="137" ref="AI90:AI103">AL90</f>
        <v>0</v>
      </c>
      <c r="AJ90" s="334" t="s">
        <v>281</v>
      </c>
      <c r="AK90" s="328">
        <f aca="true" t="shared" si="138" ref="AK90:AK103">$AK$2-BG90</f>
        <v>36</v>
      </c>
      <c r="AL90" s="328">
        <f aca="true" t="shared" si="139" ref="AL90:AL103">(BH90-AK90)</f>
        <v>0</v>
      </c>
      <c r="AM90" s="262"/>
      <c r="AN90" s="320"/>
      <c r="AO90" s="320">
        <v>8</v>
      </c>
      <c r="AP90" s="320"/>
      <c r="AQ90" s="320">
        <v>5</v>
      </c>
      <c r="AR90" s="320"/>
      <c r="AS90" s="321">
        <f aca="true" t="shared" si="140" ref="AS90:AS103">COUNTIF(E90:AF90,"M")</f>
        <v>0</v>
      </c>
      <c r="AT90" s="321">
        <f aca="true" t="shared" si="141" ref="AT90:AT103">COUNTIF(E90:AF90,"T")</f>
        <v>0</v>
      </c>
      <c r="AU90" s="321">
        <f aca="true" t="shared" si="142" ref="AU90:AU103">COUNTIF(E90:AF90,"D")</f>
        <v>0</v>
      </c>
      <c r="AV90" s="321">
        <f aca="true" t="shared" si="143" ref="AV90:AV103">COUNTIF(E90:AF90,"P")</f>
        <v>0</v>
      </c>
      <c r="AW90" s="321">
        <f>COUNTIF(E90:AF90,"M/N")</f>
        <v>0</v>
      </c>
      <c r="AX90" s="321">
        <f aca="true" t="shared" si="144" ref="AX90:AX94">COUNTIF(E90:AF90,"I/I")</f>
        <v>0</v>
      </c>
      <c r="AY90" s="321">
        <f aca="true" t="shared" si="145" ref="AY90:AY103">COUNTIF(E90:AF90,"I")</f>
        <v>0</v>
      </c>
      <c r="AZ90" s="321">
        <f aca="true" t="shared" si="146" ref="AZ90:AZ103">COUNTIF(E90:AF90,"I²")</f>
        <v>0</v>
      </c>
      <c r="BA90" s="321">
        <f aca="true" t="shared" si="147" ref="BA90:BA103">COUNTIF(E90:AF90,"SN")</f>
        <v>3</v>
      </c>
      <c r="BB90" s="321">
        <f aca="true" t="shared" si="148" ref="BB90:BB96">COUNTIF(E90:AF90,"Ma")</f>
        <v>0</v>
      </c>
      <c r="BC90" s="321">
        <f aca="true" t="shared" si="149" ref="BC90:BC103">COUNTIF(E90:AF90,"Ta")</f>
        <v>0</v>
      </c>
      <c r="BD90" s="321">
        <f aca="true" t="shared" si="150" ref="BD90:BD103">COUNTIF(E90:AF90,"Da")</f>
        <v>0</v>
      </c>
      <c r="BE90" s="321">
        <f aca="true" t="shared" si="151" ref="BE90:BE102">COUNTIF(E90:AF90,"T/SN")</f>
        <v>0</v>
      </c>
      <c r="BF90" s="321">
        <f aca="true" t="shared" si="152" ref="BF90:BF97">COUNTIF(E90:AF90,"MTa")</f>
        <v>0</v>
      </c>
      <c r="BG90" s="321">
        <f aca="true" t="shared" si="153" ref="BG90:BG103">((AO90*6)+(AP90*6)+(AQ90*6)+(AR90)+(AN90*6))</f>
        <v>78</v>
      </c>
      <c r="BH90" s="329">
        <f>(AS90*6)+(AT90*6)+(AU90*8)+(AV90*12)+(AW90*18)+(AX90*12)+(AY90*6)+(AZ90*6)+(BA90*12)+(BB90*6)+(BC90*6)+(BD90*8)+(BE90*18)+(BF90*12)</f>
        <v>36</v>
      </c>
    </row>
    <row r="91" spans="1:60" ht="18" customHeight="1">
      <c r="A91" s="287" t="s">
        <v>468</v>
      </c>
      <c r="B91" s="288" t="s">
        <v>469</v>
      </c>
      <c r="C91" s="287"/>
      <c r="D91" s="289" t="s">
        <v>179</v>
      </c>
      <c r="E91" s="343"/>
      <c r="F91" s="348" t="s">
        <v>49</v>
      </c>
      <c r="G91" s="343" t="s">
        <v>49</v>
      </c>
      <c r="H91" s="348" t="s">
        <v>49</v>
      </c>
      <c r="I91" s="344"/>
      <c r="J91" s="344" t="s">
        <v>49</v>
      </c>
      <c r="K91" s="343"/>
      <c r="L91" s="343" t="s">
        <v>49</v>
      </c>
      <c r="M91" s="343" t="s">
        <v>49</v>
      </c>
      <c r="N91" s="343"/>
      <c r="O91" s="348" t="s">
        <v>49</v>
      </c>
      <c r="P91" s="344" t="s">
        <v>49</v>
      </c>
      <c r="Q91" s="344"/>
      <c r="R91" s="343"/>
      <c r="S91" s="343" t="s">
        <v>49</v>
      </c>
      <c r="T91" s="348" t="s">
        <v>49</v>
      </c>
      <c r="U91" s="343"/>
      <c r="V91" s="343" t="s">
        <v>49</v>
      </c>
      <c r="W91" s="349" t="s">
        <v>470</v>
      </c>
      <c r="X91" s="344"/>
      <c r="Y91" s="343" t="s">
        <v>49</v>
      </c>
      <c r="Z91" s="348" t="s">
        <v>49</v>
      </c>
      <c r="AA91" s="348" t="s">
        <v>49</v>
      </c>
      <c r="AB91" s="343" t="s">
        <v>49</v>
      </c>
      <c r="AC91" s="343"/>
      <c r="AD91" s="344"/>
      <c r="AE91" s="344"/>
      <c r="AF91" s="343"/>
      <c r="AG91" s="289">
        <f t="shared" si="135"/>
        <v>114</v>
      </c>
      <c r="AH91" s="294">
        <f t="shared" si="136"/>
        <v>192</v>
      </c>
      <c r="AI91" s="294">
        <f t="shared" si="137"/>
        <v>78</v>
      </c>
      <c r="AJ91" s="334" t="s">
        <v>281</v>
      </c>
      <c r="AK91" s="328">
        <f t="shared" si="138"/>
        <v>114</v>
      </c>
      <c r="AL91" s="328">
        <f t="shared" si="139"/>
        <v>78</v>
      </c>
      <c r="AM91" s="262"/>
      <c r="AN91" s="320"/>
      <c r="AO91" s="320"/>
      <c r="AP91" s="320"/>
      <c r="AQ91" s="320"/>
      <c r="AR91" s="320"/>
      <c r="AS91" s="321">
        <f t="shared" si="140"/>
        <v>0</v>
      </c>
      <c r="AT91" s="321">
        <f t="shared" si="141"/>
        <v>0</v>
      </c>
      <c r="AU91" s="321">
        <f t="shared" si="142"/>
        <v>0</v>
      </c>
      <c r="AV91" s="321">
        <f t="shared" si="143"/>
        <v>0</v>
      </c>
      <c r="AW91" s="321">
        <f aca="true" t="shared" si="154" ref="AW91:AW93">COUNTIF(E91:AF91,"M/T")</f>
        <v>0</v>
      </c>
      <c r="AX91" s="321">
        <f t="shared" si="144"/>
        <v>1</v>
      </c>
      <c r="AY91" s="321">
        <f t="shared" si="145"/>
        <v>0</v>
      </c>
      <c r="AZ91" s="321">
        <f t="shared" si="146"/>
        <v>0</v>
      </c>
      <c r="BA91" s="321">
        <f t="shared" si="147"/>
        <v>15</v>
      </c>
      <c r="BB91" s="321">
        <f t="shared" si="148"/>
        <v>0</v>
      </c>
      <c r="BC91" s="321">
        <f t="shared" si="149"/>
        <v>0</v>
      </c>
      <c r="BD91" s="321">
        <f t="shared" si="150"/>
        <v>0</v>
      </c>
      <c r="BE91" s="321">
        <f t="shared" si="151"/>
        <v>0</v>
      </c>
      <c r="BF91" s="321">
        <f t="shared" si="152"/>
        <v>0</v>
      </c>
      <c r="BG91" s="321">
        <f t="shared" si="153"/>
        <v>0</v>
      </c>
      <c r="BH91" s="329">
        <f aca="true" t="shared" si="155" ref="BH91:BH93">(AS91*6)+(AT91*6)+(AU91*8)+(AV91*12)+(AW91*12)+(AX91*12)+(AY91*6)+(AZ91*6)+(BA91*12)+(BB91*6)+(BC91*6)+(BD91*8)+(BE91*18)+(BF91*12)</f>
        <v>192</v>
      </c>
    </row>
    <row r="92" spans="1:60" ht="18" customHeight="1">
      <c r="A92" s="287" t="s">
        <v>471</v>
      </c>
      <c r="B92" s="288" t="s">
        <v>472</v>
      </c>
      <c r="C92" s="287">
        <v>324020</v>
      </c>
      <c r="D92" s="289" t="s">
        <v>179</v>
      </c>
      <c r="E92" s="350"/>
      <c r="F92" s="350"/>
      <c r="G92" s="323" t="s">
        <v>29</v>
      </c>
      <c r="H92" s="343"/>
      <c r="I92" s="344"/>
      <c r="J92" s="344" t="s">
        <v>49</v>
      </c>
      <c r="K92" s="343"/>
      <c r="L92" s="343"/>
      <c r="M92" s="343" t="s">
        <v>49</v>
      </c>
      <c r="N92" s="343" t="s">
        <v>473</v>
      </c>
      <c r="O92" s="343"/>
      <c r="P92" s="344" t="s">
        <v>49</v>
      </c>
      <c r="Q92" s="344"/>
      <c r="R92" s="343"/>
      <c r="S92" s="343" t="s">
        <v>49</v>
      </c>
      <c r="T92" s="343"/>
      <c r="U92" s="343"/>
      <c r="V92" s="343" t="s">
        <v>49</v>
      </c>
      <c r="W92" s="344"/>
      <c r="X92" s="344"/>
      <c r="Y92" s="343" t="s">
        <v>49</v>
      </c>
      <c r="Z92" s="343"/>
      <c r="AA92" s="343"/>
      <c r="AB92" s="343" t="s">
        <v>49</v>
      </c>
      <c r="AC92" s="343"/>
      <c r="AD92" s="344"/>
      <c r="AE92" s="344" t="s">
        <v>49</v>
      </c>
      <c r="AF92" s="343"/>
      <c r="AG92" s="289">
        <f t="shared" si="135"/>
        <v>102</v>
      </c>
      <c r="AH92" s="294">
        <f t="shared" si="136"/>
        <v>108</v>
      </c>
      <c r="AI92" s="294">
        <f t="shared" si="137"/>
        <v>6</v>
      </c>
      <c r="AJ92" s="334" t="s">
        <v>427</v>
      </c>
      <c r="AK92" s="328">
        <f t="shared" si="138"/>
        <v>102</v>
      </c>
      <c r="AL92" s="328">
        <f t="shared" si="139"/>
        <v>6</v>
      </c>
      <c r="AM92" s="262"/>
      <c r="AN92" s="320"/>
      <c r="AO92" s="320"/>
      <c r="AP92" s="320"/>
      <c r="AQ92" s="320">
        <v>2</v>
      </c>
      <c r="AR92" s="320"/>
      <c r="AS92" s="321">
        <f t="shared" si="140"/>
        <v>0</v>
      </c>
      <c r="AT92" s="321">
        <f t="shared" si="141"/>
        <v>0</v>
      </c>
      <c r="AU92" s="321">
        <f t="shared" si="142"/>
        <v>0</v>
      </c>
      <c r="AV92" s="321">
        <f t="shared" si="143"/>
        <v>0</v>
      </c>
      <c r="AW92" s="321">
        <f t="shared" si="154"/>
        <v>0</v>
      </c>
      <c r="AX92" s="321">
        <f t="shared" si="144"/>
        <v>1</v>
      </c>
      <c r="AY92" s="321">
        <f t="shared" si="145"/>
        <v>0</v>
      </c>
      <c r="AZ92" s="321">
        <f t="shared" si="146"/>
        <v>0</v>
      </c>
      <c r="BA92" s="321">
        <f t="shared" si="147"/>
        <v>8</v>
      </c>
      <c r="BB92" s="321">
        <f t="shared" si="148"/>
        <v>0</v>
      </c>
      <c r="BC92" s="321">
        <f t="shared" si="149"/>
        <v>0</v>
      </c>
      <c r="BD92" s="321">
        <f t="shared" si="150"/>
        <v>0</v>
      </c>
      <c r="BE92" s="321">
        <f t="shared" si="151"/>
        <v>0</v>
      </c>
      <c r="BF92" s="321">
        <f t="shared" si="152"/>
        <v>0</v>
      </c>
      <c r="BG92" s="321">
        <f t="shared" si="153"/>
        <v>12</v>
      </c>
      <c r="BH92" s="329">
        <f t="shared" si="155"/>
        <v>108</v>
      </c>
    </row>
    <row r="93" spans="1:60" ht="18" customHeight="1">
      <c r="A93" s="287" t="s">
        <v>474</v>
      </c>
      <c r="B93" s="288" t="s">
        <v>475</v>
      </c>
      <c r="C93" s="287"/>
      <c r="D93" s="289" t="s">
        <v>179</v>
      </c>
      <c r="E93" s="343"/>
      <c r="F93" s="343"/>
      <c r="G93" s="343" t="s">
        <v>49</v>
      </c>
      <c r="H93" s="343"/>
      <c r="I93" s="344"/>
      <c r="J93" s="344" t="s">
        <v>49</v>
      </c>
      <c r="K93" s="343"/>
      <c r="L93" s="343" t="s">
        <v>49</v>
      </c>
      <c r="M93" s="343" t="s">
        <v>49</v>
      </c>
      <c r="N93" s="343"/>
      <c r="O93" s="343"/>
      <c r="P93" s="349" t="s">
        <v>470</v>
      </c>
      <c r="Q93" s="344"/>
      <c r="R93" s="343"/>
      <c r="S93" s="343" t="s">
        <v>49</v>
      </c>
      <c r="T93" s="343"/>
      <c r="U93" s="343"/>
      <c r="V93" s="343" t="s">
        <v>49</v>
      </c>
      <c r="W93" s="344" t="s">
        <v>49</v>
      </c>
      <c r="X93" s="344"/>
      <c r="Y93" s="343" t="s">
        <v>49</v>
      </c>
      <c r="Z93" s="343" t="s">
        <v>49</v>
      </c>
      <c r="AA93" s="343"/>
      <c r="AB93" s="343"/>
      <c r="AC93" s="343"/>
      <c r="AD93" s="344"/>
      <c r="AE93" s="344"/>
      <c r="AF93" s="343"/>
      <c r="AG93" s="289">
        <f t="shared" si="135"/>
        <v>114</v>
      </c>
      <c r="AH93" s="294">
        <f t="shared" si="136"/>
        <v>120</v>
      </c>
      <c r="AI93" s="294">
        <f t="shared" si="137"/>
        <v>6</v>
      </c>
      <c r="AJ93" s="334" t="s">
        <v>281</v>
      </c>
      <c r="AK93" s="328">
        <f t="shared" si="138"/>
        <v>114</v>
      </c>
      <c r="AL93" s="328">
        <f t="shared" si="139"/>
        <v>6</v>
      </c>
      <c r="AM93" s="262"/>
      <c r="AN93" s="320"/>
      <c r="AO93" s="320"/>
      <c r="AP93" s="320"/>
      <c r="AQ93" s="320"/>
      <c r="AR93" s="320"/>
      <c r="AS93" s="321">
        <f t="shared" si="140"/>
        <v>0</v>
      </c>
      <c r="AT93" s="321">
        <f t="shared" si="141"/>
        <v>0</v>
      </c>
      <c r="AU93" s="321">
        <f t="shared" si="142"/>
        <v>0</v>
      </c>
      <c r="AV93" s="321">
        <f t="shared" si="143"/>
        <v>0</v>
      </c>
      <c r="AW93" s="321">
        <f t="shared" si="154"/>
        <v>0</v>
      </c>
      <c r="AX93" s="321">
        <f t="shared" si="144"/>
        <v>1</v>
      </c>
      <c r="AY93" s="321">
        <f t="shared" si="145"/>
        <v>0</v>
      </c>
      <c r="AZ93" s="321">
        <f t="shared" si="146"/>
        <v>0</v>
      </c>
      <c r="BA93" s="321">
        <f t="shared" si="147"/>
        <v>9</v>
      </c>
      <c r="BB93" s="321">
        <f t="shared" si="148"/>
        <v>0</v>
      </c>
      <c r="BC93" s="321">
        <f t="shared" si="149"/>
        <v>0</v>
      </c>
      <c r="BD93" s="321">
        <f t="shared" si="150"/>
        <v>0</v>
      </c>
      <c r="BE93" s="321">
        <f t="shared" si="151"/>
        <v>0</v>
      </c>
      <c r="BF93" s="321">
        <f t="shared" si="152"/>
        <v>0</v>
      </c>
      <c r="BG93" s="321">
        <f t="shared" si="153"/>
        <v>0</v>
      </c>
      <c r="BH93" s="329">
        <f t="shared" si="155"/>
        <v>120</v>
      </c>
    </row>
    <row r="94" spans="1:60" ht="18" customHeight="1">
      <c r="A94" s="287" t="s">
        <v>476</v>
      </c>
      <c r="B94" s="288" t="s">
        <v>477</v>
      </c>
      <c r="C94" s="287"/>
      <c r="D94" s="289" t="s">
        <v>179</v>
      </c>
      <c r="E94" s="345" t="s">
        <v>274</v>
      </c>
      <c r="F94" s="345" t="s">
        <v>274</v>
      </c>
      <c r="G94" s="345" t="s">
        <v>274</v>
      </c>
      <c r="H94" s="345" t="s">
        <v>274</v>
      </c>
      <c r="I94" s="344"/>
      <c r="J94" s="344"/>
      <c r="K94" s="345" t="s">
        <v>274</v>
      </c>
      <c r="L94" s="345" t="s">
        <v>274</v>
      </c>
      <c r="M94" s="345" t="s">
        <v>274</v>
      </c>
      <c r="N94" s="345" t="s">
        <v>274</v>
      </c>
      <c r="O94" s="345" t="s">
        <v>274</v>
      </c>
      <c r="P94" s="344"/>
      <c r="Q94" s="344"/>
      <c r="R94" s="345" t="s">
        <v>274</v>
      </c>
      <c r="S94" s="345" t="s">
        <v>274</v>
      </c>
      <c r="T94" s="345" t="s">
        <v>274</v>
      </c>
      <c r="U94" s="345" t="s">
        <v>274</v>
      </c>
      <c r="V94" s="345" t="s">
        <v>274</v>
      </c>
      <c r="W94" s="344"/>
      <c r="X94" s="344"/>
      <c r="Y94" s="345" t="s">
        <v>274</v>
      </c>
      <c r="Z94" s="345" t="s">
        <v>274</v>
      </c>
      <c r="AA94" s="348" t="s">
        <v>49</v>
      </c>
      <c r="AB94" s="323" t="s">
        <v>454</v>
      </c>
      <c r="AC94" s="350"/>
      <c r="AD94" s="344" t="s">
        <v>49</v>
      </c>
      <c r="AE94" s="344"/>
      <c r="AF94" s="350"/>
      <c r="AG94" s="289">
        <f t="shared" si="135"/>
        <v>18</v>
      </c>
      <c r="AH94" s="294">
        <f t="shared" si="136"/>
        <v>36</v>
      </c>
      <c r="AI94" s="294">
        <f t="shared" si="137"/>
        <v>18</v>
      </c>
      <c r="AJ94" s="334" t="s">
        <v>427</v>
      </c>
      <c r="AK94" s="328">
        <f t="shared" si="138"/>
        <v>18</v>
      </c>
      <c r="AL94" s="328">
        <f t="shared" si="139"/>
        <v>18</v>
      </c>
      <c r="AM94" s="262"/>
      <c r="AN94" s="320"/>
      <c r="AO94" s="320">
        <v>16</v>
      </c>
      <c r="AP94" s="320"/>
      <c r="AQ94" s="320"/>
      <c r="AR94" s="320"/>
      <c r="AS94" s="321">
        <f t="shared" si="140"/>
        <v>0</v>
      </c>
      <c r="AT94" s="321">
        <f t="shared" si="141"/>
        <v>0</v>
      </c>
      <c r="AU94" s="321">
        <f t="shared" si="142"/>
        <v>0</v>
      </c>
      <c r="AV94" s="321">
        <f t="shared" si="143"/>
        <v>0</v>
      </c>
      <c r="AW94" s="321">
        <f>COUNTIF(E94:AF94,"M/SN")</f>
        <v>0</v>
      </c>
      <c r="AX94" s="321">
        <f t="shared" si="144"/>
        <v>1</v>
      </c>
      <c r="AY94" s="321">
        <f t="shared" si="145"/>
        <v>0</v>
      </c>
      <c r="AZ94" s="321">
        <f t="shared" si="146"/>
        <v>0</v>
      </c>
      <c r="BA94" s="321">
        <f t="shared" si="147"/>
        <v>2</v>
      </c>
      <c r="BB94" s="321">
        <f t="shared" si="148"/>
        <v>0</v>
      </c>
      <c r="BC94" s="321">
        <f t="shared" si="149"/>
        <v>0</v>
      </c>
      <c r="BD94" s="321">
        <f t="shared" si="150"/>
        <v>0</v>
      </c>
      <c r="BE94" s="321">
        <f t="shared" si="151"/>
        <v>0</v>
      </c>
      <c r="BF94" s="321">
        <f t="shared" si="152"/>
        <v>0</v>
      </c>
      <c r="BG94" s="321">
        <f t="shared" si="153"/>
        <v>96</v>
      </c>
      <c r="BH94" s="329">
        <f>(AS94*6)+(AT94*6)+(AU94*8)+(AV94*12)+(AW94*18)+(AX94*12)+(AY94*6)+(AZ94*6)+(BA94*12)+(BB94*6)+(BC94*6)+(BD94*8)+(BE94*18)+(BF94*12)</f>
        <v>36</v>
      </c>
    </row>
    <row r="95" spans="1:60" ht="18" customHeight="1">
      <c r="A95" s="287" t="s">
        <v>478</v>
      </c>
      <c r="B95" s="288" t="s">
        <v>479</v>
      </c>
      <c r="C95" s="287"/>
      <c r="D95" s="289" t="s">
        <v>179</v>
      </c>
      <c r="E95" s="343" t="s">
        <v>49</v>
      </c>
      <c r="F95" s="343" t="s">
        <v>49</v>
      </c>
      <c r="G95" s="343" t="s">
        <v>49</v>
      </c>
      <c r="H95" s="343" t="s">
        <v>49</v>
      </c>
      <c r="I95" s="344"/>
      <c r="J95" s="344" t="s">
        <v>49</v>
      </c>
      <c r="K95" s="343" t="s">
        <v>49</v>
      </c>
      <c r="L95" s="343" t="s">
        <v>49</v>
      </c>
      <c r="M95" s="343" t="s">
        <v>49</v>
      </c>
      <c r="N95" s="343" t="s">
        <v>49</v>
      </c>
      <c r="O95" s="343"/>
      <c r="P95" s="344" t="s">
        <v>49</v>
      </c>
      <c r="Q95" s="344" t="s">
        <v>49</v>
      </c>
      <c r="R95" s="343" t="s">
        <v>49</v>
      </c>
      <c r="S95" s="343" t="s">
        <v>49</v>
      </c>
      <c r="T95" s="343" t="s">
        <v>49</v>
      </c>
      <c r="U95" s="343"/>
      <c r="V95" s="343" t="s">
        <v>49</v>
      </c>
      <c r="W95" s="344" t="s">
        <v>49</v>
      </c>
      <c r="X95" s="344" t="s">
        <v>49</v>
      </c>
      <c r="Y95" s="343" t="s">
        <v>49</v>
      </c>
      <c r="Z95" s="343"/>
      <c r="AA95" s="343" t="s">
        <v>81</v>
      </c>
      <c r="AB95" s="343" t="s">
        <v>81</v>
      </c>
      <c r="AC95" s="343" t="s">
        <v>81</v>
      </c>
      <c r="AD95" s="344" t="s">
        <v>49</v>
      </c>
      <c r="AE95" s="344" t="s">
        <v>49</v>
      </c>
      <c r="AF95" s="343"/>
      <c r="AG95" s="289">
        <f t="shared" si="135"/>
        <v>96</v>
      </c>
      <c r="AH95" s="294">
        <f t="shared" si="136"/>
        <v>240</v>
      </c>
      <c r="AI95" s="294">
        <f t="shared" si="137"/>
        <v>144</v>
      </c>
      <c r="AJ95" s="334" t="s">
        <v>427</v>
      </c>
      <c r="AK95" s="328">
        <f t="shared" si="138"/>
        <v>96</v>
      </c>
      <c r="AL95" s="328">
        <f t="shared" si="139"/>
        <v>144</v>
      </c>
      <c r="AM95" s="262"/>
      <c r="AN95" s="320"/>
      <c r="AO95" s="320">
        <v>3</v>
      </c>
      <c r="AP95" s="320"/>
      <c r="AQ95" s="320"/>
      <c r="AR95" s="320"/>
      <c r="AS95" s="321">
        <f t="shared" si="140"/>
        <v>0</v>
      </c>
      <c r="AT95" s="321">
        <f t="shared" si="141"/>
        <v>0</v>
      </c>
      <c r="AU95" s="321">
        <f t="shared" si="142"/>
        <v>0</v>
      </c>
      <c r="AV95" s="321">
        <f t="shared" si="143"/>
        <v>0</v>
      </c>
      <c r="AW95" s="321">
        <f>COUNTIF(E95:AF95,"P/I")</f>
        <v>0</v>
      </c>
      <c r="AX95" s="321">
        <f>COUNTIF(E95:AF95,"T/N")</f>
        <v>0</v>
      </c>
      <c r="AY95" s="321">
        <f t="shared" si="145"/>
        <v>0</v>
      </c>
      <c r="AZ95" s="321">
        <f t="shared" si="146"/>
        <v>0</v>
      </c>
      <c r="BA95" s="321">
        <f t="shared" si="147"/>
        <v>20</v>
      </c>
      <c r="BB95" s="321">
        <f t="shared" si="148"/>
        <v>0</v>
      </c>
      <c r="BC95" s="321">
        <f t="shared" si="149"/>
        <v>0</v>
      </c>
      <c r="BD95" s="321">
        <f t="shared" si="150"/>
        <v>0</v>
      </c>
      <c r="BE95" s="321">
        <f t="shared" si="151"/>
        <v>0</v>
      </c>
      <c r="BF95" s="321">
        <f t="shared" si="152"/>
        <v>0</v>
      </c>
      <c r="BG95" s="321">
        <f t="shared" si="153"/>
        <v>18</v>
      </c>
      <c r="BH95" s="329">
        <f>(AS95*6)+(AT95*6)+(AU95*8)+(AV95*12)+(AW95*18)+(AX95*18)+(AY95*6)+(AZ95*6)+(BA95*12)+(BB95*18)+(BC95*6)+(BD95*8)+(BE95*18)+(BF95*12)</f>
        <v>240</v>
      </c>
    </row>
    <row r="96" spans="1:60" ht="18" customHeight="1">
      <c r="A96" s="287" t="s">
        <v>480</v>
      </c>
      <c r="B96" s="288" t="s">
        <v>481</v>
      </c>
      <c r="C96" s="287">
        <v>698638</v>
      </c>
      <c r="D96" s="289" t="s">
        <v>179</v>
      </c>
      <c r="E96" s="343" t="s">
        <v>49</v>
      </c>
      <c r="F96" s="343"/>
      <c r="G96" s="343" t="s">
        <v>29</v>
      </c>
      <c r="H96" s="343"/>
      <c r="I96" s="351" t="s">
        <v>49</v>
      </c>
      <c r="J96" s="344" t="s">
        <v>49</v>
      </c>
      <c r="K96" s="343" t="s">
        <v>49</v>
      </c>
      <c r="L96" s="343"/>
      <c r="M96" s="343" t="s">
        <v>49</v>
      </c>
      <c r="N96" s="343"/>
      <c r="O96" s="343"/>
      <c r="P96" s="344" t="s">
        <v>49</v>
      </c>
      <c r="Q96" s="344"/>
      <c r="R96" s="343"/>
      <c r="S96" s="343" t="s">
        <v>49</v>
      </c>
      <c r="T96" s="343"/>
      <c r="U96" s="343"/>
      <c r="V96" s="343"/>
      <c r="W96" s="344"/>
      <c r="X96" s="344"/>
      <c r="Y96" s="343" t="s">
        <v>49</v>
      </c>
      <c r="Z96" s="343"/>
      <c r="AA96" s="343"/>
      <c r="AB96" s="343"/>
      <c r="AC96" s="343" t="s">
        <v>49</v>
      </c>
      <c r="AD96" s="351" t="s">
        <v>49</v>
      </c>
      <c r="AE96" s="349" t="s">
        <v>470</v>
      </c>
      <c r="AF96" s="348" t="s">
        <v>49</v>
      </c>
      <c r="AG96" s="289">
        <f t="shared" si="135"/>
        <v>102</v>
      </c>
      <c r="AH96" s="294">
        <f t="shared" si="136"/>
        <v>144</v>
      </c>
      <c r="AI96" s="294">
        <f t="shared" si="137"/>
        <v>42</v>
      </c>
      <c r="AJ96" s="334" t="s">
        <v>427</v>
      </c>
      <c r="AK96" s="328">
        <f t="shared" si="138"/>
        <v>102</v>
      </c>
      <c r="AL96" s="328">
        <f t="shared" si="139"/>
        <v>42</v>
      </c>
      <c r="AM96" s="262"/>
      <c r="AN96" s="320"/>
      <c r="AO96" s="320"/>
      <c r="AP96" s="320"/>
      <c r="AQ96" s="320">
        <v>2</v>
      </c>
      <c r="AR96" s="320"/>
      <c r="AS96" s="321">
        <f t="shared" si="140"/>
        <v>0</v>
      </c>
      <c r="AT96" s="321">
        <f t="shared" si="141"/>
        <v>0</v>
      </c>
      <c r="AU96" s="321">
        <f t="shared" si="142"/>
        <v>0</v>
      </c>
      <c r="AV96" s="321">
        <f t="shared" si="143"/>
        <v>0</v>
      </c>
      <c r="AW96" s="321">
        <f>COUNTIF(E96:AF96,"M/N")</f>
        <v>0</v>
      </c>
      <c r="AX96" s="321">
        <f aca="true" t="shared" si="156" ref="AX96:AX103">COUNTIF(E96:AF96,"I/I")</f>
        <v>1</v>
      </c>
      <c r="AY96" s="321">
        <f t="shared" si="145"/>
        <v>0</v>
      </c>
      <c r="AZ96" s="321">
        <f t="shared" si="146"/>
        <v>0</v>
      </c>
      <c r="BA96" s="321">
        <f t="shared" si="147"/>
        <v>11</v>
      </c>
      <c r="BB96" s="321">
        <f t="shared" si="148"/>
        <v>0</v>
      </c>
      <c r="BC96" s="321">
        <f t="shared" si="149"/>
        <v>0</v>
      </c>
      <c r="BD96" s="321">
        <f t="shared" si="150"/>
        <v>0</v>
      </c>
      <c r="BE96" s="321">
        <f t="shared" si="151"/>
        <v>0</v>
      </c>
      <c r="BF96" s="321">
        <f t="shared" si="152"/>
        <v>0</v>
      </c>
      <c r="BG96" s="321">
        <f t="shared" si="153"/>
        <v>12</v>
      </c>
      <c r="BH96" s="329">
        <f>(AS96*6)+(AT96*6)+(AU96*8)+(AV96*12)+(AW96*18)+(AX96*12)+(AY96*6)+(AZ96*6)+(BA96*12)+(BB96*6)+(BC96*6)+(BD96*8)+(BE96*18)+(BF96*12)</f>
        <v>144</v>
      </c>
    </row>
    <row r="97" spans="1:60" ht="18" customHeight="1">
      <c r="A97" s="287" t="s">
        <v>482</v>
      </c>
      <c r="B97" s="288" t="s">
        <v>483</v>
      </c>
      <c r="C97" s="287"/>
      <c r="D97" s="289" t="s">
        <v>179</v>
      </c>
      <c r="E97" s="348" t="s">
        <v>49</v>
      </c>
      <c r="F97" s="343"/>
      <c r="G97" s="343" t="s">
        <v>49</v>
      </c>
      <c r="H97" s="348" t="s">
        <v>49</v>
      </c>
      <c r="I97" s="351" t="s">
        <v>49</v>
      </c>
      <c r="J97" s="344" t="s">
        <v>49</v>
      </c>
      <c r="K97" s="343"/>
      <c r="L97" s="343"/>
      <c r="M97" s="343" t="s">
        <v>49</v>
      </c>
      <c r="N97" s="343"/>
      <c r="O97" s="343"/>
      <c r="P97" s="344" t="s">
        <v>49</v>
      </c>
      <c r="Q97" s="344"/>
      <c r="R97" s="343"/>
      <c r="S97" s="345" t="s">
        <v>29</v>
      </c>
      <c r="T97" s="343"/>
      <c r="U97" s="345" t="s">
        <v>29</v>
      </c>
      <c r="V97" s="345" t="s">
        <v>29</v>
      </c>
      <c r="W97" s="344"/>
      <c r="X97" s="344"/>
      <c r="Y97" s="345" t="s">
        <v>29</v>
      </c>
      <c r="Z97" s="343"/>
      <c r="AA97" s="343"/>
      <c r="AB97" s="348" t="s">
        <v>49</v>
      </c>
      <c r="AC97" s="343"/>
      <c r="AD97" s="351" t="s">
        <v>49</v>
      </c>
      <c r="AE97" s="344"/>
      <c r="AF97" s="343" t="s">
        <v>49</v>
      </c>
      <c r="AG97" s="289">
        <f t="shared" si="135"/>
        <v>66</v>
      </c>
      <c r="AH97" s="294">
        <f t="shared" si="136"/>
        <v>120</v>
      </c>
      <c r="AI97" s="294">
        <f t="shared" si="137"/>
        <v>54</v>
      </c>
      <c r="AJ97" s="334" t="s">
        <v>281</v>
      </c>
      <c r="AK97" s="328">
        <f t="shared" si="138"/>
        <v>66</v>
      </c>
      <c r="AL97" s="328">
        <f t="shared" si="139"/>
        <v>54</v>
      </c>
      <c r="AM97" s="262"/>
      <c r="AN97" s="320"/>
      <c r="AO97" s="320"/>
      <c r="AP97" s="320"/>
      <c r="AQ97" s="320">
        <v>8</v>
      </c>
      <c r="AR97" s="320"/>
      <c r="AS97" s="321">
        <f t="shared" si="140"/>
        <v>0</v>
      </c>
      <c r="AT97" s="321">
        <f t="shared" si="141"/>
        <v>0</v>
      </c>
      <c r="AU97" s="321">
        <f t="shared" si="142"/>
        <v>0</v>
      </c>
      <c r="AV97" s="321">
        <f t="shared" si="143"/>
        <v>0</v>
      </c>
      <c r="AW97" s="321">
        <f aca="true" t="shared" si="157" ref="AW97:AW103">COUNTIF(E97:AF97,"M/T")</f>
        <v>0</v>
      </c>
      <c r="AX97" s="321">
        <f t="shared" si="156"/>
        <v>0</v>
      </c>
      <c r="AY97" s="321">
        <f t="shared" si="145"/>
        <v>0</v>
      </c>
      <c r="AZ97" s="321">
        <f t="shared" si="146"/>
        <v>0</v>
      </c>
      <c r="BA97" s="321">
        <f t="shared" si="147"/>
        <v>10</v>
      </c>
      <c r="BB97" s="321">
        <f>COUNTIF(E97:AF97,"T/N")</f>
        <v>0</v>
      </c>
      <c r="BC97" s="321">
        <f t="shared" si="149"/>
        <v>0</v>
      </c>
      <c r="BD97" s="321">
        <f t="shared" si="150"/>
        <v>0</v>
      </c>
      <c r="BE97" s="321">
        <f t="shared" si="151"/>
        <v>0</v>
      </c>
      <c r="BF97" s="321">
        <f t="shared" si="152"/>
        <v>0</v>
      </c>
      <c r="BG97" s="321">
        <f t="shared" si="153"/>
        <v>48</v>
      </c>
      <c r="BH97" s="329">
        <f>(AS97*6)+(AT97*6)+(AU97*8)+(AV97*12)+(AW97*12)+(AX97*12)+(AY97*6)+(AZ97*6)+(BA97*12)+(BB97*18)+(BC97*6)+(BD97*8)+(BE97*18)+(BF97*12)</f>
        <v>120</v>
      </c>
    </row>
    <row r="98" spans="1:60" ht="18" customHeight="1">
      <c r="A98" s="287" t="s">
        <v>484</v>
      </c>
      <c r="B98" s="288" t="s">
        <v>485</v>
      </c>
      <c r="C98" s="287">
        <v>731501</v>
      </c>
      <c r="D98" s="289" t="s">
        <v>179</v>
      </c>
      <c r="E98" s="343"/>
      <c r="F98" s="348" t="s">
        <v>49</v>
      </c>
      <c r="G98" s="343" t="s">
        <v>49</v>
      </c>
      <c r="H98" s="348" t="s">
        <v>49</v>
      </c>
      <c r="I98" s="344"/>
      <c r="J98" s="344" t="s">
        <v>49</v>
      </c>
      <c r="K98" s="343"/>
      <c r="L98" s="348" t="s">
        <v>49</v>
      </c>
      <c r="M98" s="343" t="s">
        <v>49</v>
      </c>
      <c r="N98" s="348" t="s">
        <v>49</v>
      </c>
      <c r="O98" s="348" t="s">
        <v>49</v>
      </c>
      <c r="P98" s="344" t="s">
        <v>49</v>
      </c>
      <c r="Q98" s="344"/>
      <c r="R98" s="348" t="s">
        <v>49</v>
      </c>
      <c r="S98" s="343" t="s">
        <v>49</v>
      </c>
      <c r="T98" s="348" t="s">
        <v>109</v>
      </c>
      <c r="U98" s="343"/>
      <c r="V98" s="343" t="s">
        <v>49</v>
      </c>
      <c r="W98" s="351" t="s">
        <v>49</v>
      </c>
      <c r="X98" s="344"/>
      <c r="Y98" s="343" t="s">
        <v>49</v>
      </c>
      <c r="Z98" s="348" t="s">
        <v>109</v>
      </c>
      <c r="AA98" s="343"/>
      <c r="AB98" s="343" t="s">
        <v>49</v>
      </c>
      <c r="AC98" s="348" t="s">
        <v>49</v>
      </c>
      <c r="AD98" s="344" t="s">
        <v>49</v>
      </c>
      <c r="AE98" s="344"/>
      <c r="AF98" s="348" t="s">
        <v>109</v>
      </c>
      <c r="AG98" s="289">
        <f t="shared" si="135"/>
        <v>114</v>
      </c>
      <c r="AH98" s="294">
        <f t="shared" si="136"/>
        <v>222</v>
      </c>
      <c r="AI98" s="294">
        <f t="shared" si="137"/>
        <v>108</v>
      </c>
      <c r="AJ98" s="334" t="s">
        <v>427</v>
      </c>
      <c r="AK98" s="328">
        <f t="shared" si="138"/>
        <v>114</v>
      </c>
      <c r="AL98" s="328">
        <f t="shared" si="139"/>
        <v>108</v>
      </c>
      <c r="AM98" s="262"/>
      <c r="AN98" s="320"/>
      <c r="AO98" s="320"/>
      <c r="AP98" s="320"/>
      <c r="AQ98" s="320"/>
      <c r="AR98" s="320"/>
      <c r="AS98" s="321">
        <f t="shared" si="140"/>
        <v>0</v>
      </c>
      <c r="AT98" s="321">
        <f t="shared" si="141"/>
        <v>0</v>
      </c>
      <c r="AU98" s="321">
        <f t="shared" si="142"/>
        <v>0</v>
      </c>
      <c r="AV98" s="321">
        <f t="shared" si="143"/>
        <v>0</v>
      </c>
      <c r="AW98" s="321">
        <f t="shared" si="157"/>
        <v>0</v>
      </c>
      <c r="AX98" s="321">
        <f t="shared" si="156"/>
        <v>0</v>
      </c>
      <c r="AY98" s="321">
        <f t="shared" si="145"/>
        <v>3</v>
      </c>
      <c r="AZ98" s="321">
        <f t="shared" si="146"/>
        <v>0</v>
      </c>
      <c r="BA98" s="321">
        <f t="shared" si="147"/>
        <v>17</v>
      </c>
      <c r="BB98" s="321">
        <f aca="true" t="shared" si="158" ref="BB98:BB101">COUNTIF(E98:AF98,"Ma")</f>
        <v>0</v>
      </c>
      <c r="BC98" s="321">
        <f t="shared" si="149"/>
        <v>0</v>
      </c>
      <c r="BD98" s="321">
        <f t="shared" si="150"/>
        <v>0</v>
      </c>
      <c r="BE98" s="321">
        <f t="shared" si="151"/>
        <v>0</v>
      </c>
      <c r="BF98" s="321">
        <f>COUNTIF(E98:AF98,"T/I")</f>
        <v>0</v>
      </c>
      <c r="BG98" s="321">
        <f t="shared" si="153"/>
        <v>0</v>
      </c>
      <c r="BH98" s="329">
        <f aca="true" t="shared" si="159" ref="BH98:BH103">(AS98*6)+(AT98*6)+(AU98*8)+(AV98*12)+(AW98*12)+(AX98*12)+(AY98*6)+(AZ98*6)+(BA98*12)+(BB98*6)+(BC98*6)+(BD98*8)+(BE98*18)+(BF98*12)</f>
        <v>222</v>
      </c>
    </row>
    <row r="99" spans="1:60" ht="18" customHeight="1">
      <c r="A99" s="323" t="s">
        <v>486</v>
      </c>
      <c r="B99" s="339" t="s">
        <v>487</v>
      </c>
      <c r="C99" s="287">
        <v>675643</v>
      </c>
      <c r="D99" s="289" t="s">
        <v>179</v>
      </c>
      <c r="E99" s="343"/>
      <c r="F99" s="343" t="s">
        <v>49</v>
      </c>
      <c r="G99" s="345" t="s">
        <v>29</v>
      </c>
      <c r="H99" s="343"/>
      <c r="I99" s="344"/>
      <c r="J99" s="344" t="s">
        <v>49</v>
      </c>
      <c r="K99" s="343"/>
      <c r="L99" s="343"/>
      <c r="M99" s="343" t="s">
        <v>49</v>
      </c>
      <c r="N99" s="343"/>
      <c r="O99" s="343"/>
      <c r="P99" s="344" t="s">
        <v>49</v>
      </c>
      <c r="Q99" s="344" t="s">
        <v>49</v>
      </c>
      <c r="R99" s="343"/>
      <c r="S99" s="343" t="s">
        <v>49</v>
      </c>
      <c r="T99" s="343" t="s">
        <v>49</v>
      </c>
      <c r="U99" s="343"/>
      <c r="V99" s="343" t="s">
        <v>49</v>
      </c>
      <c r="W99" s="344"/>
      <c r="X99" s="344" t="s">
        <v>49</v>
      </c>
      <c r="Y99" s="343" t="s">
        <v>49</v>
      </c>
      <c r="Z99" s="343" t="s">
        <v>473</v>
      </c>
      <c r="AA99" s="343"/>
      <c r="AB99" s="348" t="s">
        <v>29</v>
      </c>
      <c r="AC99" s="343"/>
      <c r="AD99" s="344"/>
      <c r="AE99" s="351" t="s">
        <v>29</v>
      </c>
      <c r="AF99" s="348"/>
      <c r="AG99" s="289">
        <f t="shared" si="135"/>
        <v>78</v>
      </c>
      <c r="AH99" s="294">
        <f t="shared" si="136"/>
        <v>132</v>
      </c>
      <c r="AI99" s="294">
        <f t="shared" si="137"/>
        <v>54</v>
      </c>
      <c r="AJ99" s="334" t="s">
        <v>281</v>
      </c>
      <c r="AK99" s="328">
        <f t="shared" si="138"/>
        <v>78</v>
      </c>
      <c r="AL99" s="352">
        <f t="shared" si="139"/>
        <v>54</v>
      </c>
      <c r="AM99" s="262"/>
      <c r="AN99" s="320"/>
      <c r="AO99" s="320"/>
      <c r="AP99" s="320"/>
      <c r="AQ99" s="320">
        <v>6</v>
      </c>
      <c r="AR99" s="320"/>
      <c r="AS99" s="321">
        <f t="shared" si="140"/>
        <v>0</v>
      </c>
      <c r="AT99" s="321">
        <f t="shared" si="141"/>
        <v>0</v>
      </c>
      <c r="AU99" s="321">
        <f t="shared" si="142"/>
        <v>0</v>
      </c>
      <c r="AV99" s="321">
        <f t="shared" si="143"/>
        <v>0</v>
      </c>
      <c r="AW99" s="321">
        <f t="shared" si="157"/>
        <v>0</v>
      </c>
      <c r="AX99" s="321">
        <f t="shared" si="156"/>
        <v>1</v>
      </c>
      <c r="AY99" s="321">
        <f t="shared" si="145"/>
        <v>0</v>
      </c>
      <c r="AZ99" s="321">
        <f t="shared" si="146"/>
        <v>0</v>
      </c>
      <c r="BA99" s="321">
        <f t="shared" si="147"/>
        <v>10</v>
      </c>
      <c r="BB99" s="321">
        <f t="shared" si="158"/>
        <v>0</v>
      </c>
      <c r="BC99" s="321">
        <f t="shared" si="149"/>
        <v>0</v>
      </c>
      <c r="BD99" s="321">
        <f t="shared" si="150"/>
        <v>0</v>
      </c>
      <c r="BE99" s="321">
        <f t="shared" si="151"/>
        <v>0</v>
      </c>
      <c r="BF99" s="321">
        <f aca="true" t="shared" si="160" ref="BF99:BF103">COUNTIF(E99:AF99,"MTa")</f>
        <v>0</v>
      </c>
      <c r="BG99" s="321">
        <f t="shared" si="153"/>
        <v>36</v>
      </c>
      <c r="BH99" s="329">
        <f t="shared" si="159"/>
        <v>132</v>
      </c>
    </row>
    <row r="100" spans="1:60" ht="18" customHeight="1">
      <c r="A100" s="287" t="s">
        <v>488</v>
      </c>
      <c r="B100" s="288" t="s">
        <v>489</v>
      </c>
      <c r="C100" s="287">
        <v>64760</v>
      </c>
      <c r="D100" s="289" t="s">
        <v>179</v>
      </c>
      <c r="E100" s="343"/>
      <c r="F100" s="343"/>
      <c r="G100" s="343" t="s">
        <v>49</v>
      </c>
      <c r="H100" s="343"/>
      <c r="I100" s="344"/>
      <c r="J100" s="344" t="s">
        <v>49</v>
      </c>
      <c r="K100" s="343"/>
      <c r="L100" s="343"/>
      <c r="M100" s="343" t="s">
        <v>49</v>
      </c>
      <c r="N100" s="343"/>
      <c r="O100" s="343"/>
      <c r="P100" s="344" t="s">
        <v>49</v>
      </c>
      <c r="Q100" s="344"/>
      <c r="R100" s="345" t="s">
        <v>29</v>
      </c>
      <c r="S100" s="343" t="s">
        <v>49</v>
      </c>
      <c r="T100" s="343"/>
      <c r="U100" s="343"/>
      <c r="V100" s="343" t="s">
        <v>49</v>
      </c>
      <c r="W100" s="344"/>
      <c r="X100" s="344"/>
      <c r="Y100" s="343"/>
      <c r="Z100" s="343"/>
      <c r="AA100" s="343" t="s">
        <v>49</v>
      </c>
      <c r="AB100" s="343" t="s">
        <v>473</v>
      </c>
      <c r="AC100" s="343"/>
      <c r="AD100" s="344"/>
      <c r="AE100" s="344" t="s">
        <v>49</v>
      </c>
      <c r="AF100" s="343"/>
      <c r="AG100" s="289">
        <f t="shared" si="135"/>
        <v>102</v>
      </c>
      <c r="AH100" s="294">
        <f t="shared" si="136"/>
        <v>108</v>
      </c>
      <c r="AI100" s="294">
        <f t="shared" si="137"/>
        <v>6</v>
      </c>
      <c r="AJ100" s="334" t="s">
        <v>281</v>
      </c>
      <c r="AK100" s="353">
        <f t="shared" si="138"/>
        <v>102</v>
      </c>
      <c r="AL100" s="353">
        <f t="shared" si="139"/>
        <v>6</v>
      </c>
      <c r="AM100" s="262"/>
      <c r="AN100" s="354"/>
      <c r="AO100" s="354"/>
      <c r="AP100" s="354"/>
      <c r="AQ100" s="354">
        <v>2</v>
      </c>
      <c r="AR100" s="354"/>
      <c r="AS100" s="355">
        <f t="shared" si="140"/>
        <v>0</v>
      </c>
      <c r="AT100" s="355">
        <f t="shared" si="141"/>
        <v>0</v>
      </c>
      <c r="AU100" s="355">
        <f t="shared" si="142"/>
        <v>0</v>
      </c>
      <c r="AV100" s="355">
        <f t="shared" si="143"/>
        <v>0</v>
      </c>
      <c r="AW100" s="355">
        <f t="shared" si="157"/>
        <v>0</v>
      </c>
      <c r="AX100" s="355">
        <f t="shared" si="156"/>
        <v>1</v>
      </c>
      <c r="AY100" s="355">
        <f t="shared" si="145"/>
        <v>0</v>
      </c>
      <c r="AZ100" s="355">
        <f t="shared" si="146"/>
        <v>0</v>
      </c>
      <c r="BA100" s="355">
        <f t="shared" si="147"/>
        <v>8</v>
      </c>
      <c r="BB100" s="355">
        <f t="shared" si="158"/>
        <v>0</v>
      </c>
      <c r="BC100" s="355">
        <f t="shared" si="149"/>
        <v>0</v>
      </c>
      <c r="BD100" s="355">
        <f t="shared" si="150"/>
        <v>0</v>
      </c>
      <c r="BE100" s="355">
        <f t="shared" si="151"/>
        <v>0</v>
      </c>
      <c r="BF100" s="355">
        <f t="shared" si="160"/>
        <v>0</v>
      </c>
      <c r="BG100" s="355">
        <f t="shared" si="153"/>
        <v>12</v>
      </c>
      <c r="BH100" s="329">
        <f t="shared" si="159"/>
        <v>108</v>
      </c>
    </row>
    <row r="101" spans="1:60" ht="18" customHeight="1">
      <c r="A101" s="287" t="s">
        <v>490</v>
      </c>
      <c r="B101" s="288" t="s">
        <v>491</v>
      </c>
      <c r="C101" s="287"/>
      <c r="D101" s="289" t="s">
        <v>179</v>
      </c>
      <c r="E101" s="338" t="s">
        <v>23</v>
      </c>
      <c r="F101" s="338"/>
      <c r="G101" s="338"/>
      <c r="H101" s="338"/>
      <c r="I101" s="338"/>
      <c r="J101" s="338"/>
      <c r="K101" s="338"/>
      <c r="L101" s="338"/>
      <c r="M101" s="338"/>
      <c r="N101" s="338"/>
      <c r="O101" s="338"/>
      <c r="P101" s="338"/>
      <c r="Q101" s="338"/>
      <c r="R101" s="338"/>
      <c r="S101" s="338"/>
      <c r="T101" s="338"/>
      <c r="U101" s="338"/>
      <c r="V101" s="338"/>
      <c r="W101" s="338"/>
      <c r="X101" s="338"/>
      <c r="Y101" s="338"/>
      <c r="Z101" s="338"/>
      <c r="AA101" s="338"/>
      <c r="AB101" s="338"/>
      <c r="AC101" s="338"/>
      <c r="AD101" s="338"/>
      <c r="AE101" s="338"/>
      <c r="AF101" s="338"/>
      <c r="AG101" s="289">
        <f t="shared" si="135"/>
        <v>0</v>
      </c>
      <c r="AH101" s="294">
        <f t="shared" si="136"/>
        <v>0</v>
      </c>
      <c r="AI101" s="294">
        <f t="shared" si="137"/>
        <v>0</v>
      </c>
      <c r="AJ101" s="334" t="s">
        <v>281</v>
      </c>
      <c r="AK101" s="353">
        <f t="shared" si="138"/>
        <v>0</v>
      </c>
      <c r="AL101" s="353">
        <f t="shared" si="139"/>
        <v>0</v>
      </c>
      <c r="AM101" s="262"/>
      <c r="AN101" s="354"/>
      <c r="AO101" s="354">
        <v>19</v>
      </c>
      <c r="AP101" s="354"/>
      <c r="AQ101" s="354"/>
      <c r="AR101" s="354"/>
      <c r="AS101" s="355">
        <f t="shared" si="140"/>
        <v>0</v>
      </c>
      <c r="AT101" s="355">
        <f t="shared" si="141"/>
        <v>0</v>
      </c>
      <c r="AU101" s="355">
        <f t="shared" si="142"/>
        <v>0</v>
      </c>
      <c r="AV101" s="355">
        <f t="shared" si="143"/>
        <v>0</v>
      </c>
      <c r="AW101" s="355">
        <f t="shared" si="157"/>
        <v>0</v>
      </c>
      <c r="AX101" s="355">
        <f t="shared" si="156"/>
        <v>0</v>
      </c>
      <c r="AY101" s="355">
        <f t="shared" si="145"/>
        <v>0</v>
      </c>
      <c r="AZ101" s="355">
        <f t="shared" si="146"/>
        <v>0</v>
      </c>
      <c r="BA101" s="355">
        <f t="shared" si="147"/>
        <v>0</v>
      </c>
      <c r="BB101" s="355">
        <f t="shared" si="158"/>
        <v>0</v>
      </c>
      <c r="BC101" s="355">
        <f t="shared" si="149"/>
        <v>0</v>
      </c>
      <c r="BD101" s="355">
        <f t="shared" si="150"/>
        <v>0</v>
      </c>
      <c r="BE101" s="355">
        <f t="shared" si="151"/>
        <v>0</v>
      </c>
      <c r="BF101" s="355">
        <f t="shared" si="160"/>
        <v>0</v>
      </c>
      <c r="BG101" s="355">
        <f t="shared" si="153"/>
        <v>114</v>
      </c>
      <c r="BH101" s="329">
        <f t="shared" si="159"/>
        <v>0</v>
      </c>
    </row>
    <row r="102" spans="1:60" ht="18" customHeight="1">
      <c r="A102" s="287">
        <v>426121</v>
      </c>
      <c r="B102" s="288" t="s">
        <v>492</v>
      </c>
      <c r="C102" s="287"/>
      <c r="D102" s="289" t="s">
        <v>179</v>
      </c>
      <c r="E102" s="343"/>
      <c r="F102" s="343"/>
      <c r="G102" s="343" t="s">
        <v>49</v>
      </c>
      <c r="H102" s="343"/>
      <c r="I102" s="344" t="s">
        <v>49</v>
      </c>
      <c r="J102" s="344" t="s">
        <v>49</v>
      </c>
      <c r="K102" s="343"/>
      <c r="L102" s="343"/>
      <c r="M102" s="343" t="s">
        <v>49</v>
      </c>
      <c r="N102" s="343"/>
      <c r="O102" s="343"/>
      <c r="P102" s="344" t="s">
        <v>49</v>
      </c>
      <c r="Q102" s="344"/>
      <c r="R102" s="343"/>
      <c r="S102" s="343" t="s">
        <v>49</v>
      </c>
      <c r="T102" s="343"/>
      <c r="U102" s="343"/>
      <c r="V102" s="343" t="s">
        <v>49</v>
      </c>
      <c r="W102" s="344"/>
      <c r="X102" s="344"/>
      <c r="Y102" s="343" t="s">
        <v>49</v>
      </c>
      <c r="Z102" s="343"/>
      <c r="AA102" s="343"/>
      <c r="AB102" s="343" t="s">
        <v>49</v>
      </c>
      <c r="AC102" s="343"/>
      <c r="AD102" s="344"/>
      <c r="AE102" s="349" t="s">
        <v>470</v>
      </c>
      <c r="AF102" s="343"/>
      <c r="AG102" s="289">
        <f t="shared" si="135"/>
        <v>114</v>
      </c>
      <c r="AH102" s="294">
        <f t="shared" si="136"/>
        <v>120</v>
      </c>
      <c r="AI102" s="294">
        <f t="shared" si="137"/>
        <v>6</v>
      </c>
      <c r="AJ102" s="334" t="s">
        <v>427</v>
      </c>
      <c r="AK102" s="353">
        <f t="shared" si="138"/>
        <v>114</v>
      </c>
      <c r="AL102" s="353">
        <f t="shared" si="139"/>
        <v>6</v>
      </c>
      <c r="AM102" s="262"/>
      <c r="AN102" s="354"/>
      <c r="AO102" s="354"/>
      <c r="AP102" s="354"/>
      <c r="AQ102" s="354"/>
      <c r="AR102" s="354"/>
      <c r="AS102" s="355">
        <f t="shared" si="140"/>
        <v>0</v>
      </c>
      <c r="AT102" s="355">
        <f t="shared" si="141"/>
        <v>0</v>
      </c>
      <c r="AU102" s="355">
        <f t="shared" si="142"/>
        <v>0</v>
      </c>
      <c r="AV102" s="355">
        <f t="shared" si="143"/>
        <v>0</v>
      </c>
      <c r="AW102" s="355">
        <f t="shared" si="157"/>
        <v>0</v>
      </c>
      <c r="AX102" s="355">
        <f t="shared" si="156"/>
        <v>1</v>
      </c>
      <c r="AY102" s="355">
        <f t="shared" si="145"/>
        <v>0</v>
      </c>
      <c r="AZ102" s="355">
        <f t="shared" si="146"/>
        <v>0</v>
      </c>
      <c r="BA102" s="355">
        <f t="shared" si="147"/>
        <v>9</v>
      </c>
      <c r="BB102" s="355">
        <f>BA101</f>
        <v>0</v>
      </c>
      <c r="BC102" s="355">
        <f t="shared" si="149"/>
        <v>0</v>
      </c>
      <c r="BD102" s="355">
        <f t="shared" si="150"/>
        <v>0</v>
      </c>
      <c r="BE102" s="355">
        <f t="shared" si="151"/>
        <v>0</v>
      </c>
      <c r="BF102" s="355">
        <f t="shared" si="160"/>
        <v>0</v>
      </c>
      <c r="BG102" s="355">
        <f t="shared" si="153"/>
        <v>0</v>
      </c>
      <c r="BH102" s="329">
        <f t="shared" si="159"/>
        <v>120</v>
      </c>
    </row>
    <row r="103" spans="1:60" ht="18" customHeight="1">
      <c r="A103" s="287" t="s">
        <v>493</v>
      </c>
      <c r="B103" s="288" t="s">
        <v>494</v>
      </c>
      <c r="C103" s="287">
        <v>106143</v>
      </c>
      <c r="D103" s="289" t="s">
        <v>179</v>
      </c>
      <c r="E103" s="356"/>
      <c r="F103" s="356"/>
      <c r="G103" s="345" t="s">
        <v>29</v>
      </c>
      <c r="H103" s="343"/>
      <c r="I103" s="344"/>
      <c r="J103" s="344"/>
      <c r="K103" s="348" t="s">
        <v>49</v>
      </c>
      <c r="L103" s="343"/>
      <c r="M103" s="343" t="s">
        <v>49</v>
      </c>
      <c r="N103" s="348" t="s">
        <v>49</v>
      </c>
      <c r="O103" s="343"/>
      <c r="P103" s="344"/>
      <c r="Q103" s="287" t="s">
        <v>49</v>
      </c>
      <c r="R103" s="343" t="s">
        <v>473</v>
      </c>
      <c r="S103" s="343" t="s">
        <v>49</v>
      </c>
      <c r="T103" s="343"/>
      <c r="U103" s="343"/>
      <c r="V103" s="343" t="s">
        <v>49</v>
      </c>
      <c r="W103" s="344"/>
      <c r="X103" s="344"/>
      <c r="Y103" s="343" t="s">
        <v>49</v>
      </c>
      <c r="Z103" s="348" t="s">
        <v>49</v>
      </c>
      <c r="AA103" s="343"/>
      <c r="AB103" s="343" t="s">
        <v>49</v>
      </c>
      <c r="AC103" s="343" t="s">
        <v>49</v>
      </c>
      <c r="AD103" s="344"/>
      <c r="AE103" s="344" t="s">
        <v>49</v>
      </c>
      <c r="AF103" s="343"/>
      <c r="AG103" s="289">
        <f t="shared" si="135"/>
        <v>102</v>
      </c>
      <c r="AH103" s="294">
        <f t="shared" si="136"/>
        <v>144</v>
      </c>
      <c r="AI103" s="294">
        <f t="shared" si="137"/>
        <v>42</v>
      </c>
      <c r="AJ103" s="334" t="s">
        <v>427</v>
      </c>
      <c r="AK103" s="328">
        <f t="shared" si="138"/>
        <v>102</v>
      </c>
      <c r="AL103" s="328">
        <f t="shared" si="139"/>
        <v>42</v>
      </c>
      <c r="AM103" s="357"/>
      <c r="AN103" s="320"/>
      <c r="AO103" s="320"/>
      <c r="AP103" s="320"/>
      <c r="AQ103" s="320">
        <v>2</v>
      </c>
      <c r="AR103" s="320"/>
      <c r="AS103" s="321">
        <f t="shared" si="140"/>
        <v>0</v>
      </c>
      <c r="AT103" s="321">
        <f t="shared" si="141"/>
        <v>0</v>
      </c>
      <c r="AU103" s="321">
        <f t="shared" si="142"/>
        <v>0</v>
      </c>
      <c r="AV103" s="321">
        <f t="shared" si="143"/>
        <v>0</v>
      </c>
      <c r="AW103" s="321">
        <f t="shared" si="157"/>
        <v>0</v>
      </c>
      <c r="AX103" s="321">
        <f t="shared" si="156"/>
        <v>1</v>
      </c>
      <c r="AY103" s="321">
        <f t="shared" si="145"/>
        <v>0</v>
      </c>
      <c r="AZ103" s="321">
        <f t="shared" si="146"/>
        <v>0</v>
      </c>
      <c r="BA103" s="321">
        <f t="shared" si="147"/>
        <v>11</v>
      </c>
      <c r="BB103" s="321">
        <f>COUNTIF(E103:AF103,"Ma")</f>
        <v>0</v>
      </c>
      <c r="BC103" s="321">
        <f t="shared" si="149"/>
        <v>0</v>
      </c>
      <c r="BD103" s="321">
        <f t="shared" si="150"/>
        <v>0</v>
      </c>
      <c r="BE103" s="321">
        <f>COUNTIF(E103:AF103,"M/SN")</f>
        <v>0</v>
      </c>
      <c r="BF103" s="321">
        <f t="shared" si="160"/>
        <v>0</v>
      </c>
      <c r="BG103" s="321">
        <f t="shared" si="153"/>
        <v>12</v>
      </c>
      <c r="BH103" s="329">
        <f t="shared" si="159"/>
        <v>144</v>
      </c>
    </row>
    <row r="104" spans="1:60" ht="18" customHeight="1">
      <c r="A104" s="279" t="s">
        <v>495</v>
      </c>
      <c r="B104" s="316" t="s">
        <v>2</v>
      </c>
      <c r="C104" s="279" t="s">
        <v>133</v>
      </c>
      <c r="D104" s="279" t="s">
        <v>4</v>
      </c>
      <c r="E104" s="289">
        <v>1</v>
      </c>
      <c r="F104" s="289">
        <v>2</v>
      </c>
      <c r="G104" s="289">
        <v>3</v>
      </c>
      <c r="H104" s="289">
        <v>4</v>
      </c>
      <c r="I104" s="289">
        <v>5</v>
      </c>
      <c r="J104" s="289">
        <v>6</v>
      </c>
      <c r="K104" s="289">
        <v>7</v>
      </c>
      <c r="L104" s="289">
        <v>8</v>
      </c>
      <c r="M104" s="289">
        <v>9</v>
      </c>
      <c r="N104" s="289">
        <v>10</v>
      </c>
      <c r="O104" s="289">
        <v>11</v>
      </c>
      <c r="P104" s="289">
        <v>12</v>
      </c>
      <c r="Q104" s="289">
        <v>13</v>
      </c>
      <c r="R104" s="289">
        <v>14</v>
      </c>
      <c r="S104" s="289">
        <v>15</v>
      </c>
      <c r="T104" s="289">
        <v>16</v>
      </c>
      <c r="U104" s="289">
        <v>17</v>
      </c>
      <c r="V104" s="289">
        <v>18</v>
      </c>
      <c r="W104" s="289">
        <v>19</v>
      </c>
      <c r="X104" s="289">
        <v>20</v>
      </c>
      <c r="Y104" s="289">
        <v>21</v>
      </c>
      <c r="Z104" s="289">
        <v>22</v>
      </c>
      <c r="AA104" s="289">
        <v>23</v>
      </c>
      <c r="AB104" s="289">
        <v>24</v>
      </c>
      <c r="AC104" s="289">
        <v>25</v>
      </c>
      <c r="AD104" s="289">
        <v>26</v>
      </c>
      <c r="AE104" s="289">
        <v>27</v>
      </c>
      <c r="AF104" s="289">
        <v>28</v>
      </c>
      <c r="AG104" s="279" t="s">
        <v>5</v>
      </c>
      <c r="AH104" s="340" t="s">
        <v>6</v>
      </c>
      <c r="AI104" s="340" t="s">
        <v>7</v>
      </c>
      <c r="AJ104" s="326"/>
      <c r="AK104" s="342"/>
      <c r="AL104" s="342"/>
      <c r="AM104" s="136"/>
      <c r="AN104" s="341"/>
      <c r="AO104" s="341"/>
      <c r="AP104" s="341"/>
      <c r="AQ104" s="341"/>
      <c r="AR104" s="341"/>
      <c r="AS104" s="342"/>
      <c r="AT104" s="342"/>
      <c r="AU104" s="342"/>
      <c r="AV104" s="342"/>
      <c r="AW104" s="342"/>
      <c r="AX104" s="342"/>
      <c r="AY104" s="342"/>
      <c r="AZ104" s="342"/>
      <c r="BA104" s="342"/>
      <c r="BB104" s="342"/>
      <c r="BC104" s="342"/>
      <c r="BD104" s="342"/>
      <c r="BE104" s="342"/>
      <c r="BF104" s="342"/>
      <c r="BG104" s="342"/>
      <c r="BH104" s="358"/>
    </row>
    <row r="105" spans="1:60" ht="18" customHeight="1">
      <c r="A105" s="279"/>
      <c r="B105" s="316" t="s">
        <v>268</v>
      </c>
      <c r="C105" s="279" t="s">
        <v>206</v>
      </c>
      <c r="D105" s="279"/>
      <c r="E105" s="279" t="s">
        <v>9</v>
      </c>
      <c r="F105" s="279" t="s">
        <v>10</v>
      </c>
      <c r="G105" s="279" t="s">
        <v>11</v>
      </c>
      <c r="H105" s="279" t="s">
        <v>12</v>
      </c>
      <c r="I105" s="279" t="s">
        <v>13</v>
      </c>
      <c r="J105" s="279" t="s">
        <v>14</v>
      </c>
      <c r="K105" s="279" t="s">
        <v>15</v>
      </c>
      <c r="L105" s="279" t="s">
        <v>9</v>
      </c>
      <c r="M105" s="279" t="s">
        <v>10</v>
      </c>
      <c r="N105" s="279" t="s">
        <v>11</v>
      </c>
      <c r="O105" s="279" t="s">
        <v>12</v>
      </c>
      <c r="P105" s="279" t="s">
        <v>13</v>
      </c>
      <c r="Q105" s="279" t="s">
        <v>14</v>
      </c>
      <c r="R105" s="279" t="s">
        <v>15</v>
      </c>
      <c r="S105" s="279" t="s">
        <v>9</v>
      </c>
      <c r="T105" s="279" t="s">
        <v>10</v>
      </c>
      <c r="U105" s="279" t="s">
        <v>11</v>
      </c>
      <c r="V105" s="279" t="s">
        <v>12</v>
      </c>
      <c r="W105" s="279" t="s">
        <v>13</v>
      </c>
      <c r="X105" s="279" t="s">
        <v>14</v>
      </c>
      <c r="Y105" s="279" t="s">
        <v>15</v>
      </c>
      <c r="Z105" s="279" t="s">
        <v>9</v>
      </c>
      <c r="AA105" s="279" t="s">
        <v>10</v>
      </c>
      <c r="AB105" s="279" t="s">
        <v>11</v>
      </c>
      <c r="AC105" s="279" t="s">
        <v>12</v>
      </c>
      <c r="AD105" s="279" t="s">
        <v>13</v>
      </c>
      <c r="AE105" s="279" t="s">
        <v>14</v>
      </c>
      <c r="AF105" s="279" t="s">
        <v>15</v>
      </c>
      <c r="AG105" s="279"/>
      <c r="AH105" s="340"/>
      <c r="AI105" s="340"/>
      <c r="AJ105" s="326"/>
      <c r="AK105" s="320" t="s">
        <v>5</v>
      </c>
      <c r="AL105" s="320" t="s">
        <v>7</v>
      </c>
      <c r="AM105" s="136"/>
      <c r="AN105" s="320" t="s">
        <v>273</v>
      </c>
      <c r="AO105" s="320" t="s">
        <v>274</v>
      </c>
      <c r="AP105" s="320" t="s">
        <v>275</v>
      </c>
      <c r="AQ105" s="320" t="s">
        <v>29</v>
      </c>
      <c r="AR105" s="320" t="s">
        <v>35</v>
      </c>
      <c r="AS105" s="321" t="s">
        <v>21</v>
      </c>
      <c r="AT105" s="321" t="s">
        <v>47</v>
      </c>
      <c r="AU105" s="321" t="s">
        <v>269</v>
      </c>
      <c r="AV105" s="321" t="s">
        <v>28</v>
      </c>
      <c r="AW105" s="321" t="s">
        <v>22</v>
      </c>
      <c r="AX105" s="321" t="s">
        <v>270</v>
      </c>
      <c r="AY105" s="321" t="s">
        <v>271</v>
      </c>
      <c r="AZ105" s="321" t="s">
        <v>67</v>
      </c>
      <c r="BA105" s="321" t="s">
        <v>49</v>
      </c>
      <c r="BB105" s="321" t="s">
        <v>84</v>
      </c>
      <c r="BC105" s="321" t="s">
        <v>87</v>
      </c>
      <c r="BD105" s="321" t="s">
        <v>90</v>
      </c>
      <c r="BE105" s="321" t="s">
        <v>93</v>
      </c>
      <c r="BF105" s="321" t="s">
        <v>272</v>
      </c>
      <c r="BG105" s="322" t="s">
        <v>276</v>
      </c>
      <c r="BH105" s="322" t="s">
        <v>277</v>
      </c>
    </row>
    <row r="106" spans="1:60" ht="18" customHeight="1">
      <c r="A106" s="287" t="s">
        <v>496</v>
      </c>
      <c r="B106" s="288" t="s">
        <v>497</v>
      </c>
      <c r="C106" s="287">
        <v>902950</v>
      </c>
      <c r="D106" s="289" t="s">
        <v>179</v>
      </c>
      <c r="E106" s="359" t="s">
        <v>23</v>
      </c>
      <c r="F106" s="359"/>
      <c r="G106" s="359"/>
      <c r="H106" s="359"/>
      <c r="I106" s="359"/>
      <c r="J106" s="359"/>
      <c r="K106" s="359"/>
      <c r="L106" s="359"/>
      <c r="M106" s="359"/>
      <c r="N106" s="359"/>
      <c r="O106" s="359"/>
      <c r="P106" s="359"/>
      <c r="Q106" s="359"/>
      <c r="R106" s="359"/>
      <c r="S106" s="359"/>
      <c r="T106" s="359"/>
      <c r="U106" s="359"/>
      <c r="V106" s="359"/>
      <c r="W106" s="359"/>
      <c r="X106" s="359"/>
      <c r="Y106" s="359"/>
      <c r="Z106" s="359"/>
      <c r="AA106" s="359"/>
      <c r="AB106" s="359"/>
      <c r="AC106" s="359"/>
      <c r="AD106" s="359"/>
      <c r="AE106" s="359"/>
      <c r="AF106" s="359"/>
      <c r="AG106" s="289">
        <f aca="true" t="shared" si="161" ref="AG106:AG121">AK106</f>
        <v>0</v>
      </c>
      <c r="AH106" s="294">
        <f aca="true" t="shared" si="162" ref="AH106:AH121">AG106+AI106</f>
        <v>0</v>
      </c>
      <c r="AI106" s="294">
        <f aca="true" t="shared" si="163" ref="AI106:AI121">AL106</f>
        <v>0</v>
      </c>
      <c r="AJ106" s="334" t="s">
        <v>281</v>
      </c>
      <c r="AK106" s="328">
        <f aca="true" t="shared" si="164" ref="AK106:AK121">$AK$2-BG106</f>
        <v>0</v>
      </c>
      <c r="AL106" s="328">
        <f aca="true" t="shared" si="165" ref="AL106:AL121">(BH106-AK106)</f>
        <v>0</v>
      </c>
      <c r="AM106" s="136"/>
      <c r="AN106" s="320"/>
      <c r="AO106" s="320">
        <v>19</v>
      </c>
      <c r="AP106" s="320"/>
      <c r="AQ106" s="320"/>
      <c r="AR106" s="320"/>
      <c r="AS106" s="321">
        <f aca="true" t="shared" si="166" ref="AS106:AS121">COUNTIF(E106:AF106,"M")</f>
        <v>0</v>
      </c>
      <c r="AT106" s="321">
        <f aca="true" t="shared" si="167" ref="AT106:AT121">COUNTIF(E106:AF106,"T")</f>
        <v>0</v>
      </c>
      <c r="AU106" s="321">
        <f aca="true" t="shared" si="168" ref="AU106:AU121">COUNTIF(E106:AF106,"D")</f>
        <v>0</v>
      </c>
      <c r="AV106" s="321">
        <f aca="true" t="shared" si="169" ref="AV106:AV121">COUNTIF(E106:AF106,"P")</f>
        <v>0</v>
      </c>
      <c r="AW106" s="321">
        <f aca="true" t="shared" si="170" ref="AW106:AW121">COUNTIF(E106:AF106,"M/T")</f>
        <v>0</v>
      </c>
      <c r="AX106" s="321">
        <f aca="true" t="shared" si="171" ref="AX106:AX121">COUNTIF(E106:AF106,"I/I")</f>
        <v>0</v>
      </c>
      <c r="AY106" s="321">
        <f aca="true" t="shared" si="172" ref="AY106:AY121">COUNTIF(E106:AF106,"I")</f>
        <v>0</v>
      </c>
      <c r="AZ106" s="321">
        <f aca="true" t="shared" si="173" ref="AZ106:AZ121">COUNTIF(E106:AF106,"I²")</f>
        <v>0</v>
      </c>
      <c r="BA106" s="321">
        <f aca="true" t="shared" si="174" ref="BA106:BA121">COUNTIF(E106:AF106,"SN")</f>
        <v>0</v>
      </c>
      <c r="BB106" s="321">
        <f aca="true" t="shared" si="175" ref="BB106:BB121">COUNTIF(E106:AF106,"Ma")</f>
        <v>0</v>
      </c>
      <c r="BC106" s="321">
        <f aca="true" t="shared" si="176" ref="BC106:BC120">COUNTIF(E106:AF106,"Ta")</f>
        <v>0</v>
      </c>
      <c r="BD106" s="321">
        <f aca="true" t="shared" si="177" ref="BD106:BD112">COUNTIF(E106:AF106,"Da")</f>
        <v>0</v>
      </c>
      <c r="BE106" s="321">
        <f aca="true" t="shared" si="178" ref="BE106:BE112">COUNTIF(E106:AF106,"T/SN")</f>
        <v>0</v>
      </c>
      <c r="BF106" s="321">
        <f aca="true" t="shared" si="179" ref="BF106:BF111">COUNTIF(E106:AF106,"MTa")</f>
        <v>0</v>
      </c>
      <c r="BG106" s="321">
        <f aca="true" t="shared" si="180" ref="BG106:BG121">((AO106*6)+(AP106*6)+(AQ106*6)+(AR106)+(AN106*6))</f>
        <v>114</v>
      </c>
      <c r="BH106" s="329">
        <f aca="true" t="shared" si="181" ref="BH106:BH111">(AS106*6)+(AT106*6)+(AU106*8)+(AV106*12)+(AW106*12)+(AX106*12)+(AY106*6)+(AZ106*6)+(BA106*12)+(BB106*6)+(BC106*6)+(BD106*8)+(BE106*12)+(BF106*12)</f>
        <v>0</v>
      </c>
    </row>
    <row r="107" spans="1:60" ht="18" customHeight="1">
      <c r="A107" s="290" t="s">
        <v>498</v>
      </c>
      <c r="B107" s="288" t="s">
        <v>499</v>
      </c>
      <c r="C107" s="287" t="s">
        <v>214</v>
      </c>
      <c r="D107" s="289" t="s">
        <v>179</v>
      </c>
      <c r="E107" s="360" t="s">
        <v>49</v>
      </c>
      <c r="F107" s="360"/>
      <c r="G107" s="360" t="s">
        <v>49</v>
      </c>
      <c r="H107" s="360" t="s">
        <v>49</v>
      </c>
      <c r="I107" s="361"/>
      <c r="J107" s="361" t="s">
        <v>49</v>
      </c>
      <c r="K107" s="360" t="s">
        <v>49</v>
      </c>
      <c r="L107" s="362" t="s">
        <v>49</v>
      </c>
      <c r="M107" s="360"/>
      <c r="N107" s="360" t="s">
        <v>49</v>
      </c>
      <c r="O107" s="360"/>
      <c r="P107" s="363" t="s">
        <v>49</v>
      </c>
      <c r="Q107" s="361" t="s">
        <v>49</v>
      </c>
      <c r="R107" s="360"/>
      <c r="S107" s="360"/>
      <c r="T107" s="360" t="s">
        <v>49</v>
      </c>
      <c r="U107" s="360" t="s">
        <v>49</v>
      </c>
      <c r="V107" s="360"/>
      <c r="W107" s="361" t="s">
        <v>454</v>
      </c>
      <c r="X107" s="361"/>
      <c r="Y107" s="360"/>
      <c r="Z107" s="360" t="s">
        <v>49</v>
      </c>
      <c r="AA107" s="360"/>
      <c r="AB107" s="360"/>
      <c r="AC107" s="360"/>
      <c r="AD107" s="361"/>
      <c r="AE107" s="361"/>
      <c r="AF107" s="360"/>
      <c r="AG107" s="289">
        <f t="shared" si="161"/>
        <v>114</v>
      </c>
      <c r="AH107" s="294">
        <f t="shared" si="162"/>
        <v>156</v>
      </c>
      <c r="AI107" s="294">
        <f t="shared" si="163"/>
        <v>42</v>
      </c>
      <c r="AJ107" s="334" t="s">
        <v>346</v>
      </c>
      <c r="AK107" s="328">
        <f t="shared" si="164"/>
        <v>114</v>
      </c>
      <c r="AL107" s="328">
        <f t="shared" si="165"/>
        <v>42</v>
      </c>
      <c r="AM107" s="136"/>
      <c r="AN107" s="320"/>
      <c r="AO107" s="354"/>
      <c r="AP107" s="354"/>
      <c r="AQ107" s="354"/>
      <c r="AR107" s="354"/>
      <c r="AS107" s="355">
        <f t="shared" si="166"/>
        <v>0</v>
      </c>
      <c r="AT107" s="355">
        <f t="shared" si="167"/>
        <v>0</v>
      </c>
      <c r="AU107" s="355">
        <f t="shared" si="168"/>
        <v>0</v>
      </c>
      <c r="AV107" s="355">
        <f t="shared" si="169"/>
        <v>0</v>
      </c>
      <c r="AW107" s="355">
        <f t="shared" si="170"/>
        <v>0</v>
      </c>
      <c r="AX107" s="355">
        <f t="shared" si="171"/>
        <v>1</v>
      </c>
      <c r="AY107" s="355">
        <f t="shared" si="172"/>
        <v>0</v>
      </c>
      <c r="AZ107" s="355">
        <f t="shared" si="173"/>
        <v>0</v>
      </c>
      <c r="BA107" s="355">
        <f t="shared" si="174"/>
        <v>12</v>
      </c>
      <c r="BB107" s="355">
        <f t="shared" si="175"/>
        <v>0</v>
      </c>
      <c r="BC107" s="355">
        <f t="shared" si="176"/>
        <v>0</v>
      </c>
      <c r="BD107" s="355">
        <f t="shared" si="177"/>
        <v>0</v>
      </c>
      <c r="BE107" s="355">
        <f t="shared" si="178"/>
        <v>0</v>
      </c>
      <c r="BF107" s="355">
        <f t="shared" si="179"/>
        <v>0</v>
      </c>
      <c r="BG107" s="321">
        <f t="shared" si="180"/>
        <v>0</v>
      </c>
      <c r="BH107" s="329">
        <f t="shared" si="181"/>
        <v>156</v>
      </c>
    </row>
    <row r="108" spans="1:60" ht="18" customHeight="1">
      <c r="A108" s="287">
        <v>421219</v>
      </c>
      <c r="B108" s="288" t="s">
        <v>500</v>
      </c>
      <c r="C108" s="287" t="s">
        <v>214</v>
      </c>
      <c r="D108" s="289" t="s">
        <v>179</v>
      </c>
      <c r="E108" s="360" t="s">
        <v>49</v>
      </c>
      <c r="F108" s="360"/>
      <c r="G108" s="360"/>
      <c r="H108" s="360" t="s">
        <v>49</v>
      </c>
      <c r="I108" s="361"/>
      <c r="J108" s="361"/>
      <c r="K108" s="360"/>
      <c r="L108" s="360"/>
      <c r="M108" s="360"/>
      <c r="N108" s="360" t="s">
        <v>49</v>
      </c>
      <c r="O108" s="360"/>
      <c r="P108" s="361" t="s">
        <v>49</v>
      </c>
      <c r="Q108" s="361"/>
      <c r="R108" s="360"/>
      <c r="S108" s="360"/>
      <c r="T108" s="360" t="s">
        <v>49</v>
      </c>
      <c r="U108" s="360"/>
      <c r="V108" s="360" t="s">
        <v>49</v>
      </c>
      <c r="W108" s="361"/>
      <c r="X108" s="361"/>
      <c r="Y108" s="360"/>
      <c r="Z108" s="364" t="s">
        <v>29</v>
      </c>
      <c r="AA108" s="360"/>
      <c r="AB108" s="360"/>
      <c r="AC108" s="360"/>
      <c r="AD108" s="361"/>
      <c r="AE108" s="361" t="s">
        <v>49</v>
      </c>
      <c r="AF108" s="360" t="s">
        <v>49</v>
      </c>
      <c r="AG108" s="289">
        <f t="shared" si="161"/>
        <v>102</v>
      </c>
      <c r="AH108" s="294">
        <f t="shared" si="162"/>
        <v>96</v>
      </c>
      <c r="AI108" s="294">
        <f t="shared" si="163"/>
        <v>-6</v>
      </c>
      <c r="AJ108" s="334" t="s">
        <v>427</v>
      </c>
      <c r="AK108" s="328">
        <f t="shared" si="164"/>
        <v>102</v>
      </c>
      <c r="AL108" s="328">
        <f t="shared" si="165"/>
        <v>-6</v>
      </c>
      <c r="AM108" s="136"/>
      <c r="AN108" s="320"/>
      <c r="AO108" s="320"/>
      <c r="AP108" s="320"/>
      <c r="AQ108" s="320">
        <v>2</v>
      </c>
      <c r="AR108" s="320"/>
      <c r="AS108" s="355">
        <f t="shared" si="166"/>
        <v>0</v>
      </c>
      <c r="AT108" s="355">
        <f t="shared" si="167"/>
        <v>0</v>
      </c>
      <c r="AU108" s="355">
        <f t="shared" si="168"/>
        <v>0</v>
      </c>
      <c r="AV108" s="355">
        <f t="shared" si="169"/>
        <v>0</v>
      </c>
      <c r="AW108" s="355">
        <f t="shared" si="170"/>
        <v>0</v>
      </c>
      <c r="AX108" s="355">
        <f t="shared" si="171"/>
        <v>0</v>
      </c>
      <c r="AY108" s="355">
        <f t="shared" si="172"/>
        <v>0</v>
      </c>
      <c r="AZ108" s="355">
        <f t="shared" si="173"/>
        <v>0</v>
      </c>
      <c r="BA108" s="355">
        <f t="shared" si="174"/>
        <v>8</v>
      </c>
      <c r="BB108" s="355">
        <f t="shared" si="175"/>
        <v>0</v>
      </c>
      <c r="BC108" s="355">
        <f t="shared" si="176"/>
        <v>0</v>
      </c>
      <c r="BD108" s="355">
        <f t="shared" si="177"/>
        <v>0</v>
      </c>
      <c r="BE108" s="355">
        <f t="shared" si="178"/>
        <v>0</v>
      </c>
      <c r="BF108" s="355">
        <f t="shared" si="179"/>
        <v>0</v>
      </c>
      <c r="BG108" s="321">
        <f t="shared" si="180"/>
        <v>12</v>
      </c>
      <c r="BH108" s="329">
        <f t="shared" si="181"/>
        <v>96</v>
      </c>
    </row>
    <row r="109" spans="1:60" ht="18" customHeight="1">
      <c r="A109" s="287" t="s">
        <v>501</v>
      </c>
      <c r="B109" s="288" t="s">
        <v>502</v>
      </c>
      <c r="C109" s="287">
        <v>731470</v>
      </c>
      <c r="D109" s="289" t="s">
        <v>179</v>
      </c>
      <c r="E109" s="364" t="s">
        <v>29</v>
      </c>
      <c r="F109" s="362" t="s">
        <v>49</v>
      </c>
      <c r="G109" s="362" t="s">
        <v>49</v>
      </c>
      <c r="H109" s="360" t="s">
        <v>49</v>
      </c>
      <c r="I109" s="361"/>
      <c r="J109" s="363" t="s">
        <v>49</v>
      </c>
      <c r="K109" s="360" t="s">
        <v>49</v>
      </c>
      <c r="L109" s="360"/>
      <c r="M109" s="360" t="s">
        <v>29</v>
      </c>
      <c r="N109" s="360" t="s">
        <v>29</v>
      </c>
      <c r="O109" s="360"/>
      <c r="P109" s="361" t="s">
        <v>29</v>
      </c>
      <c r="Q109" s="361" t="s">
        <v>29</v>
      </c>
      <c r="R109" s="360"/>
      <c r="S109" s="360" t="s">
        <v>29</v>
      </c>
      <c r="T109" s="360"/>
      <c r="U109" s="360"/>
      <c r="V109" s="360"/>
      <c r="W109" s="361"/>
      <c r="X109" s="361"/>
      <c r="Y109" s="360"/>
      <c r="Z109" s="360"/>
      <c r="AA109" s="360"/>
      <c r="AB109" s="362" t="s">
        <v>49</v>
      </c>
      <c r="AC109" s="360" t="s">
        <v>49</v>
      </c>
      <c r="AD109" s="363" t="s">
        <v>49</v>
      </c>
      <c r="AE109" s="361"/>
      <c r="AF109" s="360" t="s">
        <v>49</v>
      </c>
      <c r="AG109" s="289">
        <f t="shared" si="161"/>
        <v>42</v>
      </c>
      <c r="AH109" s="294">
        <f t="shared" si="162"/>
        <v>108</v>
      </c>
      <c r="AI109" s="294">
        <f t="shared" si="163"/>
        <v>66</v>
      </c>
      <c r="AJ109" s="334" t="s">
        <v>281</v>
      </c>
      <c r="AK109" s="328">
        <f t="shared" si="164"/>
        <v>42</v>
      </c>
      <c r="AL109" s="328">
        <f t="shared" si="165"/>
        <v>66</v>
      </c>
      <c r="AM109" s="136"/>
      <c r="AN109" s="320"/>
      <c r="AO109" s="320"/>
      <c r="AP109" s="320"/>
      <c r="AQ109" s="320">
        <v>12</v>
      </c>
      <c r="AR109" s="320"/>
      <c r="AS109" s="355">
        <f t="shared" si="166"/>
        <v>0</v>
      </c>
      <c r="AT109" s="355">
        <f t="shared" si="167"/>
        <v>0</v>
      </c>
      <c r="AU109" s="355">
        <f t="shared" si="168"/>
        <v>0</v>
      </c>
      <c r="AV109" s="355">
        <f t="shared" si="169"/>
        <v>0</v>
      </c>
      <c r="AW109" s="355">
        <f t="shared" si="170"/>
        <v>0</v>
      </c>
      <c r="AX109" s="355">
        <f t="shared" si="171"/>
        <v>0</v>
      </c>
      <c r="AY109" s="355">
        <f t="shared" si="172"/>
        <v>0</v>
      </c>
      <c r="AZ109" s="355">
        <f t="shared" si="173"/>
        <v>0</v>
      </c>
      <c r="BA109" s="355">
        <f t="shared" si="174"/>
        <v>9</v>
      </c>
      <c r="BB109" s="355">
        <f t="shared" si="175"/>
        <v>0</v>
      </c>
      <c r="BC109" s="355">
        <f t="shared" si="176"/>
        <v>0</v>
      </c>
      <c r="BD109" s="355">
        <f t="shared" si="177"/>
        <v>0</v>
      </c>
      <c r="BE109" s="355">
        <f t="shared" si="178"/>
        <v>0</v>
      </c>
      <c r="BF109" s="355">
        <f t="shared" si="179"/>
        <v>0</v>
      </c>
      <c r="BG109" s="321">
        <f t="shared" si="180"/>
        <v>72</v>
      </c>
      <c r="BH109" s="329">
        <f t="shared" si="181"/>
        <v>108</v>
      </c>
    </row>
    <row r="110" spans="1:60" ht="18" customHeight="1">
      <c r="A110" s="287" t="s">
        <v>503</v>
      </c>
      <c r="B110" s="288" t="s">
        <v>504</v>
      </c>
      <c r="C110" s="287" t="s">
        <v>214</v>
      </c>
      <c r="D110" s="289" t="s">
        <v>179</v>
      </c>
      <c r="E110" s="360" t="s">
        <v>49</v>
      </c>
      <c r="F110" s="360"/>
      <c r="G110" s="360" t="s">
        <v>49</v>
      </c>
      <c r="H110" s="360"/>
      <c r="I110" s="361"/>
      <c r="J110" s="361"/>
      <c r="K110" s="360" t="s">
        <v>49</v>
      </c>
      <c r="L110" s="360"/>
      <c r="M110" s="360" t="s">
        <v>49</v>
      </c>
      <c r="N110" s="360"/>
      <c r="O110" s="360"/>
      <c r="P110" s="361"/>
      <c r="Q110" s="361" t="s">
        <v>49</v>
      </c>
      <c r="R110" s="360"/>
      <c r="S110" s="360"/>
      <c r="T110" s="360"/>
      <c r="U110" s="360" t="s">
        <v>49</v>
      </c>
      <c r="V110" s="360"/>
      <c r="W110" s="361" t="s">
        <v>49</v>
      </c>
      <c r="X110" s="361"/>
      <c r="Y110" s="360" t="s">
        <v>49</v>
      </c>
      <c r="Z110" s="360"/>
      <c r="AA110" s="360"/>
      <c r="AB110" s="360"/>
      <c r="AC110" s="360" t="s">
        <v>49</v>
      </c>
      <c r="AD110" s="361"/>
      <c r="AE110" s="361" t="s">
        <v>505</v>
      </c>
      <c r="AF110" s="360"/>
      <c r="AG110" s="289">
        <f t="shared" si="161"/>
        <v>114</v>
      </c>
      <c r="AH110" s="294">
        <f t="shared" si="162"/>
        <v>108</v>
      </c>
      <c r="AI110" s="294">
        <f t="shared" si="163"/>
        <v>-6</v>
      </c>
      <c r="AJ110" s="334" t="s">
        <v>427</v>
      </c>
      <c r="AK110" s="328">
        <f t="shared" si="164"/>
        <v>114</v>
      </c>
      <c r="AL110" s="328">
        <f t="shared" si="165"/>
        <v>-6</v>
      </c>
      <c r="AM110" s="136"/>
      <c r="AN110" s="320"/>
      <c r="AO110" s="320"/>
      <c r="AP110" s="320"/>
      <c r="AQ110" s="320"/>
      <c r="AR110" s="320"/>
      <c r="AS110" s="355">
        <f t="shared" si="166"/>
        <v>0</v>
      </c>
      <c r="AT110" s="355">
        <f t="shared" si="167"/>
        <v>0</v>
      </c>
      <c r="AU110" s="355">
        <f t="shared" si="168"/>
        <v>0</v>
      </c>
      <c r="AV110" s="355">
        <f t="shared" si="169"/>
        <v>0</v>
      </c>
      <c r="AW110" s="355">
        <f t="shared" si="170"/>
        <v>0</v>
      </c>
      <c r="AX110" s="355">
        <f t="shared" si="171"/>
        <v>0</v>
      </c>
      <c r="AY110" s="355">
        <f t="shared" si="172"/>
        <v>0</v>
      </c>
      <c r="AZ110" s="355">
        <f t="shared" si="173"/>
        <v>0</v>
      </c>
      <c r="BA110" s="355">
        <f t="shared" si="174"/>
        <v>9</v>
      </c>
      <c r="BB110" s="355">
        <f t="shared" si="175"/>
        <v>0</v>
      </c>
      <c r="BC110" s="355">
        <f t="shared" si="176"/>
        <v>0</v>
      </c>
      <c r="BD110" s="355">
        <f t="shared" si="177"/>
        <v>0</v>
      </c>
      <c r="BE110" s="355">
        <f t="shared" si="178"/>
        <v>0</v>
      </c>
      <c r="BF110" s="355">
        <f t="shared" si="179"/>
        <v>0</v>
      </c>
      <c r="BG110" s="321">
        <f t="shared" si="180"/>
        <v>0</v>
      </c>
      <c r="BH110" s="329">
        <f t="shared" si="181"/>
        <v>108</v>
      </c>
    </row>
    <row r="111" spans="1:60" ht="18" customHeight="1">
      <c r="A111" s="287" t="s">
        <v>506</v>
      </c>
      <c r="B111" s="288" t="s">
        <v>507</v>
      </c>
      <c r="C111" s="287" t="s">
        <v>447</v>
      </c>
      <c r="D111" s="289" t="s">
        <v>179</v>
      </c>
      <c r="E111" s="360" t="s">
        <v>49</v>
      </c>
      <c r="F111" s="362" t="s">
        <v>49</v>
      </c>
      <c r="G111" s="360"/>
      <c r="H111" s="360" t="s">
        <v>49</v>
      </c>
      <c r="I111" s="365" t="s">
        <v>167</v>
      </c>
      <c r="J111" s="365"/>
      <c r="K111" s="360" t="s">
        <v>49</v>
      </c>
      <c r="L111" s="362" t="s">
        <v>49</v>
      </c>
      <c r="M111" s="362" t="s">
        <v>49</v>
      </c>
      <c r="N111" s="360" t="s">
        <v>49</v>
      </c>
      <c r="O111" s="360"/>
      <c r="P111" s="366" t="s">
        <v>29</v>
      </c>
      <c r="Q111" s="366" t="s">
        <v>29</v>
      </c>
      <c r="R111" s="362" t="s">
        <v>49</v>
      </c>
      <c r="S111" s="360"/>
      <c r="T111" s="360" t="s">
        <v>49</v>
      </c>
      <c r="U111" s="360"/>
      <c r="V111" s="360"/>
      <c r="W111" s="365"/>
      <c r="X111" s="365"/>
      <c r="Y111" s="360"/>
      <c r="Z111" s="360"/>
      <c r="AA111" s="360"/>
      <c r="AB111" s="362" t="s">
        <v>49</v>
      </c>
      <c r="AC111" s="360" t="s">
        <v>49</v>
      </c>
      <c r="AD111" s="363" t="s">
        <v>49</v>
      </c>
      <c r="AE111" s="363" t="s">
        <v>49</v>
      </c>
      <c r="AF111" s="360" t="s">
        <v>49</v>
      </c>
      <c r="AG111" s="289">
        <f t="shared" si="161"/>
        <v>90</v>
      </c>
      <c r="AH111" s="294">
        <f t="shared" si="162"/>
        <v>180</v>
      </c>
      <c r="AI111" s="294">
        <f t="shared" si="163"/>
        <v>90</v>
      </c>
      <c r="AJ111" s="334" t="s">
        <v>427</v>
      </c>
      <c r="AK111" s="328">
        <f t="shared" si="164"/>
        <v>90</v>
      </c>
      <c r="AL111" s="328">
        <f t="shared" si="165"/>
        <v>90</v>
      </c>
      <c r="AM111" s="136"/>
      <c r="AN111" s="320"/>
      <c r="AO111" s="320"/>
      <c r="AP111" s="320"/>
      <c r="AQ111" s="320">
        <v>4</v>
      </c>
      <c r="AR111" s="320"/>
      <c r="AS111" s="355">
        <f t="shared" si="166"/>
        <v>0</v>
      </c>
      <c r="AT111" s="355">
        <f t="shared" si="167"/>
        <v>0</v>
      </c>
      <c r="AU111" s="355">
        <f t="shared" si="168"/>
        <v>0</v>
      </c>
      <c r="AV111" s="355">
        <f t="shared" si="169"/>
        <v>0</v>
      </c>
      <c r="AW111" s="355">
        <f t="shared" si="170"/>
        <v>0</v>
      </c>
      <c r="AX111" s="355">
        <f t="shared" si="171"/>
        <v>1</v>
      </c>
      <c r="AY111" s="355">
        <f t="shared" si="172"/>
        <v>0</v>
      </c>
      <c r="AZ111" s="355">
        <f t="shared" si="173"/>
        <v>0</v>
      </c>
      <c r="BA111" s="355">
        <f t="shared" si="174"/>
        <v>14</v>
      </c>
      <c r="BB111" s="355">
        <f t="shared" si="175"/>
        <v>0</v>
      </c>
      <c r="BC111" s="355">
        <f t="shared" si="176"/>
        <v>0</v>
      </c>
      <c r="BD111" s="355">
        <f t="shared" si="177"/>
        <v>0</v>
      </c>
      <c r="BE111" s="355">
        <f t="shared" si="178"/>
        <v>0</v>
      </c>
      <c r="BF111" s="355">
        <f t="shared" si="179"/>
        <v>0</v>
      </c>
      <c r="BG111" s="321">
        <f t="shared" si="180"/>
        <v>24</v>
      </c>
      <c r="BH111" s="367">
        <f t="shared" si="181"/>
        <v>180</v>
      </c>
    </row>
    <row r="112" spans="1:60" ht="18" customHeight="1">
      <c r="A112" s="287" t="s">
        <v>508</v>
      </c>
      <c r="B112" s="288" t="s">
        <v>509</v>
      </c>
      <c r="C112" s="287">
        <v>131806</v>
      </c>
      <c r="D112" s="289" t="s">
        <v>179</v>
      </c>
      <c r="E112" s="360" t="s">
        <v>49</v>
      </c>
      <c r="F112" s="360"/>
      <c r="G112" s="360"/>
      <c r="H112" s="360" t="s">
        <v>49</v>
      </c>
      <c r="I112" s="365"/>
      <c r="J112" s="365"/>
      <c r="K112" s="360" t="s">
        <v>49</v>
      </c>
      <c r="L112" s="360"/>
      <c r="M112" s="360"/>
      <c r="N112" s="360" t="s">
        <v>49</v>
      </c>
      <c r="O112" s="360"/>
      <c r="P112" s="365"/>
      <c r="Q112" s="365"/>
      <c r="R112" s="360"/>
      <c r="S112" s="360"/>
      <c r="T112" s="360" t="s">
        <v>49</v>
      </c>
      <c r="U112" s="360"/>
      <c r="V112" s="360"/>
      <c r="W112" s="361" t="s">
        <v>49</v>
      </c>
      <c r="X112" s="361" t="s">
        <v>454</v>
      </c>
      <c r="Y112" s="360"/>
      <c r="Z112" s="360" t="s">
        <v>49</v>
      </c>
      <c r="AA112" s="360"/>
      <c r="AB112" s="360"/>
      <c r="AC112" s="360" t="s">
        <v>49</v>
      </c>
      <c r="AD112" s="365"/>
      <c r="AE112" s="361" t="s">
        <v>49</v>
      </c>
      <c r="AF112" s="360"/>
      <c r="AG112" s="310">
        <f t="shared" si="161"/>
        <v>114</v>
      </c>
      <c r="AH112" s="368">
        <f t="shared" si="162"/>
        <v>120</v>
      </c>
      <c r="AI112" s="368">
        <f t="shared" si="163"/>
        <v>6</v>
      </c>
      <c r="AJ112" s="334" t="s">
        <v>427</v>
      </c>
      <c r="AK112" s="328">
        <f t="shared" si="164"/>
        <v>114</v>
      </c>
      <c r="AL112" s="328">
        <f t="shared" si="165"/>
        <v>6</v>
      </c>
      <c r="AM112" s="136"/>
      <c r="AN112" s="320"/>
      <c r="AO112" s="320"/>
      <c r="AP112" s="320"/>
      <c r="AQ112" s="320"/>
      <c r="AR112" s="320"/>
      <c r="AS112" s="355">
        <f t="shared" si="166"/>
        <v>0</v>
      </c>
      <c r="AT112" s="355">
        <f t="shared" si="167"/>
        <v>0</v>
      </c>
      <c r="AU112" s="355">
        <f t="shared" si="168"/>
        <v>0</v>
      </c>
      <c r="AV112" s="355">
        <f t="shared" si="169"/>
        <v>0</v>
      </c>
      <c r="AW112" s="355">
        <f t="shared" si="170"/>
        <v>0</v>
      </c>
      <c r="AX112" s="355">
        <f t="shared" si="171"/>
        <v>1</v>
      </c>
      <c r="AY112" s="355">
        <f t="shared" si="172"/>
        <v>0</v>
      </c>
      <c r="AZ112" s="355">
        <f t="shared" si="173"/>
        <v>0</v>
      </c>
      <c r="BA112" s="355">
        <f t="shared" si="174"/>
        <v>9</v>
      </c>
      <c r="BB112" s="355">
        <f t="shared" si="175"/>
        <v>0</v>
      </c>
      <c r="BC112" s="355">
        <f t="shared" si="176"/>
        <v>0</v>
      </c>
      <c r="BD112" s="355">
        <f t="shared" si="177"/>
        <v>0</v>
      </c>
      <c r="BE112" s="355">
        <f t="shared" si="178"/>
        <v>0</v>
      </c>
      <c r="BF112" s="355">
        <f aca="true" t="shared" si="182" ref="BF112:BF113">COUNTIF(E112:AF112,"M/SN")</f>
        <v>0</v>
      </c>
      <c r="BG112" s="321">
        <f t="shared" si="180"/>
        <v>0</v>
      </c>
      <c r="BH112" s="367">
        <f>(AS112*6)+(AT112*6)+(AU112*8)+(AV112*12)+(AW112*12)+(AX112*12)+(AY112*6)+(AZ112*6)+(BA112*12)+(BB112*6)+(BC112*6)+(BD112*8)+(BE112*18)+(BF112*18)</f>
        <v>120</v>
      </c>
    </row>
    <row r="113" spans="1:60" ht="18" customHeight="1">
      <c r="A113" s="287" t="s">
        <v>510</v>
      </c>
      <c r="B113" s="288" t="s">
        <v>511</v>
      </c>
      <c r="C113" s="287">
        <v>589842</v>
      </c>
      <c r="D113" s="289" t="s">
        <v>179</v>
      </c>
      <c r="E113" s="360" t="s">
        <v>49</v>
      </c>
      <c r="F113" s="362" t="s">
        <v>21</v>
      </c>
      <c r="G113" s="360" t="s">
        <v>28</v>
      </c>
      <c r="H113" s="369" t="s">
        <v>512</v>
      </c>
      <c r="I113" s="363" t="s">
        <v>21</v>
      </c>
      <c r="J113" s="365"/>
      <c r="K113" s="360" t="s">
        <v>49</v>
      </c>
      <c r="L113" s="362" t="s">
        <v>49</v>
      </c>
      <c r="M113" s="369"/>
      <c r="N113" s="360" t="s">
        <v>49</v>
      </c>
      <c r="O113" s="362" t="s">
        <v>49</v>
      </c>
      <c r="P113" s="363" t="s">
        <v>49</v>
      </c>
      <c r="Q113" s="361" t="s">
        <v>454</v>
      </c>
      <c r="R113" s="369"/>
      <c r="S113" s="369"/>
      <c r="T113" s="369" t="s">
        <v>513</v>
      </c>
      <c r="U113" s="362" t="s">
        <v>47</v>
      </c>
      <c r="V113" s="369"/>
      <c r="W113" s="361" t="s">
        <v>49</v>
      </c>
      <c r="X113" s="365"/>
      <c r="Y113" s="369"/>
      <c r="Z113" s="360" t="s">
        <v>49</v>
      </c>
      <c r="AA113" s="369"/>
      <c r="AB113" s="369"/>
      <c r="AC113" s="360" t="s">
        <v>514</v>
      </c>
      <c r="AD113" s="365"/>
      <c r="AE113" s="365"/>
      <c r="AF113" s="360" t="s">
        <v>49</v>
      </c>
      <c r="AG113" s="310">
        <f t="shared" si="161"/>
        <v>114</v>
      </c>
      <c r="AH113" s="368">
        <f t="shared" si="162"/>
        <v>204</v>
      </c>
      <c r="AI113" s="368">
        <f t="shared" si="163"/>
        <v>90</v>
      </c>
      <c r="AJ113" s="334" t="s">
        <v>427</v>
      </c>
      <c r="AK113" s="328">
        <f t="shared" si="164"/>
        <v>114</v>
      </c>
      <c r="AL113" s="328">
        <f t="shared" si="165"/>
        <v>90</v>
      </c>
      <c r="AM113" s="136"/>
      <c r="AN113" s="320"/>
      <c r="AO113" s="320"/>
      <c r="AP113" s="320"/>
      <c r="AQ113" s="320"/>
      <c r="AR113" s="320"/>
      <c r="AS113" s="355">
        <f t="shared" si="166"/>
        <v>2</v>
      </c>
      <c r="AT113" s="355">
        <f t="shared" si="167"/>
        <v>1</v>
      </c>
      <c r="AU113" s="355">
        <f t="shared" si="168"/>
        <v>0</v>
      </c>
      <c r="AV113" s="355">
        <f t="shared" si="169"/>
        <v>1</v>
      </c>
      <c r="AW113" s="355">
        <f t="shared" si="170"/>
        <v>0</v>
      </c>
      <c r="AX113" s="355">
        <f t="shared" si="171"/>
        <v>1</v>
      </c>
      <c r="AY113" s="355">
        <f t="shared" si="172"/>
        <v>0</v>
      </c>
      <c r="AZ113" s="355">
        <f t="shared" si="173"/>
        <v>0</v>
      </c>
      <c r="BA113" s="355">
        <f t="shared" si="174"/>
        <v>9</v>
      </c>
      <c r="BB113" s="355">
        <f t="shared" si="175"/>
        <v>0</v>
      </c>
      <c r="BC113" s="355">
        <f t="shared" si="176"/>
        <v>0</v>
      </c>
      <c r="BD113" s="355">
        <f>COUNTIF(E113:AF113,"T/SN")</f>
        <v>1</v>
      </c>
      <c r="BE113" s="355">
        <f>COUNTIF(E113:AF113,"I2/SN")</f>
        <v>1</v>
      </c>
      <c r="BF113" s="355">
        <f t="shared" si="182"/>
        <v>1</v>
      </c>
      <c r="BG113" s="321">
        <f t="shared" si="180"/>
        <v>0</v>
      </c>
      <c r="BH113" s="367">
        <f>(AS113*6)+(AT113*6)+(AU113*8)+(AV113*12)+(AW113*12)+(AX113*12)+(AY113*6)+(AZ113*6)+(BA113*12)+(BB113*6)+(BC113*6)+(BD113*18)+(BE113*18)+(BF113*18)</f>
        <v>204</v>
      </c>
    </row>
    <row r="114" spans="1:60" ht="18" customHeight="1">
      <c r="A114" s="287" t="s">
        <v>515</v>
      </c>
      <c r="B114" s="288" t="s">
        <v>516</v>
      </c>
      <c r="C114" s="287" t="s">
        <v>285</v>
      </c>
      <c r="D114" s="289" t="s">
        <v>179</v>
      </c>
      <c r="E114" s="359" t="s">
        <v>23</v>
      </c>
      <c r="F114" s="359"/>
      <c r="G114" s="359"/>
      <c r="H114" s="359"/>
      <c r="I114" s="359"/>
      <c r="J114" s="359"/>
      <c r="K114" s="359"/>
      <c r="L114" s="359"/>
      <c r="M114" s="359"/>
      <c r="N114" s="359"/>
      <c r="O114" s="359" t="s">
        <v>43</v>
      </c>
      <c r="P114" s="359"/>
      <c r="Q114" s="359"/>
      <c r="R114" s="359"/>
      <c r="S114" s="359"/>
      <c r="T114" s="359"/>
      <c r="U114" s="359"/>
      <c r="V114" s="359"/>
      <c r="W114" s="359"/>
      <c r="X114" s="359"/>
      <c r="Y114" s="359"/>
      <c r="Z114" s="359"/>
      <c r="AA114" s="359"/>
      <c r="AB114" s="359"/>
      <c r="AC114" s="359"/>
      <c r="AD114" s="359"/>
      <c r="AE114" s="359"/>
      <c r="AF114" s="359"/>
      <c r="AG114" s="310">
        <f t="shared" si="161"/>
        <v>0</v>
      </c>
      <c r="AH114" s="368">
        <f t="shared" si="162"/>
        <v>0</v>
      </c>
      <c r="AI114" s="368">
        <f t="shared" si="163"/>
        <v>0</v>
      </c>
      <c r="AJ114" s="334" t="s">
        <v>281</v>
      </c>
      <c r="AK114" s="328">
        <f t="shared" si="164"/>
        <v>0</v>
      </c>
      <c r="AL114" s="328">
        <f t="shared" si="165"/>
        <v>0</v>
      </c>
      <c r="AM114" s="136"/>
      <c r="AN114" s="320"/>
      <c r="AO114" s="320"/>
      <c r="AP114" s="320"/>
      <c r="AQ114" s="320">
        <v>19</v>
      </c>
      <c r="AR114" s="320"/>
      <c r="AS114" s="355">
        <f t="shared" si="166"/>
        <v>0</v>
      </c>
      <c r="AT114" s="355">
        <f t="shared" si="167"/>
        <v>0</v>
      </c>
      <c r="AU114" s="355">
        <f t="shared" si="168"/>
        <v>0</v>
      </c>
      <c r="AV114" s="355">
        <f t="shared" si="169"/>
        <v>0</v>
      </c>
      <c r="AW114" s="355">
        <f t="shared" si="170"/>
        <v>0</v>
      </c>
      <c r="AX114" s="355">
        <f t="shared" si="171"/>
        <v>0</v>
      </c>
      <c r="AY114" s="355">
        <f t="shared" si="172"/>
        <v>0</v>
      </c>
      <c r="AZ114" s="355">
        <f t="shared" si="173"/>
        <v>0</v>
      </c>
      <c r="BA114" s="355">
        <f t="shared" si="174"/>
        <v>0</v>
      </c>
      <c r="BB114" s="355">
        <f t="shared" si="175"/>
        <v>0</v>
      </c>
      <c r="BC114" s="355">
        <f t="shared" si="176"/>
        <v>0</v>
      </c>
      <c r="BD114" s="355">
        <f aca="true" t="shared" si="183" ref="BD114:BD121">COUNTIF(E114:AF114,"Da")</f>
        <v>0</v>
      </c>
      <c r="BE114" s="355">
        <f aca="true" t="shared" si="184" ref="BE114:BE115">COUNTIF(E114:AF114,"T/SN")</f>
        <v>0</v>
      </c>
      <c r="BF114" s="355">
        <f aca="true" t="shared" si="185" ref="BF114:BF121">COUNTIF(E114:AF114,"MTa")</f>
        <v>0</v>
      </c>
      <c r="BG114" s="321">
        <f t="shared" si="180"/>
        <v>114</v>
      </c>
      <c r="BH114" s="367">
        <f aca="true" t="shared" si="186" ref="BH114:BH115">(AS114*6)+(AT114*6)+(AU114*8)+(AV114*12)+(AW114*12)+(AX114*12)+(AY114*6)+(AZ114*6)+(BA114*12)+(BB114*6)+(BC114*6)+(BD114*8)+(BE114*12)+(BF114*12)</f>
        <v>0</v>
      </c>
    </row>
    <row r="115" spans="1:60" ht="18" customHeight="1">
      <c r="A115" s="287" t="s">
        <v>517</v>
      </c>
      <c r="B115" s="288" t="s">
        <v>518</v>
      </c>
      <c r="C115" s="287" t="s">
        <v>519</v>
      </c>
      <c r="D115" s="289" t="s">
        <v>179</v>
      </c>
      <c r="E115" s="360" t="s">
        <v>49</v>
      </c>
      <c r="F115" s="362" t="s">
        <v>49</v>
      </c>
      <c r="G115" s="369"/>
      <c r="H115" s="360" t="s">
        <v>49</v>
      </c>
      <c r="I115" s="363" t="s">
        <v>49</v>
      </c>
      <c r="J115" s="365"/>
      <c r="K115" s="360" t="s">
        <v>49</v>
      </c>
      <c r="L115" s="362" t="s">
        <v>49</v>
      </c>
      <c r="M115" s="369"/>
      <c r="N115" s="360" t="s">
        <v>49</v>
      </c>
      <c r="O115" s="362" t="s">
        <v>49</v>
      </c>
      <c r="P115" s="365"/>
      <c r="Q115" s="363" t="s">
        <v>49</v>
      </c>
      <c r="R115" s="362" t="s">
        <v>49</v>
      </c>
      <c r="S115" s="369"/>
      <c r="T115" s="360" t="s">
        <v>49</v>
      </c>
      <c r="U115" s="362" t="s">
        <v>49</v>
      </c>
      <c r="V115" s="369"/>
      <c r="W115" s="361" t="s">
        <v>49</v>
      </c>
      <c r="X115" s="363" t="s">
        <v>49</v>
      </c>
      <c r="Y115" s="362" t="s">
        <v>49</v>
      </c>
      <c r="Z115" s="360" t="s">
        <v>49</v>
      </c>
      <c r="AA115" s="362" t="s">
        <v>49</v>
      </c>
      <c r="AB115" s="362" t="s">
        <v>49</v>
      </c>
      <c r="AC115" s="360" t="s">
        <v>49</v>
      </c>
      <c r="AD115" s="365"/>
      <c r="AE115" s="363" t="s">
        <v>49</v>
      </c>
      <c r="AF115" s="364" t="s">
        <v>29</v>
      </c>
      <c r="AG115" s="310">
        <f t="shared" si="161"/>
        <v>102</v>
      </c>
      <c r="AH115" s="368">
        <f t="shared" si="162"/>
        <v>240</v>
      </c>
      <c r="AI115" s="368">
        <f t="shared" si="163"/>
        <v>138</v>
      </c>
      <c r="AJ115" s="334" t="s">
        <v>281</v>
      </c>
      <c r="AK115" s="328">
        <f t="shared" si="164"/>
        <v>102</v>
      </c>
      <c r="AL115" s="328">
        <f t="shared" si="165"/>
        <v>138</v>
      </c>
      <c r="AM115" s="136"/>
      <c r="AN115" s="320"/>
      <c r="AO115" s="320"/>
      <c r="AP115" s="320"/>
      <c r="AQ115" s="320">
        <v>2</v>
      </c>
      <c r="AR115" s="320"/>
      <c r="AS115" s="355">
        <f t="shared" si="166"/>
        <v>0</v>
      </c>
      <c r="AT115" s="355">
        <f t="shared" si="167"/>
        <v>0</v>
      </c>
      <c r="AU115" s="355">
        <f t="shared" si="168"/>
        <v>0</v>
      </c>
      <c r="AV115" s="355">
        <f t="shared" si="169"/>
        <v>0</v>
      </c>
      <c r="AW115" s="355">
        <f t="shared" si="170"/>
        <v>0</v>
      </c>
      <c r="AX115" s="355">
        <f t="shared" si="171"/>
        <v>0</v>
      </c>
      <c r="AY115" s="355">
        <f t="shared" si="172"/>
        <v>0</v>
      </c>
      <c r="AZ115" s="355">
        <f t="shared" si="173"/>
        <v>0</v>
      </c>
      <c r="BA115" s="355">
        <f t="shared" si="174"/>
        <v>20</v>
      </c>
      <c r="BB115" s="355">
        <f t="shared" si="175"/>
        <v>0</v>
      </c>
      <c r="BC115" s="355">
        <f t="shared" si="176"/>
        <v>0</v>
      </c>
      <c r="BD115" s="355">
        <f t="shared" si="183"/>
        <v>0</v>
      </c>
      <c r="BE115" s="355">
        <f t="shared" si="184"/>
        <v>0</v>
      </c>
      <c r="BF115" s="355">
        <f t="shared" si="185"/>
        <v>0</v>
      </c>
      <c r="BG115" s="321">
        <f t="shared" si="180"/>
        <v>12</v>
      </c>
      <c r="BH115" s="367">
        <f t="shared" si="186"/>
        <v>240</v>
      </c>
    </row>
    <row r="116" spans="1:60" ht="18" customHeight="1">
      <c r="A116" s="323">
        <v>422487</v>
      </c>
      <c r="B116" s="339" t="s">
        <v>520</v>
      </c>
      <c r="C116" s="287" t="s">
        <v>214</v>
      </c>
      <c r="D116" s="289" t="s">
        <v>179</v>
      </c>
      <c r="E116" s="337" t="s">
        <v>29</v>
      </c>
      <c r="F116" s="335"/>
      <c r="G116" s="335"/>
      <c r="H116" s="337" t="s">
        <v>29</v>
      </c>
      <c r="I116" s="336"/>
      <c r="J116" s="336"/>
      <c r="K116" s="335" t="s">
        <v>49</v>
      </c>
      <c r="L116" s="335"/>
      <c r="M116" s="335"/>
      <c r="N116" s="335" t="s">
        <v>49</v>
      </c>
      <c r="O116" s="335"/>
      <c r="P116" s="336"/>
      <c r="Q116" s="336" t="s">
        <v>49</v>
      </c>
      <c r="R116" s="335"/>
      <c r="S116" s="335"/>
      <c r="T116" s="337" t="s">
        <v>29</v>
      </c>
      <c r="U116" s="335"/>
      <c r="V116" s="335"/>
      <c r="W116" s="370" t="s">
        <v>29</v>
      </c>
      <c r="X116" s="336"/>
      <c r="Y116" s="335"/>
      <c r="Z116" s="337" t="s">
        <v>29</v>
      </c>
      <c r="AA116" s="335"/>
      <c r="AB116" s="335"/>
      <c r="AC116" s="325" t="s">
        <v>29</v>
      </c>
      <c r="AD116" s="336"/>
      <c r="AE116" s="336"/>
      <c r="AF116" s="337" t="s">
        <v>49</v>
      </c>
      <c r="AG116" s="289">
        <f t="shared" si="161"/>
        <v>48</v>
      </c>
      <c r="AH116" s="294">
        <f t="shared" si="162"/>
        <v>48</v>
      </c>
      <c r="AI116" s="294">
        <f t="shared" si="163"/>
        <v>0</v>
      </c>
      <c r="AJ116" s="334" t="s">
        <v>281</v>
      </c>
      <c r="AK116" s="328">
        <f t="shared" si="164"/>
        <v>48</v>
      </c>
      <c r="AL116" s="328">
        <f t="shared" si="165"/>
        <v>0</v>
      </c>
      <c r="AM116" s="136"/>
      <c r="AN116" s="320"/>
      <c r="AO116" s="320"/>
      <c r="AP116" s="320"/>
      <c r="AQ116" s="320">
        <v>11</v>
      </c>
      <c r="AR116" s="320"/>
      <c r="AS116" s="321">
        <f t="shared" si="166"/>
        <v>0</v>
      </c>
      <c r="AT116" s="321">
        <f t="shared" si="167"/>
        <v>0</v>
      </c>
      <c r="AU116" s="321">
        <f t="shared" si="168"/>
        <v>0</v>
      </c>
      <c r="AV116" s="321">
        <f t="shared" si="169"/>
        <v>0</v>
      </c>
      <c r="AW116" s="321">
        <f t="shared" si="170"/>
        <v>0</v>
      </c>
      <c r="AX116" s="321">
        <f t="shared" si="171"/>
        <v>0</v>
      </c>
      <c r="AY116" s="321">
        <f t="shared" si="172"/>
        <v>0</v>
      </c>
      <c r="AZ116" s="321">
        <f t="shared" si="173"/>
        <v>0</v>
      </c>
      <c r="BA116" s="321">
        <f t="shared" si="174"/>
        <v>4</v>
      </c>
      <c r="BB116" s="321">
        <f t="shared" si="175"/>
        <v>0</v>
      </c>
      <c r="BC116" s="321">
        <f t="shared" si="176"/>
        <v>0</v>
      </c>
      <c r="BD116" s="321">
        <f t="shared" si="183"/>
        <v>0</v>
      </c>
      <c r="BE116" s="321">
        <f>COUNTIF(E116:AF116,"T/N")</f>
        <v>0</v>
      </c>
      <c r="BF116" s="321">
        <f t="shared" si="185"/>
        <v>0</v>
      </c>
      <c r="BG116" s="321">
        <f t="shared" si="180"/>
        <v>66</v>
      </c>
      <c r="BH116" s="329">
        <f>(AS116*6)+(AT116*6)+(AU116*8)+(AV116*12)+(AW116*12)+(AX116*12)+(AY116*6)+(AZ116*6)+(BA116*12)+(BB116*6)+(BC116*6)+(BD116*8)+(BE116*18)+(BF116*12)</f>
        <v>48</v>
      </c>
    </row>
    <row r="117" spans="1:60" ht="18" customHeight="1">
      <c r="A117" s="287" t="s">
        <v>521</v>
      </c>
      <c r="B117" s="288" t="s">
        <v>522</v>
      </c>
      <c r="C117" s="287">
        <v>344524</v>
      </c>
      <c r="D117" s="289" t="s">
        <v>179</v>
      </c>
      <c r="E117" s="360" t="s">
        <v>49</v>
      </c>
      <c r="F117" s="362" t="s">
        <v>49</v>
      </c>
      <c r="G117" s="369"/>
      <c r="H117" s="360" t="s">
        <v>49</v>
      </c>
      <c r="I117" s="365"/>
      <c r="J117" s="365"/>
      <c r="K117" s="360" t="s">
        <v>49</v>
      </c>
      <c r="L117" s="369"/>
      <c r="M117" s="369"/>
      <c r="N117" s="360" t="s">
        <v>49</v>
      </c>
      <c r="O117" s="371"/>
      <c r="P117" s="365"/>
      <c r="Q117" s="361" t="s">
        <v>49</v>
      </c>
      <c r="R117" s="371"/>
      <c r="S117" s="362" t="s">
        <v>49</v>
      </c>
      <c r="T117" s="360" t="s">
        <v>49</v>
      </c>
      <c r="U117" s="371"/>
      <c r="V117" s="371"/>
      <c r="W117" s="361" t="s">
        <v>49</v>
      </c>
      <c r="X117" s="365"/>
      <c r="Y117" s="371"/>
      <c r="Z117" s="360" t="s">
        <v>49</v>
      </c>
      <c r="AA117" s="371"/>
      <c r="AB117" s="371"/>
      <c r="AC117" s="360" t="s">
        <v>49</v>
      </c>
      <c r="AD117" s="365"/>
      <c r="AE117" s="365"/>
      <c r="AF117" s="360" t="s">
        <v>454</v>
      </c>
      <c r="AG117" s="310">
        <f t="shared" si="161"/>
        <v>114</v>
      </c>
      <c r="AH117" s="368">
        <f t="shared" si="162"/>
        <v>144</v>
      </c>
      <c r="AI117" s="368">
        <f t="shared" si="163"/>
        <v>30</v>
      </c>
      <c r="AJ117" s="334" t="s">
        <v>427</v>
      </c>
      <c r="AK117" s="328">
        <f t="shared" si="164"/>
        <v>114</v>
      </c>
      <c r="AL117" s="328">
        <f t="shared" si="165"/>
        <v>30</v>
      </c>
      <c r="AM117" s="136"/>
      <c r="AN117" s="320"/>
      <c r="AO117" s="320"/>
      <c r="AP117" s="320"/>
      <c r="AQ117" s="320"/>
      <c r="AR117" s="320"/>
      <c r="AS117" s="355">
        <f t="shared" si="166"/>
        <v>0</v>
      </c>
      <c r="AT117" s="355">
        <f t="shared" si="167"/>
        <v>0</v>
      </c>
      <c r="AU117" s="355">
        <f t="shared" si="168"/>
        <v>0</v>
      </c>
      <c r="AV117" s="355">
        <f t="shared" si="169"/>
        <v>0</v>
      </c>
      <c r="AW117" s="355">
        <f t="shared" si="170"/>
        <v>0</v>
      </c>
      <c r="AX117" s="355">
        <f t="shared" si="171"/>
        <v>1</v>
      </c>
      <c r="AY117" s="355">
        <f t="shared" si="172"/>
        <v>0</v>
      </c>
      <c r="AZ117" s="355">
        <f t="shared" si="173"/>
        <v>0</v>
      </c>
      <c r="BA117" s="355">
        <f t="shared" si="174"/>
        <v>11</v>
      </c>
      <c r="BB117" s="355">
        <f t="shared" si="175"/>
        <v>0</v>
      </c>
      <c r="BC117" s="355">
        <f t="shared" si="176"/>
        <v>0</v>
      </c>
      <c r="BD117" s="355">
        <f t="shared" si="183"/>
        <v>0</v>
      </c>
      <c r="BE117" s="355">
        <f aca="true" t="shared" si="187" ref="BE117:BE118">COUNTIF(E117:AF117,"T/SN")</f>
        <v>0</v>
      </c>
      <c r="BF117" s="355">
        <f t="shared" si="185"/>
        <v>0</v>
      </c>
      <c r="BG117" s="321">
        <f t="shared" si="180"/>
        <v>0</v>
      </c>
      <c r="BH117" s="367">
        <f aca="true" t="shared" si="188" ref="BH117:BH118">(AS117*6)+(AT117*6)+(AU117*8)+(AV117*12)+(AW117*12)+(AX117*12)+(AY117*6)+(AZ117*6)+(BA117*12)+(BB117*6)+(BC117*6)+(BD117*8)+(BE117*12)+(BF117*12)</f>
        <v>144</v>
      </c>
    </row>
    <row r="118" spans="1:60" ht="18" customHeight="1">
      <c r="A118" s="287" t="s">
        <v>523</v>
      </c>
      <c r="B118" s="288" t="s">
        <v>524</v>
      </c>
      <c r="C118" s="287">
        <v>708696</v>
      </c>
      <c r="D118" s="289" t="s">
        <v>179</v>
      </c>
      <c r="E118" s="335" t="s">
        <v>49</v>
      </c>
      <c r="F118" s="335"/>
      <c r="G118" s="335"/>
      <c r="H118" s="335"/>
      <c r="I118" s="336"/>
      <c r="J118" s="336"/>
      <c r="K118" s="335" t="s">
        <v>49</v>
      </c>
      <c r="L118" s="372" t="s">
        <v>49</v>
      </c>
      <c r="M118" s="335"/>
      <c r="N118" s="335" t="s">
        <v>49</v>
      </c>
      <c r="O118" s="372" t="s">
        <v>49</v>
      </c>
      <c r="P118" s="336"/>
      <c r="Q118" s="336"/>
      <c r="R118" s="335"/>
      <c r="S118" s="335"/>
      <c r="T118" s="335" t="s">
        <v>49</v>
      </c>
      <c r="U118" s="372" t="s">
        <v>49</v>
      </c>
      <c r="V118" s="335"/>
      <c r="W118" s="336" t="s">
        <v>49</v>
      </c>
      <c r="X118" s="370" t="s">
        <v>29</v>
      </c>
      <c r="Y118" s="335"/>
      <c r="Z118" s="335" t="s">
        <v>49</v>
      </c>
      <c r="AA118" s="335"/>
      <c r="AB118" s="335" t="s">
        <v>49</v>
      </c>
      <c r="AC118" s="335" t="s">
        <v>454</v>
      </c>
      <c r="AD118" s="373" t="s">
        <v>49</v>
      </c>
      <c r="AE118" s="336" t="s">
        <v>285</v>
      </c>
      <c r="AF118" s="335" t="s">
        <v>49</v>
      </c>
      <c r="AG118" s="310">
        <f t="shared" si="161"/>
        <v>102</v>
      </c>
      <c r="AH118" s="368">
        <f t="shared" si="162"/>
        <v>156</v>
      </c>
      <c r="AI118" s="368">
        <f t="shared" si="163"/>
        <v>54</v>
      </c>
      <c r="AJ118" s="334" t="s">
        <v>427</v>
      </c>
      <c r="AK118" s="328">
        <f t="shared" si="164"/>
        <v>102</v>
      </c>
      <c r="AL118" s="328">
        <f t="shared" si="165"/>
        <v>54</v>
      </c>
      <c r="AM118" s="136"/>
      <c r="AN118" s="320"/>
      <c r="AO118" s="320"/>
      <c r="AP118" s="320"/>
      <c r="AQ118" s="320">
        <v>2</v>
      </c>
      <c r="AR118" s="320"/>
      <c r="AS118" s="355">
        <f t="shared" si="166"/>
        <v>0</v>
      </c>
      <c r="AT118" s="355">
        <f t="shared" si="167"/>
        <v>0</v>
      </c>
      <c r="AU118" s="355">
        <f t="shared" si="168"/>
        <v>0</v>
      </c>
      <c r="AV118" s="355">
        <f t="shared" si="169"/>
        <v>0</v>
      </c>
      <c r="AW118" s="355">
        <f t="shared" si="170"/>
        <v>0</v>
      </c>
      <c r="AX118" s="355">
        <f t="shared" si="171"/>
        <v>1</v>
      </c>
      <c r="AY118" s="355">
        <f t="shared" si="172"/>
        <v>0</v>
      </c>
      <c r="AZ118" s="355">
        <f t="shared" si="173"/>
        <v>0</v>
      </c>
      <c r="BA118" s="355">
        <f t="shared" si="174"/>
        <v>12</v>
      </c>
      <c r="BB118" s="355">
        <f t="shared" si="175"/>
        <v>0</v>
      </c>
      <c r="BC118" s="355">
        <f t="shared" si="176"/>
        <v>0</v>
      </c>
      <c r="BD118" s="355">
        <f t="shared" si="183"/>
        <v>0</v>
      </c>
      <c r="BE118" s="355">
        <f t="shared" si="187"/>
        <v>0</v>
      </c>
      <c r="BF118" s="355">
        <f t="shared" si="185"/>
        <v>0</v>
      </c>
      <c r="BG118" s="355">
        <f t="shared" si="180"/>
        <v>12</v>
      </c>
      <c r="BH118" s="367">
        <f t="shared" si="188"/>
        <v>156</v>
      </c>
    </row>
    <row r="119" spans="1:60" ht="18" customHeight="1">
      <c r="A119" s="287" t="s">
        <v>525</v>
      </c>
      <c r="B119" s="288" t="s">
        <v>526</v>
      </c>
      <c r="C119" s="287" t="s">
        <v>214</v>
      </c>
      <c r="D119" s="289" t="s">
        <v>179</v>
      </c>
      <c r="E119" s="335" t="s">
        <v>49</v>
      </c>
      <c r="F119" s="335"/>
      <c r="G119" s="335"/>
      <c r="H119" s="335" t="s">
        <v>49</v>
      </c>
      <c r="I119" s="373" t="s">
        <v>49</v>
      </c>
      <c r="J119" s="373" t="s">
        <v>49</v>
      </c>
      <c r="K119" s="335" t="s">
        <v>49</v>
      </c>
      <c r="L119" s="335"/>
      <c r="M119" s="335"/>
      <c r="N119" s="335" t="s">
        <v>49</v>
      </c>
      <c r="O119" s="335"/>
      <c r="P119" s="336"/>
      <c r="Q119" s="336" t="s">
        <v>49</v>
      </c>
      <c r="R119" s="335"/>
      <c r="S119" s="335"/>
      <c r="T119" s="335" t="s">
        <v>49</v>
      </c>
      <c r="U119" s="335"/>
      <c r="V119" s="335"/>
      <c r="W119" s="336"/>
      <c r="X119" s="336"/>
      <c r="Y119" s="335"/>
      <c r="Z119" s="335" t="s">
        <v>49</v>
      </c>
      <c r="AA119" s="335"/>
      <c r="AB119" s="335"/>
      <c r="AC119" s="323" t="s">
        <v>49</v>
      </c>
      <c r="AD119" s="336"/>
      <c r="AE119" s="336" t="s">
        <v>49</v>
      </c>
      <c r="AF119" s="335" t="s">
        <v>49</v>
      </c>
      <c r="AG119" s="289">
        <f t="shared" si="161"/>
        <v>114</v>
      </c>
      <c r="AH119" s="294">
        <f t="shared" si="162"/>
        <v>144</v>
      </c>
      <c r="AI119" s="294">
        <f t="shared" si="163"/>
        <v>30</v>
      </c>
      <c r="AJ119" s="334" t="s">
        <v>346</v>
      </c>
      <c r="AK119" s="328">
        <f t="shared" si="164"/>
        <v>114</v>
      </c>
      <c r="AL119" s="328">
        <f t="shared" si="165"/>
        <v>30</v>
      </c>
      <c r="AM119" s="136"/>
      <c r="AN119" s="320"/>
      <c r="AO119" s="320"/>
      <c r="AP119" s="320"/>
      <c r="AQ119" s="320"/>
      <c r="AR119" s="320"/>
      <c r="AS119" s="321">
        <f t="shared" si="166"/>
        <v>0</v>
      </c>
      <c r="AT119" s="321">
        <f t="shared" si="167"/>
        <v>0</v>
      </c>
      <c r="AU119" s="321">
        <f t="shared" si="168"/>
        <v>0</v>
      </c>
      <c r="AV119" s="321">
        <f t="shared" si="169"/>
        <v>0</v>
      </c>
      <c r="AW119" s="321">
        <f t="shared" si="170"/>
        <v>0</v>
      </c>
      <c r="AX119" s="321">
        <f t="shared" si="171"/>
        <v>0</v>
      </c>
      <c r="AY119" s="321">
        <f t="shared" si="172"/>
        <v>0</v>
      </c>
      <c r="AZ119" s="321">
        <f t="shared" si="173"/>
        <v>0</v>
      </c>
      <c r="BA119" s="321">
        <f t="shared" si="174"/>
        <v>12</v>
      </c>
      <c r="BB119" s="321">
        <f t="shared" si="175"/>
        <v>0</v>
      </c>
      <c r="BC119" s="321">
        <f t="shared" si="176"/>
        <v>0</v>
      </c>
      <c r="BD119" s="321">
        <f t="shared" si="183"/>
        <v>0</v>
      </c>
      <c r="BE119" s="321">
        <f aca="true" t="shared" si="189" ref="BE119:BE121">COUNTIF(E119:AF119,"T/N")</f>
        <v>0</v>
      </c>
      <c r="BF119" s="321">
        <f t="shared" si="185"/>
        <v>0</v>
      </c>
      <c r="BG119" s="321">
        <f t="shared" si="180"/>
        <v>0</v>
      </c>
      <c r="BH119" s="329">
        <f aca="true" t="shared" si="190" ref="BH119:BH120">(AS119*6)+(AT119*6)+(AU119*8)+(AV119*12)+(AW119*12)+(AX119*12)+(AY119*6)+(AZ119*6)+(BA119*12)+(BB119*6)+(BC119*6)+(BD119*8)+(BE119*18)+(BF119*12)</f>
        <v>144</v>
      </c>
    </row>
    <row r="120" spans="1:60" ht="18" customHeight="1">
      <c r="A120" s="287" t="s">
        <v>527</v>
      </c>
      <c r="B120" s="288" t="s">
        <v>528</v>
      </c>
      <c r="C120" s="287" t="s">
        <v>214</v>
      </c>
      <c r="D120" s="289" t="s">
        <v>179</v>
      </c>
      <c r="E120" s="337" t="s">
        <v>29</v>
      </c>
      <c r="F120" s="335"/>
      <c r="G120" s="335" t="s">
        <v>29</v>
      </c>
      <c r="H120" s="337"/>
      <c r="I120" s="336"/>
      <c r="J120" s="336"/>
      <c r="K120" s="335"/>
      <c r="L120" s="335"/>
      <c r="M120" s="335" t="s">
        <v>49</v>
      </c>
      <c r="N120" s="335"/>
      <c r="O120" s="335" t="s">
        <v>49</v>
      </c>
      <c r="P120" s="336" t="s">
        <v>49</v>
      </c>
      <c r="Q120" s="336" t="s">
        <v>49</v>
      </c>
      <c r="R120" s="335"/>
      <c r="S120" s="335"/>
      <c r="T120" s="335"/>
      <c r="U120" s="335" t="s">
        <v>49</v>
      </c>
      <c r="V120" s="335"/>
      <c r="W120" s="336" t="s">
        <v>49</v>
      </c>
      <c r="X120" s="336" t="s">
        <v>49</v>
      </c>
      <c r="Y120" s="335" t="s">
        <v>49</v>
      </c>
      <c r="Z120" s="335"/>
      <c r="AA120" s="335" t="s">
        <v>49</v>
      </c>
      <c r="AB120" s="335"/>
      <c r="AC120" s="323"/>
      <c r="AD120" s="336"/>
      <c r="AE120" s="336"/>
      <c r="AF120" s="335"/>
      <c r="AG120" s="289">
        <f t="shared" si="161"/>
        <v>102</v>
      </c>
      <c r="AH120" s="294">
        <f t="shared" si="162"/>
        <v>108</v>
      </c>
      <c r="AI120" s="294">
        <f t="shared" si="163"/>
        <v>6</v>
      </c>
      <c r="AJ120" s="334" t="s">
        <v>346</v>
      </c>
      <c r="AK120" s="328">
        <f t="shared" si="164"/>
        <v>102</v>
      </c>
      <c r="AL120" s="328">
        <f t="shared" si="165"/>
        <v>6</v>
      </c>
      <c r="AM120" s="136"/>
      <c r="AN120" s="320"/>
      <c r="AO120" s="320"/>
      <c r="AP120" s="320"/>
      <c r="AQ120" s="320">
        <v>2</v>
      </c>
      <c r="AR120" s="320"/>
      <c r="AS120" s="321">
        <f t="shared" si="166"/>
        <v>0</v>
      </c>
      <c r="AT120" s="321">
        <f t="shared" si="167"/>
        <v>0</v>
      </c>
      <c r="AU120" s="321">
        <f t="shared" si="168"/>
        <v>0</v>
      </c>
      <c r="AV120" s="321">
        <f t="shared" si="169"/>
        <v>0</v>
      </c>
      <c r="AW120" s="321">
        <f t="shared" si="170"/>
        <v>0</v>
      </c>
      <c r="AX120" s="321">
        <f t="shared" si="171"/>
        <v>0</v>
      </c>
      <c r="AY120" s="321">
        <f t="shared" si="172"/>
        <v>0</v>
      </c>
      <c r="AZ120" s="321">
        <f t="shared" si="173"/>
        <v>0</v>
      </c>
      <c r="BA120" s="321">
        <f t="shared" si="174"/>
        <v>9</v>
      </c>
      <c r="BB120" s="321">
        <f t="shared" si="175"/>
        <v>0</v>
      </c>
      <c r="BC120" s="321">
        <f t="shared" si="176"/>
        <v>0</v>
      </c>
      <c r="BD120" s="321">
        <f t="shared" si="183"/>
        <v>0</v>
      </c>
      <c r="BE120" s="321">
        <f t="shared" si="189"/>
        <v>0</v>
      </c>
      <c r="BF120" s="321">
        <f t="shared" si="185"/>
        <v>0</v>
      </c>
      <c r="BG120" s="321">
        <f t="shared" si="180"/>
        <v>12</v>
      </c>
      <c r="BH120" s="329">
        <f t="shared" si="190"/>
        <v>108</v>
      </c>
    </row>
    <row r="121" spans="1:60" ht="18" customHeight="1">
      <c r="A121" s="323">
        <v>422940</v>
      </c>
      <c r="B121" s="339" t="s">
        <v>529</v>
      </c>
      <c r="C121" s="287" t="s">
        <v>214</v>
      </c>
      <c r="D121" s="289" t="s">
        <v>179</v>
      </c>
      <c r="E121" s="335"/>
      <c r="F121" s="335" t="s">
        <v>49</v>
      </c>
      <c r="G121" s="335" t="s">
        <v>49</v>
      </c>
      <c r="H121" s="335"/>
      <c r="I121" s="336" t="s">
        <v>49</v>
      </c>
      <c r="J121" s="336"/>
      <c r="K121" s="335"/>
      <c r="L121" s="335" t="s">
        <v>49</v>
      </c>
      <c r="M121" s="335"/>
      <c r="N121" s="335" t="s">
        <v>49</v>
      </c>
      <c r="O121" s="335" t="s">
        <v>49</v>
      </c>
      <c r="P121" s="336"/>
      <c r="Q121" s="336"/>
      <c r="R121" s="335" t="s">
        <v>49</v>
      </c>
      <c r="S121" s="335"/>
      <c r="T121" s="335"/>
      <c r="U121" s="335" t="s">
        <v>49</v>
      </c>
      <c r="V121" s="335"/>
      <c r="W121" s="336"/>
      <c r="X121" s="336" t="s">
        <v>49</v>
      </c>
      <c r="Y121" s="335"/>
      <c r="Z121" s="335"/>
      <c r="AA121" s="335" t="s">
        <v>49</v>
      </c>
      <c r="AB121" s="335"/>
      <c r="AC121" s="323"/>
      <c r="AD121" s="336" t="s">
        <v>454</v>
      </c>
      <c r="AE121" s="336"/>
      <c r="AF121" s="335"/>
      <c r="AG121" s="289">
        <f t="shared" si="161"/>
        <v>114</v>
      </c>
      <c r="AH121" s="294">
        <f t="shared" si="162"/>
        <v>132</v>
      </c>
      <c r="AI121" s="294">
        <f t="shared" si="163"/>
        <v>18</v>
      </c>
      <c r="AJ121" s="334" t="s">
        <v>281</v>
      </c>
      <c r="AK121" s="328">
        <f t="shared" si="164"/>
        <v>114</v>
      </c>
      <c r="AL121" s="328">
        <f t="shared" si="165"/>
        <v>18</v>
      </c>
      <c r="AM121" s="136"/>
      <c r="AN121" s="320"/>
      <c r="AO121" s="320"/>
      <c r="AP121" s="320"/>
      <c r="AQ121" s="320"/>
      <c r="AR121" s="320"/>
      <c r="AS121" s="321">
        <f t="shared" si="166"/>
        <v>0</v>
      </c>
      <c r="AT121" s="321">
        <f t="shared" si="167"/>
        <v>0</v>
      </c>
      <c r="AU121" s="321">
        <f t="shared" si="168"/>
        <v>0</v>
      </c>
      <c r="AV121" s="321">
        <f t="shared" si="169"/>
        <v>0</v>
      </c>
      <c r="AW121" s="321">
        <f t="shared" si="170"/>
        <v>0</v>
      </c>
      <c r="AX121" s="321">
        <f t="shared" si="171"/>
        <v>1</v>
      </c>
      <c r="AY121" s="321">
        <f t="shared" si="172"/>
        <v>0</v>
      </c>
      <c r="AZ121" s="321">
        <f t="shared" si="173"/>
        <v>0</v>
      </c>
      <c r="BA121" s="321">
        <f t="shared" si="174"/>
        <v>10</v>
      </c>
      <c r="BB121" s="321">
        <f t="shared" si="175"/>
        <v>0</v>
      </c>
      <c r="BC121" s="321">
        <f>COUNTIF(E121:AF121,"M/N")</f>
        <v>0</v>
      </c>
      <c r="BD121" s="321">
        <f t="shared" si="183"/>
        <v>0</v>
      </c>
      <c r="BE121" s="321">
        <f t="shared" si="189"/>
        <v>0</v>
      </c>
      <c r="BF121" s="321">
        <f t="shared" si="185"/>
        <v>0</v>
      </c>
      <c r="BG121" s="321">
        <f t="shared" si="180"/>
        <v>0</v>
      </c>
      <c r="BH121" s="329">
        <f>(AS121*6)+(AT121*6)+(AU121*8)+(AV121*12)+(AW121*12)+(AX121*12)+(AY121*6)+(AZ121*6)+(BA121*12)+(BB121*6)+(BC121*18)+(BD121*8)+(BE121*18)+(BF121*12)</f>
        <v>132</v>
      </c>
    </row>
    <row r="122" spans="1:60" ht="18" customHeight="1">
      <c r="A122" s="279" t="s">
        <v>495</v>
      </c>
      <c r="B122" s="316" t="s">
        <v>2</v>
      </c>
      <c r="C122" s="279" t="s">
        <v>133</v>
      </c>
      <c r="D122" s="374" t="s">
        <v>4</v>
      </c>
      <c r="E122" s="289">
        <v>1</v>
      </c>
      <c r="F122" s="289">
        <v>2</v>
      </c>
      <c r="G122" s="289">
        <v>3</v>
      </c>
      <c r="H122" s="289">
        <v>4</v>
      </c>
      <c r="I122" s="289">
        <v>5</v>
      </c>
      <c r="J122" s="289">
        <v>6</v>
      </c>
      <c r="K122" s="289">
        <v>7</v>
      </c>
      <c r="L122" s="289">
        <v>8</v>
      </c>
      <c r="M122" s="289">
        <v>9</v>
      </c>
      <c r="N122" s="289">
        <v>10</v>
      </c>
      <c r="O122" s="289">
        <v>11</v>
      </c>
      <c r="P122" s="289">
        <v>12</v>
      </c>
      <c r="Q122" s="289">
        <v>13</v>
      </c>
      <c r="R122" s="289">
        <v>14</v>
      </c>
      <c r="S122" s="289">
        <v>15</v>
      </c>
      <c r="T122" s="289">
        <v>16</v>
      </c>
      <c r="U122" s="289">
        <v>17</v>
      </c>
      <c r="V122" s="289">
        <v>18</v>
      </c>
      <c r="W122" s="289">
        <v>19</v>
      </c>
      <c r="X122" s="289">
        <v>20</v>
      </c>
      <c r="Y122" s="289">
        <v>21</v>
      </c>
      <c r="Z122" s="289">
        <v>22</v>
      </c>
      <c r="AA122" s="289">
        <v>23</v>
      </c>
      <c r="AB122" s="289">
        <v>24</v>
      </c>
      <c r="AC122" s="289">
        <v>25</v>
      </c>
      <c r="AD122" s="289">
        <v>26</v>
      </c>
      <c r="AE122" s="289">
        <v>27</v>
      </c>
      <c r="AF122" s="289">
        <v>28</v>
      </c>
      <c r="AG122" s="279" t="s">
        <v>5</v>
      </c>
      <c r="AH122" s="340" t="s">
        <v>6</v>
      </c>
      <c r="AI122" s="340" t="s">
        <v>7</v>
      </c>
      <c r="AJ122" s="375"/>
      <c r="AK122" s="262"/>
      <c r="AL122" s="262"/>
      <c r="AM122" s="262"/>
      <c r="AN122" s="262"/>
      <c r="AO122" s="262"/>
      <c r="AP122" s="262"/>
      <c r="AQ122" s="262"/>
      <c r="AR122" s="262"/>
      <c r="AS122" s="262"/>
      <c r="AT122" s="262"/>
      <c r="AU122" s="262"/>
      <c r="AV122" s="262"/>
      <c r="AW122" s="262"/>
      <c r="AX122" s="262"/>
      <c r="AY122" s="262"/>
      <c r="AZ122" s="262"/>
      <c r="BA122" s="262"/>
      <c r="BB122" s="262"/>
      <c r="BC122" s="262"/>
      <c r="BD122" s="262"/>
      <c r="BE122" s="262"/>
      <c r="BF122" s="262"/>
      <c r="BG122" s="262"/>
      <c r="BH122" s="262"/>
    </row>
    <row r="123" spans="1:60" ht="18" customHeight="1">
      <c r="A123" s="279"/>
      <c r="B123" s="316" t="s">
        <v>268</v>
      </c>
      <c r="C123" s="279" t="s">
        <v>206</v>
      </c>
      <c r="D123" s="376"/>
      <c r="E123" s="279" t="s">
        <v>9</v>
      </c>
      <c r="F123" s="279" t="s">
        <v>10</v>
      </c>
      <c r="G123" s="279" t="s">
        <v>11</v>
      </c>
      <c r="H123" s="279" t="s">
        <v>12</v>
      </c>
      <c r="I123" s="279" t="s">
        <v>13</v>
      </c>
      <c r="J123" s="279" t="s">
        <v>14</v>
      </c>
      <c r="K123" s="279" t="s">
        <v>15</v>
      </c>
      <c r="L123" s="279" t="s">
        <v>9</v>
      </c>
      <c r="M123" s="279" t="s">
        <v>10</v>
      </c>
      <c r="N123" s="279" t="s">
        <v>11</v>
      </c>
      <c r="O123" s="279" t="s">
        <v>12</v>
      </c>
      <c r="P123" s="279" t="s">
        <v>13</v>
      </c>
      <c r="Q123" s="279" t="s">
        <v>14</v>
      </c>
      <c r="R123" s="279" t="s">
        <v>15</v>
      </c>
      <c r="S123" s="279" t="s">
        <v>9</v>
      </c>
      <c r="T123" s="279" t="s">
        <v>10</v>
      </c>
      <c r="U123" s="279" t="s">
        <v>11</v>
      </c>
      <c r="V123" s="279" t="s">
        <v>12</v>
      </c>
      <c r="W123" s="279" t="s">
        <v>13</v>
      </c>
      <c r="X123" s="279" t="s">
        <v>14</v>
      </c>
      <c r="Y123" s="279" t="s">
        <v>15</v>
      </c>
      <c r="Z123" s="279" t="s">
        <v>9</v>
      </c>
      <c r="AA123" s="279" t="s">
        <v>10</v>
      </c>
      <c r="AB123" s="279" t="s">
        <v>11</v>
      </c>
      <c r="AC123" s="279" t="s">
        <v>12</v>
      </c>
      <c r="AD123" s="279" t="s">
        <v>13</v>
      </c>
      <c r="AE123" s="279" t="s">
        <v>14</v>
      </c>
      <c r="AF123" s="279" t="s">
        <v>15</v>
      </c>
      <c r="AG123" s="279"/>
      <c r="AH123" s="340"/>
      <c r="AI123" s="340"/>
      <c r="AJ123" s="326"/>
      <c r="AK123" s="320" t="s">
        <v>5</v>
      </c>
      <c r="AL123" s="320" t="s">
        <v>7</v>
      </c>
      <c r="AM123" s="136"/>
      <c r="AN123" s="320" t="s">
        <v>273</v>
      </c>
      <c r="AO123" s="320" t="s">
        <v>274</v>
      </c>
      <c r="AP123" s="320" t="s">
        <v>275</v>
      </c>
      <c r="AQ123" s="320" t="s">
        <v>29</v>
      </c>
      <c r="AR123" s="320" t="s">
        <v>35</v>
      </c>
      <c r="AS123" s="321" t="s">
        <v>21</v>
      </c>
      <c r="AT123" s="321" t="s">
        <v>47</v>
      </c>
      <c r="AU123" s="321" t="s">
        <v>269</v>
      </c>
      <c r="AV123" s="321" t="s">
        <v>28</v>
      </c>
      <c r="AW123" s="321" t="s">
        <v>22</v>
      </c>
      <c r="AX123" s="321" t="s">
        <v>270</v>
      </c>
      <c r="AY123" s="321" t="s">
        <v>271</v>
      </c>
      <c r="AZ123" s="321" t="s">
        <v>67</v>
      </c>
      <c r="BA123" s="321" t="s">
        <v>49</v>
      </c>
      <c r="BB123" s="321" t="s">
        <v>84</v>
      </c>
      <c r="BC123" s="321" t="s">
        <v>87</v>
      </c>
      <c r="BD123" s="321" t="s">
        <v>90</v>
      </c>
      <c r="BE123" s="321" t="s">
        <v>93</v>
      </c>
      <c r="BF123" s="321" t="s">
        <v>272</v>
      </c>
      <c r="BG123" s="322" t="s">
        <v>276</v>
      </c>
      <c r="BH123" s="322" t="s">
        <v>277</v>
      </c>
    </row>
    <row r="124" spans="1:60" ht="18" customHeight="1">
      <c r="A124" s="287" t="s">
        <v>530</v>
      </c>
      <c r="B124" s="288" t="s">
        <v>531</v>
      </c>
      <c r="C124" s="287"/>
      <c r="D124" s="289" t="s">
        <v>532</v>
      </c>
      <c r="E124" s="377" t="s">
        <v>109</v>
      </c>
      <c r="F124" s="377"/>
      <c r="G124" s="377" t="s">
        <v>454</v>
      </c>
      <c r="H124" s="377"/>
      <c r="I124" s="378"/>
      <c r="J124" s="378" t="s">
        <v>454</v>
      </c>
      <c r="K124" s="377" t="s">
        <v>454</v>
      </c>
      <c r="L124" s="377" t="s">
        <v>454</v>
      </c>
      <c r="M124" s="377" t="s">
        <v>109</v>
      </c>
      <c r="N124" s="377" t="s">
        <v>109</v>
      </c>
      <c r="O124" s="377"/>
      <c r="P124" s="378"/>
      <c r="Q124" s="378" t="s">
        <v>454</v>
      </c>
      <c r="R124" s="377" t="s">
        <v>109</v>
      </c>
      <c r="S124" s="377" t="s">
        <v>454</v>
      </c>
      <c r="T124" s="379" t="s">
        <v>29</v>
      </c>
      <c r="U124" s="377"/>
      <c r="V124" s="377"/>
      <c r="W124" s="378"/>
      <c r="X124" s="378"/>
      <c r="Y124" s="377" t="s">
        <v>49</v>
      </c>
      <c r="Z124" s="377" t="s">
        <v>454</v>
      </c>
      <c r="AA124" s="377" t="s">
        <v>109</v>
      </c>
      <c r="AB124" s="377" t="s">
        <v>49</v>
      </c>
      <c r="AC124" s="377"/>
      <c r="AD124" s="378"/>
      <c r="AE124" s="378" t="s">
        <v>109</v>
      </c>
      <c r="AF124" s="380" t="s">
        <v>49</v>
      </c>
      <c r="AG124" s="289">
        <f>AK124</f>
        <v>102</v>
      </c>
      <c r="AH124" s="294">
        <f>AG124+AI124</f>
        <v>156</v>
      </c>
      <c r="AI124" s="294">
        <f>AL124</f>
        <v>54</v>
      </c>
      <c r="AJ124" s="334" t="s">
        <v>427</v>
      </c>
      <c r="AK124" s="328">
        <f>$AK$2-BG124</f>
        <v>102</v>
      </c>
      <c r="AL124" s="328">
        <f>(BH124-AK124)</f>
        <v>54</v>
      </c>
      <c r="AM124" s="136"/>
      <c r="AN124" s="320"/>
      <c r="AO124" s="320"/>
      <c r="AP124" s="320"/>
      <c r="AQ124" s="320">
        <v>2</v>
      </c>
      <c r="AR124" s="320"/>
      <c r="AS124" s="321">
        <f>COUNTIF(E124:AF124,"M")</f>
        <v>0</v>
      </c>
      <c r="AT124" s="321">
        <f>COUNTIF(E124:AF124,"T")</f>
        <v>0</v>
      </c>
      <c r="AU124" s="321">
        <f>COUNTIF(E124:AF124,"D")</f>
        <v>0</v>
      </c>
      <c r="AV124" s="321">
        <f>COUNTIF(E124:AF124,"P")</f>
        <v>0</v>
      </c>
      <c r="AW124" s="321">
        <f>COUNTIF(E124:AF124,"T/I")</f>
        <v>0</v>
      </c>
      <c r="AX124" s="321">
        <f>COUNTIF(E124:AF124,"I/I")</f>
        <v>7</v>
      </c>
      <c r="AY124" s="321">
        <f>COUNTIF(E124:AF124,"I")</f>
        <v>6</v>
      </c>
      <c r="AZ124" s="321">
        <f>COUNTIF(E124:AF124,"I²")</f>
        <v>0</v>
      </c>
      <c r="BA124" s="321">
        <f>COUNTIF(E124:AF124,"SN")</f>
        <v>3</v>
      </c>
      <c r="BB124" s="321">
        <f>COUNTIF(E124:AF124,"Ma")</f>
        <v>0</v>
      </c>
      <c r="BC124" s="321">
        <f>COUNTIF(E124:AF124,"Ta")</f>
        <v>0</v>
      </c>
      <c r="BD124" s="321">
        <f>COUNTIF(E124:AF124,"Da")</f>
        <v>0</v>
      </c>
      <c r="BE124" s="321">
        <f>COUNTIF(E124:AF124,"T/SN")</f>
        <v>0</v>
      </c>
      <c r="BF124" s="321">
        <f>COUNTIF(E124:AF124,"MTa")</f>
        <v>0</v>
      </c>
      <c r="BG124" s="321">
        <f>((AO124*6)+(AP124*6)+(AQ124*6)+(AR124)+(AN124*6))</f>
        <v>12</v>
      </c>
      <c r="BH124" s="329">
        <f>(AS124*6)+(AT124*6)+(AU124*8)+(AV124*12)+(AW124*12)+(AX124*12)+(AY124*6)+(AZ124*6)+(BA124*12)+(BB124*6)+(BC124*6)+(BD124*8)+(BE124*12)+(BF124*12)</f>
        <v>156</v>
      </c>
    </row>
  </sheetData>
  <sheetProtection selectLockedCells="1" selectUnlockedCells="1"/>
  <mergeCells count="39">
    <mergeCell ref="A1:AF1"/>
    <mergeCell ref="A2:AF2"/>
    <mergeCell ref="A3:AF3"/>
    <mergeCell ref="D4:D5"/>
    <mergeCell ref="AG4:AG5"/>
    <mergeCell ref="AH4:AH5"/>
    <mergeCell ref="AI4:AI5"/>
    <mergeCell ref="D25:D26"/>
    <mergeCell ref="AG25:AG26"/>
    <mergeCell ref="AH25:AH26"/>
    <mergeCell ref="AI25:AI26"/>
    <mergeCell ref="AG43:AG44"/>
    <mergeCell ref="AH43:AH44"/>
    <mergeCell ref="AI43:AI44"/>
    <mergeCell ref="E51:G51"/>
    <mergeCell ref="H51:AF51"/>
    <mergeCell ref="Y56:AC56"/>
    <mergeCell ref="D65:D66"/>
    <mergeCell ref="AG65:AG66"/>
    <mergeCell ref="AH65:AH66"/>
    <mergeCell ref="AI65:AI66"/>
    <mergeCell ref="E76:AF76"/>
    <mergeCell ref="AC85:AF85"/>
    <mergeCell ref="D88:D89"/>
    <mergeCell ref="AG88:AG89"/>
    <mergeCell ref="AH88:AH89"/>
    <mergeCell ref="AI88:AI89"/>
    <mergeCell ref="Y90:AF90"/>
    <mergeCell ref="E101:AF101"/>
    <mergeCell ref="D104:D105"/>
    <mergeCell ref="AG104:AG105"/>
    <mergeCell ref="AH104:AH105"/>
    <mergeCell ref="AI104:AI105"/>
    <mergeCell ref="E106:AF106"/>
    <mergeCell ref="E114:N114"/>
    <mergeCell ref="O114:AF114"/>
    <mergeCell ref="AG122:AG123"/>
    <mergeCell ref="AH122:AH123"/>
    <mergeCell ref="AI122:AI123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22"/>
  <sheetViews>
    <sheetView zoomScale="75" zoomScaleNormal="75" workbookViewId="0" topLeftCell="A1">
      <selection activeCell="R7" sqref="R7"/>
    </sheetView>
  </sheetViews>
  <sheetFormatPr defaultColWidth="9.140625" defaultRowHeight="15" customHeight="1"/>
  <cols>
    <col min="1" max="1" width="10.00390625" style="0" customWidth="1"/>
    <col min="2" max="2" width="38.7109375" style="0" customWidth="1"/>
    <col min="3" max="3" width="8.7109375" style="0" customWidth="1"/>
    <col min="4" max="31" width="5.421875" style="0" customWidth="1"/>
    <col min="32" max="16384" width="8.7109375" style="0" customWidth="1"/>
  </cols>
  <sheetData>
    <row r="1" spans="1:31" ht="15" customHeight="1">
      <c r="A1" s="381" t="s">
        <v>97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</row>
    <row r="2" spans="1:31" ht="15" customHeight="1">
      <c r="A2" s="382" t="s">
        <v>533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</row>
    <row r="3" spans="1:31" ht="15" customHeight="1">
      <c r="A3" s="383" t="s">
        <v>534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</row>
    <row r="4" spans="1:31" ht="15" customHeight="1">
      <c r="A4" s="384" t="s">
        <v>1</v>
      </c>
      <c r="B4" s="30" t="s">
        <v>2</v>
      </c>
      <c r="C4" s="385" t="s">
        <v>4</v>
      </c>
      <c r="D4" s="386">
        <v>1</v>
      </c>
      <c r="E4" s="386">
        <v>2</v>
      </c>
      <c r="F4" s="386">
        <v>3</v>
      </c>
      <c r="G4" s="386">
        <v>4</v>
      </c>
      <c r="H4" s="386">
        <v>5</v>
      </c>
      <c r="I4" s="386">
        <v>6</v>
      </c>
      <c r="J4" s="386">
        <v>7</v>
      </c>
      <c r="K4" s="386">
        <v>8</v>
      </c>
      <c r="L4" s="386">
        <v>9</v>
      </c>
      <c r="M4" s="386">
        <v>10</v>
      </c>
      <c r="N4" s="386">
        <v>11</v>
      </c>
      <c r="O4" s="386">
        <v>12</v>
      </c>
      <c r="P4" s="386">
        <v>13</v>
      </c>
      <c r="Q4" s="386">
        <v>14</v>
      </c>
      <c r="R4" s="386">
        <v>15</v>
      </c>
      <c r="S4" s="386">
        <v>16</v>
      </c>
      <c r="T4" s="386">
        <v>17</v>
      </c>
      <c r="U4" s="386">
        <v>18</v>
      </c>
      <c r="V4" s="386">
        <v>19</v>
      </c>
      <c r="W4" s="386">
        <v>20</v>
      </c>
      <c r="X4" s="386">
        <v>21</v>
      </c>
      <c r="Y4" s="386">
        <v>22</v>
      </c>
      <c r="Z4" s="386">
        <v>23</v>
      </c>
      <c r="AA4" s="386">
        <v>24</v>
      </c>
      <c r="AB4" s="386">
        <v>25</v>
      </c>
      <c r="AC4" s="386">
        <v>26</v>
      </c>
      <c r="AD4" s="386">
        <v>27</v>
      </c>
      <c r="AE4" s="386">
        <v>28</v>
      </c>
    </row>
    <row r="5" spans="1:31" ht="15" customHeight="1">
      <c r="A5" s="387"/>
      <c r="B5" s="388"/>
      <c r="C5" s="385"/>
      <c r="D5" s="386" t="s">
        <v>9</v>
      </c>
      <c r="E5" s="386" t="s">
        <v>10</v>
      </c>
      <c r="F5" s="386" t="s">
        <v>11</v>
      </c>
      <c r="G5" s="386" t="s">
        <v>12</v>
      </c>
      <c r="H5" s="386" t="s">
        <v>13</v>
      </c>
      <c r="I5" s="386" t="s">
        <v>14</v>
      </c>
      <c r="J5" s="386" t="s">
        <v>15</v>
      </c>
      <c r="K5" s="386" t="s">
        <v>9</v>
      </c>
      <c r="L5" s="386" t="s">
        <v>10</v>
      </c>
      <c r="M5" s="386" t="s">
        <v>11</v>
      </c>
      <c r="N5" s="386" t="s">
        <v>12</v>
      </c>
      <c r="O5" s="386" t="s">
        <v>13</v>
      </c>
      <c r="P5" s="386" t="s">
        <v>14</v>
      </c>
      <c r="Q5" s="386" t="s">
        <v>15</v>
      </c>
      <c r="R5" s="386" t="s">
        <v>9</v>
      </c>
      <c r="S5" s="386" t="s">
        <v>10</v>
      </c>
      <c r="T5" s="386" t="s">
        <v>11</v>
      </c>
      <c r="U5" s="386" t="s">
        <v>12</v>
      </c>
      <c r="V5" s="386" t="s">
        <v>13</v>
      </c>
      <c r="W5" s="386" t="s">
        <v>14</v>
      </c>
      <c r="X5" s="386" t="s">
        <v>15</v>
      </c>
      <c r="Y5" s="386" t="s">
        <v>9</v>
      </c>
      <c r="Z5" s="386" t="s">
        <v>10</v>
      </c>
      <c r="AA5" s="386" t="s">
        <v>11</v>
      </c>
      <c r="AB5" s="386" t="s">
        <v>12</v>
      </c>
      <c r="AC5" s="386" t="s">
        <v>13</v>
      </c>
      <c r="AD5" s="386" t="s">
        <v>14</v>
      </c>
      <c r="AE5" s="386" t="s">
        <v>15</v>
      </c>
    </row>
    <row r="6" spans="1:31" ht="16.5" customHeight="1">
      <c r="A6" s="389" t="s">
        <v>535</v>
      </c>
      <c r="B6" s="390" t="s">
        <v>536</v>
      </c>
      <c r="C6" s="391"/>
      <c r="D6" s="392" t="s">
        <v>112</v>
      </c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2"/>
      <c r="U6" s="392"/>
      <c r="V6" s="392"/>
      <c r="W6" s="392"/>
      <c r="X6" s="392"/>
      <c r="Y6" s="392"/>
      <c r="Z6" s="392"/>
      <c r="AA6" s="392"/>
      <c r="AB6" s="392"/>
      <c r="AC6" s="392"/>
      <c r="AD6" s="392"/>
      <c r="AE6" s="392"/>
    </row>
    <row r="7" spans="1:31" ht="16.5" customHeight="1">
      <c r="A7" s="389" t="s">
        <v>537</v>
      </c>
      <c r="B7" s="390" t="s">
        <v>538</v>
      </c>
      <c r="C7" s="391"/>
      <c r="D7" s="393"/>
      <c r="E7" s="393"/>
      <c r="F7" s="393"/>
      <c r="G7" s="393" t="s">
        <v>28</v>
      </c>
      <c r="H7" s="394"/>
      <c r="I7" s="394"/>
      <c r="J7" s="393" t="s">
        <v>28</v>
      </c>
      <c r="K7" s="393"/>
      <c r="L7" s="393"/>
      <c r="M7" s="393"/>
      <c r="N7" s="395" t="s">
        <v>21</v>
      </c>
      <c r="O7" s="394" t="s">
        <v>28</v>
      </c>
      <c r="P7" s="394"/>
      <c r="Q7" s="393" t="s">
        <v>28</v>
      </c>
      <c r="R7" s="393"/>
      <c r="S7" s="393"/>
      <c r="T7" s="393"/>
      <c r="U7" s="393" t="s">
        <v>28</v>
      </c>
      <c r="V7" s="394"/>
      <c r="W7" s="394"/>
      <c r="X7" s="393" t="s">
        <v>28</v>
      </c>
      <c r="Y7" s="393"/>
      <c r="Z7" s="393"/>
      <c r="AA7" s="393"/>
      <c r="AB7" s="393" t="s">
        <v>28</v>
      </c>
      <c r="AC7" s="394" t="s">
        <v>28</v>
      </c>
      <c r="AD7" s="394"/>
      <c r="AE7" s="395" t="s">
        <v>28</v>
      </c>
    </row>
    <row r="8" spans="1:31" ht="16.5" customHeight="1">
      <c r="A8" s="389" t="s">
        <v>539</v>
      </c>
      <c r="B8" s="390" t="s">
        <v>538</v>
      </c>
      <c r="C8" s="391"/>
      <c r="D8" s="393" t="s">
        <v>21</v>
      </c>
      <c r="E8" s="393" t="s">
        <v>28</v>
      </c>
      <c r="F8" s="393" t="s">
        <v>21</v>
      </c>
      <c r="G8" s="393"/>
      <c r="H8" s="394"/>
      <c r="I8" s="394" t="s">
        <v>28</v>
      </c>
      <c r="J8" s="393"/>
      <c r="K8" s="393" t="s">
        <v>21</v>
      </c>
      <c r="L8" s="393" t="s">
        <v>28</v>
      </c>
      <c r="M8" s="393" t="s">
        <v>21</v>
      </c>
      <c r="N8" s="393"/>
      <c r="O8" s="394"/>
      <c r="P8" s="394"/>
      <c r="Q8" s="393"/>
      <c r="R8" s="393" t="s">
        <v>21</v>
      </c>
      <c r="S8" s="393" t="s">
        <v>28</v>
      </c>
      <c r="T8" s="393" t="s">
        <v>21</v>
      </c>
      <c r="U8" s="393"/>
      <c r="V8" s="394"/>
      <c r="W8" s="396" t="s">
        <v>28</v>
      </c>
      <c r="X8" s="393"/>
      <c r="Y8" s="393" t="s">
        <v>21</v>
      </c>
      <c r="Z8" s="395" t="s">
        <v>28</v>
      </c>
      <c r="AA8" s="393" t="s">
        <v>21</v>
      </c>
      <c r="AB8" s="393"/>
      <c r="AC8" s="394"/>
      <c r="AD8" s="394"/>
      <c r="AE8" s="393"/>
    </row>
    <row r="9" spans="1:31" ht="16.5" customHeight="1">
      <c r="A9" s="389" t="s">
        <v>540</v>
      </c>
      <c r="B9" s="390" t="s">
        <v>541</v>
      </c>
      <c r="C9" s="391"/>
      <c r="D9" s="393" t="s">
        <v>49</v>
      </c>
      <c r="E9" s="393"/>
      <c r="F9" s="393" t="s">
        <v>49</v>
      </c>
      <c r="G9" s="393"/>
      <c r="H9" s="394"/>
      <c r="I9" s="394" t="s">
        <v>49</v>
      </c>
      <c r="J9" s="393"/>
      <c r="K9" s="393" t="s">
        <v>49</v>
      </c>
      <c r="L9" s="393"/>
      <c r="M9" s="393" t="s">
        <v>49</v>
      </c>
      <c r="N9" s="393"/>
      <c r="O9" s="394"/>
      <c r="P9" s="394"/>
      <c r="Q9" s="393"/>
      <c r="R9" s="393" t="s">
        <v>49</v>
      </c>
      <c r="S9" s="393"/>
      <c r="T9" s="393" t="s">
        <v>49</v>
      </c>
      <c r="U9" s="393" t="s">
        <v>21</v>
      </c>
      <c r="V9" s="394"/>
      <c r="W9" s="394" t="s">
        <v>21</v>
      </c>
      <c r="X9" s="393"/>
      <c r="Y9" s="395" t="s">
        <v>49</v>
      </c>
      <c r="Z9" s="393"/>
      <c r="AA9" s="395" t="s">
        <v>49</v>
      </c>
      <c r="AB9" s="393"/>
      <c r="AC9" s="394"/>
      <c r="AD9" s="394"/>
      <c r="AE9" s="393"/>
    </row>
    <row r="10" spans="1:31" ht="16.5" customHeight="1">
      <c r="A10" s="389" t="s">
        <v>542</v>
      </c>
      <c r="B10" s="390" t="s">
        <v>543</v>
      </c>
      <c r="C10" s="391"/>
      <c r="D10" s="393" t="s">
        <v>47</v>
      </c>
      <c r="E10" s="393" t="s">
        <v>47</v>
      </c>
      <c r="F10" s="393" t="s">
        <v>47</v>
      </c>
      <c r="G10" s="395" t="s">
        <v>47</v>
      </c>
      <c r="H10" s="394"/>
      <c r="I10" s="394"/>
      <c r="J10" s="393"/>
      <c r="K10" s="393" t="s">
        <v>47</v>
      </c>
      <c r="L10" s="393" t="s">
        <v>47</v>
      </c>
      <c r="M10" s="393" t="s">
        <v>47</v>
      </c>
      <c r="N10" s="395" t="s">
        <v>47</v>
      </c>
      <c r="O10" s="394"/>
      <c r="P10" s="394" t="s">
        <v>28</v>
      </c>
      <c r="Q10" s="393"/>
      <c r="R10" s="393"/>
      <c r="S10" s="393" t="s">
        <v>47</v>
      </c>
      <c r="T10" s="393" t="s">
        <v>47</v>
      </c>
      <c r="U10" s="395" t="s">
        <v>47</v>
      </c>
      <c r="V10" s="394"/>
      <c r="W10" s="394" t="s">
        <v>28</v>
      </c>
      <c r="X10" s="393"/>
      <c r="Y10" s="393" t="s">
        <v>47</v>
      </c>
      <c r="Z10" s="393" t="s">
        <v>47</v>
      </c>
      <c r="AA10" s="393" t="s">
        <v>47</v>
      </c>
      <c r="AB10" s="393"/>
      <c r="AC10" s="394"/>
      <c r="AD10" s="394"/>
      <c r="AE10" s="393"/>
    </row>
    <row r="11" spans="1:31" ht="16.5" customHeight="1">
      <c r="A11" s="389" t="s">
        <v>544</v>
      </c>
      <c r="B11" s="390" t="s">
        <v>545</v>
      </c>
      <c r="C11" s="391"/>
      <c r="D11" s="393"/>
      <c r="E11" s="393" t="s">
        <v>49</v>
      </c>
      <c r="F11" s="393"/>
      <c r="G11" s="393"/>
      <c r="H11" s="394"/>
      <c r="I11" s="394" t="s">
        <v>49</v>
      </c>
      <c r="J11" s="393"/>
      <c r="K11" s="393"/>
      <c r="L11" s="393" t="s">
        <v>49</v>
      </c>
      <c r="M11" s="393"/>
      <c r="N11" s="395" t="s">
        <v>49</v>
      </c>
      <c r="O11" s="394"/>
      <c r="P11" s="394" t="s">
        <v>49</v>
      </c>
      <c r="Q11" s="393"/>
      <c r="R11" s="393"/>
      <c r="S11" s="393" t="s">
        <v>49</v>
      </c>
      <c r="T11" s="393"/>
      <c r="U11" s="395" t="s">
        <v>49</v>
      </c>
      <c r="V11" s="394"/>
      <c r="W11" s="394" t="s">
        <v>49</v>
      </c>
      <c r="X11" s="393"/>
      <c r="Y11" s="393"/>
      <c r="Z11" s="393" t="s">
        <v>49</v>
      </c>
      <c r="AA11" s="393"/>
      <c r="AB11" s="393"/>
      <c r="AC11" s="394"/>
      <c r="AD11" s="394" t="s">
        <v>49</v>
      </c>
      <c r="AE11" s="393"/>
    </row>
    <row r="12" spans="1:31" ht="16.5" customHeight="1">
      <c r="A12" s="389" t="s">
        <v>546</v>
      </c>
      <c r="B12" s="390" t="s">
        <v>547</v>
      </c>
      <c r="C12" s="397"/>
      <c r="D12" s="393"/>
      <c r="E12" s="395" t="s">
        <v>21</v>
      </c>
      <c r="F12" s="395" t="s">
        <v>49</v>
      </c>
      <c r="G12" s="393"/>
      <c r="H12" s="394"/>
      <c r="I12" s="394" t="s">
        <v>548</v>
      </c>
      <c r="J12" s="393"/>
      <c r="K12" s="393"/>
      <c r="L12" s="393" t="s">
        <v>21</v>
      </c>
      <c r="M12" s="395" t="s">
        <v>49</v>
      </c>
      <c r="N12" s="393"/>
      <c r="O12" s="394"/>
      <c r="P12" s="394" t="s">
        <v>548</v>
      </c>
      <c r="Q12" s="393"/>
      <c r="R12" s="393"/>
      <c r="S12" s="393" t="s">
        <v>21</v>
      </c>
      <c r="T12" s="395" t="s">
        <v>49</v>
      </c>
      <c r="U12" s="393"/>
      <c r="V12" s="394"/>
      <c r="W12" s="394" t="s">
        <v>548</v>
      </c>
      <c r="X12" s="393"/>
      <c r="Y12" s="393"/>
      <c r="Z12" s="393"/>
      <c r="AA12" s="393" t="s">
        <v>49</v>
      </c>
      <c r="AB12" s="393"/>
      <c r="AC12" s="394"/>
      <c r="AD12" s="394" t="s">
        <v>548</v>
      </c>
      <c r="AE12" s="393"/>
    </row>
    <row r="13" spans="1:31" ht="16.5" customHeight="1">
      <c r="A13" s="398" t="s">
        <v>549</v>
      </c>
      <c r="B13" s="390" t="s">
        <v>550</v>
      </c>
      <c r="C13" s="391"/>
      <c r="D13" s="392" t="s">
        <v>23</v>
      </c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  <c r="AD13" s="392"/>
      <c r="AE13" s="392"/>
    </row>
    <row r="14" spans="1:31" ht="16.5" customHeight="1">
      <c r="A14" s="389" t="s">
        <v>551</v>
      </c>
      <c r="B14" s="390" t="s">
        <v>552</v>
      </c>
      <c r="C14" s="391"/>
      <c r="D14" s="393"/>
      <c r="E14" s="393"/>
      <c r="F14" s="399" t="s">
        <v>29</v>
      </c>
      <c r="G14" s="393"/>
      <c r="H14" s="394"/>
      <c r="I14" s="394"/>
      <c r="J14" s="393"/>
      <c r="K14" s="399" t="s">
        <v>29</v>
      </c>
      <c r="L14" s="393"/>
      <c r="M14" s="393"/>
      <c r="N14" s="393"/>
      <c r="O14" s="394"/>
      <c r="P14" s="394"/>
      <c r="Q14" s="393"/>
      <c r="R14" s="393"/>
      <c r="S14" s="393"/>
      <c r="T14" s="393" t="s">
        <v>49</v>
      </c>
      <c r="U14" s="393"/>
      <c r="V14" s="394" t="s">
        <v>49</v>
      </c>
      <c r="W14" s="394"/>
      <c r="X14" s="393"/>
      <c r="Y14" s="393" t="s">
        <v>49</v>
      </c>
      <c r="Z14" s="393"/>
      <c r="AA14" s="395" t="s">
        <v>49</v>
      </c>
      <c r="AB14" s="393"/>
      <c r="AC14" s="394"/>
      <c r="AD14" s="394"/>
      <c r="AE14" s="393"/>
    </row>
    <row r="15" spans="1:31" ht="16.5" customHeight="1">
      <c r="A15" s="389" t="s">
        <v>553</v>
      </c>
      <c r="B15" s="390" t="s">
        <v>554</v>
      </c>
      <c r="C15" s="391"/>
      <c r="D15" s="393"/>
      <c r="E15" s="393" t="s">
        <v>28</v>
      </c>
      <c r="F15" s="393" t="s">
        <v>21</v>
      </c>
      <c r="G15" s="393"/>
      <c r="H15" s="394"/>
      <c r="I15" s="394"/>
      <c r="J15" s="393"/>
      <c r="K15" s="393"/>
      <c r="L15" s="399" t="s">
        <v>29</v>
      </c>
      <c r="M15" s="393" t="s">
        <v>21</v>
      </c>
      <c r="N15" s="395" t="s">
        <v>28</v>
      </c>
      <c r="O15" s="394"/>
      <c r="P15" s="394" t="s">
        <v>28</v>
      </c>
      <c r="Q15" s="393"/>
      <c r="R15" s="393"/>
      <c r="S15" s="393" t="s">
        <v>28</v>
      </c>
      <c r="T15" s="393" t="s">
        <v>21</v>
      </c>
      <c r="U15" s="395" t="s">
        <v>28</v>
      </c>
      <c r="V15" s="394"/>
      <c r="W15" s="394"/>
      <c r="X15" s="393"/>
      <c r="Y15" s="393"/>
      <c r="Z15" s="393" t="s">
        <v>28</v>
      </c>
      <c r="AA15" s="393" t="s">
        <v>21</v>
      </c>
      <c r="AB15" s="395" t="s">
        <v>28</v>
      </c>
      <c r="AC15" s="394"/>
      <c r="AD15" s="394" t="s">
        <v>28</v>
      </c>
      <c r="AE15" s="393"/>
    </row>
    <row r="16" spans="1:31" ht="16.5" customHeight="1">
      <c r="A16" s="389" t="s">
        <v>555</v>
      </c>
      <c r="B16" s="390" t="s">
        <v>556</v>
      </c>
      <c r="C16" s="391"/>
      <c r="D16" s="392" t="s">
        <v>23</v>
      </c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2"/>
      <c r="W16" s="392"/>
      <c r="X16" s="392"/>
      <c r="Y16" s="392"/>
      <c r="Z16" s="392"/>
      <c r="AA16" s="392"/>
      <c r="AB16" s="392"/>
      <c r="AC16" s="392"/>
      <c r="AD16" s="392"/>
      <c r="AE16" s="392"/>
    </row>
    <row r="17" spans="1:31" ht="16.5" customHeight="1">
      <c r="A17" s="389" t="s">
        <v>557</v>
      </c>
      <c r="B17" s="390" t="s">
        <v>558</v>
      </c>
      <c r="C17" s="391"/>
      <c r="D17" s="393" t="s">
        <v>21</v>
      </c>
      <c r="E17" s="393" t="s">
        <v>21</v>
      </c>
      <c r="F17" s="393" t="s">
        <v>21</v>
      </c>
      <c r="G17" s="393"/>
      <c r="H17" s="394"/>
      <c r="I17" s="394"/>
      <c r="J17" s="393"/>
      <c r="K17" s="393" t="s">
        <v>21</v>
      </c>
      <c r="L17" s="393" t="s">
        <v>21</v>
      </c>
      <c r="M17" s="393" t="s">
        <v>21</v>
      </c>
      <c r="N17" s="393"/>
      <c r="O17" s="394"/>
      <c r="P17" s="394" t="s">
        <v>21</v>
      </c>
      <c r="Q17" s="393"/>
      <c r="R17" s="393" t="s">
        <v>21</v>
      </c>
      <c r="S17" s="393" t="s">
        <v>21</v>
      </c>
      <c r="T17" s="393" t="s">
        <v>21</v>
      </c>
      <c r="U17" s="393"/>
      <c r="V17" s="394"/>
      <c r="W17" s="394"/>
      <c r="X17" s="393"/>
      <c r="Y17" s="393" t="s">
        <v>21</v>
      </c>
      <c r="Z17" s="393" t="s">
        <v>21</v>
      </c>
      <c r="AA17" s="393" t="s">
        <v>21</v>
      </c>
      <c r="AB17" s="393"/>
      <c r="AC17" s="394"/>
      <c r="AD17" s="394" t="s">
        <v>21</v>
      </c>
      <c r="AE17" s="393"/>
    </row>
    <row r="18" spans="1:31" ht="16.5" customHeight="1">
      <c r="A18" s="389" t="s">
        <v>559</v>
      </c>
      <c r="B18" s="390" t="s">
        <v>560</v>
      </c>
      <c r="C18" s="391"/>
      <c r="D18" s="393" t="s">
        <v>21</v>
      </c>
      <c r="E18" s="393" t="s">
        <v>21</v>
      </c>
      <c r="F18" s="393" t="s">
        <v>21</v>
      </c>
      <c r="G18" s="393"/>
      <c r="H18" s="394"/>
      <c r="I18" s="394"/>
      <c r="J18" s="393"/>
      <c r="K18" s="393" t="s">
        <v>21</v>
      </c>
      <c r="L18" s="393" t="s">
        <v>21</v>
      </c>
      <c r="M18" s="393" t="s">
        <v>21</v>
      </c>
      <c r="N18" s="393"/>
      <c r="O18" s="394" t="s">
        <v>21</v>
      </c>
      <c r="P18" s="394" t="s">
        <v>21</v>
      </c>
      <c r="Q18" s="393"/>
      <c r="R18" s="393" t="s">
        <v>21</v>
      </c>
      <c r="S18" s="393" t="s">
        <v>21</v>
      </c>
      <c r="T18" s="393" t="s">
        <v>21</v>
      </c>
      <c r="U18" s="393" t="s">
        <v>29</v>
      </c>
      <c r="V18" s="394"/>
      <c r="W18" s="394"/>
      <c r="X18" s="393" t="s">
        <v>561</v>
      </c>
      <c r="Y18" s="393"/>
      <c r="Z18" s="393"/>
      <c r="AA18" s="393"/>
      <c r="AB18" s="393"/>
      <c r="AC18" s="394"/>
      <c r="AD18" s="394"/>
      <c r="AE18" s="393" t="s">
        <v>47</v>
      </c>
    </row>
    <row r="19" spans="1:31" ht="16.5" customHeight="1">
      <c r="A19" s="389" t="s">
        <v>562</v>
      </c>
      <c r="B19" s="390" t="s">
        <v>563</v>
      </c>
      <c r="C19" s="391"/>
      <c r="D19" s="393"/>
      <c r="E19" s="393"/>
      <c r="F19" s="393"/>
      <c r="G19" s="393"/>
      <c r="H19" s="394"/>
      <c r="I19" s="394"/>
      <c r="J19" s="393"/>
      <c r="K19" s="393"/>
      <c r="L19" s="393"/>
      <c r="M19" s="393"/>
      <c r="N19" s="393"/>
      <c r="O19" s="394"/>
      <c r="P19" s="394"/>
      <c r="Q19" s="393"/>
      <c r="R19" s="393"/>
      <c r="S19" s="393"/>
      <c r="T19" s="393"/>
      <c r="U19" s="393"/>
      <c r="V19" s="394"/>
      <c r="W19" s="394"/>
      <c r="X19" s="393"/>
      <c r="Y19" s="393"/>
      <c r="Z19" s="393"/>
      <c r="AA19" s="393"/>
      <c r="AB19" s="393"/>
      <c r="AC19" s="394"/>
      <c r="AD19" s="394"/>
      <c r="AE19" s="393"/>
    </row>
    <row r="20" spans="1:31" ht="16.5" customHeight="1">
      <c r="A20" s="389" t="s">
        <v>564</v>
      </c>
      <c r="B20" s="390" t="s">
        <v>565</v>
      </c>
      <c r="C20" s="391"/>
      <c r="D20" s="393" t="s">
        <v>49</v>
      </c>
      <c r="E20" s="393"/>
      <c r="F20" s="393" t="s">
        <v>47</v>
      </c>
      <c r="G20" s="393" t="s">
        <v>28</v>
      </c>
      <c r="H20" s="394" t="s">
        <v>21</v>
      </c>
      <c r="I20" s="394"/>
      <c r="J20" s="393"/>
      <c r="K20" s="393" t="s">
        <v>49</v>
      </c>
      <c r="L20" s="393"/>
      <c r="M20" s="393" t="s">
        <v>47</v>
      </c>
      <c r="N20" s="393" t="s">
        <v>28</v>
      </c>
      <c r="O20" s="394"/>
      <c r="P20" s="394"/>
      <c r="Q20" s="393"/>
      <c r="R20" s="393"/>
      <c r="S20" s="393"/>
      <c r="T20" s="393"/>
      <c r="U20" s="393"/>
      <c r="V20" s="394"/>
      <c r="W20" s="394"/>
      <c r="X20" s="393"/>
      <c r="Y20" s="393"/>
      <c r="Z20" s="393" t="s">
        <v>28</v>
      </c>
      <c r="AA20" s="393" t="s">
        <v>28</v>
      </c>
      <c r="AB20" s="393" t="s">
        <v>21</v>
      </c>
      <c r="AC20" s="394"/>
      <c r="AD20" s="394"/>
      <c r="AE20" s="393"/>
    </row>
    <row r="21" spans="1:31" ht="16.5" customHeight="1">
      <c r="A21" s="389" t="s">
        <v>566</v>
      </c>
      <c r="B21" s="390" t="s">
        <v>567</v>
      </c>
      <c r="C21" s="391"/>
      <c r="D21" s="393"/>
      <c r="E21" s="393" t="s">
        <v>49</v>
      </c>
      <c r="F21" s="393"/>
      <c r="G21" s="395" t="s">
        <v>47</v>
      </c>
      <c r="H21" s="394"/>
      <c r="I21" s="394" t="s">
        <v>49</v>
      </c>
      <c r="J21" s="393" t="s">
        <v>49</v>
      </c>
      <c r="K21" s="393"/>
      <c r="L21" s="393" t="s">
        <v>49</v>
      </c>
      <c r="M21" s="393"/>
      <c r="N21" s="395" t="s">
        <v>47</v>
      </c>
      <c r="O21" s="394"/>
      <c r="P21" s="394"/>
      <c r="Q21" s="393" t="s">
        <v>49</v>
      </c>
      <c r="R21" s="393"/>
      <c r="S21" s="393" t="s">
        <v>49</v>
      </c>
      <c r="T21" s="393"/>
      <c r="U21" s="395" t="s">
        <v>47</v>
      </c>
      <c r="V21" s="394"/>
      <c r="W21" s="394" t="s">
        <v>49</v>
      </c>
      <c r="X21" s="395" t="s">
        <v>49</v>
      </c>
      <c r="Y21" s="393"/>
      <c r="Z21" s="393" t="s">
        <v>49</v>
      </c>
      <c r="AA21" s="393"/>
      <c r="AB21" s="393"/>
      <c r="AC21" s="394"/>
      <c r="AD21" s="394"/>
      <c r="AE21" s="393"/>
    </row>
    <row r="22" spans="1:31" ht="16.5" customHeight="1">
      <c r="A22" s="389" t="s">
        <v>568</v>
      </c>
      <c r="B22" s="390" t="s">
        <v>569</v>
      </c>
      <c r="C22" s="391"/>
      <c r="D22" s="392" t="s">
        <v>570</v>
      </c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2"/>
      <c r="P22" s="392"/>
      <c r="Q22" s="392"/>
      <c r="R22" s="392"/>
      <c r="S22" s="392"/>
      <c r="T22" s="392"/>
      <c r="U22" s="392"/>
      <c r="V22" s="392"/>
      <c r="W22" s="392"/>
      <c r="X22" s="392"/>
      <c r="Y22" s="400" t="s">
        <v>571</v>
      </c>
      <c r="Z22" s="400"/>
      <c r="AA22" s="400"/>
      <c r="AB22" s="400"/>
      <c r="AC22" s="400"/>
      <c r="AD22" s="400"/>
      <c r="AE22" s="400"/>
    </row>
  </sheetData>
  <sheetProtection selectLockedCells="1" selectUnlockedCells="1"/>
  <mergeCells count="10">
    <mergeCell ref="A1:AE1"/>
    <mergeCell ref="A2:AE2"/>
    <mergeCell ref="A3:AE3"/>
    <mergeCell ref="C4:C5"/>
    <mergeCell ref="D6:AE6"/>
    <mergeCell ref="D13:AE13"/>
    <mergeCell ref="D16:AE16"/>
    <mergeCell ref="X18:AB18"/>
    <mergeCell ref="D22:X22"/>
    <mergeCell ref="Y22:AE22"/>
  </mergeCells>
  <printOptions/>
  <pageMargins left="0.7875" right="0.7875" top="0.7875" bottom="0.78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/>
  <cp:lastPrinted>2020-04-01T19:02:51Z</cp:lastPrinted>
  <dcterms:created xsi:type="dcterms:W3CDTF">2020-09-09T18:53:03Z</dcterms:created>
  <dcterms:modified xsi:type="dcterms:W3CDTF">2022-03-09T11:04:26Z</dcterms:modified>
  <cp:category/>
  <cp:version/>
  <cp:contentType/>
  <cp:contentStatus/>
  <cp:revision>14</cp:revision>
</cp:coreProperties>
</file>